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10"/>
  <workbookPr/>
  <mc:AlternateContent xmlns:mc="http://schemas.openxmlformats.org/markup-compatibility/2006">
    <mc:Choice Requires="x15">
      <x15ac:absPath xmlns:x15ac="http://schemas.microsoft.com/office/spreadsheetml/2010/11/ac" url="https://mailmissouri-my.sharepoint.com/personal/abl4k8_umsystem_edu/Documents/Desktop/"/>
    </mc:Choice>
  </mc:AlternateContent>
  <xr:revisionPtr revIDLastSave="5" documentId="8_{920E4972-31B2-47BF-BF5A-322C780EE3D6}" xr6:coauthVersionLast="47" xr6:coauthVersionMax="47" xr10:uidLastSave="{FD197230-0040-4CD1-9036-3DDDC5BECF4A}"/>
  <bookViews>
    <workbookView xWindow="-28920" yWindow="-120" windowWidth="29040" windowHeight="15720" xr2:uid="{D73CBE86-7206-4C13-8D88-FB649B28444F}"/>
  </bookViews>
  <sheets>
    <sheet name="Risk Identification" sheetId="1" r:id="rId1"/>
    <sheet name="Risk Matrix" sheetId="2" r:id="rId2"/>
    <sheet name="Lists" sheetId="3" r:id="rId3"/>
  </sheets>
  <definedNames>
    <definedName name="Impact">'Risk Identification'!$F$2:$F$200</definedName>
    <definedName name="Likelihood">'Risk Identification'!$E$2:$E$200</definedName>
    <definedName name="RiskDescription">'Risk Identification'!$C$2:$C$200</definedName>
    <definedName name="RiskID">'Risk Identification'!$A$2:$A$200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2" l="1" a="1"/>
  <c r="G7" i="2" s="1"/>
  <c r="G6" i="2" a="1"/>
  <c r="G6" i="2" s="1"/>
  <c r="G5" i="2" a="1"/>
  <c r="G5" i="2" s="1"/>
  <c r="G4" i="2" a="1"/>
  <c r="G4" i="2" s="1"/>
  <c r="G3" i="2" a="1"/>
  <c r="G3" i="2" s="1"/>
  <c r="G2" i="2" a="1"/>
  <c r="G2" i="2" s="1"/>
  <c r="F2" i="2" a="1"/>
  <c r="F2" i="2" s="1"/>
  <c r="F7" i="2" a="1"/>
  <c r="F7" i="2" s="1"/>
  <c r="F6" i="2" a="1"/>
  <c r="F6" i="2" s="1"/>
  <c r="F5" i="2" a="1"/>
  <c r="F5" i="2" s="1"/>
  <c r="F4" i="2" a="1"/>
  <c r="F4" i="2" s="1"/>
  <c r="F3" i="2" a="1"/>
  <c r="F3" i="2" s="1"/>
  <c r="E2" i="2" a="1"/>
  <c r="E2" i="2" s="1"/>
  <c r="E7" i="2" a="1"/>
  <c r="E7" i="2" s="1"/>
  <c r="E6" i="2" a="1"/>
  <c r="E6" i="2" s="1"/>
  <c r="E5" i="2" a="1"/>
  <c r="E5" i="2" s="1"/>
  <c r="E4" i="2" a="1"/>
  <c r="E4" i="2" s="1"/>
  <c r="E3" i="2" a="1"/>
  <c r="E3" i="2" s="1"/>
  <c r="D7" i="2" a="1"/>
  <c r="D7" i="2" s="1"/>
  <c r="D6" i="2" a="1"/>
  <c r="D6" i="2" s="1"/>
  <c r="D5" i="2" a="1"/>
  <c r="D5" i="2" s="1"/>
  <c r="D4" i="2" a="1"/>
  <c r="D4" i="2" s="1"/>
  <c r="D3" i="2" a="1"/>
  <c r="D3" i="2" s="1"/>
  <c r="D2" i="2" a="1"/>
  <c r="D2" i="2" s="1"/>
  <c r="C7" i="2" a="1"/>
  <c r="C7" i="2" s="1"/>
  <c r="C6" i="2" a="1"/>
  <c r="C6" i="2" s="1"/>
  <c r="C5" i="2" a="1"/>
  <c r="C5" i="2" s="1"/>
  <c r="C4" i="2" a="1"/>
  <c r="C4" i="2" s="1"/>
  <c r="C3" i="2" a="1"/>
  <c r="C3" i="2" s="1"/>
  <c r="C2" i="2" a="1"/>
  <c r="C2" i="2" s="1"/>
  <c r="B7" i="2" a="1"/>
  <c r="B7" i="2" s="1"/>
  <c r="B5" i="2" a="1"/>
  <c r="B5" i="2" s="1"/>
  <c r="B6" i="2" a="1"/>
  <c r="B6" i="2" s="1"/>
  <c r="B4" i="2" a="1"/>
  <c r="B4" i="2" s="1"/>
  <c r="B3" i="2" a="1"/>
  <c r="B3" i="2" s="1"/>
  <c r="B2" i="2" a="1"/>
  <c r="B2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<sst xmlns="http://schemas.openxmlformats.org/spreadsheetml/2006/main" count="108" uniqueCount="65">
  <si>
    <t>Risk ID</t>
  </si>
  <si>
    <t xml:space="preserve">Regulation </t>
  </si>
  <si>
    <t>Risk Description</t>
  </si>
  <si>
    <t>Current Controls</t>
  </si>
  <si>
    <t>Likelihood</t>
  </si>
  <si>
    <t>Impact</t>
  </si>
  <si>
    <t>Mitigation Actions</t>
  </si>
  <si>
    <t>Owner</t>
  </si>
  <si>
    <t>Future Improvements</t>
  </si>
  <si>
    <t>Evaluation Date</t>
  </si>
  <si>
    <t>Review Date</t>
  </si>
  <si>
    <t>Notes</t>
  </si>
  <si>
    <t>Risk Impact</t>
  </si>
  <si>
    <t>R001</t>
  </si>
  <si>
    <t>Data Breach</t>
  </si>
  <si>
    <t>Encryption</t>
  </si>
  <si>
    <t>High</t>
  </si>
  <si>
    <t>Critical</t>
  </si>
  <si>
    <t>Implement MFA</t>
  </si>
  <si>
    <t>5 – Catastrophic: Extends beyond all campuses (or the campus metro area)</t>
  </si>
  <si>
    <t>R002</t>
  </si>
  <si>
    <t>Fraud</t>
  </si>
  <si>
    <t>Audits</t>
  </si>
  <si>
    <t>Moderate</t>
  </si>
  <si>
    <t>Increase Checks</t>
  </si>
  <si>
    <t>4 – Critical: Affects all campuses</t>
  </si>
  <si>
    <t>R003</t>
  </si>
  <si>
    <t>Operational Error</t>
  </si>
  <si>
    <t>Training</t>
  </si>
  <si>
    <t>Possible</t>
  </si>
  <si>
    <t>Improve Procedures</t>
  </si>
  <si>
    <t>3 – Moderate: Affects one or two campuses</t>
  </si>
  <si>
    <t>R004</t>
  </si>
  <si>
    <t>System Failure</t>
  </si>
  <si>
    <t>Backup Systems</t>
  </si>
  <si>
    <t>Test Regularly</t>
  </si>
  <si>
    <t>2 – Minor: Affects large subset of one campus</t>
  </si>
  <si>
    <t>R005</t>
  </si>
  <si>
    <t>Inaccesible Website Content</t>
  </si>
  <si>
    <t>Accessbility checklist used</t>
  </si>
  <si>
    <t>Implement web accessibility</t>
  </si>
  <si>
    <t>1 – Negligible: Affects a small portion of one campus</t>
  </si>
  <si>
    <t>R006</t>
  </si>
  <si>
    <t>Non-compliant forms</t>
  </si>
  <si>
    <t>forms are reviewed annually for compliance</t>
  </si>
  <si>
    <t>Minor</t>
  </si>
  <si>
    <t>Redesign forms for accessibility</t>
  </si>
  <si>
    <t xml:space="preserve">0 – None </t>
  </si>
  <si>
    <t>R007</t>
  </si>
  <si>
    <t>Inadequete assistive technology</t>
  </si>
  <si>
    <t>Regular equipment checks</t>
  </si>
  <si>
    <t>Rare</t>
  </si>
  <si>
    <t>Invest in updated technology</t>
  </si>
  <si>
    <t>Risk Likelihood</t>
  </si>
  <si>
    <t>5 – High: Highly probable and expected to occur immediately or within a short period of time, may occur frequently</t>
  </si>
  <si>
    <t>4 – Likely: Likely to occur, immediately or within a short period of time, may occur frequently</t>
  </si>
  <si>
    <t>3 – Possible: May or may not occur; there is an equal chance of either</t>
  </si>
  <si>
    <t>2 – Unlikely: Seldom may occur in time</t>
  </si>
  <si>
    <t>1 – Rare: Highly unlikely to occur in time</t>
  </si>
  <si>
    <t>None</t>
  </si>
  <si>
    <t>Negligible</t>
  </si>
  <si>
    <t>Catastrophic</t>
  </si>
  <si>
    <t>Likely</t>
  </si>
  <si>
    <t>Unlikely</t>
  </si>
  <si>
    <t>Major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</si>
</sst>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8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2" borderId="1" xfId="0" applyFont="1" applyFill="1" applyBorder="1"/>
    <xf numFmtId="0" fontId="3" fillId="4" borderId="1" xfId="0" applyFont="1" applyFill="1" applyBorder="1"/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0" fontId="0" fillId="5" borderId="4" xfId="0" applyFill="1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D2F"/>
      <color rgb="FFFF57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CD6E1-3577-441F-BEDA-FA9D185EAA45}">
  <dimension ref="A1:M15"/>
  <sheetViews>
    <sheetView tabSelected="1" zoomScaleNormal="100" workbookViewId="0">
      <selection activeCell="G13" sqref="G13"/>
    </sheetView>
  </sheetViews>
  <sheetFormatPr defaultColWidth="16.28515625" defaultRowHeight="15"/>
  <cols>
    <col min="1" max="1" width="8.7109375" customWidth="1"/>
    <col min="2" max="2" width="12.28515625" customWidth="1"/>
    <col min="3" max="3" width="17.28515625" customWidth="1"/>
    <col min="4" max="4" width="21.42578125" customWidth="1"/>
    <col min="7" max="7" width="26.7109375" bestFit="1" customWidth="1"/>
    <col min="8" max="8" width="16.28515625" customWidth="1"/>
    <col min="9" max="9" width="21.85546875" customWidth="1"/>
    <col min="12" max="12" width="37.28515625" customWidth="1"/>
    <col min="13" max="13" width="79.5703125" customWidth="1"/>
  </cols>
  <sheetData>
    <row r="1" spans="1:13" ht="30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4" t="s">
        <v>12</v>
      </c>
    </row>
    <row r="2" spans="1:13">
      <c r="A2" s="9" t="s">
        <v>13</v>
      </c>
      <c r="B2" s="9"/>
      <c r="C2" s="9" t="s">
        <v>14</v>
      </c>
      <c r="D2" s="9" t="s">
        <v>15</v>
      </c>
      <c r="E2" s="9" t="s">
        <v>16</v>
      </c>
      <c r="F2" s="9" t="s">
        <v>17</v>
      </c>
      <c r="G2" s="9" t="s">
        <v>18</v>
      </c>
      <c r="H2" s="9"/>
      <c r="I2" s="9"/>
      <c r="J2" s="8"/>
      <c r="K2" s="8"/>
      <c r="L2" s="8"/>
      <c r="M2" s="1" t="s">
        <v>19</v>
      </c>
    </row>
    <row r="3" spans="1:13">
      <c r="A3" s="9" t="s">
        <v>20</v>
      </c>
      <c r="B3" s="9"/>
      <c r="C3" s="9" t="s">
        <v>21</v>
      </c>
      <c r="D3" s="9" t="s">
        <v>22</v>
      </c>
      <c r="E3" s="9" t="s">
        <v>16</v>
      </c>
      <c r="F3" s="9" t="s">
        <v>23</v>
      </c>
      <c r="G3" s="9" t="s">
        <v>24</v>
      </c>
      <c r="H3" s="9"/>
      <c r="I3" s="9"/>
      <c r="J3" s="8"/>
      <c r="K3" s="8"/>
      <c r="L3" s="8"/>
      <c r="M3" s="1" t="s">
        <v>25</v>
      </c>
    </row>
    <row r="4" spans="1:13">
      <c r="A4" s="9" t="s">
        <v>26</v>
      </c>
      <c r="B4" s="9"/>
      <c r="C4" s="9" t="s">
        <v>27</v>
      </c>
      <c r="D4" s="9" t="s">
        <v>28</v>
      </c>
      <c r="E4" s="9" t="s">
        <v>29</v>
      </c>
      <c r="F4" s="9" t="s">
        <v>23</v>
      </c>
      <c r="G4" s="9" t="s">
        <v>30</v>
      </c>
      <c r="H4" s="9"/>
      <c r="I4" s="9"/>
      <c r="J4" s="8"/>
      <c r="K4" s="8"/>
      <c r="L4" s="8"/>
      <c r="M4" s="1" t="s">
        <v>31</v>
      </c>
    </row>
    <row r="5" spans="1:13">
      <c r="A5" s="9" t="s">
        <v>32</v>
      </c>
      <c r="B5" s="9"/>
      <c r="C5" s="9" t="s">
        <v>33</v>
      </c>
      <c r="D5" s="9" t="s">
        <v>34</v>
      </c>
      <c r="E5" s="9" t="s">
        <v>29</v>
      </c>
      <c r="F5" s="9" t="s">
        <v>23</v>
      </c>
      <c r="G5" s="9" t="s">
        <v>35</v>
      </c>
      <c r="H5" s="9"/>
      <c r="I5" s="9"/>
      <c r="J5" s="8"/>
      <c r="K5" s="8"/>
      <c r="L5" s="8"/>
      <c r="M5" s="1" t="s">
        <v>36</v>
      </c>
    </row>
    <row r="6" spans="1:13" ht="30">
      <c r="A6" s="9" t="s">
        <v>37</v>
      </c>
      <c r="B6" s="9"/>
      <c r="C6" s="9" t="s">
        <v>38</v>
      </c>
      <c r="D6" s="9" t="s">
        <v>39</v>
      </c>
      <c r="E6" s="9" t="s">
        <v>16</v>
      </c>
      <c r="F6" s="9" t="s">
        <v>17</v>
      </c>
      <c r="G6" s="9" t="s">
        <v>40</v>
      </c>
      <c r="H6" s="9"/>
      <c r="I6" s="9"/>
      <c r="J6" s="8"/>
      <c r="K6" s="8"/>
      <c r="L6" s="8"/>
      <c r="M6" s="1" t="s">
        <v>41</v>
      </c>
    </row>
    <row r="7" spans="1:13" ht="45.75" thickBot="1">
      <c r="A7" s="9" t="s">
        <v>42</v>
      </c>
      <c r="B7" s="9"/>
      <c r="C7" s="9" t="s">
        <v>43</v>
      </c>
      <c r="D7" s="9" t="s">
        <v>44</v>
      </c>
      <c r="E7" s="9" t="s">
        <v>29</v>
      </c>
      <c r="F7" s="9" t="s">
        <v>45</v>
      </c>
      <c r="G7" s="9" t="s">
        <v>46</v>
      </c>
      <c r="H7" s="9"/>
      <c r="I7" s="9"/>
      <c r="J7" s="8"/>
      <c r="K7" s="8"/>
      <c r="L7" s="8"/>
      <c r="M7" s="2" t="s">
        <v>47</v>
      </c>
    </row>
    <row r="8" spans="1:13" ht="45.75" thickBot="1">
      <c r="A8" s="9" t="s">
        <v>48</v>
      </c>
      <c r="B8" s="9"/>
      <c r="C8" s="9" t="s">
        <v>49</v>
      </c>
      <c r="D8" s="9" t="s">
        <v>50</v>
      </c>
      <c r="E8" s="9" t="s">
        <v>51</v>
      </c>
      <c r="F8" s="9" t="s">
        <v>45</v>
      </c>
      <c r="G8" s="9" t="s">
        <v>52</v>
      </c>
      <c r="H8" s="9"/>
      <c r="I8" s="9"/>
      <c r="J8" s="8"/>
      <c r="K8" s="8"/>
      <c r="L8" s="8"/>
    </row>
    <row r="9" spans="1:13">
      <c r="A9" s="9"/>
      <c r="B9" s="9"/>
      <c r="C9" s="8"/>
      <c r="D9" s="8"/>
      <c r="E9" s="8"/>
      <c r="F9" s="8"/>
      <c r="G9" s="8"/>
      <c r="H9" s="8"/>
      <c r="I9" s="8"/>
      <c r="J9" s="8"/>
      <c r="K9" s="8"/>
      <c r="L9" s="8"/>
      <c r="M9" s="3" t="s">
        <v>53</v>
      </c>
    </row>
    <row r="10" spans="1:13" ht="30">
      <c r="A10" s="9"/>
      <c r="B10" s="9"/>
      <c r="C10" s="8"/>
      <c r="D10" s="8"/>
      <c r="E10" s="8"/>
      <c r="F10" s="8"/>
      <c r="G10" s="8"/>
      <c r="H10" s="8"/>
      <c r="I10" s="8"/>
      <c r="J10" s="8"/>
      <c r="K10" s="8"/>
      <c r="L10" s="8"/>
      <c r="M10" s="1" t="s">
        <v>54</v>
      </c>
    </row>
    <row r="11" spans="1:13" ht="30">
      <c r="A11" s="9"/>
      <c r="B11" s="9"/>
      <c r="C11" s="8"/>
      <c r="D11" s="8"/>
      <c r="E11" s="8"/>
      <c r="F11" s="8"/>
      <c r="G11" s="8"/>
      <c r="H11" s="8"/>
      <c r="I11" s="8"/>
      <c r="J11" s="8"/>
      <c r="K11" s="8"/>
      <c r="L11" s="8"/>
      <c r="M11" s="1" t="s">
        <v>55</v>
      </c>
    </row>
    <row r="12" spans="1:13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1" t="s">
        <v>56</v>
      </c>
    </row>
    <row r="13" spans="1:13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1" t="s">
        <v>57</v>
      </c>
    </row>
    <row r="14" spans="1:13">
      <c r="M14" s="1" t="s">
        <v>58</v>
      </c>
    </row>
    <row r="15" spans="1:13" ht="15.75" thickBot="1">
      <c r="M15" s="2" t="s">
        <v>47</v>
      </c>
    </row>
  </sheetData>
  <phoneticPr fontId="4" type="noConversion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6E59061-0CCA-4291-844F-5A14B22D139F}">
          <x14:formula1>
            <xm:f>Lists!$A$2:$A$7</xm:f>
          </x14:formula1>
          <xm:sqref>E2:E200</xm:sqref>
        </x14:dataValidation>
        <x14:dataValidation type="list" allowBlank="1" showInputMessage="1" showErrorMessage="1" xr:uid="{718E5124-9570-4BA8-B3BA-5A2B018609EB}">
          <x14:formula1>
            <xm:f>Lists!$B$2:$B$7</xm:f>
          </x14:formula1>
          <xm:sqref>F2:F200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BDC8B-F351-4F4B-90FB-870FAA0888D6}">
  <dimension ref="A1:I22"/>
  <sheetViews>
    <sheetView workbookViewId="0">
      <selection activeCell="E9" sqref="E9"/>
    </sheetView>
  </sheetViews>
  <sheetFormatPr defaultColWidth="24.42578125" defaultRowHeight="51" customHeight="1"/>
  <cols>
    <col min="9" max="9" width="72" customWidth="1"/>
  </cols>
  <sheetData>
    <row r="1" spans="1:9" ht="51" customHeight="1">
      <c r="A1" s="5"/>
      <c r="B1" s="6" t="s">
        <v>59</v>
      </c>
      <c r="C1" s="6" t="s">
        <v>60</v>
      </c>
      <c r="D1" s="6" t="s">
        <v>45</v>
      </c>
      <c r="E1" s="6" t="s">
        <v>23</v>
      </c>
      <c r="F1" s="6" t="s">
        <v>17</v>
      </c>
      <c r="G1" s="6" t="s">
        <v>61</v>
      </c>
    </row>
    <row r="2" spans="1:9" ht="51" customHeight="1">
      <c r="A2" s="7" t="s">
        <v>16</v>
      </c>
      <c r="B2" s="5" t="str" cm="1">
        <f t="array" ref="B2">_xlfn.TEXTJOIN(", ", TRUE,
  IF(
    (Likelihood = "High") *
    (Impact = "None"),
    RiskID &amp; ": " &amp; RiskDescription,
    ""
  )
)</f>
        <v/>
      </c>
      <c r="C2" s="5" t="str" cm="1">
        <f t="array" ref="C2">_xlfn.TEXTJOIN(", ", TRUE,
  IF(
    (Likelihood = "High") *
    (Impact = "Negligible"),
    RiskID &amp; ": " &amp; RiskDescription,
    ""
  )
)</f>
        <v/>
      </c>
      <c r="D2" s="5" t="str" cm="1">
        <f t="array" ref="D2">_xlfn.TEXTJOIN(", ", TRUE,
  IF(
    (Likelihood = "High") *
    (Impact = "Minor"),
    RiskID &amp; ": " &amp; RiskDescription,
    ""
  )
)</f>
        <v/>
      </c>
      <c r="E2" s="5" t="str" cm="1">
        <f t="array" ref="E2">_xlfn.TEXTJOIN(", ", TRUE,
  IF(
    (Likelihood = "High") *
    (Impact = "Moderate"),
    RiskID &amp; ": " &amp; RiskDescription,
    ""
  )
)</f>
        <v>R002: Fraud</v>
      </c>
      <c r="F2" s="5" t="str" cm="1">
        <f t="array" ref="F2">_xlfn.TEXTJOIN(", ", TRUE,
  IF(
    (Likelihood = "High") *
    (Impact = "Critical"),
    RiskID &amp; ": " &amp; RiskDescription,
    ""
  )
)</f>
        <v>R001: Data Breach, R005: Inaccesible Website Content</v>
      </c>
      <c r="G2" s="5" t="str" cm="1">
        <f t="array" ref="G2">_xlfn.TEXTJOIN(", ", TRUE,
  IF(
    (Likelihood = "High") *
    (Impact = "Catastrophic"),
    RiskID &amp; ": " &amp; RiskDescription,
    ""
  )
)</f>
        <v/>
      </c>
    </row>
    <row r="3" spans="1:9" ht="51" customHeight="1">
      <c r="A3" s="7" t="s">
        <v>62</v>
      </c>
      <c r="B3" s="5" t="str" cm="1">
        <f t="array" ref="B3">_xlfn.TEXTJOIN(", ", TRUE,
  IF(
    (Likelihood = "Likely") *
    (Impact = "None"),
    RiskID &amp; ": " &amp; RiskDescription,
    ""
  )
)</f>
        <v/>
      </c>
      <c r="C3" s="5" t="str" cm="1">
        <f t="array" ref="C3">_xlfn.TEXTJOIN(", ", TRUE,
  IF(
    (Likelihood = "Likely") *
    (Impact = "Negligible"),
    RiskID &amp; ": " &amp; RiskDescription,
    ""
  )
)</f>
        <v/>
      </c>
      <c r="D3" s="5" t="str" cm="1">
        <f t="array" ref="D3">_xlfn.TEXTJOIN(", ", TRUE,
  IF(
    (Likelihood = "Likely") *
    (Impact = "Minor"),
    RiskID &amp; ": " &amp; RiskDescription,
    ""
  )
)</f>
        <v/>
      </c>
      <c r="E3" s="5" t="str" cm="1">
        <f t="array" ref="E3">_xlfn.TEXTJOIN(", ", TRUE,
  IF(
    (Likelihood = "Likely") *
    (Impact = "Moderate"),
    RiskID &amp; ": " &amp; RiskDescription,
    ""
  )
)</f>
        <v/>
      </c>
      <c r="F3" s="5" t="str" cm="1">
        <f t="array" ref="F3">_xlfn.TEXTJOIN(", ", TRUE,
  IF(
    (Likelihood = "Likely") *
    (Impact = "Critical"),
    RiskID &amp; ": " &amp; RiskDescription,
    ""
  )
)</f>
        <v/>
      </c>
      <c r="G3" s="5" t="str" cm="1">
        <f t="array" ref="G3">_xlfn.TEXTJOIN(", ", TRUE,
  IF(
    (Likelihood = "Likely") *
    (Impact = "Catastrophic"),
    RiskID &amp; ": " &amp; RiskDescription,
    ""
  )
)</f>
        <v/>
      </c>
    </row>
    <row r="4" spans="1:9" ht="51" customHeight="1">
      <c r="A4" s="7" t="s">
        <v>29</v>
      </c>
      <c r="B4" s="5" t="str" cm="1">
        <f t="array" ref="B4">_xlfn.TEXTJOIN(", ", TRUE,
  IF(
    (Likelihood = "Possible") *
    (Impact = "None"),
    RiskID &amp; ": " &amp; RiskDescription,
    ""
  )
)</f>
        <v/>
      </c>
      <c r="C4" s="5" t="str" cm="1">
        <f t="array" ref="C4">_xlfn.TEXTJOIN(", ", TRUE,
  IF(
    (Likelihood = "Possible") *
    (Impact = "Negligible"),
    RiskID &amp; ": " &amp; RiskDescription,
    ""
  )
)</f>
        <v/>
      </c>
      <c r="D4" s="5" t="str" cm="1">
        <f t="array" ref="D4">_xlfn.TEXTJOIN(", ", TRUE,
  IF(
    (Likelihood = "Possible") *
    (Impact = "Minor"),
    RiskID &amp; ": " &amp; RiskDescription,
    ""
  )
)</f>
        <v>R006: Non-compliant forms</v>
      </c>
      <c r="E4" s="5" t="str" cm="1">
        <f t="array" ref="E4">_xlfn.TEXTJOIN(", ", TRUE,
  IF(
    (Likelihood = "Possible") *
    (Impact = "Moderate"),
    RiskID &amp; ": " &amp; RiskDescription,
    ""
  )
)</f>
        <v>R003: Operational Error, R004: System Failure</v>
      </c>
      <c r="F4" s="5" t="str" cm="1">
        <f t="array" ref="F4">_xlfn.TEXTJOIN(", ", TRUE,
  IF(
    (Likelihood = "Possible") *
    (Impact = "Critical"),
    RiskID &amp; ": " &amp; RiskDescription,
    ""
  )
)</f>
        <v/>
      </c>
      <c r="G4" s="5" t="str" cm="1">
        <f t="array" ref="G4">_xlfn.TEXTJOIN(", ", TRUE,
  IF(
    (Likelihood = "Possible") *
    (Impact = "Catastrophic"),
    RiskID &amp; ": " &amp; RiskDescription,
    ""
  )
)</f>
        <v/>
      </c>
    </row>
    <row r="5" spans="1:9" ht="51" customHeight="1">
      <c r="A5" s="7" t="s">
        <v>63</v>
      </c>
      <c r="B5" s="5" t="str" cm="1">
        <f t="array" ref="B5">_xlfn.TEXTJOIN(", ", TRUE,
  IF(
    (Likelihood = "Unlikely") *
    (Impact = "None"),
    RiskID &amp; ": " &amp; RiskDescription,
    ""
  )
)</f>
        <v/>
      </c>
      <c r="C5" s="5" t="str" cm="1">
        <f t="array" ref="C5">_xlfn.TEXTJOIN(", ", TRUE,
  IF(
    (Likelihood = "Unlikely") *
    (Impact = "Negligible"),
    RiskID &amp; ": " &amp; RiskDescription,
    ""
  )
)</f>
        <v/>
      </c>
      <c r="D5" s="5" t="str" cm="1">
        <f t="array" ref="D5">_xlfn.TEXTJOIN(", ", TRUE,
  IF(
    (Likelihood = "Unlikely") *
    (Impact = "Minor"),
    RiskID &amp; ": " &amp; RiskDescription,
    ""
  )
)</f>
        <v/>
      </c>
      <c r="E5" s="5" t="str" cm="1">
        <f t="array" ref="E5">_xlfn.TEXTJOIN(", ", TRUE,
  IF(
    (Likelihood = "Unlikely") *
    (Impact = "Moderate"),
    RiskID &amp; ": " &amp; RiskDescription,
    ""
  )
)</f>
        <v/>
      </c>
      <c r="F5" s="5" t="str" cm="1">
        <f t="array" ref="F5">_xlfn.TEXTJOIN(", ", TRUE,
  IF(
    (Likelihood = "Unlikely") *
    (Impact = "Critical"),
    RiskID &amp; ": " &amp; RiskDescription,
    ""
  )
)</f>
        <v/>
      </c>
      <c r="G5" s="5" t="str" cm="1">
        <f t="array" ref="G5">_xlfn.TEXTJOIN(", ", TRUE,
  IF(
    (Likelihood = "Unlikely") *
    (Impact = "Catastrophic"),
    RiskID &amp; ": " &amp; RiskDescription,
    ""
  )
)</f>
        <v/>
      </c>
    </row>
    <row r="6" spans="1:9" ht="51" customHeight="1">
      <c r="A6" s="7" t="s">
        <v>51</v>
      </c>
      <c r="B6" s="5" t="str" cm="1">
        <f t="array" ref="B6">_xlfn.TEXTJOIN(", ", TRUE,
  IF(
    (Likelihood = "Rare") *
    (Impact = "None"),
    RiskID &amp; ": " &amp; RiskDescription,
    ""
  )
)</f>
        <v/>
      </c>
      <c r="C6" s="5" t="str" cm="1">
        <f t="array" ref="C6">_xlfn.TEXTJOIN(", ", TRUE,
  IF(
    (Likelihood = "Rare") *
    (Impact = "Negligible"),
    RiskID &amp; ": " &amp; RiskDescription,
    ""
  )
)</f>
        <v/>
      </c>
      <c r="D6" s="5" t="str" cm="1">
        <f t="array" ref="D6">_xlfn.TEXTJOIN(", ", TRUE,
  IF(
    (Likelihood = "Rare") *
    (Impact = "Minor"),
    RiskID &amp; ": " &amp; RiskDescription,
    ""
  )
)</f>
        <v>R007: Inadequete assistive technology</v>
      </c>
      <c r="E6" s="5" t="str" cm="1">
        <f t="array" ref="E6">_xlfn.TEXTJOIN(", ", TRUE,
  IF(
    (Likelihood = "Rare") *
    (Impact = "Moderate"),
    RiskID &amp; ": " &amp; RiskDescription,
    ""
  )
)</f>
        <v/>
      </c>
      <c r="F6" s="5" t="str" cm="1">
        <f t="array" ref="F6">_xlfn.TEXTJOIN(", ", TRUE,
  IF(
    (Likelihood = "Rare") *
    (Impact = "Critical"),
    RiskID &amp; ": " &amp; RiskDescription,
    ""
  )
)</f>
        <v/>
      </c>
      <c r="G6" s="5" t="str" cm="1">
        <f t="array" ref="G6">_xlfn.TEXTJOIN(", ", TRUE,
  IF(
    (Likelihood = "Rare") *
    (Impact = "Catastrophic"),
    RiskID &amp; ": " &amp; RiskDescription,
    ""
  )
)</f>
        <v/>
      </c>
    </row>
    <row r="7" spans="1:9" ht="51" customHeight="1" thickBot="1">
      <c r="A7" s="7" t="s">
        <v>59</v>
      </c>
      <c r="B7" s="5" t="str" cm="1">
        <f t="array" ref="B7">_xlfn.TEXTJOIN(", ", TRUE,
  IF(
    (Likelihood = "None") *
    (Impact = "None"),
    RiskID &amp; ": " &amp; RiskDescription,
    ""
  )
)</f>
        <v/>
      </c>
      <c r="C7" s="5" t="str" cm="1">
        <f t="array" ref="C7">_xlfn.TEXTJOIN(", ", TRUE,
  IF(
    (Likelihood = "None") *
    (Impact = "Negligible"),
    RiskID &amp; ": " &amp; RiskDescription,
    ""
  )
)</f>
        <v/>
      </c>
      <c r="D7" s="5" t="str" cm="1">
        <f t="array" ref="D7">_xlfn.TEXTJOIN(", ", TRUE,
  IF(
    (Likelihood = "None") *
    (Impact = "Minor"),
    RiskID &amp; ": " &amp; RiskDescription,
    ""
  )
)</f>
        <v/>
      </c>
      <c r="E7" s="5" t="str" cm="1">
        <f t="array" ref="E7">_xlfn.TEXTJOIN(", ", TRUE,
  IF(
    (Likelihood = "None") *
    (Impact = "Moderate"),
    RiskID &amp; ": " &amp; RiskDescription,
    ""
  )
)</f>
        <v/>
      </c>
      <c r="F7" s="5" t="str" cm="1">
        <f t="array" ref="F7">_xlfn.TEXTJOIN(", ", TRUE,
  IF(
    (Likelihood = "None") *
    (Impact = "Critical"),
    RiskID &amp; ": " &amp; RiskDescription,
    ""
  )
)</f>
        <v/>
      </c>
      <c r="G7" s="5" t="str" cm="1">
        <f t="array" ref="G7">_xlfn.TEXTJOIN(", ", TRUE,
  IF(
    (Likelihood = "None") *
    (Impact = "Catastrophic"),
    RiskID &amp; ": " &amp; RiskDescription,
    ""
  )
)</f>
        <v/>
      </c>
    </row>
    <row r="8" spans="1:9" ht="16.5" customHeight="1">
      <c r="I8" s="4" t="s">
        <v>12</v>
      </c>
    </row>
    <row r="9" spans="1:9" ht="16.5" customHeight="1">
      <c r="I9" s="1" t="s">
        <v>19</v>
      </c>
    </row>
    <row r="10" spans="1:9" ht="16.5" customHeight="1">
      <c r="I10" s="1" t="s">
        <v>25</v>
      </c>
    </row>
    <row r="11" spans="1:9" ht="16.5" customHeight="1">
      <c r="I11" s="1" t="s">
        <v>31</v>
      </c>
    </row>
    <row r="12" spans="1:9" ht="16.5" customHeight="1">
      <c r="I12" s="1" t="s">
        <v>36</v>
      </c>
    </row>
    <row r="13" spans="1:9" ht="16.5" customHeight="1">
      <c r="I13" s="1" t="s">
        <v>41</v>
      </c>
    </row>
    <row r="14" spans="1:9" ht="16.5" customHeight="1" thickBot="1">
      <c r="I14" s="2" t="s">
        <v>47</v>
      </c>
    </row>
    <row r="15" spans="1:9" ht="16.5" customHeight="1" thickBot="1"/>
    <row r="16" spans="1:9" ht="16.5" customHeight="1">
      <c r="I16" s="3" t="s">
        <v>53</v>
      </c>
    </row>
    <row r="17" spans="9:9" ht="29.25" customHeight="1">
      <c r="I17" s="1" t="s">
        <v>54</v>
      </c>
    </row>
    <row r="18" spans="9:9" ht="30" customHeight="1">
      <c r="I18" s="1" t="s">
        <v>55</v>
      </c>
    </row>
    <row r="19" spans="9:9" ht="16.5" customHeight="1">
      <c r="I19" s="1" t="s">
        <v>56</v>
      </c>
    </row>
    <row r="20" spans="9:9" ht="16.5" customHeight="1">
      <c r="I20" s="1" t="s">
        <v>57</v>
      </c>
    </row>
    <row r="21" spans="9:9" ht="16.5" customHeight="1">
      <c r="I21" s="1" t="s">
        <v>58</v>
      </c>
    </row>
    <row r="22" spans="9:9" ht="16.5" customHeight="1" thickBot="1">
      <c r="I22" s="2" t="s">
        <v>47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D82DA-CF5A-4A91-ACDC-F17CB9DC1141}">
  <dimension ref="A1:B7"/>
  <sheetViews>
    <sheetView workbookViewId="0">
      <selection activeCell="F9" sqref="F9"/>
    </sheetView>
  </sheetViews>
  <sheetFormatPr defaultRowHeight="15"/>
  <cols>
    <col min="1" max="1" width="16.42578125" customWidth="1"/>
    <col min="2" max="2" width="15.140625" customWidth="1"/>
  </cols>
  <sheetData>
    <row r="1" spans="1:2">
      <c r="A1" s="10" t="s">
        <v>4</v>
      </c>
      <c r="B1" s="10" t="s">
        <v>5</v>
      </c>
    </row>
    <row r="2" spans="1:2">
      <c r="A2" s="10" t="s">
        <v>16</v>
      </c>
      <c r="B2" s="10" t="s">
        <v>59</v>
      </c>
    </row>
    <row r="3" spans="1:2">
      <c r="A3" s="10" t="s">
        <v>62</v>
      </c>
      <c r="B3" s="10" t="s">
        <v>60</v>
      </c>
    </row>
    <row r="4" spans="1:2">
      <c r="A4" s="10" t="s">
        <v>29</v>
      </c>
      <c r="B4" s="10" t="s">
        <v>45</v>
      </c>
    </row>
    <row r="5" spans="1:2">
      <c r="A5" s="10" t="s">
        <v>63</v>
      </c>
      <c r="B5" s="10" t="s">
        <v>23</v>
      </c>
    </row>
    <row r="6" spans="1:2">
      <c r="A6" s="10" t="s">
        <v>51</v>
      </c>
      <c r="B6" s="10" t="s">
        <v>64</v>
      </c>
    </row>
    <row r="7" spans="1:2">
      <c r="A7" s="10" t="s">
        <v>59</v>
      </c>
      <c r="B7" s="10" t="s">
        <v>17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AuditStartDate xmlns="f0eae565-c06e-4f94-8aba-03bb9975ebb2" xsi:nil="true"/>
    <AuditPhase xmlns="f0eae565-c06e-4f94-8aba-03bb9975ebb2" xsi:nil="true"/>
    <_Flow_SignoffStatus xmlns="f0eae565-c06e-4f94-8aba-03bb9975ebb2" xsi:nil="true"/>
    <ReportIssued xmlns="f0eae565-c06e-4f94-8aba-03bb9975ebb2" xsi:nil="true"/>
    <_ip_UnifiedCompliancePolicyProperties xmlns="http://schemas.microsoft.com/sharepoint/v3" xsi:nil="true"/>
    <Auditor xmlns="f0eae565-c06e-4f94-8aba-03bb9975ebb2">
      <UserInfo>
        <DisplayName/>
        <AccountId xsi:nil="true"/>
        <AccountType/>
      </UserInfo>
    </Auditor>
    <ToBoard xmlns="f0eae565-c06e-4f94-8aba-03bb9975ebb2" xsi:nil="true"/>
    <TaxCatchAll xmlns="0e675c57-01bb-4b4c-b2a7-1841b13f3263" xsi:nil="true"/>
    <FieldworkComplete xmlns="f0eae565-c06e-4f94-8aba-03bb9975ebb2" xsi:nil="true"/>
    <FieldworkStarted xmlns="f0eae565-c06e-4f94-8aba-03bb9975ebb2" xsi:nil="true"/>
    <Approved xmlns="f0eae565-c06e-4f94-8aba-03bb9975ebb2" xsi:nil="true"/>
    <AuditStatus xmlns="f0eae565-c06e-4f94-8aba-03bb9975ebb2" xsi:nil="true"/>
    <Auditor_x0028_s_x0029_ xmlns="f0eae565-c06e-4f94-8aba-03bb9975ebb2">
      <UserInfo>
        <DisplayName/>
        <AccountId xsi:nil="true"/>
        <AccountType/>
      </UserInfo>
    </Auditor_x0028_s_x0029_>
    <lcf76f155ced4ddcb4097134ff3c332f xmlns="f0eae565-c06e-4f94-8aba-03bb9975ebb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4DBCD1253BA3429B46CC02AD2E2EA0" ma:contentTypeVersion="32" ma:contentTypeDescription="Create a new document." ma:contentTypeScope="" ma:versionID="6428a9afa500eea5b314e92a7967b766">
  <xsd:schema xmlns:xsd="http://www.w3.org/2001/XMLSchema" xmlns:xs="http://www.w3.org/2001/XMLSchema" xmlns:p="http://schemas.microsoft.com/office/2006/metadata/properties" xmlns:ns1="http://schemas.microsoft.com/sharepoint/v3" xmlns:ns2="f0eae565-c06e-4f94-8aba-03bb9975ebb2" xmlns:ns3="0e675c57-01bb-4b4c-b2a7-1841b13f3263" targetNamespace="http://schemas.microsoft.com/office/2006/metadata/properties" ma:root="true" ma:fieldsID="9a7cb22d096bdf317dbe014a12cfc34a" ns1:_="" ns2:_="" ns3:_="">
    <xsd:import namespace="http://schemas.microsoft.com/sharepoint/v3"/>
    <xsd:import namespace="f0eae565-c06e-4f94-8aba-03bb9975ebb2"/>
    <xsd:import namespace="0e675c57-01bb-4b4c-b2a7-1841b13f32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2:Approved" minOccurs="0"/>
                <xsd:element ref="ns2:Auditor" minOccurs="0"/>
                <xsd:element ref="ns2:Auditor_x0028_s_x0029_" minOccurs="0"/>
                <xsd:element ref="ns2:AuditPhase" minOccurs="0"/>
                <xsd:element ref="ns2:AuditStatus" minOccurs="0"/>
                <xsd:element ref="ns2:FieldworkComplete" minOccurs="0"/>
                <xsd:element ref="ns2:ReportIssued" minOccurs="0"/>
                <xsd:element ref="ns2:ToBoard" minOccurs="0"/>
                <xsd:element ref="ns2:AuditStartDate" minOccurs="0"/>
                <xsd:element ref="ns2:MediaServiceLocation" minOccurs="0"/>
                <xsd:element ref="ns2:FieldworkStarted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eae565-c06e-4f94-8aba-03bb9975eb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Approved" ma:index="21" nillable="true" ma:displayName="Final Completion Date" ma:description="Date and time approved by reviewer" ma:format="DateOnly" ma:internalName="Approved">
      <xsd:simpleType>
        <xsd:restriction base="dms:DateTime"/>
      </xsd:simpleType>
    </xsd:element>
    <xsd:element name="Auditor" ma:index="22" nillable="true" ma:displayName="Auditor" ma:format="Dropdown" ma:list="UserInfo" ma:SharePointGroup="0" ma:internalName="Audit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uditor_x0028_s_x0029_" ma:index="23" nillable="true" ma:displayName="Auditor(s)" ma:description="Auditor(s) assigned to engagement" ma:format="Dropdown" ma:list="UserInfo" ma:SharePointGroup="0" ma:internalName="Auditor_x0028_s_x0029_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uditPhase" ma:index="24" nillable="true" ma:displayName="Audit Phase" ma:format="Dropdown" ma:internalName="AuditPhase">
      <xsd:simpleType>
        <xsd:restriction base="dms:Choice">
          <xsd:enumeration value="Planning"/>
          <xsd:enumeration value="Fieldwork"/>
          <xsd:enumeration value="Reporting"/>
          <xsd:enumeration value="Follow-Up"/>
          <xsd:enumeration value="Archive"/>
        </xsd:restriction>
      </xsd:simpleType>
    </xsd:element>
    <xsd:element name="AuditStatus" ma:index="25" nillable="true" ma:displayName="Audit Status" ma:format="Dropdown" ma:indexed="true" ma:internalName="AuditStatus">
      <xsd:simpleType>
        <xsd:restriction base="dms:Choice">
          <xsd:enumeration value="Unassigned"/>
          <xsd:enumeration value="Active"/>
          <xsd:enumeration value="Canceled"/>
          <xsd:enumeration value="On Hold"/>
          <xsd:enumeration value="Complete"/>
        </xsd:restriction>
      </xsd:simpleType>
    </xsd:element>
    <xsd:element name="FieldworkComplete" ma:index="26" nillable="true" ma:displayName="Fieldwork Complete" ma:format="DateOnly" ma:internalName="FieldworkComplete">
      <xsd:simpleType>
        <xsd:restriction base="dms:DateTime"/>
      </xsd:simpleType>
    </xsd:element>
    <xsd:element name="ReportIssued" ma:index="27" nillable="true" ma:displayName="Report Issued" ma:format="DateOnly" ma:internalName="ReportIssued">
      <xsd:simpleType>
        <xsd:restriction base="dms:DateTime"/>
      </xsd:simpleType>
    </xsd:element>
    <xsd:element name="ToBoard" ma:index="28" nillable="true" ma:displayName="To Board" ma:format="DateOnly" ma:internalName="ToBoard">
      <xsd:simpleType>
        <xsd:restriction base="dms:DateTime"/>
      </xsd:simpleType>
    </xsd:element>
    <xsd:element name="AuditStartDate" ma:index="29" nillable="true" ma:displayName="Start Date" ma:format="DateOnly" ma:internalName="AuditStartDate">
      <xsd:simpleType>
        <xsd:restriction base="dms:DateTime"/>
      </xsd:simpleType>
    </xsd:element>
    <xsd:element name="MediaServiceLocation" ma:index="30" nillable="true" ma:displayName="Location" ma:internalName="MediaServiceLocation" ma:readOnly="true">
      <xsd:simpleType>
        <xsd:restriction base="dms:Text"/>
      </xsd:simpleType>
    </xsd:element>
    <xsd:element name="FieldworkStarted" ma:index="31" nillable="true" ma:displayName="Fieldwork Started" ma:format="DateOnly" ma:internalName="FieldworkStarted">
      <xsd:simpleType>
        <xsd:restriction base="dms:DateTime"/>
      </xsd:simpleType>
    </xsd:element>
    <xsd:element name="MediaLengthInSeconds" ma:index="3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34" nillable="true" ma:taxonomy="true" ma:internalName="lcf76f155ced4ddcb4097134ff3c332f" ma:taxonomyFieldName="MediaServiceImageTags" ma:displayName="Image Tags" ma:readOnly="false" ma:fieldId="{5cf76f15-5ced-4ddc-b409-7134ff3c332f}" ma:taxonomyMulti="true" ma:sspId="3e20e570-3a27-4eff-9ea0-d3488a33fb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36" nillable="true" ma:displayName="Sign-off status" ma:internalName="Sign_x002d_off_x0020_status">
      <xsd:simpleType>
        <xsd:restriction base="dms:Text"/>
      </xsd:simpleType>
    </xsd:element>
    <xsd:element name="MediaServiceObjectDetectorVersions" ma:index="3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675c57-01bb-4b4c-b2a7-1841b13f326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35" nillable="true" ma:displayName="Taxonomy Catch All Column" ma:hidden="true" ma:list="{1b70e01e-62c0-47a3-a523-e1b1055405b9}" ma:internalName="TaxCatchAll" ma:showField="CatchAllData" ma:web="0e675c57-01bb-4b4c-b2a7-1841b13f32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5ABA81-E19B-4EFE-A9E4-AFB1C2EA64D5}"/>
</file>

<file path=customXml/itemProps2.xml><?xml version="1.0" encoding="utf-8"?>
<ds:datastoreItem xmlns:ds="http://schemas.openxmlformats.org/officeDocument/2006/customXml" ds:itemID="{1D442592-7901-4D58-978E-E08AA0B8F2D1}"/>
</file>

<file path=customXml/itemProps3.xml><?xml version="1.0" encoding="utf-8"?>
<ds:datastoreItem xmlns:ds="http://schemas.openxmlformats.org/officeDocument/2006/customXml" ds:itemID="{BFC962A8-589A-4AD3-B7ED-1FDC66E26BC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Longley, April</dc:creator>
  <cp:keywords/>
  <dc:description/>
  <cp:lastModifiedBy>Longley, April</cp:lastModifiedBy>
  <cp:revision/>
  <dcterms:created xsi:type="dcterms:W3CDTF">2024-09-12T19:44:44Z</dcterms:created>
  <dcterms:modified xsi:type="dcterms:W3CDTF">2024-09-13T14:21:31Z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0x0101003A4DBCD1253BA3429B46CC02AD2E2EA0</vt:lpwstr>
  </property>
  <property fmtid="{D5CDD505-2E9C-101B-9397-08002B2CF9AE}" pid="3" name="MediaServiceImageTags">
    <vt:lpwstr/>
  </property>
</Properties>
</file>