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015" activeTab="0"/>
  </bookViews>
  <sheets>
    <sheet name="Net Assets_U" sheetId="1" r:id="rId1"/>
    <sheet name="RECNA_U" sheetId="2" r:id="rId2"/>
    <sheet name="NA by Fund_U" sheetId="3" r:id="rId3"/>
    <sheet name="RECNA by Fund_U" sheetId="4" r:id="rId4"/>
    <sheet name="RECNA-Unrest CF_U" sheetId="5" r:id="rId5"/>
    <sheet name="Oper Exp_U" sheetId="6" r:id="rId6"/>
    <sheet name="Aux &amp; SO_U" sheetId="7" r:id="rId7"/>
    <sheet name="Loan_U" sheetId="8" r:id="rId8"/>
    <sheet name="Endow &amp; Similar_U" sheetId="9" r:id="rId9"/>
    <sheet name="Res &amp; Unrest Plant_U" sheetId="10" r:id="rId10"/>
    <sheet name="Invest in Plant_U" sheetId="11" r:id="rId11"/>
    <sheet name="Bonds &amp; Notes_U" sheetId="12" r:id="rId12"/>
    <sheet name="Funds Held for Others_U" sheetId="13" r:id="rId13"/>
    <sheet name="Self Insure_U" sheetId="14" r:id="rId14"/>
  </sheets>
  <definedNames>
    <definedName name="ABC">'Res &amp; Unrest Plant_U'!#REF!</definedName>
    <definedName name="ASD" localSheetId="8">'Endow &amp; Similar_U'!$Q$4</definedName>
    <definedName name="ASD" localSheetId="12">'Funds Held for Others_U'!$I$5</definedName>
    <definedName name="ASD" localSheetId="7">'Loan_U'!$O$4</definedName>
    <definedName name="ASD" localSheetId="9">'Res &amp; Unrest Plant_U'!$O$4</definedName>
    <definedName name="ASD">'Oper Exp_U'!$M$4</definedName>
    <definedName name="AsofDate">'Funds Held for Others_U'!$V$5</definedName>
    <definedName name="ASSD" localSheetId="8">'Endow &amp; Similar_U'!$Q$4</definedName>
    <definedName name="ASSD">'Loan_U'!$O$4</definedName>
    <definedName name="NvsASD" localSheetId="6">"V2004-06-30"</definedName>
    <definedName name="NvsASD" localSheetId="8">"V2004-06-30"</definedName>
    <definedName name="NvsASD" localSheetId="12">"V2004-06-30"</definedName>
    <definedName name="NvsASD" localSheetId="10">"V2004-06-30"</definedName>
    <definedName name="NvsASD" localSheetId="7">"V2004-06-30"</definedName>
    <definedName name="NvsASD" localSheetId="2">"V2004-06-30"</definedName>
    <definedName name="NvsASD" localSheetId="5">"V2004-06-30"</definedName>
    <definedName name="NvsASD" localSheetId="3">"V2004-06-30"</definedName>
    <definedName name="NvsASD" localSheetId="4">"V2004-06-30"</definedName>
    <definedName name="NvsASD" localSheetId="9">"V2004-06-30"</definedName>
    <definedName name="NvsASD" localSheetId="13">"V2004-06-30"</definedName>
    <definedName name="NvsASD">"V2002-06-30"</definedName>
    <definedName name="NvsAutoDrillOk" localSheetId="6">"VN"</definedName>
    <definedName name="NvsAutoDrillOk" localSheetId="8">"VN"</definedName>
    <definedName name="NvsAutoDrillOk" localSheetId="7">"VN"</definedName>
    <definedName name="NvsAutoDrillOk" localSheetId="9">"VN"</definedName>
    <definedName name="NvsAutoDrillOk" localSheetId="13">"VN"</definedName>
    <definedName name="NvsAutoDrillOk">"VY"</definedName>
    <definedName name="NvsElapsedTime" localSheetId="6">0.0000104166683740914</definedName>
    <definedName name="NvsElapsedTime" localSheetId="8">0.0000827546246000566</definedName>
    <definedName name="NvsElapsedTime" localSheetId="12">0.0000810185156296939</definedName>
    <definedName name="NvsElapsedTime" localSheetId="10">0.00499849536572583</definedName>
    <definedName name="NvsElapsedTime" localSheetId="7">0.0000173611115314998</definedName>
    <definedName name="NvsElapsedTime" localSheetId="2">0.000062962957599666</definedName>
    <definedName name="NvsElapsedTime" localSheetId="5">0.000146527781907935</definedName>
    <definedName name="NvsElapsedTime" localSheetId="3">0.0000692129615345038</definedName>
    <definedName name="NvsElapsedTime" localSheetId="4">0.00032789351826068</definedName>
    <definedName name="NvsElapsedTime" localSheetId="9">0.0000231481462833472</definedName>
    <definedName name="NvsElapsedTime" localSheetId="13">0.0000226851843763143</definedName>
    <definedName name="NvsElapsedTime">0.0269587962975493</definedName>
    <definedName name="NvsEndTime" localSheetId="6">38267.2475579861</definedName>
    <definedName name="NvsEndTime" localSheetId="8">38267.2594600694</definedName>
    <definedName name="NvsEndTime" localSheetId="12">38259.3395228009</definedName>
    <definedName name="NvsEndTime" localSheetId="10">38209.7145539352</definedName>
    <definedName name="NvsEndTime" localSheetId="7">38267.2483266204</definedName>
    <definedName name="NvsEndTime" localSheetId="2">38276.1528225694</definedName>
    <definedName name="NvsEndTime" localSheetId="5">38267.2378032407</definedName>
    <definedName name="NvsEndTime" localSheetId="3">38267.1914866898</definedName>
    <definedName name="NvsEndTime" localSheetId="4">38267.2012469907</definedName>
    <definedName name="NvsEndTime" localSheetId="9">38267.1966092593</definedName>
    <definedName name="NvsEndTime" localSheetId="13">38261.5271702546</definedName>
    <definedName name="NvsEndTime">37456.430659375</definedName>
    <definedName name="NvsInstSpec">"%"</definedName>
    <definedName name="NvsLayoutType">"M3"</definedName>
    <definedName name="NvsNplSpec">"%,X,RZF..,CZF.."</definedName>
    <definedName name="NvsPanelEffdt" localSheetId="6">"V2025-12-31"</definedName>
    <definedName name="NvsPanelEffdt" localSheetId="8">"V2025-12-31"</definedName>
    <definedName name="NvsPanelEffdt" localSheetId="12">"V2000-07-31"</definedName>
    <definedName name="NvsPanelEffdt" localSheetId="10">"V2099-01-01"</definedName>
    <definedName name="NvsPanelEffdt" localSheetId="7">"V2025-12-31"</definedName>
    <definedName name="NvsPanelEffdt" localSheetId="2">"V2099-01-01"</definedName>
    <definedName name="NvsPanelEffdt" localSheetId="5">"V2025-12-31"</definedName>
    <definedName name="NvsPanelEffdt" localSheetId="3">"V2099-01-01"</definedName>
    <definedName name="NvsPanelEffdt" localSheetId="4">"V2099-01-01"</definedName>
    <definedName name="NvsPanelEffdt" localSheetId="9">"V2099-01-01"</definedName>
    <definedName name="NvsPanelEffdt" localSheetId="13">"V2025-12-31"</definedName>
    <definedName name="NvsPanelEffdt">"V1900-01-01"</definedName>
    <definedName name="NvsPanelSetid">"VUOFMO"</definedName>
    <definedName name="NvsReqBU" localSheetId="6">"VUWIDE"</definedName>
    <definedName name="NvsReqBU" localSheetId="8">"VUWIDE"</definedName>
    <definedName name="NvsReqBU" localSheetId="12">"VUWIDE"</definedName>
    <definedName name="NvsReqBU" localSheetId="10">"VUWIDE"</definedName>
    <definedName name="NvsReqBU" localSheetId="7">"VUWIDE"</definedName>
    <definedName name="NvsReqBU" localSheetId="2">"VUWIDE"</definedName>
    <definedName name="NvsReqBU" localSheetId="5">"VUWIDE"</definedName>
    <definedName name="NvsReqBU" localSheetId="3">"VUWIDE"</definedName>
    <definedName name="NvsReqBU" localSheetId="4">"VUWIDE"</definedName>
    <definedName name="NvsReqBU" localSheetId="9">"VUWIDE"</definedName>
    <definedName name="NvsReqBU" localSheetId="13">"VUWIDE"</definedName>
    <definedName name="NvsReqBU">"VKCITY"</definedName>
    <definedName name="NvsReqBUOnly">"VY"</definedName>
    <definedName name="NvsSheetType" localSheetId="6">"M"</definedName>
    <definedName name="NvsSheetType" localSheetId="8">"M"</definedName>
    <definedName name="NvsSheetType" localSheetId="12">"M"</definedName>
    <definedName name="NvsSheetType" localSheetId="10">"M"</definedName>
    <definedName name="NvsSheetType" localSheetId="7">"M"</definedName>
    <definedName name="NvsSheetType" localSheetId="2">"M"</definedName>
    <definedName name="NvsSheetType" localSheetId="5">"M"</definedName>
    <definedName name="NvsSheetType" localSheetId="3">"M"</definedName>
    <definedName name="NvsSheetType" localSheetId="4">"M"</definedName>
    <definedName name="NvsSheetType" localSheetId="9">"M"</definedName>
    <definedName name="NvsSheetType" localSheetId="13">"M"</definedName>
    <definedName name="NvsTransLed">"VN"</definedName>
    <definedName name="NvsTree.GASB_34_35_FUND" localSheetId="12">"YNNYN"</definedName>
    <definedName name="NvsTree.GASB_34_35_FUND" localSheetId="3">"YNNYN"</definedName>
    <definedName name="NvsTree.GASB_34_35_FUND" localSheetId="4">"YNNYN"</definedName>
    <definedName name="NvsTreeASD" localSheetId="6">"V2004-06-30"</definedName>
    <definedName name="NvsTreeASD" localSheetId="8">"V2004-06-30"</definedName>
    <definedName name="NvsTreeASD" localSheetId="12">"V2004-06-30"</definedName>
    <definedName name="NvsTreeASD" localSheetId="10">"V2004-06-30"</definedName>
    <definedName name="NvsTreeASD" localSheetId="7">"V2004-06-30"</definedName>
    <definedName name="NvsTreeASD" localSheetId="2">"V2004-06-30"</definedName>
    <definedName name="NvsTreeASD" localSheetId="5">"V2004-06-30"</definedName>
    <definedName name="NvsTreeASD" localSheetId="3">"V2004-06-30"</definedName>
    <definedName name="NvsTreeASD" localSheetId="4">"V2004-06-30"</definedName>
    <definedName name="NvsTreeASD" localSheetId="9">"V2004-06-30"</definedName>
    <definedName name="NvsTreeASD" localSheetId="13">"V2004-06-30"</definedName>
    <definedName name="NvsTreeASD">"V2002-06-30"</definedName>
    <definedName name="NvsValTbl.ACCOUNT">"GL_ACCOUNT_TBL"</definedName>
    <definedName name="NvsValTbl.BUDGET_PERIOD">"BUDGET_PERIOD"</definedName>
    <definedName name="NvsValTbl.BUSINESS_UNIT">"BUS_UNIT_TBL_GL"</definedName>
    <definedName name="NvsValTbl.DEPTID">"DEPARTMENT_TBL"</definedName>
    <definedName name="NvsValTbl.FUND_CODE">"FUND_TBL"</definedName>
    <definedName name="NvsValTbl.PROGRAM_CODE">"PROGRAM_TBL"</definedName>
    <definedName name="NvsValTbl.PROJECT_ID">"PROJECT_HEADER"</definedName>
    <definedName name="NvsValTbl.SCENARIO">"BD_SCENARIO_TBL"</definedName>
    <definedName name="_xlnm.Print_Area" localSheetId="6">'Aux &amp; SO_U'!$B$2:$H$12</definedName>
    <definedName name="_xlnm.Print_Area" localSheetId="11">'Bonds &amp; Notes_U'!$A$1:$G$11</definedName>
    <definedName name="_xlnm.Print_Area" localSheetId="8">'Endow &amp; Similar_U'!$A$2:$L$59</definedName>
    <definedName name="_xlnm.Print_Area" localSheetId="12">'Funds Held for Others_U'!$B:$G</definedName>
    <definedName name="_xlnm.Print_Area" localSheetId="10">'Invest in Plant_U'!$A$1:$J$27</definedName>
    <definedName name="_xlnm.Print_Area" localSheetId="7">'Loan_U'!$A$2:$L$24</definedName>
    <definedName name="_xlnm.Print_Area" localSheetId="2">'NA by Fund_U'!$B$2:$W$123</definedName>
    <definedName name="_xlnm.Print_Area" localSheetId="0">'Net Assets_U'!$A$1:$E$70</definedName>
    <definedName name="_xlnm.Print_Area" localSheetId="5">'Oper Exp_U'!$B$2:$H$55</definedName>
    <definedName name="_xlnm.Print_Area" localSheetId="3">'RECNA by Fund_U'!$B$2:$V$199</definedName>
    <definedName name="_xlnm.Print_Area" localSheetId="1">'RECNA_U'!$A$1:$E$64</definedName>
    <definedName name="_xlnm.Print_Area" localSheetId="9">'Res &amp; Unrest Plant_U'!$B$2:$L$18</definedName>
    <definedName name="_xlnm.Print_Area" localSheetId="13">'Self Insure_U'!$A:$M</definedName>
    <definedName name="_xlnm.Print_Titles" localSheetId="6">'Aux &amp; SO_U'!$2:$6</definedName>
    <definedName name="_xlnm.Print_Titles" localSheetId="8">'Endow &amp; Similar_U'!$2:$6</definedName>
    <definedName name="_xlnm.Print_Titles" localSheetId="12">'Funds Held for Others_U'!$2:$6</definedName>
    <definedName name="_xlnm.Print_Titles" localSheetId="10">'Invest in Plant_U'!$2:$8</definedName>
    <definedName name="_xlnm.Print_Titles" localSheetId="7">'Loan_U'!$2:$6</definedName>
    <definedName name="_xlnm.Print_Titles" localSheetId="2">'NA by Fund_U'!$2:$10</definedName>
    <definedName name="_xlnm.Print_Titles" localSheetId="3">'RECNA by Fund_U'!$2:$10</definedName>
    <definedName name="_xlnm.Print_Titles" localSheetId="4">'RECNA-Unrest CF_U'!$2:$8</definedName>
    <definedName name="_xlnm.Print_Titles" localSheetId="9">'Res &amp; Unrest Plant_U'!$2:$7</definedName>
    <definedName name="_xlnm.Print_Titles" localSheetId="13">'Self Insure_U'!$2:$6</definedName>
    <definedName name="RBN" localSheetId="6">'Aux &amp; SO_U'!$J$2</definedName>
    <definedName name="RBN" localSheetId="8">'Endow &amp; Similar_U'!$N$2</definedName>
    <definedName name="RBN" localSheetId="12">'Funds Held for Others_U'!$I$2</definedName>
    <definedName name="RBN" localSheetId="10">'Invest in Plant_U'!$N$4</definedName>
    <definedName name="RBN" localSheetId="7">'Loan_U'!$N$2</definedName>
    <definedName name="RBN" localSheetId="2">'NA by Fund_U'!$AC$4</definedName>
    <definedName name="RBN" localSheetId="5">'Oper Exp_U'!$R$2</definedName>
    <definedName name="RBN" localSheetId="3">'RECNA by Fund_U'!$AE$2</definedName>
    <definedName name="RBN" localSheetId="4">'RECNA-Unrest CF_U'!$V$3</definedName>
    <definedName name="RBN" localSheetId="9">'Res &amp; Unrest Plant_U'!$O$2</definedName>
    <definedName name="RBN">#REF!</definedName>
    <definedName name="RBU" localSheetId="6">'Aux &amp; SO_U'!$M$2</definedName>
    <definedName name="RBU" localSheetId="8">'Endow &amp; Similar_U'!$Q$2</definedName>
    <definedName name="RBU" localSheetId="7">'Loan_U'!$O$2</definedName>
    <definedName name="RBU" localSheetId="9">'Res &amp; Unrest Plant_U'!$O$2</definedName>
    <definedName name="RBU">'Oper Exp_U'!$M$2</definedName>
    <definedName name="RID" localSheetId="8">'Endow &amp; Similar_U'!$Q$3</definedName>
    <definedName name="RID" localSheetId="7">'Loan_U'!$O$3</definedName>
    <definedName name="RID" localSheetId="9">'Res &amp; Unrest Plant_U'!$O$3</definedName>
    <definedName name="RID">'Oper Exp_U'!$M$3</definedName>
  </definedNames>
  <calcPr fullCalcOnLoad="1"/>
</workbook>
</file>

<file path=xl/sharedStrings.xml><?xml version="1.0" encoding="utf-8"?>
<sst xmlns="http://schemas.openxmlformats.org/spreadsheetml/2006/main" count="2014" uniqueCount="1141">
  <si>
    <t>U1602047</t>
  </si>
  <si>
    <t>%,VU1602053</t>
  </si>
  <si>
    <t>EMPLOYEE WITHHOLDING - AGENCY</t>
  </si>
  <si>
    <t>U1602053</t>
  </si>
  <si>
    <t>%,FDEPTID,X,_,FFUND_CODE,TGASB_34_35_FUND,NAGENCY_FUNDS_NONEXP</t>
  </si>
  <si>
    <t>TOTAL AGENCY FUNDS</t>
  </si>
  <si>
    <t>%,AFT,FACCOUNT,UACCOUNT</t>
  </si>
  <si>
    <t>%,FFUND_CODE,V0900</t>
  </si>
  <si>
    <t>%,FFUND_CODE,V0910</t>
  </si>
  <si>
    <t>%,FFUND_CODE,V0920</t>
  </si>
  <si>
    <t>%,FFUND_CODE,V0925</t>
  </si>
  <si>
    <t>%,FFUND_CODE,V0930</t>
  </si>
  <si>
    <t>%,FFUND_CODE,V0935</t>
  </si>
  <si>
    <t>%,FFUND_CODE,V0915</t>
  </si>
  <si>
    <t>%,FFUND_CODE,V0950</t>
  </si>
  <si>
    <t>%,FFUND_CODE,V0905,V0940,V0945</t>
  </si>
  <si>
    <t>University of Missouri - University Wide Resourses</t>
  </si>
  <si>
    <t>SELF-INSURANCE FUNDS</t>
  </si>
  <si>
    <t>For the Year Ending June 30, 2004</t>
  </si>
  <si>
    <t>Auto and General Liability</t>
  </si>
  <si>
    <t>Long-term Disability</t>
  </si>
  <si>
    <t>Professional Liability</t>
  </si>
  <si>
    <t>Other</t>
  </si>
  <si>
    <t>Revenues and Other Additions:</t>
  </si>
  <si>
    <t>%,R,FACCOUNT,TGASB_34_35,NBENEFIT CONTRIBUTION</t>
  </si>
  <si>
    <t xml:space="preserve">   Plan Contributions</t>
  </si>
  <si>
    <t xml:space="preserve">   Investment Income</t>
  </si>
  <si>
    <t>%,R,FACCOUNT,TGASB_34_35,X,NFEDERAL GRANTS,NOTHER GOVT GRANTS,NOTHER OPERATING REV,NPATIENT MED SERV,NPRIVATE GRANTS,NSALES OF AUX/EDUC,NSTATE GRANTS,NSTUDENT AID,NSTUDENT FEES,NFEDERAL APPROPS,NOTHER REV &amp; EXP,NSTATE APPROPS</t>
  </si>
  <si>
    <t xml:space="preserve">   Other Miscellaneous Revenues</t>
  </si>
  <si>
    <t xml:space="preserve">      Total Revenues and Other Additions</t>
  </si>
  <si>
    <t>Expenditures and Other Deductions:</t>
  </si>
  <si>
    <t>%,FACCOUNT,TGASB_34_35,X,NEMPLOYEE BENE PAID</t>
  </si>
  <si>
    <t xml:space="preserve">   Benefit Payments</t>
  </si>
  <si>
    <t>%,FACCOUNT,TGASB_34_35,X,NAUX &amp; EDUC ACTIV,NDEPRECIATION,NOTHER DEPT OPERATING,NPROFESSIONAL &amp; CONSU,NSALARIES,NSCHOLAR &amp; FELLOW,NSTAFF BENEFITS,NSUPPLY_NONCAP ASSET,NUTILITIES,NPAYROLL W/H DISBURSE,NSELF INS EXPENSES</t>
  </si>
  <si>
    <t xml:space="preserve">   Administrative and Other Plan Deductions</t>
  </si>
  <si>
    <t xml:space="preserve">      Total Expenditures and Other Deductions</t>
  </si>
  <si>
    <t>Operating Income (Loss) Before Transfers</t>
  </si>
  <si>
    <t>%,R,FACCOUNT,TGASB_34_35,X,NMANDATORY TRFS,NNON MANDATORY TRFS,NINTER CAMPUS TRFS,NINTRA FUND TRFS</t>
  </si>
  <si>
    <t>Transfers In (Out)</t>
  </si>
  <si>
    <t>Increase (Decrease) in Net Assets</t>
  </si>
  <si>
    <t>%,SBAL,R,FACCOUNT,X,V300000</t>
  </si>
  <si>
    <t>%,QUGL_CUR_FNDS_OBJECT_OP_MAINT,FFUND_CODE,TGASB_34_35_FUND,NCLEARING_ACCTS_UNR,NOPERATIONS_UNR,NRESTR EXPENDABLE,NSELF_INS_UNR,NSVC_OPER_UNR,NAUXILIARIES_CONT_ED</t>
  </si>
  <si>
    <t xml:space="preserve">   </t>
  </si>
  <si>
    <t>%,QUGL_CUR_FNDS_OBJECT_AUX,CA.POSTED_TOTAL_AMT</t>
  </si>
  <si>
    <t>Loan Funds  (F)</t>
  </si>
  <si>
    <t xml:space="preserve">Endowment Funds  (F)  </t>
  </si>
  <si>
    <t>%,FFUND_CODE,TGASB_34_35_FUND,NPLANT_FUNDS_NONEXP,NPLANT_FUNDS_RESTEXP,NPLANT_FUNDS_UNR</t>
  </si>
  <si>
    <t>Plant Funds  (G)</t>
  </si>
  <si>
    <t>(B)  Student Services includes all Deptid activity for attributes 5x and 8x.  Therefore, operating expenses related to the University's Financial Aid functions are included in Student Services.</t>
  </si>
  <si>
    <t>(C )  Institutional Support includes all Depid activity for attributes 6x, AGEN, MTRF, NTRF, RET and UNDF.</t>
  </si>
  <si>
    <t>(D)  Scholarships and Fellowships includes expenditures in account range 764000 - 764999, based on criteria established by GASB.  The remaining Financial Aid Expense is recorded net of the related Tuition and Fees.</t>
  </si>
  <si>
    <t>(E)  Auxiliary Enterprises includes activity for attribute AUX, and for all funds in the auxilary range of 0100 - 0440, 0455 - 0699.</t>
  </si>
  <si>
    <t>(F)  Loan and Endowment Fund expenses are included in the category of Student Services on the audited financial statements.</t>
  </si>
  <si>
    <t>(G)  Plant Fund expenses are included in the category of Operation and Maintenance of Plant on the audited financial statements.</t>
  </si>
  <si>
    <t>%,SBAL,R,FACCOUNT,TGASB_34_35,NNET ASSETS</t>
  </si>
  <si>
    <t>%,R,FACCOUNT,TGASB_34_35,NREVENUES</t>
  </si>
  <si>
    <t>%,FACCOUNT,TGASB_34_35,NAUX &amp; EDUC ACTIV,NCAPITAL ASSETS,NCAPITAL OFFSET,NOTHER DEPT OPERATING,NPROFESSIONAL &amp; CONSU,NSALARIES,NSCHOLAR &amp; FELLOW,NSTAFF BENEFITS,NSUPPLY_NONCAP ASSET,NUTILITIES,NDEPR</t>
  </si>
  <si>
    <t>%,R,FACCOUNT,TGASB_34_35,NNON_OP REV_EXP,NTRANSFERS</t>
  </si>
  <si>
    <t>AUXILIARY AND SERVICE OPERATIONS</t>
  </si>
  <si>
    <t>Revenues</t>
  </si>
  <si>
    <t>Expenses</t>
  </si>
  <si>
    <t>Non-Operating Revenues, Expenditures &amp; Transfers</t>
  </si>
  <si>
    <t>%,V0615</t>
  </si>
  <si>
    <t>%,FFUND_CODE,TGASB_34_35_FUND,X,NAUXILIARIES_BKSTR,NAUXILIARIES_HOUS_DIN,NAUXILIARIES_UNR,NAUXILIARY_PAT_SERV</t>
  </si>
  <si>
    <t xml:space="preserve">      Total Auxiliaries</t>
  </si>
  <si>
    <t xml:space="preserve">      Total Service Operations</t>
  </si>
  <si>
    <t>STATEMENTS OF NET ASSETS</t>
  </si>
  <si>
    <t>As of June 30, 2004 and 2003</t>
  </si>
  <si>
    <t>Cash and Cash Equivalents*</t>
  </si>
  <si>
    <t xml:space="preserve">          Total Current Assets</t>
  </si>
  <si>
    <t xml:space="preserve">          Total Noncurrent Assets</t>
  </si>
  <si>
    <t>Accounts Payable*</t>
  </si>
  <si>
    <t xml:space="preserve">          Total Current Liabilities</t>
  </si>
  <si>
    <t xml:space="preserve">          Total Noncurrent Liabilities</t>
  </si>
  <si>
    <t>Nonexpendable*</t>
  </si>
  <si>
    <t>Expendable*</t>
  </si>
  <si>
    <t xml:space="preserve">          Total Net Assets</t>
  </si>
  <si>
    <t>*Certain 2003 balances have been reclassified to conform to the 2004 presentation.</t>
  </si>
  <si>
    <t xml:space="preserve">For the Years Ended June 30, 2004 and  2003 </t>
  </si>
  <si>
    <t>Staff Benefits*</t>
  </si>
  <si>
    <t>Supplies, Services and Other Operating Expenses*</t>
  </si>
  <si>
    <t>State Capital Appropriations and State Bond Funds</t>
  </si>
  <si>
    <t>Intra Fund Transfers In (Out)</t>
  </si>
  <si>
    <t>%,FFUND_CODE,TGASB_34_35_FUND,NLOAN_FUNDS_RESTEXP</t>
  </si>
  <si>
    <t>%,FFUND_CODE,TGASB_34_35_FUND,NENDOW_FUNDS_RESTEXP</t>
  </si>
  <si>
    <t>2004-06-30</t>
  </si>
  <si>
    <t>Restrict Expend</t>
  </si>
  <si>
    <t>%,V120600</t>
  </si>
  <si>
    <t>Temp Invest - Retirement Fund</t>
  </si>
  <si>
    <t>120600</t>
  </si>
  <si>
    <t>%,V121000</t>
  </si>
  <si>
    <t>Temp Invest - Gen Pool 2</t>
  </si>
  <si>
    <t>121000</t>
  </si>
  <si>
    <t>%,V121200</t>
  </si>
  <si>
    <t>Temp Invest - Spec Instruction</t>
  </si>
  <si>
    <t>121200</t>
  </si>
  <si>
    <t>Temp invest - Balanced Pool</t>
  </si>
  <si>
    <t>Temp invest - Sep Invested</t>
  </si>
  <si>
    <t>Long Term Inv - Miscellaneous</t>
  </si>
  <si>
    <t>%,V124000</t>
  </si>
  <si>
    <t>Long Term Inv - Gen Pool 2</t>
  </si>
  <si>
    <t>124000</t>
  </si>
  <si>
    <t>%,V124100</t>
  </si>
  <si>
    <t>Long Term Inv - Gen Pool 3</t>
  </si>
  <si>
    <t>124100</t>
  </si>
  <si>
    <t>%,V212000</t>
  </si>
  <si>
    <t>Notes pay( short term)</t>
  </si>
  <si>
    <t>212000</t>
  </si>
  <si>
    <t>Other Liabilities</t>
  </si>
  <si>
    <t>299999</t>
  </si>
  <si>
    <t>%,V231000</t>
  </si>
  <si>
    <t>Def rev-student fees</t>
  </si>
  <si>
    <t>231000</t>
  </si>
  <si>
    <t>%,V227600</t>
  </si>
  <si>
    <t>Payroll Withhold Carryforward</t>
  </si>
  <si>
    <t>227600</t>
  </si>
  <si>
    <t xml:space="preserve">              Total Liabilities</t>
  </si>
  <si>
    <t xml:space="preserve">    Invested in Capital Assets, Net of Related Debt</t>
  </si>
  <si>
    <t xml:space="preserve">    Reserved for Employees' Pension Plan</t>
  </si>
  <si>
    <t xml:space="preserve">    Restricted:</t>
  </si>
  <si>
    <t xml:space="preserve">    Nonexpendable</t>
  </si>
  <si>
    <t xml:space="preserve">    Expendable</t>
  </si>
  <si>
    <t xml:space="preserve">    Unrestricted</t>
  </si>
  <si>
    <t xml:space="preserve">              Total Net Assets</t>
  </si>
  <si>
    <t>Student Fees</t>
  </si>
  <si>
    <t>%,V760001</t>
  </si>
  <si>
    <t>Student aid</t>
  </si>
  <si>
    <t>760001</t>
  </si>
  <si>
    <t xml:space="preserve">     Net Student Fees</t>
  </si>
  <si>
    <t xml:space="preserve">   Other Medical Services</t>
  </si>
  <si>
    <t xml:space="preserve">   Other Auxiliary Enterprises</t>
  </si>
  <si>
    <t>%,V714300</t>
  </si>
  <si>
    <t>SB-Depend Educ Assist-Summer</t>
  </si>
  <si>
    <t>714300</t>
  </si>
  <si>
    <t>%,V714500</t>
  </si>
  <si>
    <t>SB-Depend Educ Assist-Winter</t>
  </si>
  <si>
    <t>714500</t>
  </si>
  <si>
    <t>%,V721200</t>
  </si>
  <si>
    <t>Bus travel-domestic-out state</t>
  </si>
  <si>
    <t>721200</t>
  </si>
  <si>
    <t>%,V721600</t>
  </si>
  <si>
    <t>Business mtg exp-room rental</t>
  </si>
  <si>
    <t>721600</t>
  </si>
  <si>
    <t>%,V722000</t>
  </si>
  <si>
    <t>Faculty &amp; staff training &amp; dev</t>
  </si>
  <si>
    <t>722000</t>
  </si>
  <si>
    <t>%,V723400</t>
  </si>
  <si>
    <t>Other shipping charges</t>
  </si>
  <si>
    <t>723400</t>
  </si>
  <si>
    <t>%,V725400</t>
  </si>
  <si>
    <t>Newspaper advertising</t>
  </si>
  <si>
    <t>725400</t>
  </si>
  <si>
    <t>%,V738100</t>
  </si>
  <si>
    <t>Employees dues to prof assoc</t>
  </si>
  <si>
    <t>738100</t>
  </si>
  <si>
    <t>%,V739000</t>
  </si>
  <si>
    <t>Computing expense</t>
  </si>
  <si>
    <t>739000</t>
  </si>
  <si>
    <t>%,V739600</t>
  </si>
  <si>
    <t>Data port charges billable</t>
  </si>
  <si>
    <t>739600</t>
  </si>
  <si>
    <t>%,V740200</t>
  </si>
  <si>
    <t>Office Equipment - Non Capital</t>
  </si>
  <si>
    <t>740200</t>
  </si>
  <si>
    <t>%,V740600</t>
  </si>
  <si>
    <t>Furniture - Non Capital</t>
  </si>
  <si>
    <t>740600</t>
  </si>
  <si>
    <t>%,V743700</t>
  </si>
  <si>
    <t>Credit card charges</t>
  </si>
  <si>
    <t>743700</t>
  </si>
  <si>
    <t>%,V863100</t>
  </si>
  <si>
    <t>Full costing</t>
  </si>
  <si>
    <t>863100</t>
  </si>
  <si>
    <t>%,V863200</t>
  </si>
  <si>
    <t>Full costing (capital pool)</t>
  </si>
  <si>
    <t>863200</t>
  </si>
  <si>
    <t>%,V777100</t>
  </si>
  <si>
    <t>Computers - Capital</t>
  </si>
  <si>
    <t>777100</t>
  </si>
  <si>
    <t xml:space="preserve">   and Nonoperating Revenues (Expenses)</t>
  </si>
  <si>
    <t xml:space="preserve">   before Nonoperating Revenues (Expenses)</t>
  </si>
  <si>
    <t>%,V470000</t>
  </si>
  <si>
    <t>Endowment income</t>
  </si>
  <si>
    <t>470000</t>
  </si>
  <si>
    <t>%,V470900</t>
  </si>
  <si>
    <t>Endow Inc- U S Government Pool</t>
  </si>
  <si>
    <t>470900</t>
  </si>
  <si>
    <t>%,V901001</t>
  </si>
  <si>
    <t>Accrued Interest Expense</t>
  </si>
  <si>
    <t>901001</t>
  </si>
  <si>
    <t>Capital Gifts</t>
  </si>
  <si>
    <t>Capital Grants</t>
  </si>
  <si>
    <t xml:space="preserve">    Net Other Nonoperating Revenues (Expenses) before Transfers </t>
  </si>
  <si>
    <t>%,R,FACCOUNT,TGASB_34_35,X,NINTER CAMPUS TRFS,NINTRA FUND TRFS</t>
  </si>
  <si>
    <t xml:space="preserve">    Net Nonoperating Revenues (Expenses) and Transfers </t>
  </si>
  <si>
    <t xml:space="preserve">   Patient Care Facilities</t>
  </si>
  <si>
    <t>PGASB09U</t>
  </si>
  <si>
    <t xml:space="preserve">  Instruction</t>
  </si>
  <si>
    <t xml:space="preserve">  Research</t>
  </si>
  <si>
    <t xml:space="preserve">  Public Service</t>
  </si>
  <si>
    <t xml:space="preserve">  Academic Support</t>
  </si>
  <si>
    <t xml:space="preserve">  Student Services  (B)</t>
  </si>
  <si>
    <t xml:space="preserve">  Institutional Support  ( C)</t>
  </si>
  <si>
    <t xml:space="preserve">  Operation &amp; Maintenance of Plant</t>
  </si>
  <si>
    <t xml:space="preserve">  Scholarships &amp; Fellowships   (D)</t>
  </si>
  <si>
    <t xml:space="preserve">       Total Educational &amp; General</t>
  </si>
  <si>
    <t xml:space="preserve">  Auxiliary Enterprises  (E)</t>
  </si>
  <si>
    <t xml:space="preserve">       Total Current Funds Operating Expenses</t>
  </si>
  <si>
    <t>%,FFUND_CODE,TGASB_34_35_FUND,NLOAN_FUNDS_NONEXP,NLOAN_FUNDS_UNR,NLOAN_FUNDS_RESTEXP</t>
  </si>
  <si>
    <t>%,FFUND_CODE,TGASB_34_35_FUND,NENDOW_FUNDS_NONEXP,NENDOW_FUNDS_UNR,NENDOW_FUNDS_RESTEXP</t>
  </si>
  <si>
    <t xml:space="preserve">       Total Operating Expenses - All Funds</t>
  </si>
  <si>
    <t xml:space="preserve">(A)  Educational and General Expenditures includes all expenditures for the General Operating Fund (0000), the Clearing Fund (0090), Continuing Education (0445, 0450) and the Restricted Current Funds (I.e. Grant and State </t>
  </si>
  <si>
    <t xml:space="preserve">       Appropriation Funds).</t>
  </si>
  <si>
    <t>PGASB10U</t>
  </si>
  <si>
    <t>Net Assets
July 1, 2003</t>
  </si>
  <si>
    <t>Net Assets
June 30, 2004</t>
  </si>
  <si>
    <t>Auxiliaries:</t>
  </si>
  <si>
    <t>Miscellaneous Other Auxiliarie</t>
  </si>
  <si>
    <t>Service Operations:</t>
  </si>
  <si>
    <t>The following lines are to be hidden on final report.</t>
  </si>
  <si>
    <t>%,FFUND_CODE,TGASB_34_35_FUND,NOPERATIONS_UNR</t>
  </si>
  <si>
    <t>Operations</t>
  </si>
  <si>
    <t>%,FFUND_CODE,TGASB_34_35_FUND,NSELF_INS_UNR</t>
  </si>
  <si>
    <t>Self Insurance</t>
  </si>
  <si>
    <t xml:space="preserve">     Grand Totals</t>
  </si>
  <si>
    <t>PGASB13U</t>
  </si>
  <si>
    <t>Balance
July 1, 2003</t>
  </si>
  <si>
    <t>%,FPROGRAM_CODE,TPROGRAM,X,NR_LOANPGM,NA_LOANPGM,NK_LOANPGM,NC_LOANPGM,NE_LOANPGM,NS_LOANPGM,NU_LOANPGM,FFUND_CODE,TGASB_34_35_FUND,NLOAN_FUNDS_RESTEXP,NLOAN_FUNDS_NONEXP</t>
  </si>
  <si>
    <t xml:space="preserve">        TOTAL LOAN FUNDS</t>
  </si>
  <si>
    <t>%,SBEGBAL,R,FACCOUNT,V300000</t>
  </si>
  <si>
    <t>%,R,FACCOUNT,TGASB_34_35,NFEDERAL GRANTS,NGIFTS,NOTHER GOVT GRANTS,NPRIVATE GRANTS,NSTATE GRANTS</t>
  </si>
  <si>
    <t>%,R,FACCOUNT,TGASB_34_35,NINTEREST NOTES REC,NLOAN FUND DEDUCT</t>
  </si>
  <si>
    <t>%,R,FACCOUNT,TGASB_34_35,NINVEST INC ENDOW,NINVESTMENT INCOME,NOTHER OPERATING REV</t>
  </si>
  <si>
    <t>%,FACCOUNT,TGASB_34_35,NAUX &amp; EDUC ACTIV,NDEPRECIATION,NOTHER DEPT OPERATING,NPROFESSIONAL &amp; CONSU,NSALARIES,NSTAFF BENEFITS,NSUPPLY_NONCAP ASSET,NUTILITIES,NSCHOLAR &amp; FELLOW,NSELF INSURANCE BENE</t>
  </si>
  <si>
    <t>LOAN FUNDS</t>
  </si>
  <si>
    <t>Gifts, Grants
&amp; Contracts</t>
  </si>
  <si>
    <t>Income from
Student Loans</t>
  </si>
  <si>
    <t>Investments &amp;
Other Income</t>
  </si>
  <si>
    <t>Deductions</t>
  </si>
  <si>
    <t>Transfers
In (Out)</t>
  </si>
  <si>
    <t>RESTRICTED</t>
  </si>
  <si>
    <t>%,VU6000</t>
  </si>
  <si>
    <t>Bryant Loan Fund</t>
  </si>
  <si>
    <t>%,VU6001</t>
  </si>
  <si>
    <t>Christian Loan Fund</t>
  </si>
  <si>
    <t>%,VU6002</t>
  </si>
  <si>
    <t>Gorman Loan Fund</t>
  </si>
  <si>
    <t>%,VU6003</t>
  </si>
  <si>
    <t>Hartvigsen Student Loan</t>
  </si>
  <si>
    <t>%,VU6004</t>
  </si>
  <si>
    <t>Jennison Loan Fund</t>
  </si>
  <si>
    <t>%,VU6005</t>
  </si>
  <si>
    <t>Nelson Student Loan</t>
  </si>
  <si>
    <t>%,VU6006</t>
  </si>
  <si>
    <t>Scott Loan Fund</t>
  </si>
  <si>
    <t>%,VU6007</t>
  </si>
  <si>
    <t>United Student Aid Fund</t>
  </si>
  <si>
    <t>%,VU6008</t>
  </si>
  <si>
    <t>Von Gremp Student Loan</t>
  </si>
  <si>
    <t>%,VU6010</t>
  </si>
  <si>
    <t>Bryant Loan Fund - FISL</t>
  </si>
  <si>
    <t>TOTAL RESTRICTED</t>
  </si>
  <si>
    <t>UNRESTRICTED</t>
  </si>
  <si>
    <t>%,VU6011</t>
  </si>
  <si>
    <t>Curators Student Loan Fund</t>
  </si>
  <si>
    <t>%,FPROGRAM_CODE,TPROGRAM,X,NR_LOANPGM,NA_LOANPGM,NC_LOANPGM,NK_LOANPGM,NS_LOANPGM,NU_LOANPGM,FFUND_CODE,TGASB_34_35_FUND,NUNRESTRICTED</t>
  </si>
  <si>
    <t>TOTAL UNRESTRICTED</t>
  </si>
  <si>
    <t xml:space="preserve">         TOTAL LOAN FUNDS</t>
  </si>
  <si>
    <t>%,R,FACCOUNT,TGASB_34_35,NTRANSFERS</t>
  </si>
  <si>
    <t xml:space="preserve"> </t>
  </si>
  <si>
    <t>%,ATF,FDESCR,UDESCR</t>
  </si>
  <si>
    <t>%,C</t>
  </si>
  <si>
    <t>University of Missouri - University-Wide Resources</t>
  </si>
  <si>
    <t>(in thousands of dollars)</t>
  </si>
  <si>
    <t>Assets</t>
  </si>
  <si>
    <t>Current Assets:</t>
  </si>
  <si>
    <t>Cash and Cash Equivalents</t>
  </si>
  <si>
    <t>{A}</t>
  </si>
  <si>
    <t>Accounts Receivable, net</t>
  </si>
  <si>
    <t>{B}</t>
  </si>
  <si>
    <t>Current Pledges Receivable, net</t>
  </si>
  <si>
    <t>Investment Settlements Receivable</t>
  </si>
  <si>
    <t>Current Notes Receivable, net</t>
  </si>
  <si>
    <t>Inventories</t>
  </si>
  <si>
    <t>Prepaid Expenses and Other Current Assets</t>
  </si>
  <si>
    <t>Due From Other Funds</t>
  </si>
  <si>
    <t>Noncurrent Assets:</t>
  </si>
  <si>
    <t>Pledges Receivable, net</t>
  </si>
  <si>
    <t>Notes Receivable, net</t>
  </si>
  <si>
    <t>Deferred Charges and Other Assets</t>
  </si>
  <si>
    <t>Long Term Investments</t>
  </si>
  <si>
    <t>Capital Assets, net</t>
  </si>
  <si>
    <t>Total Assets</t>
  </si>
  <si>
    <t>Liabilities</t>
  </si>
  <si>
    <t>Current Liabilities:</t>
  </si>
  <si>
    <t>Accounts Payable</t>
  </si>
  <si>
    <t>Accrued Liabilities</t>
  </si>
  <si>
    <t>{C}</t>
  </si>
  <si>
    <t>Deferred Revenue</t>
  </si>
  <si>
    <t>Funds Held for Others</t>
  </si>
  <si>
    <t>{D}</t>
  </si>
  <si>
    <t>Investment Settlements Payable</t>
  </si>
  <si>
    <t>Collateral for Securities on Loan</t>
  </si>
  <si>
    <t>Bonds and Notes Payable, current</t>
  </si>
  <si>
    <t>Noncurrent Liabilities:</t>
  </si>
  <si>
    <t>Bonds and Notes Payable</t>
  </si>
  <si>
    <t>Total Liabilities</t>
  </si>
  <si>
    <t>Net Assets</t>
  </si>
  <si>
    <t>Invested in Capital Assets, Net of Related Debt</t>
  </si>
  <si>
    <t>Restricted:</t>
  </si>
  <si>
    <t>Unrestricted</t>
  </si>
  <si>
    <t>Total Liabilities and Net Assets</t>
  </si>
  <si>
    <t>{A}  Includes short term investments with maturities of 90 days or less.</t>
  </si>
  <si>
    <t>{B}  Includes State appropriations, grants and contracts, patient services and other accounts receivable</t>
  </si>
  <si>
    <t>{C}  Includes accrued payroll, accrued vacation and accrued interest payable</t>
  </si>
  <si>
    <t>{D}  Includes amounts held in agency fund - payroll withholdings and other employee benefits and funds held for others</t>
  </si>
  <si>
    <t xml:space="preserve">STATEMENTS OF REVENUES, EXPENSES AND CHANGES IN NET ASSETS </t>
  </si>
  <si>
    <t>Operating Revenues:</t>
  </si>
  <si>
    <t>Tuition and Fees</t>
  </si>
  <si>
    <t>Less:  Scholarship Allowances</t>
  </si>
  <si>
    <t xml:space="preserve">     Net Tuition and Fees</t>
  </si>
  <si>
    <t>Federal Grants and Contracts</t>
  </si>
  <si>
    <t>State and Local Grants and Contracts</t>
  </si>
  <si>
    <t>Private Grants and Contracts</t>
  </si>
  <si>
    <t>Sales and Services of Educational Activities</t>
  </si>
  <si>
    <t>Auxilliary Enterprises:</t>
  </si>
  <si>
    <t xml:space="preserve">   Patient Medical Services</t>
  </si>
  <si>
    <t xml:space="preserve">   Housing and Dining Services</t>
  </si>
  <si>
    <t xml:space="preserve">   Bookstores</t>
  </si>
  <si>
    <t xml:space="preserve">   Other Auxilliary Enterprises</t>
  </si>
  <si>
    <t>Notes Receivable Interest Income, net of Fees</t>
  </si>
  <si>
    <t>Other Operating Revenues</t>
  </si>
  <si>
    <t xml:space="preserve">       Total Operating Revenues</t>
  </si>
  <si>
    <t>Operating Expenses:</t>
  </si>
  <si>
    <t>Salaries and Wages</t>
  </si>
  <si>
    <t>Staff Benefits</t>
  </si>
  <si>
    <t>Supplies, Services and Other Operating Expenses</t>
  </si>
  <si>
    <t>Scholarships and Fellowships</t>
  </si>
  <si>
    <t xml:space="preserve">Depreciation </t>
  </si>
  <si>
    <t xml:space="preserve">       Total Operating Expenses</t>
  </si>
  <si>
    <t xml:space="preserve">Operating Income (Loss) before State Appropriations and </t>
  </si>
  <si>
    <t xml:space="preserve">    Nonoperating Revenues (Expenses) and Transfers</t>
  </si>
  <si>
    <t>State Appropriations</t>
  </si>
  <si>
    <t>Operating Income (Loss) after State Appropriations, before</t>
  </si>
  <si>
    <t>Nonoperating Revenues (Expenses):</t>
  </si>
  <si>
    <t>Federal Appropriations</t>
  </si>
  <si>
    <t>Investment and Endowment Income (Loss)</t>
  </si>
  <si>
    <t>Private Gifts</t>
  </si>
  <si>
    <t>Interest Expense</t>
  </si>
  <si>
    <t>Other Nonoperating Revenues (Expenses)</t>
  </si>
  <si>
    <t xml:space="preserve">    Net Nonoperating Revenues (Expenses) before</t>
  </si>
  <si>
    <t xml:space="preserve">        Capital and Endowment Additions and Transfers</t>
  </si>
  <si>
    <t>Capital Gifts and Grants</t>
  </si>
  <si>
    <t>Private Gifts for Endowment Purposes</t>
  </si>
  <si>
    <t>Mandatory Transfers In (Out)</t>
  </si>
  <si>
    <t>Non Mandatory Transfers In (Out)</t>
  </si>
  <si>
    <t xml:space="preserve">     Net Other Nonoperating Revenues (Expenses)</t>
  </si>
  <si>
    <t xml:space="preserve">             Increase in Net Assets</t>
  </si>
  <si>
    <t>Net Assets, End of Year</t>
  </si>
  <si>
    <t>%,QKRDJ_UGL_GASB_35_FIN_STMTS_BS,SBAL</t>
  </si>
  <si>
    <t>%,ATF,FACCOUNT,UACCOUNT</t>
  </si>
  <si>
    <t>%,FFUND_CODE,TGASB_34_35_FUND,NCUR_FUNDS_UNR</t>
  </si>
  <si>
    <t>%,FFUND_CODE,TGASB_34_35_FUND,NCLEARING_ACCTS_UNR</t>
  </si>
  <si>
    <t>%,FFUND_CODE,TGASB_34_35_FUND,NCUR_FUNDS_RESTEXP</t>
  </si>
  <si>
    <t>%,FFUND_CODE,TGASB_34_35_FUND,NLOAN_FUNDS_UNR</t>
  </si>
  <si>
    <t>%,FFUND_CODE,TGASB_34_35_FUND,NLOAN_FUNDS_NONEXP</t>
  </si>
  <si>
    <t>%,FFUND_CODE,TGASB_34_35_FUND,NENDOW_FUNDS_UNR</t>
  </si>
  <si>
    <t>%,FFUND_CODE,TGASB_34_35_FUND,NENDOW_FUNDS_NONEXP</t>
  </si>
  <si>
    <t>%,FFUND_CODE,TGASB_34_35_FUND,NUNEXP_AND_RANDR_UNR</t>
  </si>
  <si>
    <t>%,FFUND_CODE,TGASB_34_35_FUND,NUNEXP_RANDR_RESTEXP</t>
  </si>
  <si>
    <t>%,FFUND_CODE,TGASB_34_35_FUND,NDEBT_RETIRMT_RESTEXP</t>
  </si>
  <si>
    <t>%,FFUND_CODE,TGASB_34_35_FUND,NNET_INV_PLT_NONEXP</t>
  </si>
  <si>
    <t>%,FFUND_CODE,TGASB_34_35_FUND,NAGENCY_FUNDS_NONEXP</t>
  </si>
  <si>
    <t>%,FFUND_CODE,TGASB_34_35_FUND,NRETIRE_FUNDS_NONEXP</t>
  </si>
  <si>
    <t>STATEMENT OF NET ASSETS - BY FUND</t>
  </si>
  <si>
    <t>University Wide Resources</t>
  </si>
  <si>
    <t>Restricted</t>
  </si>
  <si>
    <t>Plant Funds</t>
  </si>
  <si>
    <t>Total</t>
  </si>
  <si>
    <t>Endowment</t>
  </si>
  <si>
    <t>Restricted Expend</t>
  </si>
  <si>
    <t>Funds</t>
  </si>
  <si>
    <t>Current Funds</t>
  </si>
  <si>
    <t>Loan</t>
  </si>
  <si>
    <t>&amp; Similar</t>
  </si>
  <si>
    <t>Unexpended and</t>
  </si>
  <si>
    <t>Debt</t>
  </si>
  <si>
    <t>Investment</t>
  </si>
  <si>
    <t>Plant</t>
  </si>
  <si>
    <t>Excluding</t>
  </si>
  <si>
    <t>Retirement</t>
  </si>
  <si>
    <t>Including</t>
  </si>
  <si>
    <t>Clearing</t>
  </si>
  <si>
    <t>Repair &amp; Replace</t>
  </si>
  <si>
    <t>In Plant</t>
  </si>
  <si>
    <t>Agency</t>
  </si>
  <si>
    <t>%,FACCOUNT,TGASB_34_35,X,NCASH AND CASH EQ</t>
  </si>
  <si>
    <t>%,V121600</t>
  </si>
  <si>
    <t>121600</t>
  </si>
  <si>
    <t>%,V121700</t>
  </si>
  <si>
    <t>121700</t>
  </si>
  <si>
    <t>%,V121750</t>
  </si>
  <si>
    <t>Temp invest-deposit w/ trustee</t>
  </si>
  <si>
    <t>121750</t>
  </si>
  <si>
    <t>%,V121900</t>
  </si>
  <si>
    <t>Temp invest - securities lend</t>
  </si>
  <si>
    <t>121900</t>
  </si>
  <si>
    <t>%,V190000</t>
  </si>
  <si>
    <t>Cash</t>
  </si>
  <si>
    <t>190000</t>
  </si>
  <si>
    <t>%,FACCOUNT,TGASB_34_35,X,NSHORT_TERM INVESTMEN</t>
  </si>
  <si>
    <t>Short Term Investments</t>
  </si>
  <si>
    <t>%,FACCOUNT,TGASB_34_35,X,NSTATE APPROP REC</t>
  </si>
  <si>
    <t>State Appropriations Receivable</t>
  </si>
  <si>
    <t>%,FACCOUNT,TGASB_34_35,X,NGRANTS_RECEIVABLE</t>
  </si>
  <si>
    <t>Grants and Contracts Receivable, net</t>
  </si>
  <si>
    <t>%,FACCOUNT,TGASB_34_35,X,NPATIENTS_RECEIVABLE</t>
  </si>
  <si>
    <t>Patient Services Receivable, net</t>
  </si>
  <si>
    <t>%,FACCOUNT,TGASB_34_35,X,NCURRENT PLEDGES REC</t>
  </si>
  <si>
    <t>%,V132200</t>
  </si>
  <si>
    <t>Accounts Receivable-PS AR/BI</t>
  </si>
  <si>
    <t>132200</t>
  </si>
  <si>
    <t>%,FACCOUNT,TGASB_34_35,X,NACCOUNTS RECEIVABLE</t>
  </si>
  <si>
    <t>Other Accounts Receivable, net</t>
  </si>
  <si>
    <t>%,V132900</t>
  </si>
  <si>
    <t>Invest Settlement Receivables</t>
  </si>
  <si>
    <t>132900</t>
  </si>
  <si>
    <t>%,FACCOUNT,TGASB_34_35,X,NINVESTMENT RECEIVE</t>
  </si>
  <si>
    <t>%,FACCOUNT,TGASB_34_35,X,NSUSPENSE/CLEARING</t>
  </si>
  <si>
    <t>Suspense/Clearing</t>
  </si>
  <si>
    <t>%,FACCOUNT,TGASB_34_35,X,NINVENTORIES</t>
  </si>
  <si>
    <t>%,V161000</t>
  </si>
  <si>
    <t>Prepaid expense</t>
  </si>
  <si>
    <t>161000</t>
  </si>
  <si>
    <t>%,FACCOUNT,TGASB_34_35,X,NPREPAID EXPENSE</t>
  </si>
  <si>
    <t>Prepaid Expenses</t>
  </si>
  <si>
    <t>%,FACCOUNT,TGASB_34_35,X,NCURRENT NOTES REC</t>
  </si>
  <si>
    <t>%,V191000</t>
  </si>
  <si>
    <t>Due from other funds</t>
  </si>
  <si>
    <t>191000</t>
  </si>
  <si>
    <t>%,FACCOUNT,TGASB_34_35,X,NDUE FROM OTHER FUNDS</t>
  </si>
  <si>
    <t>Due from Other Funds</t>
  </si>
  <si>
    <t>%,FACCOUNT,TGASB_34_35,X,NRESTRICTED CASH</t>
  </si>
  <si>
    <t>Restricted Cash and Cash Equivalents</t>
  </si>
  <si>
    <t>%,FACCOUNT,TGASB_34_35,X,NPLEDGES RECEIVABLE</t>
  </si>
  <si>
    <t>%,FACCOUNT,TGASB_34_35,X,NNOTES  RECEIVABLE</t>
  </si>
  <si>
    <t>%,V165100</t>
  </si>
  <si>
    <t>Bond issue cost</t>
  </si>
  <si>
    <t>165100</t>
  </si>
  <si>
    <t>%,FACCOUNT,TGASB_34_35,X,NDEFERRED AND OTHER</t>
  </si>
  <si>
    <t>%,V122200</t>
  </si>
  <si>
    <t>Long term inv-bal pool-balance</t>
  </si>
  <si>
    <t>122200</t>
  </si>
  <si>
    <t>%,V122300</t>
  </si>
  <si>
    <t>Long term inv-sep inv-balance</t>
  </si>
  <si>
    <t>122300</t>
  </si>
  <si>
    <t>%,V122400</t>
  </si>
  <si>
    <t>Long term inv-spec instr-balan</t>
  </si>
  <si>
    <t>122400</t>
  </si>
  <si>
    <t>%,V122500</t>
  </si>
  <si>
    <t>122500</t>
  </si>
  <si>
    <t>%,V122600</t>
  </si>
  <si>
    <t>Long term inv-retire fd-balanc</t>
  </si>
  <si>
    <t>122600</t>
  </si>
  <si>
    <t>%,V122800</t>
  </si>
  <si>
    <t>Long term inv-deposit/trustee</t>
  </si>
  <si>
    <t>122800</t>
  </si>
  <si>
    <t>%,V125000</t>
  </si>
  <si>
    <t>Accrued investment income</t>
  </si>
  <si>
    <t>125000</t>
  </si>
  <si>
    <t>%,FACCOUNT,TGASB_34_35,X,NLONG_TERM INVESTMENT</t>
  </si>
  <si>
    <t>%,V175000</t>
  </si>
  <si>
    <t>Furniture &amp; equipment</t>
  </si>
  <si>
    <t>175000</t>
  </si>
  <si>
    <t>%,V175900</t>
  </si>
  <si>
    <t>Furn &amp; equip - accum deprec</t>
  </si>
  <si>
    <t>175900</t>
  </si>
  <si>
    <t>%,FACCOUNT,TGASB_34_35,X,NCAPITAL_ASSETS</t>
  </si>
  <si>
    <t>%,V210000</t>
  </si>
  <si>
    <t>Accts payable (automated feed)</t>
  </si>
  <si>
    <t>210000</t>
  </si>
  <si>
    <t>%,V211000</t>
  </si>
  <si>
    <t>Accts payable (manual entries)</t>
  </si>
  <si>
    <t>211000</t>
  </si>
  <si>
    <t>%,V215005</t>
  </si>
  <si>
    <t>Sales Tax Beginning Balance</t>
  </si>
  <si>
    <t>215005</t>
  </si>
  <si>
    <t>%,V223000</t>
  </si>
  <si>
    <t>Other accruals</t>
  </si>
  <si>
    <t>223000</t>
  </si>
  <si>
    <t>%,R,FACCOUNT,TGASB_34_35,X,NACCOUNTS_PAYABLE,NOTHER_ACCRUALS</t>
  </si>
  <si>
    <t>%,V220000</t>
  </si>
  <si>
    <t>Accr salary &amp; ben (auto feed)</t>
  </si>
  <si>
    <t>220000</t>
  </si>
  <si>
    <t>%,V221000</t>
  </si>
  <si>
    <t>Accrued sal (manual entries)</t>
  </si>
  <si>
    <t>221000</t>
  </si>
  <si>
    <t>%,R,FACCOUNT,TGASB_34_35,X,NACCRUED_PAYROLL</t>
  </si>
  <si>
    <t>Accrued Payroll</t>
  </si>
  <si>
    <t>%,V225000</t>
  </si>
  <si>
    <t>Vacation pay accrual</t>
  </si>
  <si>
    <t>225000</t>
  </si>
  <si>
    <t>%,R,FACCOUNT,TGASB_34_35,X,NACCRUED VACATION</t>
  </si>
  <si>
    <t>Accrued Vacation</t>
  </si>
  <si>
    <t>%,V222000</t>
  </si>
  <si>
    <t>Accrued interest payable</t>
  </si>
  <si>
    <t>222000</t>
  </si>
  <si>
    <t>%,R,FACCOUNT,TGASB_34_35,X,NACCRUED INTEREST</t>
  </si>
  <si>
    <t>Accrued Interest Payable</t>
  </si>
  <si>
    <t>%,V224000</t>
  </si>
  <si>
    <t>IBNR/Benefit Reserves</t>
  </si>
  <si>
    <t>224000</t>
  </si>
  <si>
    <t>%,R,FACCOUNT,TGASB_34_35,X,NACCRUED SELF INSURAN</t>
  </si>
  <si>
    <t>Accrued Self-Insurance Claims</t>
  </si>
  <si>
    <t>%,V233000</t>
  </si>
  <si>
    <t>Def rev - other</t>
  </si>
  <si>
    <t>233000</t>
  </si>
  <si>
    <t>%,R,FACCOUNT,TGASB_34_35,X,NDEFERRED_REV</t>
  </si>
  <si>
    <t>Deferred Revenue, Current</t>
  </si>
  <si>
    <t>%,V226000</t>
  </si>
  <si>
    <t>Payroll Withholdings-Employee</t>
  </si>
  <si>
    <t>226000</t>
  </si>
  <si>
    <t>%,V227000</t>
  </si>
  <si>
    <t>P/R W/H Employer Contribution</t>
  </si>
  <si>
    <t>227000</t>
  </si>
  <si>
    <t>%,R,FACCOUNT,TGASB_34_35,X,NPAYROLL WITHHOLDINGS</t>
  </si>
  <si>
    <t>Payroll Withholdings and Other Employee Benefits</t>
  </si>
  <si>
    <t>%,V218000</t>
  </si>
  <si>
    <t>Invest Settlement Payables</t>
  </si>
  <si>
    <t>218000</t>
  </si>
  <si>
    <t>%,R,FACCOUNT,TGASB_34_35,X,NINVESTMENT PAYABLES</t>
  </si>
  <si>
    <t>%,V219900</t>
  </si>
  <si>
    <t>Collateral for sec (sec lend)</t>
  </si>
  <si>
    <t>219900</t>
  </si>
  <si>
    <t>%,R,FACCOUNT,TGASB_34_35,X,NCOLLATERAL SEC LEND</t>
  </si>
  <si>
    <t>%,R,FACCOUNT,TGASB_34_35,X,NCURRENT CAP LSE OBLI</t>
  </si>
  <si>
    <t>Capital Lease Obligations, current</t>
  </si>
  <si>
    <t>%,R,FACCOUNT,TGASB_34_35,X,NCURRENT BONDS PAYABL</t>
  </si>
  <si>
    <t>%,R,FACCOUNT,TGASB_34_35,X,NDUE TO OTHER FUNDS</t>
  </si>
  <si>
    <t>Due to Other Funds</t>
  </si>
  <si>
    <t>%,R,FACCOUNT,TGASB_34_35,X,NDEFERRED REVENUE</t>
  </si>
  <si>
    <t>%,R,FACCOUNT,TGASB_34_35,X,NCAPITAL LEASE OBLIG</t>
  </si>
  <si>
    <t>Capital Lease Obligations</t>
  </si>
  <si>
    <t>%,V252000</t>
  </si>
  <si>
    <t>Bonds pay</t>
  </si>
  <si>
    <t>252000</t>
  </si>
  <si>
    <t>%,R,FACCOUNT,TGASB_34_35,X,NBONDS_NOTES PAYABLE</t>
  </si>
  <si>
    <t>%,QKRDJ_UGL_GASB_35_FIN_STMTS</t>
  </si>
  <si>
    <t>%,FFUND_CODE,TGASB_34_35_FUND,NPLANT_FUNDS_UNR</t>
  </si>
  <si>
    <t>%,FFUND_CODE,TGASB_34_35_FUND,NPLANT_FUNDS_NONEXP</t>
  </si>
  <si>
    <t xml:space="preserve"> STATEMENT OF REVENUES, EXPENSES AND CHANGES IN NET ASSETS - BY FUND </t>
  </si>
  <si>
    <t>Total Funds</t>
  </si>
  <si>
    <t xml:space="preserve">Plant </t>
  </si>
  <si>
    <t>Agency and</t>
  </si>
  <si>
    <t xml:space="preserve">Agency </t>
  </si>
  <si>
    <t>%,R,FACCOUNT,TGASB_34_35,X,NSTUDENT FEES</t>
  </si>
  <si>
    <t>%,FACCOUNT,TGASB_34_35,X,NSTUDENT AID</t>
  </si>
  <si>
    <t>%,LACTUALS,SYTD,R,FACCOUNT,TGASB_34_35,NFEDERAL GRANTS</t>
  </si>
  <si>
    <t>%,LACTUALS,SYTD,R,FACCOUNT,TGASB_34_35,NOTHER GOVT GRANTS,NSTATE GRANTS</t>
  </si>
  <si>
    <t>%,LACTUALS,SYTD,R,FACCOUNT,TGASB_34_35,NPRIVATE GRANTS</t>
  </si>
  <si>
    <t>%,R,FACCOUNT,TGASB_34_35,X,NSALES OF AUX/EDUC</t>
  </si>
  <si>
    <t>Sales and Services of Education Activities</t>
  </si>
  <si>
    <t>Auxiliary Enterprises:</t>
  </si>
  <si>
    <t>%,R,FACCOUNT,TGASB_34_35,X,NPATIENT MED SERV</t>
  </si>
  <si>
    <t>%,R,FACCOUNT,TGASB_34_35,X,NINTEREST NOTES REC,NLOAN FUND DEDUCT</t>
  </si>
  <si>
    <t>%,R,FACCOUNT,TGASB_34_35,X,NOTHER OPERATING REV</t>
  </si>
  <si>
    <t>%,V701000</t>
  </si>
  <si>
    <t>S&amp;W-Rank Fac(tenure &amp; ten tr)</t>
  </si>
  <si>
    <t>701000</t>
  </si>
  <si>
    <t>%,V704000</t>
  </si>
  <si>
    <t>S&amp;W-GTA's/GRA's</t>
  </si>
  <si>
    <t>704000</t>
  </si>
  <si>
    <t>%,V705100</t>
  </si>
  <si>
    <t>S&amp;W-Exempt executive/admin</t>
  </si>
  <si>
    <t>705100</t>
  </si>
  <si>
    <t>%,V705200</t>
  </si>
  <si>
    <t>S&amp;W-Exempt professional</t>
  </si>
  <si>
    <t>705200</t>
  </si>
  <si>
    <t>%,V706300</t>
  </si>
  <si>
    <t>S&amp;W-Office/clerical</t>
  </si>
  <si>
    <t>706300</t>
  </si>
  <si>
    <t>%,V708200</t>
  </si>
  <si>
    <t>S&amp;W-Accrued vacation</t>
  </si>
  <si>
    <t>708200</t>
  </si>
  <si>
    <t>%,FACCOUNT,TGASB_34_35,X,NSALARIES</t>
  </si>
  <si>
    <t>%,V710000</t>
  </si>
  <si>
    <t>710000</t>
  </si>
  <si>
    <t>%,V710100</t>
  </si>
  <si>
    <t>SB-Ranked Fac (ten &amp; ten tr)</t>
  </si>
  <si>
    <t>710100</t>
  </si>
  <si>
    <t>%,V710300</t>
  </si>
  <si>
    <t>SB-Other teaching and research</t>
  </si>
  <si>
    <t>710300</t>
  </si>
  <si>
    <t>%,V710400</t>
  </si>
  <si>
    <t>SB-GTA's/GRA's</t>
  </si>
  <si>
    <t>710400</t>
  </si>
  <si>
    <t>%,V710500</t>
  </si>
  <si>
    <t>SB-Exempt executive/admin</t>
  </si>
  <si>
    <t>710500</t>
  </si>
  <si>
    <t>%,V710600</t>
  </si>
  <si>
    <t>SB-Exempt professional</t>
  </si>
  <si>
    <t>710600</t>
  </si>
  <si>
    <t>%,V710900</t>
  </si>
  <si>
    <t>SB-Non-exempt office/clerical</t>
  </si>
  <si>
    <t>710900</t>
  </si>
  <si>
    <t>%,V714000</t>
  </si>
  <si>
    <t>SB-Educational assist-summer</t>
  </si>
  <si>
    <t>714000</t>
  </si>
  <si>
    <t>%,V714100</t>
  </si>
  <si>
    <t>SB-Educational assist-fall</t>
  </si>
  <si>
    <t>714100</t>
  </si>
  <si>
    <t>%,V714200</t>
  </si>
  <si>
    <t>SB-Educational assist-winter</t>
  </si>
  <si>
    <t>714200</t>
  </si>
  <si>
    <t>%,V714400</t>
  </si>
  <si>
    <t>SB-Depend Educ Assist-Fall</t>
  </si>
  <si>
    <t>714400</t>
  </si>
  <si>
    <t>%,V717000</t>
  </si>
  <si>
    <t>SB-Vacation liability</t>
  </si>
  <si>
    <t>717000</t>
  </si>
  <si>
    <t>%,FACCOUNT,TGASB_34_35,X,NSTAFF BENEFITS</t>
  </si>
  <si>
    <t>%,V393000</t>
  </si>
  <si>
    <t>Other Allocations/Transfers In</t>
  </si>
  <si>
    <t>393000</t>
  </si>
  <si>
    <t>%,V450020</t>
  </si>
  <si>
    <t>Employee Contribution</t>
  </si>
  <si>
    <t>450020</t>
  </si>
  <si>
    <t>%,V450030</t>
  </si>
  <si>
    <t>Employer Contribution</t>
  </si>
  <si>
    <t>450030</t>
  </si>
  <si>
    <t>%,V721000</t>
  </si>
  <si>
    <t>Business travel &amp; meeting exp.</t>
  </si>
  <si>
    <t>721000</t>
  </si>
  <si>
    <t>%,V721100</t>
  </si>
  <si>
    <t>Bus travel-domestic-in state</t>
  </si>
  <si>
    <t>721100</t>
  </si>
  <si>
    <t>%,V721700</t>
  </si>
  <si>
    <t>Business mtg exp-food catering</t>
  </si>
  <si>
    <t>721700</t>
  </si>
  <si>
    <t>%,V723000</t>
  </si>
  <si>
    <t>Postage/delivery services</t>
  </si>
  <si>
    <t>723000</t>
  </si>
  <si>
    <t>%,V723100</t>
  </si>
  <si>
    <t>Postage</t>
  </si>
  <si>
    <t>723100</t>
  </si>
  <si>
    <t>%,V723300</t>
  </si>
  <si>
    <t>Express mail delivery service</t>
  </si>
  <si>
    <t>723300</t>
  </si>
  <si>
    <t>%,V724000</t>
  </si>
  <si>
    <t>Telephone/fax services</t>
  </si>
  <si>
    <t>724000</t>
  </si>
  <si>
    <t>%,V724200</t>
  </si>
  <si>
    <t>Telephone change services</t>
  </si>
  <si>
    <t>724200</t>
  </si>
  <si>
    <t>%,V724500</t>
  </si>
  <si>
    <t>Cell phone charges</t>
  </si>
  <si>
    <t>724500</t>
  </si>
  <si>
    <t>%,V724700</t>
  </si>
  <si>
    <t>Wats</t>
  </si>
  <si>
    <t>724700</t>
  </si>
  <si>
    <t>%,V727000</t>
  </si>
  <si>
    <t>Copy Service</t>
  </si>
  <si>
    <t>727000</t>
  </si>
  <si>
    <t>%,V727100</t>
  </si>
  <si>
    <t>Publishing/printing</t>
  </si>
  <si>
    <t>727100</t>
  </si>
  <si>
    <t>%,V727200</t>
  </si>
  <si>
    <t>Reproduction cost</t>
  </si>
  <si>
    <t>727200</t>
  </si>
  <si>
    <t>%,V730000</t>
  </si>
  <si>
    <t>Supplies</t>
  </si>
  <si>
    <t>730000</t>
  </si>
  <si>
    <t>%,V730100</t>
  </si>
  <si>
    <t>Office supplies</t>
  </si>
  <si>
    <t>730100</t>
  </si>
  <si>
    <t>%,V739200</t>
  </si>
  <si>
    <t>Computer supplies</t>
  </si>
  <si>
    <t>739200</t>
  </si>
  <si>
    <t>%,V739300</t>
  </si>
  <si>
    <t>Computer software</t>
  </si>
  <si>
    <t>739300</t>
  </si>
  <si>
    <t>%,V739400</t>
  </si>
  <si>
    <t>Network charges</t>
  </si>
  <si>
    <t>739400</t>
  </si>
  <si>
    <t>%,V739700</t>
  </si>
  <si>
    <t>Programs/support</t>
  </si>
  <si>
    <t>739700</t>
  </si>
  <si>
    <t>%,V739800</t>
  </si>
  <si>
    <t>Contracts/agreements/license</t>
  </si>
  <si>
    <t>739800</t>
  </si>
  <si>
    <t>%,V740100</t>
  </si>
  <si>
    <t>Computers - Non Capital</t>
  </si>
  <si>
    <t>740100</t>
  </si>
  <si>
    <t>%,V742000</t>
  </si>
  <si>
    <t>Other misc expense</t>
  </si>
  <si>
    <t>742000</t>
  </si>
  <si>
    <t>%,V742600</t>
  </si>
  <si>
    <t>Service charge</t>
  </si>
  <si>
    <t>742600</t>
  </si>
  <si>
    <t>%,V750000</t>
  </si>
  <si>
    <t>Professional services</t>
  </si>
  <si>
    <t>750000</t>
  </si>
  <si>
    <t>%,V750100</t>
  </si>
  <si>
    <t>Consulting services</t>
  </si>
  <si>
    <t>750100</t>
  </si>
  <si>
    <t>%,V750900</t>
  </si>
  <si>
    <t>Other professional fees</t>
  </si>
  <si>
    <t>750900</t>
  </si>
  <si>
    <t>%,V830001</t>
  </si>
  <si>
    <t>Employee Benefits Paid</t>
  </si>
  <si>
    <t>830001</t>
  </si>
  <si>
    <t>%,V830400</t>
  </si>
  <si>
    <t>Medical - Gencare</t>
  </si>
  <si>
    <t>830400</t>
  </si>
  <si>
    <t>%,V830500</t>
  </si>
  <si>
    <t>Medical - General American</t>
  </si>
  <si>
    <t>830500</t>
  </si>
  <si>
    <t>%,V830600</t>
  </si>
  <si>
    <t>Medical - VBH</t>
  </si>
  <si>
    <t>830600</t>
  </si>
  <si>
    <t>%,V830700</t>
  </si>
  <si>
    <t>Medical - ESI</t>
  </si>
  <si>
    <t>830700</t>
  </si>
  <si>
    <t>%,V830750</t>
  </si>
  <si>
    <t>Medical - GenCare Admin Fee</t>
  </si>
  <si>
    <t>830750</t>
  </si>
  <si>
    <t>%,V830800</t>
  </si>
  <si>
    <t>Medical - Gen Am Admin Fee</t>
  </si>
  <si>
    <t>830800</t>
  </si>
  <si>
    <t>%,V830900</t>
  </si>
  <si>
    <t>Medical - VBH Admin Fee</t>
  </si>
  <si>
    <t>830900</t>
  </si>
  <si>
    <t>%,V831000</t>
  </si>
  <si>
    <t>Medical - ESI Admin Fee</t>
  </si>
  <si>
    <t>831000</t>
  </si>
  <si>
    <t>%,V831100</t>
  </si>
  <si>
    <t>Dental Benefits</t>
  </si>
  <si>
    <t>831100</t>
  </si>
  <si>
    <t>%,V831200</t>
  </si>
  <si>
    <t>Dental - Admin Fee</t>
  </si>
  <si>
    <t>831200</t>
  </si>
  <si>
    <t>%,V831300</t>
  </si>
  <si>
    <t>LTD - Columbia</t>
  </si>
  <si>
    <t>831300</t>
  </si>
  <si>
    <t>%,V831400</t>
  </si>
  <si>
    <t>LTD - Hospital</t>
  </si>
  <si>
    <t>831400</t>
  </si>
  <si>
    <t>%,V831500</t>
  </si>
  <si>
    <t>LTD - Kansas City</t>
  </si>
  <si>
    <t>831500</t>
  </si>
  <si>
    <t>%,V831600</t>
  </si>
  <si>
    <t>LTD - Rolla</t>
  </si>
  <si>
    <t>831600</t>
  </si>
  <si>
    <t>%,V831700</t>
  </si>
  <si>
    <t>LTD - St Louis</t>
  </si>
  <si>
    <t>831700</t>
  </si>
  <si>
    <t>%,V831800</t>
  </si>
  <si>
    <t>LTD - UMSa</t>
  </si>
  <si>
    <t>831800</t>
  </si>
  <si>
    <t>%,V831810</t>
  </si>
  <si>
    <t>LTD Overpayments/Returns</t>
  </si>
  <si>
    <t>831810</t>
  </si>
  <si>
    <t>%,V831900</t>
  </si>
  <si>
    <t>LTD - Admin Fee</t>
  </si>
  <si>
    <t>831900</t>
  </si>
  <si>
    <t>Group Life</t>
  </si>
  <si>
    <t>%,V832200</t>
  </si>
  <si>
    <t>Claims Expense-Self Insurance</t>
  </si>
  <si>
    <t>832200</t>
  </si>
  <si>
    <t>%,V832500</t>
  </si>
  <si>
    <t>Admin Expense TPA Cost Plus</t>
  </si>
  <si>
    <t>832500</t>
  </si>
  <si>
    <t>%,V832600</t>
  </si>
  <si>
    <t>Actuarial Fees-Self Insurance</t>
  </si>
  <si>
    <t>832600</t>
  </si>
  <si>
    <t>%,V832800</t>
  </si>
  <si>
    <t>Managed Care Fees - Work Comp</t>
  </si>
  <si>
    <t>832800</t>
  </si>
  <si>
    <t>%,V832900</t>
  </si>
  <si>
    <t>IBNR</t>
  </si>
  <si>
    <t>832900</t>
  </si>
  <si>
    <t>%,V833000</t>
  </si>
  <si>
    <t>Excess Insurance</t>
  </si>
  <si>
    <t>833000</t>
  </si>
  <si>
    <t>%,V833100</t>
  </si>
  <si>
    <t>State Taxes - Workers Comp</t>
  </si>
  <si>
    <t>833100</t>
  </si>
  <si>
    <t>%,V833200</t>
  </si>
  <si>
    <t>Loss Control - Self Insurance</t>
  </si>
  <si>
    <t>833200</t>
  </si>
  <si>
    <t>%,V863001</t>
  </si>
  <si>
    <t>Other Allocations/Transfer Out</t>
  </si>
  <si>
    <t>863001</t>
  </si>
  <si>
    <t>%,V895000</t>
  </si>
  <si>
    <t>Custodian fees/bank fees</t>
  </si>
  <si>
    <t>895000</t>
  </si>
  <si>
    <t>%,FACCOUNT,TGASB_34_35,X,NAUX &amp; EDUC ACTIV,NINVESTMENT IN PLANT,NOTHER DEPT OPERATING,NPROFESSIONAL &amp; CONSU,NSUPPLY_NONCAP ASSET,NUTILITIES,NSELF INSURANCE BENE</t>
  </si>
  <si>
    <t>%,FACCOUNT,TGASB_34_35,X,NSCHOLAR &amp; FELLOW</t>
  </si>
  <si>
    <t>%,V501000</t>
  </si>
  <si>
    <t>Equipment assets offset</t>
  </si>
  <si>
    <t>501000</t>
  </si>
  <si>
    <t>%,FACCOUNT,TGASB_34_35,X,NCAPITAL ASSETS,NCAPITAL OFFSET</t>
  </si>
  <si>
    <t>Capital Expense</t>
  </si>
  <si>
    <t>%,V822000</t>
  </si>
  <si>
    <t>Equipment depreciation</t>
  </si>
  <si>
    <t>822000</t>
  </si>
  <si>
    <t>%,FACCOUNT,TGASB_34_35,X,NDEPR</t>
  </si>
  <si>
    <t xml:space="preserve">Operating Income (Loss) before State Appropriations </t>
  </si>
  <si>
    <t xml:space="preserve">Operating Income (Loss) after State Appropriations, </t>
  </si>
  <si>
    <t>%,R,FACCOUNT,TGASB_34_35,X,NFEDERAL APPROPS</t>
  </si>
  <si>
    <t>%,V470100</t>
  </si>
  <si>
    <t>Endowment income-balanced pool</t>
  </si>
  <si>
    <t>470100</t>
  </si>
  <si>
    <t>%,V470300</t>
  </si>
  <si>
    <t>Endowment income -annual distr</t>
  </si>
  <si>
    <t>470300</t>
  </si>
  <si>
    <t>%,V470400</t>
  </si>
  <si>
    <t>Endowment income -state match</t>
  </si>
  <si>
    <t>470400</t>
  </si>
  <si>
    <t>%,V475000</t>
  </si>
  <si>
    <t>Investment income</t>
  </si>
  <si>
    <t>475000</t>
  </si>
  <si>
    <t>%,V475300</t>
  </si>
  <si>
    <t>Investment income-pool 3</t>
  </si>
  <si>
    <t>475300</t>
  </si>
  <si>
    <t>%,V475500</t>
  </si>
  <si>
    <t>Investment inc-retirement fund</t>
  </si>
  <si>
    <t>475500</t>
  </si>
  <si>
    <t>%,V475600</t>
  </si>
  <si>
    <t>Real gain(loss)-sale of invest</t>
  </si>
  <si>
    <t>475600</t>
  </si>
  <si>
    <t>%,V475700</t>
  </si>
  <si>
    <t>Unrealized gain(loss)</t>
  </si>
  <si>
    <t>475700</t>
  </si>
  <si>
    <t>%,R,FACCOUNT,TGASB_34_35,X,NINVEST &amp; ENDOW INC</t>
  </si>
  <si>
    <t>Investment and Endowment Income</t>
  </si>
  <si>
    <t>%,V506000</t>
  </si>
  <si>
    <t>Retire of Indebtedness</t>
  </si>
  <si>
    <t>506000</t>
  </si>
  <si>
    <t>%,V901000</t>
  </si>
  <si>
    <t>Debt service - interest</t>
  </si>
  <si>
    <t>901000</t>
  </si>
  <si>
    <t>%,V901003</t>
  </si>
  <si>
    <t>Amortized Issue Costs</t>
  </si>
  <si>
    <t>901003</t>
  </si>
  <si>
    <t>%,R,FACCOUNT,TGASB_34_35,X,NINTEREST CAP DEBT</t>
  </si>
  <si>
    <t>%,V450040</t>
  </si>
  <si>
    <t>Employer Contrib - Retirement</t>
  </si>
  <si>
    <t>450040</t>
  </si>
  <si>
    <t>%,V833600</t>
  </si>
  <si>
    <t>University Retirement</t>
  </si>
  <si>
    <t>833600</t>
  </si>
  <si>
    <t>%,R,FACCOUNT,TGASB_34_35,X,NRETIREMENT BENEFITS</t>
  </si>
  <si>
    <t>Retirement Benefits, Net of University Contribution</t>
  </si>
  <si>
    <t>%,R,FACCOUNT,TGASB_34_35,X,NPAYMENTS TO BENE</t>
  </si>
  <si>
    <t>Payments to Beneficiaries</t>
  </si>
  <si>
    <t xml:space="preserve">    Net Nonoperating Revenues (Expenses) before </t>
  </si>
  <si>
    <t>%,V390100</t>
  </si>
  <si>
    <t>Mandatory Trfs In-DRT</t>
  </si>
  <si>
    <t>390100</t>
  </si>
  <si>
    <t>%,V861100</t>
  </si>
  <si>
    <t>Mand Trf Out - Debt Retirement</t>
  </si>
  <si>
    <t>861100</t>
  </si>
  <si>
    <t>%,R,FACCOUNT,TGASB_34_35,X,NMANDATORY TRFS</t>
  </si>
  <si>
    <t>%,V391000</t>
  </si>
  <si>
    <t>Non Mandatory Trfs In</t>
  </si>
  <si>
    <t>391000</t>
  </si>
  <si>
    <t>%,V391100</t>
  </si>
  <si>
    <t>Non Man Trf In R&amp;R(NonCapPl)</t>
  </si>
  <si>
    <t>391100</t>
  </si>
  <si>
    <t>%,V391200</t>
  </si>
  <si>
    <t>NonMand Trf In R&amp;R(Cap Pool)</t>
  </si>
  <si>
    <t>391200</t>
  </si>
  <si>
    <t>%,V391300</t>
  </si>
  <si>
    <t>NonMan Trf In Other</t>
  </si>
  <si>
    <t>391300</t>
  </si>
  <si>
    <t>%,V862001</t>
  </si>
  <si>
    <t>Non Mandatory Trf Out</t>
  </si>
  <si>
    <t>862001</t>
  </si>
  <si>
    <t>%,V862100</t>
  </si>
  <si>
    <t>Non-Mand Out-R&amp;R(non-cap pool)</t>
  </si>
  <si>
    <t>862100</t>
  </si>
  <si>
    <t>%,V862200</t>
  </si>
  <si>
    <t>Non-Mand Out-R&amp;R(capital pool)</t>
  </si>
  <si>
    <t>862200</t>
  </si>
  <si>
    <t>%,V862300</t>
  </si>
  <si>
    <t>Non-Mand Trf Out - Other</t>
  </si>
  <si>
    <t>862300</t>
  </si>
  <si>
    <t>%,R,FACCOUNT,TGASB_34_35,X,NNON MANDATORY TRFS</t>
  </si>
  <si>
    <t>%,R,FACCOUNT,TGASB_34_35,X,NGEN REVENUE ALLOC</t>
  </si>
  <si>
    <t>General Revenue Allocations</t>
  </si>
  <si>
    <t xml:space="preserve">             Increase (Decrease) in Net Assets</t>
  </si>
  <si>
    <t>%,V300000</t>
  </si>
  <si>
    <t>Net Assets (Fund Equity)</t>
  </si>
  <si>
    <t>300000</t>
  </si>
  <si>
    <t>%,LACTUALS,SBAL,R,FACCOUNT,TGASB_34_35,X,NNET ASSETS</t>
  </si>
  <si>
    <t>Net Assets, Beginning of Year</t>
  </si>
  <si>
    <t>%,QKRDJ_UGL_GASB_35_FIN_STMTS,CA.POSTED_TOTAL_AMT</t>
  </si>
  <si>
    <t>%,ATT,FDESCR,UDESCR</t>
  </si>
  <si>
    <t>%,ATT,FACCOUNT,UACCOUNT</t>
  </si>
  <si>
    <t>%,FFUND_CODE,TGASB_34_35_FUND,NOPERATIONS_UNR,NCLEARING_ACCTS_UNR</t>
  </si>
  <si>
    <t>%,FFUND_CODE,TGASB_34_35_FUND,NAUXILIARIES_CONT_ED</t>
  </si>
  <si>
    <t>%,FFUND_CODE,TGASB_34_35_FUND,X,NSVC_OPER_UNR</t>
  </si>
  <si>
    <t>%,V0900</t>
  </si>
  <si>
    <t>%,V0905</t>
  </si>
  <si>
    <t>%,V0910</t>
  </si>
  <si>
    <t>%,V0915</t>
  </si>
  <si>
    <t>%,V0920</t>
  </si>
  <si>
    <t>%,V0925</t>
  </si>
  <si>
    <t>%,V0930</t>
  </si>
  <si>
    <t>%,V0935</t>
  </si>
  <si>
    <t>%,V0940</t>
  </si>
  <si>
    <t>%,V0945</t>
  </si>
  <si>
    <t>%,V0950</t>
  </si>
  <si>
    <t>%,FFUND_CODE,TGASB_34_35_FUND,X,NSELF_INS_UNR</t>
  </si>
  <si>
    <t>STATEMENT OF REVENUES, EXPENSES AND CHANGES IN NET ASSETS - UNRESTRICTED CURRENT FUNDS ONLY</t>
  </si>
  <si>
    <t>Unrestricted Current Funds</t>
  </si>
  <si>
    <t>General Operating - Fund 0000</t>
  </si>
  <si>
    <t>Continuing Education - Fund 0445 and 0450</t>
  </si>
  <si>
    <t>Auxiliary Operations - Funds 0100 through 0699</t>
  </si>
  <si>
    <t>Service Operations - Funds 0700 through 0899</t>
  </si>
  <si>
    <t>Auto &amp; General Liability</t>
  </si>
  <si>
    <t>Comp/Collision on Rental</t>
  </si>
  <si>
    <t>Educators Legal Liability</t>
  </si>
  <si>
    <t>Long Term Disability</t>
  </si>
  <si>
    <t>Medical Benefits</t>
  </si>
  <si>
    <t>Medical Professional Liability</t>
  </si>
  <si>
    <t>Personal Property Insurance</t>
  </si>
  <si>
    <t>Police Liability</t>
  </si>
  <si>
    <t>Workers Compensation</t>
  </si>
  <si>
    <t>Self Insurance Funds - Funds 0900 through 0999</t>
  </si>
  <si>
    <t>Total Unrestricted Current Funds</t>
  </si>
  <si>
    <t>%,R,FACCOUNT,TGASB_34_35,X,NFEDERAL GRANTS</t>
  </si>
  <si>
    <t>%,R,FACCOUNT,TGASB_34_35,X,NOTHER GOVT GRANTS,NSTATE GRANTS</t>
  </si>
  <si>
    <t>%,R,FACCOUNT,TGASB_34_35,X,NPRIVATE GRANTS</t>
  </si>
  <si>
    <t>%,V494001</t>
  </si>
  <si>
    <t>Misc Revenue</t>
  </si>
  <si>
    <t>494001</t>
  </si>
  <si>
    <t>%,V495000</t>
  </si>
  <si>
    <t>Misc Revenue-non taxable</t>
  </si>
  <si>
    <t>495000</t>
  </si>
  <si>
    <t>%,FACCOUNT,TGASB_34_35,X,NAUX &amp; EDUC ACTIV,NOTHER DEPT OPERATING,NPROFESSIONAL &amp; CONSU,NSUPPLY_NONCAP ASSET,NUTILITIES,NINVESTMENT IN PLANT,NSELF INSURANCE BENE</t>
  </si>
  <si>
    <t xml:space="preserve">    and Nonoperating Revenues (Expenses) and Transfers</t>
  </si>
  <si>
    <t>%,R,FACCOUNT,TGASB_34_35,NSTATE APPROPS</t>
  </si>
  <si>
    <t xml:space="preserve">    before Nonoperating Revenues (Expenses) and Transfers</t>
  </si>
  <si>
    <t>Nonoperating Revenues (Expenses) and Transfers:</t>
  </si>
  <si>
    <t>%,R,FACCOUNT,TGASB_34_35,NGIFTS</t>
  </si>
  <si>
    <t xml:space="preserve">    Net Other Nonoperating Revenues (Expenses) </t>
  </si>
  <si>
    <t xml:space="preserve">        before Transfers</t>
  </si>
  <si>
    <t xml:space="preserve">             Net Nonoperating Revenues (Expenses) </t>
  </si>
  <si>
    <t xml:space="preserve">                     and Transfers</t>
  </si>
  <si>
    <t>%,LACTUALS,SYTD</t>
  </si>
  <si>
    <t>%,FACCOUNT,TGASB_34_35,NSALARIES</t>
  </si>
  <si>
    <t>%,FACCOUNT,TGASB_34_35,NSTAFF BENEFITS</t>
  </si>
  <si>
    <t>%,FACCOUNT,TGASB_34_35,NAUX &amp; EDUC ACTIV,NCAPITAL ASSETS,NCAPITAL OFFSET,NOTHER DEPT OPERATING,NPROFESSIONAL &amp; CONSU,NSELF INSURANCE BENE,NSUPPLY_NONCAP ASSET,NUTILITIES</t>
  </si>
  <si>
    <t>UWIDE</t>
  </si>
  <si>
    <t>Run Date:</t>
  </si>
  <si>
    <t>OPERATING EXPENSES BY OBJECT MATRIX</t>
  </si>
  <si>
    <t>Salary &amp; Wage</t>
  </si>
  <si>
    <t>Depreciation</t>
  </si>
  <si>
    <t>Educational &amp; General  (A)</t>
  </si>
  <si>
    <t/>
  </si>
  <si>
    <t>%,QUGL_CUR_FNDS_OBJECT_INSTR,FFUND_CODE,TGASB_34_35_FUND,NCLEARING_ACCTS_UNR,NOPERATIONS_UNR,NRESTR EXPENDABLE,NSELF_INS_UNR,NSVC_OPER_UNR,NAUXILIARIES_CONT_ED</t>
  </si>
  <si>
    <t>%,QUGL_CUR_FNDS_OBJECT_RESEARCH,FFUND_CODE,TGASB_34_35_FUND,NCLEARING_ACCTS_UNR,NOPERATIONS_UNR,NRESTR EXPENDABLE,NSELF_INS_UNR,NSVC_OPER_UNR,NAUXILIARIES_CONT_ED</t>
  </si>
  <si>
    <t>%,QUGL_CUR_FNDS_OBJECT_PUBLIC,FFUND_CODE,TGASB_34_35_FUND,NCLEARING_ACCTS_UNR,NOPERATIONS_UNR,NRESTR EXPENDABLE,NSELF_INS_UNR,NSVC_OPER_UNR,NAUXILIARIES_CONT_ED</t>
  </si>
  <si>
    <t>%,QUGL_CUR_FNDS_OBJECT_ACADEMIC,FFUND_CODE,TGASB_34_35_FUND,NCLEARING_ACCTS_UNR,NOPERATIONS_UNR,NRESTR EXPENDABLE,NSELF_INS_UNR,NSVC_OPER_UNR,NAUXILIARIES_CONT_ED</t>
  </si>
  <si>
    <t>%,QUGL_CUR_FNDS_OBJECT_STUDENT,FFUND_CODE,TGASB_34_35_FUND,NAUXILIARIES_CONT_ED,NCLEARING_ACCTS_UNR,NCUR_FUNDS_RESTEXP,NOPERATIONS_UNR,NSELF_INS_UNR,NSVC_OPER_UNR</t>
  </si>
  <si>
    <t>%,QUGL_CUR_FNDS_OBJECT_INSTRSUP,FFUND_CODE,TGASB_34_35_FUND,NCLEARING_ACCTS_UNR,NOPERATIONS_UNR,NRESTR EXPENDABLE,NSELF_INS_UNR,NSVC_OPER_UNR,NAUXILIARIES_CONT_ED</t>
  </si>
  <si>
    <t>%,R,FACCOUNT,TGASB_34_35,NGIFTS,NOTHER OPERATING REV</t>
  </si>
  <si>
    <t>%,R,FACCOUNT,TGASB_34_35,NINVESTMENT INCOME,NINVEST INC ENDOW</t>
  </si>
  <si>
    <t>%,R,FACCOUNT,TGASB_34_35,NREALIZED GAIN(LOSS),NUNREALIZED GAIN(LOSS</t>
  </si>
  <si>
    <t>%,FACCOUNT,TGASB_34_35,NAUX &amp; EDUC ACTIV,NDEPRECIATION,NLOAN FUND DEDUCT,NOTHER DEPT OPERATING,NPROFESSIONAL &amp; CONSU,NSALARIES,NSTAFF BENEFITS,NSUPPLY_NONCAP ASSET,NUTILITIES,NPAYMENTS TO BENE</t>
  </si>
  <si>
    <t>ENDOWMENT AND SIMILAR FUNDS</t>
  </si>
  <si>
    <t>PGASB14U</t>
  </si>
  <si>
    <t>Gifts and
Other
Additions</t>
  </si>
  <si>
    <t>Income (Loss)
added to
Principal</t>
  </si>
  <si>
    <t>Gain (Loss)
on Sale of
Securities</t>
  </si>
  <si>
    <t>ENDOWMENT FUNDS</t>
  </si>
  <si>
    <t>INCOME RESTRICTED -</t>
  </si>
  <si>
    <t>%,VU0002</t>
  </si>
  <si>
    <t>Beimdiek Scholarship Fund</t>
  </si>
  <si>
    <t>%,VU0003</t>
  </si>
  <si>
    <t>Endowed Chairs - State Match</t>
  </si>
  <si>
    <t>%,VU0004</t>
  </si>
  <si>
    <t>Ames &amp; Farley Education Fund</t>
  </si>
  <si>
    <t>%,VU0005</t>
  </si>
  <si>
    <t>Gundlach Mem Scholarships</t>
  </si>
  <si>
    <t>%,VU0006</t>
  </si>
  <si>
    <t>Hargis Memorial Schp</t>
  </si>
  <si>
    <t>%,VU0007</t>
  </si>
  <si>
    <t>McKinney Scholar/Athlete</t>
  </si>
  <si>
    <t>%,VU0008</t>
  </si>
  <si>
    <t>McKinney Short Fiction Awd</t>
  </si>
  <si>
    <t>%,VU0009</t>
  </si>
  <si>
    <t>Noyes Foundation</t>
  </si>
  <si>
    <t>%,VU0012</t>
  </si>
  <si>
    <t>Templin Endowment</t>
  </si>
  <si>
    <t>%,VU0013</t>
  </si>
  <si>
    <t>Trans World Airline Schp</t>
  </si>
  <si>
    <t>%,VU0014</t>
  </si>
  <si>
    <t>Waggoner Scholarhip</t>
  </si>
  <si>
    <t>%,VU0015</t>
  </si>
  <si>
    <t>Strode Scholarship Fund</t>
  </si>
  <si>
    <t>%,VU0016</t>
  </si>
  <si>
    <t>CARNAHAN MEM SCHP</t>
  </si>
  <si>
    <t>%,VU0017</t>
  </si>
  <si>
    <t>Evelyn Sue Lumb Westran Schp</t>
  </si>
  <si>
    <t>%,VU0018</t>
  </si>
  <si>
    <t>Alberta Caquelard Scholarship</t>
  </si>
  <si>
    <t>%,VU0021</t>
  </si>
  <si>
    <t>Peter Potter Scholarship</t>
  </si>
  <si>
    <t>%,VU0023</t>
  </si>
  <si>
    <t>Hartvigsen Student Aid Fund</t>
  </si>
  <si>
    <t>%,FFUND_CODE,TFUND,NTRUE_ENDOW_NONEXP,FPROGRAM_CODE,TGASB_34_35_PROGRAM,X,NENDOWMENT,NLOAN,NRESTGIFTS</t>
  </si>
  <si>
    <t>TOTAL INCOME RESTRICTED</t>
  </si>
  <si>
    <t xml:space="preserve">        TOTAL ENDOWMENT FUNDS</t>
  </si>
  <si>
    <t>QUASI ENDOWMENT FUNDS</t>
  </si>
  <si>
    <t>%,VU0001</t>
  </si>
  <si>
    <t>Basore Endowment</t>
  </si>
  <si>
    <t>%,VU0010</t>
  </si>
  <si>
    <t>Payne Mem Foundation</t>
  </si>
  <si>
    <t>%,FPROGRAM_CODE,TGASB_34_35_PROGRAM,X,NENDOWMENT,NLOAN,NRESTGIFTS,FFUND_CODE,TGASB_34_35_FUND,NQUASI_ENDOW_EXPEND,NQUASI_ENDOW_NONEXP</t>
  </si>
  <si>
    <t>INCOME UNRESTRICTED -</t>
  </si>
  <si>
    <t>%,VU0000</t>
  </si>
  <si>
    <t>Weldon Springs Research Fund</t>
  </si>
  <si>
    <t>%,VU0011</t>
  </si>
  <si>
    <t>Missouri Research Park</t>
  </si>
  <si>
    <t>%,FFUND_CODE,TFUND,NQUASI_ENDOWMT_UNR,FPROGRAM_CODE,TGASB_34_35_PROGRAM,X,NENDOWMENT,NLOAN,NRESTGIFTS</t>
  </si>
  <si>
    <t>TOTAL INCOME UNRESTRICTED</t>
  </si>
  <si>
    <t xml:space="preserve">        TOTAL QUASI ENDOWMENT FUNDS</t>
  </si>
  <si>
    <t>UNITRUST, LIFE INCOME AND CHARITABLE GIFT FUNDS</t>
  </si>
  <si>
    <t>UNITRUST FUNDS -</t>
  </si>
  <si>
    <t>%,FPROGRAM_CODE,TGASB_34_35_PROGRAM,X,NENDOWMENT,NLOAN,NRESTGIFTS,FFUND_CODE,TGASB_34_35_FUND,NUNITRUSTS_EXPENDABLE,NUNITRUSTS_NONEXP</t>
  </si>
  <si>
    <t>TOTAL UNITRUST FUNDS</t>
  </si>
  <si>
    <t>LIFE INCOME FUNDS -</t>
  </si>
  <si>
    <t>%,FPROGRAM_CODE,TGASB_34_35_PROGRAM,X,NENDOWMENT,NLOAN,NRESTGIFTS,FFUND_CODE,TGASB_34_35_FUND,NLIFE_INC_EXPENDABLE,NLIFE_INC_NONEXP</t>
  </si>
  <si>
    <t>TOTAL LIFE INCOME FUNDS</t>
  </si>
  <si>
    <t>CHARITABLE GIFT ANNUITY FUNDS -</t>
  </si>
  <si>
    <t>%,FPROGRAM_CODE,TGASB_34_35_PROGRAM,X,NENDOWMENT,NLOAN,NRESTGIFTS,FFUND_CODE,TGASB_34_35_FUND,NGIFT_ANNUITY_EXPEND</t>
  </si>
  <si>
    <t>TOTAL CHARITABLE GIFT ANNUITY FUNDS</t>
  </si>
  <si>
    <t xml:space="preserve">       TOTAL UNITRUST, LIFE INCOME &amp; CHARITABLE GIFT FUNDS</t>
  </si>
  <si>
    <t xml:space="preserve">     TOTAL ENDOWMENT &amp; SIMILAR FUNDS</t>
  </si>
  <si>
    <t>%,LACTUALS,SYTD,FPROJECT_ID,_</t>
  </si>
  <si>
    <t>%,ATT,FPROGRAM_CODE,UDESCR</t>
  </si>
  <si>
    <t>%,R,FACCOUNT,TGASB_34_35,NGIFTS,NOTHER GOVT GRANTS,NSTATE GRANTS,NFEDERAL GRANTS</t>
  </si>
  <si>
    <t>%,R,FACCOUNT,TGASB_34_35,NINVEST &amp; ENDOW INC,NDISP OF PLANT ASSETS,NINTEREST CAP DEBT,NPAYMENTS TO BENE,NFEDERAL APPROPS,NINTEREST NOTES REC,NLOAN FUND DEDUCT,NOTHER OPERATING REV,NPATIENT MED SERV,NSALES OF AUX/EDUC,NSTUDENT AID,NSTUDENT FEES</t>
  </si>
  <si>
    <t>%,R,FACCOUNT,TGASB_34_35,NINVESTMENT IN PLANT</t>
  </si>
  <si>
    <t>%,FACCOUNT,TGASB_34_35,NOPERATING EXPENSES</t>
  </si>
  <si>
    <t>RESTRICTED AND UNRESTRICTED PLANT FUNDS</t>
  </si>
  <si>
    <t>PGASB15U</t>
  </si>
  <si>
    <t>Program</t>
  </si>
  <si>
    <t xml:space="preserve">
Balance</t>
  </si>
  <si>
    <t>State
Appropriations
and State</t>
  </si>
  <si>
    <t>Gifts and</t>
  </si>
  <si>
    <t>Investment &amp;</t>
  </si>
  <si>
    <t>Bond</t>
  </si>
  <si>
    <t>Transfers In</t>
  </si>
  <si>
    <t>Balance</t>
  </si>
  <si>
    <t>Code</t>
  </si>
  <si>
    <t>Bond Funds</t>
  </si>
  <si>
    <t>Grants</t>
  </si>
  <si>
    <t>Other Income</t>
  </si>
  <si>
    <t>Proceeds</t>
  </si>
  <si>
    <t>(Out)</t>
  </si>
  <si>
    <t>RESTRICTED:</t>
  </si>
  <si>
    <t>%,FPROGRAM_CODE,X,_,FFUND_CODE,TGASB_34_35_FUND,NUNEXP_RANDR_RESTEXP</t>
  </si>
  <si>
    <t xml:space="preserve">    TOTAL RESTRICTED</t>
  </si>
  <si>
    <t>UNRESTRICTED:</t>
  </si>
  <si>
    <t>%,V0</t>
  </si>
  <si>
    <t>UNSPECIFIED PROGRAM</t>
  </si>
  <si>
    <t>0</t>
  </si>
  <si>
    <t>%,VU8600</t>
  </si>
  <si>
    <t>CAPITAL POOL</t>
  </si>
  <si>
    <t>U8600</t>
  </si>
  <si>
    <t>%,VU8601</t>
  </si>
  <si>
    <t>INTERNAL LOAN PROGRAM</t>
  </si>
  <si>
    <t>U8601</t>
  </si>
  <si>
    <t>%,FPROGRAM_CODE,X,_,FFUND_CODE,TGASB_34_35_FUND,NUNEXP_AND_RANDR_UNR</t>
  </si>
  <si>
    <t xml:space="preserve">    TOTAL UNRESTRICTED</t>
  </si>
  <si>
    <t xml:space="preserve">        TOTAL UNEXPENDED PLANT FUNDS</t>
  </si>
  <si>
    <t>%,QAM_CAPITAL_ASSET_BEG_BAL</t>
  </si>
  <si>
    <t>INVESTMENT IN PLANT CAPITAL ASSETS</t>
  </si>
  <si>
    <t>June 30, 2002</t>
  </si>
  <si>
    <t>July 1, 2003</t>
  </si>
  <si>
    <t>Additions</t>
  </si>
  <si>
    <t>Deletions</t>
  </si>
  <si>
    <t>Capital Assets:</t>
  </si>
  <si>
    <t>%,FACCOUNT,V173000,V174000</t>
  </si>
  <si>
    <t>Building</t>
  </si>
  <si>
    <t>%,FACCOUNT,V171000</t>
  </si>
  <si>
    <t>Land</t>
  </si>
  <si>
    <t>%,FACCOUNT,V172000</t>
  </si>
  <si>
    <t>Infrastructure</t>
  </si>
  <si>
    <t>%,FACCOUNT,V175000</t>
  </si>
  <si>
    <t>Equipment</t>
  </si>
  <si>
    <t>%,FACCOUNT,V177000</t>
  </si>
  <si>
    <t>Livestock</t>
  </si>
  <si>
    <t>%,FACCOUNT,V179000</t>
  </si>
  <si>
    <t>Art &amp; Museum Objects</t>
  </si>
  <si>
    <t>%,FACCOUNT,V176000</t>
  </si>
  <si>
    <t>Library Books</t>
  </si>
  <si>
    <t>%,FACCOUNT,V178000</t>
  </si>
  <si>
    <t>Construction In Progress</t>
  </si>
  <si>
    <t>Total Capital Assets</t>
  </si>
  <si>
    <t>Less Accumulated Depreciation:</t>
  </si>
  <si>
    <t>%,FACCOUNT,V173900,V174900</t>
  </si>
  <si>
    <t>%,FACCOUNT,V172900</t>
  </si>
  <si>
    <t>%,FACCOUNT,V175900</t>
  </si>
  <si>
    <t>Total Accumulated Depreciation</t>
  </si>
  <si>
    <t>Total Investment in Plant Capital Assets, Net</t>
  </si>
  <si>
    <t xml:space="preserve">University of Missouri - University Wide Resources                                                        </t>
  </si>
  <si>
    <t xml:space="preserve">               </t>
  </si>
  <si>
    <t xml:space="preserve">BONDS AND NOTES PAYABLE </t>
  </si>
  <si>
    <t>As of June 30, 2004</t>
  </si>
  <si>
    <t xml:space="preserve">                                                                      </t>
  </si>
  <si>
    <t>Original</t>
  </si>
  <si>
    <t>Issue</t>
  </si>
  <si>
    <t>Defeasance</t>
  </si>
  <si>
    <t>Retired</t>
  </si>
  <si>
    <t>June 30, 2004</t>
  </si>
  <si>
    <t>System Facilities Revenue Bond Dated June, 2002,</t>
  </si>
  <si>
    <t xml:space="preserve">   Series 2002a Variable Interest Rate, Due November 2032</t>
  </si>
  <si>
    <t xml:space="preserve">      Total Bond Payable                                                          </t>
  </si>
  <si>
    <t xml:space="preserve">              </t>
  </si>
  <si>
    <t>%,AFT,FDEPTID</t>
  </si>
  <si>
    <t>%,LACTUALS,SYTD,R,FACCOUNT,V350000</t>
  </si>
  <si>
    <t>%,QUGL_GASB_AGENCY_REVENUES,CA.POSTED_TOTAL_AMT,SYTD,R</t>
  </si>
  <si>
    <t>%,QUGL_GASB_AGENCY_EXPENSES,CA.POSTED_TOTAL_AMT,SYTD</t>
  </si>
  <si>
    <t>GASB019U</t>
  </si>
  <si>
    <t>FUNDS HELD FOR OTHERS</t>
  </si>
  <si>
    <t>Agency Funds for Uwide</t>
  </si>
  <si>
    <t>Department Description</t>
  </si>
  <si>
    <t>Hide Column in final report - DEPTID</t>
  </si>
  <si>
    <t>Deposits</t>
  </si>
  <si>
    <t>Withdrawals</t>
  </si>
  <si>
    <t>Balance
June 30, 2004</t>
  </si>
  <si>
    <t>%,VU1602002</t>
  </si>
  <si>
    <t>PAYROLL WITHHOLDING - AGENCY</t>
  </si>
  <si>
    <t>U1602002</t>
  </si>
  <si>
    <t>%,VU1602047</t>
  </si>
  <si>
    <t>KC FOOD TAX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</si>
</sst>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yyyy\-mm\-dd"/>
    <numFmt numFmtId="167" formatCode="mm/dd/yyyy"/>
    <numFmt numFmtId="168" formatCode="mmmm\ d\,\ yyyy"/>
    <numFmt numFmtId="169" formatCode="_(* #,##0_);_(* \(#,##0\);_(* &quot;&quot;??_);_(@_)"/>
    <numFmt numFmtId="170" formatCode="_(* #,##0.0_);_(* \(#,##0.0\);_(* &quot;-&quot;??_);_(@_)"/>
    <numFmt numFmtId="171" formatCode="0.0%"/>
    <numFmt numFmtId="172" formatCode="_(* #,##0.000_);_(* \(#,##0.000\);_(* &quot;-&quot;??_);_(@_)"/>
    <numFmt numFmtId="173" formatCode="_(* #,##0.0000_);_(* \(#,##0.0000\);_(* &quot;-&quot;??_);_(@_)"/>
    <numFmt numFmtId="174" formatCode="#,##0.0_);[Red]\(#,##0.0\)"/>
    <numFmt numFmtId="175" formatCode="_(&quot;$&quot;* #,##0.0_);_(&quot;$&quot;* \(#,##0.0\);_(&quot;$&quot;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/dd/yy"/>
    <numFmt numFmtId="180" formatCode="[$€-2]\ #,##0.00_);[Red]\([$€-2]\ #,##0.00\)"/>
    <numFmt numFmtId="181" formatCode="[$-409]dddd\,\ mmmm\ dd\,\ yyyy"/>
  </numFmts>
  <fonts count="29">
    <font>
      <sz val="10"/>
      <name val="Arial"/>
      <family val="0"/>
    </font>
    <font>
      <sz val="8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9"/>
      <name val="Arial"/>
      <family val="2"/>
    </font>
    <font>
      <i/>
      <sz val="10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u val="single"/>
      <sz val="7.5"/>
      <color indexed="36"/>
      <name val="Times New Roman"/>
      <family val="0"/>
    </font>
    <font>
      <u val="single"/>
      <sz val="7.5"/>
      <color indexed="12"/>
      <name val="Times New Roman"/>
      <family val="0"/>
    </font>
    <font>
      <sz val="9"/>
      <name val="Verdan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90">
    <xf numFmtId="0" fontId="0" fillId="0" borderId="0" xfId="0" applyAlignment="1">
      <alignment/>
    </xf>
    <xf numFmtId="164" fontId="0" fillId="0" borderId="1" xfId="15" applyNumberFormat="1" applyFont="1" applyFill="1" applyBorder="1" applyAlignment="1">
      <alignment/>
    </xf>
    <xf numFmtId="164" fontId="0" fillId="0" borderId="0" xfId="15" applyNumberFormat="1" applyFont="1" applyFill="1" applyAlignment="1">
      <alignment/>
    </xf>
    <xf numFmtId="164" fontId="0" fillId="0" borderId="2" xfId="15" applyNumberFormat="1" applyFont="1" applyFill="1" applyBorder="1" applyAlignment="1">
      <alignment/>
    </xf>
    <xf numFmtId="164" fontId="1" fillId="0" borderId="0" xfId="15" applyNumberFormat="1" applyFont="1" applyFill="1" applyBorder="1" applyAlignment="1">
      <alignment/>
    </xf>
    <xf numFmtId="164" fontId="2" fillId="2" borderId="3" xfId="15" applyNumberFormat="1" applyFont="1" applyFill="1" applyBorder="1" applyAlignment="1">
      <alignment horizontal="left"/>
    </xf>
    <xf numFmtId="164" fontId="3" fillId="2" borderId="4" xfId="15" applyNumberFormat="1" applyFont="1" applyFill="1" applyBorder="1" applyAlignment="1">
      <alignment/>
    </xf>
    <xf numFmtId="164" fontId="4" fillId="2" borderId="4" xfId="15" applyNumberFormat="1" applyFont="1" applyFill="1" applyBorder="1" applyAlignment="1">
      <alignment/>
    </xf>
    <xf numFmtId="164" fontId="5" fillId="2" borderId="4" xfId="15" applyNumberFormat="1" applyFont="1" applyFill="1" applyBorder="1" applyAlignment="1">
      <alignment/>
    </xf>
    <xf numFmtId="164" fontId="4" fillId="2" borderId="5" xfId="15" applyNumberFormat="1" applyFont="1" applyFill="1" applyBorder="1" applyAlignment="1">
      <alignment/>
    </xf>
    <xf numFmtId="164" fontId="6" fillId="0" borderId="0" xfId="15" applyNumberFormat="1" applyFont="1" applyFill="1" applyAlignment="1">
      <alignment/>
    </xf>
    <xf numFmtId="164" fontId="3" fillId="2" borderId="1" xfId="15" applyNumberFormat="1" applyFont="1" applyFill="1" applyBorder="1" applyAlignment="1">
      <alignment horizontal="left"/>
    </xf>
    <xf numFmtId="164" fontId="3" fillId="2" borderId="0" xfId="15" applyNumberFormat="1" applyFont="1" applyFill="1" applyBorder="1" applyAlignment="1">
      <alignment/>
    </xf>
    <xf numFmtId="164" fontId="4" fillId="2" borderId="0" xfId="15" applyNumberFormat="1" applyFont="1" applyFill="1" applyBorder="1" applyAlignment="1">
      <alignment/>
    </xf>
    <xf numFmtId="164" fontId="5" fillId="2" borderId="0" xfId="15" applyNumberFormat="1" applyFont="1" applyFill="1" applyBorder="1" applyAlignment="1">
      <alignment/>
    </xf>
    <xf numFmtId="164" fontId="4" fillId="2" borderId="2" xfId="15" applyNumberFormat="1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164" fontId="7" fillId="2" borderId="1" xfId="15" applyNumberFormat="1" applyFont="1" applyFill="1" applyBorder="1" applyAlignment="1">
      <alignment/>
    </xf>
    <xf numFmtId="164" fontId="7" fillId="2" borderId="0" xfId="15" applyNumberFormat="1" applyFont="1" applyFill="1" applyBorder="1" applyAlignment="1">
      <alignment/>
    </xf>
    <xf numFmtId="164" fontId="7" fillId="2" borderId="0" xfId="15" applyNumberFormat="1" applyFont="1" applyFill="1" applyBorder="1" applyAlignment="1">
      <alignment horizontal="center"/>
    </xf>
    <xf numFmtId="164" fontId="8" fillId="2" borderId="0" xfId="15" applyNumberFormat="1" applyFont="1" applyFill="1" applyBorder="1" applyAlignment="1">
      <alignment horizontal="center"/>
    </xf>
    <xf numFmtId="164" fontId="7" fillId="2" borderId="2" xfId="15" applyNumberFormat="1" applyFont="1" applyFill="1" applyBorder="1" applyAlignment="1">
      <alignment/>
    </xf>
    <xf numFmtId="164" fontId="9" fillId="0" borderId="0" xfId="15" applyNumberFormat="1" applyFont="1" applyFill="1" applyAlignment="1">
      <alignment/>
    </xf>
    <xf numFmtId="164" fontId="9" fillId="0" borderId="6" xfId="15" applyNumberFormat="1" applyFont="1" applyFill="1" applyBorder="1" applyAlignment="1">
      <alignment/>
    </xf>
    <xf numFmtId="164" fontId="9" fillId="0" borderId="7" xfId="15" applyNumberFormat="1" applyFont="1" applyFill="1" applyBorder="1" applyAlignment="1">
      <alignment/>
    </xf>
    <xf numFmtId="1" fontId="9" fillId="0" borderId="8" xfId="15" applyNumberFormat="1" applyFont="1" applyFill="1" applyBorder="1" applyAlignment="1">
      <alignment horizontal="center"/>
    </xf>
    <xf numFmtId="1" fontId="10" fillId="0" borderId="8" xfId="15" applyNumberFormat="1" applyFont="1" applyFill="1" applyBorder="1" applyAlignment="1">
      <alignment horizontal="center"/>
    </xf>
    <xf numFmtId="164" fontId="9" fillId="0" borderId="8" xfId="15" applyNumberFormat="1" applyFont="1" applyFill="1" applyBorder="1" applyAlignment="1">
      <alignment/>
    </xf>
    <xf numFmtId="164" fontId="10" fillId="0" borderId="7" xfId="15" applyNumberFormat="1" applyFont="1" applyFill="1" applyBorder="1" applyAlignment="1">
      <alignment/>
    </xf>
    <xf numFmtId="164" fontId="9" fillId="0" borderId="0" xfId="15" applyNumberFormat="1" applyFont="1" applyFill="1" applyBorder="1" applyAlignment="1">
      <alignment/>
    </xf>
    <xf numFmtId="164" fontId="0" fillId="0" borderId="6" xfId="15" applyNumberFormat="1" applyFont="1" applyFill="1" applyBorder="1" applyAlignment="1">
      <alignment/>
    </xf>
    <xf numFmtId="164" fontId="0" fillId="0" borderId="7" xfId="15" applyNumberFormat="1" applyFont="1" applyFill="1" applyBorder="1" applyAlignment="1">
      <alignment/>
    </xf>
    <xf numFmtId="164" fontId="0" fillId="0" borderId="8" xfId="15" applyNumberFormat="1" applyFont="1" applyFill="1" applyBorder="1" applyAlignment="1">
      <alignment/>
    </xf>
    <xf numFmtId="164" fontId="1" fillId="0" borderId="7" xfId="15" applyNumberFormat="1" applyFont="1" applyFill="1" applyBorder="1" applyAlignment="1">
      <alignment/>
    </xf>
    <xf numFmtId="164" fontId="0" fillId="0" borderId="0" xfId="15" applyNumberFormat="1" applyFont="1" applyFill="1" applyBorder="1" applyAlignment="1">
      <alignment/>
    </xf>
    <xf numFmtId="42" fontId="0" fillId="0" borderId="8" xfId="15" applyNumberFormat="1" applyFont="1" applyFill="1" applyBorder="1" applyAlignment="1">
      <alignment/>
    </xf>
    <xf numFmtId="42" fontId="1" fillId="0" borderId="7" xfId="15" applyNumberFormat="1" applyFont="1" applyFill="1" applyBorder="1" applyAlignment="1" quotePrefix="1">
      <alignment/>
    </xf>
    <xf numFmtId="41" fontId="0" fillId="0" borderId="8" xfId="15" applyNumberFormat="1" applyFont="1" applyFill="1" applyBorder="1" applyAlignment="1">
      <alignment/>
    </xf>
    <xf numFmtId="41" fontId="1" fillId="0" borderId="7" xfId="15" applyNumberFormat="1" applyFont="1" applyFill="1" applyBorder="1" applyAlignment="1" quotePrefix="1">
      <alignment/>
    </xf>
    <xf numFmtId="41" fontId="1" fillId="0" borderId="7" xfId="15" applyNumberFormat="1" applyFont="1" applyFill="1" applyBorder="1" applyAlignment="1">
      <alignment/>
    </xf>
    <xf numFmtId="41" fontId="9" fillId="0" borderId="8" xfId="15" applyNumberFormat="1" applyFont="1" applyFill="1" applyBorder="1" applyAlignment="1">
      <alignment/>
    </xf>
    <xf numFmtId="41" fontId="10" fillId="0" borderId="7" xfId="15" applyNumberFormat="1" applyFont="1" applyFill="1" applyBorder="1" applyAlignment="1">
      <alignment/>
    </xf>
    <xf numFmtId="42" fontId="9" fillId="0" borderId="8" xfId="15" applyNumberFormat="1" applyFont="1" applyFill="1" applyBorder="1" applyAlignment="1">
      <alignment/>
    </xf>
    <xf numFmtId="42" fontId="10" fillId="0" borderId="7" xfId="15" applyNumberFormat="1" applyFont="1" applyFill="1" applyBorder="1" applyAlignment="1">
      <alignment/>
    </xf>
    <xf numFmtId="42" fontId="1" fillId="0" borderId="7" xfId="15" applyNumberFormat="1" applyFont="1" applyFill="1" applyBorder="1" applyAlignment="1">
      <alignment/>
    </xf>
    <xf numFmtId="164" fontId="1" fillId="0" borderId="6" xfId="15" applyNumberFormat="1" applyFont="1" applyFill="1" applyBorder="1" applyAlignment="1">
      <alignment/>
    </xf>
    <xf numFmtId="164" fontId="1" fillId="0" borderId="8" xfId="15" applyNumberFormat="1" applyFont="1" applyFill="1" applyBorder="1" applyAlignment="1">
      <alignment/>
    </xf>
    <xf numFmtId="164" fontId="1" fillId="0" borderId="0" xfId="15" applyNumberFormat="1" applyFont="1" applyFill="1" applyAlignment="1">
      <alignment/>
    </xf>
    <xf numFmtId="164" fontId="1" fillId="0" borderId="6" xfId="15" applyNumberFormat="1" applyFont="1" applyFill="1" applyBorder="1" applyAlignment="1" quotePrefix="1">
      <alignment/>
    </xf>
    <xf numFmtId="164" fontId="0" fillId="0" borderId="4" xfId="15" applyNumberFormat="1" applyFont="1" applyFill="1" applyBorder="1" applyAlignment="1">
      <alignment/>
    </xf>
    <xf numFmtId="164" fontId="2" fillId="2" borderId="3" xfId="15" applyNumberFormat="1" applyFont="1" applyFill="1" applyBorder="1" applyAlignment="1">
      <alignment/>
    </xf>
    <xf numFmtId="164" fontId="3" fillId="2" borderId="4" xfId="15" applyNumberFormat="1" applyFont="1" applyFill="1" applyBorder="1" applyAlignment="1">
      <alignment horizontal="left"/>
    </xf>
    <xf numFmtId="164" fontId="3" fillId="2" borderId="0" xfId="15" applyNumberFormat="1" applyFont="1" applyFill="1" applyBorder="1" applyAlignment="1">
      <alignment horizontal="left"/>
    </xf>
    <xf numFmtId="0" fontId="4" fillId="2" borderId="5" xfId="21" applyFont="1" applyFill="1" applyBorder="1">
      <alignment/>
      <protection/>
    </xf>
    <xf numFmtId="0" fontId="6" fillId="0" borderId="0" xfId="21" applyFont="1">
      <alignment/>
      <protection/>
    </xf>
    <xf numFmtId="164" fontId="3" fillId="2" borderId="1" xfId="15" applyNumberFormat="1" applyFont="1" applyFill="1" applyBorder="1" applyAlignment="1">
      <alignment/>
    </xf>
    <xf numFmtId="0" fontId="12" fillId="2" borderId="2" xfId="21" applyFont="1" applyFill="1" applyBorder="1">
      <alignment/>
      <protection/>
    </xf>
    <xf numFmtId="0" fontId="0" fillId="0" borderId="0" xfId="21" applyFont="1">
      <alignment/>
      <protection/>
    </xf>
    <xf numFmtId="0" fontId="4" fillId="2" borderId="2" xfId="21" applyFont="1" applyFill="1" applyBorder="1">
      <alignment/>
      <protection/>
    </xf>
    <xf numFmtId="164" fontId="3" fillId="2" borderId="9" xfId="15" applyNumberFormat="1" applyFont="1" applyFill="1" applyBorder="1" applyAlignment="1">
      <alignment horizontal="left"/>
    </xf>
    <xf numFmtId="0" fontId="12" fillId="2" borderId="10" xfId="21" applyFont="1" applyFill="1" applyBorder="1">
      <alignment/>
      <protection/>
    </xf>
    <xf numFmtId="164" fontId="13" fillId="0" borderId="6" xfId="15" applyNumberFormat="1" applyFont="1" applyFill="1" applyBorder="1" applyAlignment="1">
      <alignment/>
    </xf>
    <xf numFmtId="164" fontId="13" fillId="0" borderId="11" xfId="15" applyNumberFormat="1" applyFont="1" applyFill="1" applyBorder="1" applyAlignment="1">
      <alignment/>
    </xf>
    <xf numFmtId="0" fontId="9" fillId="0" borderId="8" xfId="21" applyFont="1" applyBorder="1" applyAlignment="1">
      <alignment horizontal="center"/>
      <protection/>
    </xf>
    <xf numFmtId="164" fontId="9" fillId="0" borderId="0" xfId="15" applyNumberFormat="1" applyFont="1" applyFill="1" applyBorder="1" applyAlignment="1">
      <alignment horizontal="center"/>
    </xf>
    <xf numFmtId="164" fontId="9" fillId="0" borderId="6" xfId="15" applyNumberFormat="1" applyFont="1" applyFill="1" applyBorder="1" applyAlignment="1">
      <alignment horizontal="left"/>
    </xf>
    <xf numFmtId="164" fontId="9" fillId="0" borderId="7" xfId="15" applyNumberFormat="1" applyFont="1" applyFill="1" applyBorder="1" applyAlignment="1">
      <alignment horizontal="left"/>
    </xf>
    <xf numFmtId="10" fontId="0" fillId="0" borderId="8" xfId="27" applyNumberFormat="1" applyFont="1" applyFill="1" applyBorder="1" applyAlignment="1">
      <alignment/>
    </xf>
    <xf numFmtId="10" fontId="0" fillId="0" borderId="0" xfId="27" applyNumberFormat="1" applyFont="1" applyFill="1" applyBorder="1" applyAlignment="1">
      <alignment/>
    </xf>
    <xf numFmtId="0" fontId="0" fillId="0" borderId="8" xfId="21" applyFont="1" applyBorder="1">
      <alignment/>
      <protection/>
    </xf>
    <xf numFmtId="0" fontId="0" fillId="0" borderId="0" xfId="21" applyFont="1" applyBorder="1">
      <alignment/>
      <protection/>
    </xf>
    <xf numFmtId="0" fontId="9" fillId="0" borderId="0" xfId="21" applyFont="1" applyFill="1" applyBorder="1">
      <alignment/>
      <protection/>
    </xf>
    <xf numFmtId="0" fontId="0" fillId="0" borderId="0" xfId="21" applyFont="1" applyFill="1" applyBorder="1">
      <alignment/>
      <protection/>
    </xf>
    <xf numFmtId="41" fontId="0" fillId="0" borderId="0" xfId="15" applyNumberFormat="1" applyFont="1" applyFill="1" applyBorder="1" applyAlignment="1">
      <alignment/>
    </xf>
    <xf numFmtId="41" fontId="9" fillId="0" borderId="0" xfId="15" applyNumberFormat="1" applyFont="1" applyFill="1" applyBorder="1" applyAlignment="1">
      <alignment/>
    </xf>
    <xf numFmtId="164" fontId="9" fillId="0" borderId="7" xfId="15" applyNumberFormat="1" applyFont="1" applyFill="1" applyBorder="1" applyAlignment="1">
      <alignment/>
    </xf>
    <xf numFmtId="0" fontId="9" fillId="0" borderId="0" xfId="21" applyFont="1" applyBorder="1">
      <alignment/>
      <protection/>
    </xf>
    <xf numFmtId="0" fontId="9" fillId="0" borderId="8" xfId="21" applyFont="1" applyBorder="1">
      <alignment/>
      <protection/>
    </xf>
    <xf numFmtId="164" fontId="0" fillId="0" borderId="0" xfId="15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4" fontId="14" fillId="2" borderId="0" xfId="15" applyNumberFormat="1" applyFont="1" applyFill="1" applyAlignment="1">
      <alignment/>
    </xf>
    <xf numFmtId="164" fontId="2" fillId="2" borderId="4" xfId="15" applyNumberFormat="1" applyFont="1" applyFill="1" applyBorder="1" applyAlignment="1">
      <alignment/>
    </xf>
    <xf numFmtId="164" fontId="15" fillId="2" borderId="4" xfId="15" applyNumberFormat="1" applyFont="1" applyFill="1" applyBorder="1" applyAlignment="1">
      <alignment/>
    </xf>
    <xf numFmtId="0" fontId="15" fillId="2" borderId="5" xfId="0" applyFont="1" applyFill="1" applyBorder="1" applyAlignment="1">
      <alignment/>
    </xf>
    <xf numFmtId="0" fontId="14" fillId="0" borderId="0" xfId="0" applyFont="1" applyFill="1" applyAlignment="1">
      <alignment/>
    </xf>
    <xf numFmtId="164" fontId="6" fillId="2" borderId="0" xfId="15" applyNumberFormat="1" applyFont="1" applyFill="1" applyAlignment="1">
      <alignment/>
    </xf>
    <xf numFmtId="0" fontId="4" fillId="2" borderId="2" xfId="0" applyFont="1" applyFill="1" applyBorder="1" applyAlignment="1">
      <alignment/>
    </xf>
    <xf numFmtId="0" fontId="6" fillId="0" borderId="0" xfId="0" applyFont="1" applyFill="1" applyAlignment="1">
      <alignment/>
    </xf>
    <xf numFmtId="164" fontId="0" fillId="2" borderId="0" xfId="15" applyNumberFormat="1" applyFont="1" applyFill="1" applyAlignment="1">
      <alignment/>
    </xf>
    <xf numFmtId="0" fontId="7" fillId="2" borderId="1" xfId="0" applyFont="1" applyFill="1" applyBorder="1" applyAlignment="1">
      <alignment horizontal="left"/>
    </xf>
    <xf numFmtId="164" fontId="12" fillId="2" borderId="0" xfId="15" applyNumberFormat="1" applyFont="1" applyFill="1" applyBorder="1" applyAlignment="1">
      <alignment/>
    </xf>
    <xf numFmtId="0" fontId="12" fillId="2" borderId="2" xfId="0" applyFont="1" applyFill="1" applyBorder="1" applyAlignment="1">
      <alignment/>
    </xf>
    <xf numFmtId="0" fontId="3" fillId="2" borderId="12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164" fontId="12" fillId="2" borderId="9" xfId="15" applyNumberFormat="1" applyFont="1" applyFill="1" applyBorder="1" applyAlignment="1">
      <alignment/>
    </xf>
    <xf numFmtId="0" fontId="12" fillId="2" borderId="10" xfId="0" applyFont="1" applyFill="1" applyBorder="1" applyAlignment="1">
      <alignment/>
    </xf>
    <xf numFmtId="164" fontId="9" fillId="0" borderId="3" xfId="15" applyNumberFormat="1" applyFont="1" applyFill="1" applyBorder="1" applyAlignment="1">
      <alignment/>
    </xf>
    <xf numFmtId="164" fontId="9" fillId="0" borderId="4" xfId="15" applyNumberFormat="1" applyFont="1" applyFill="1" applyBorder="1" applyAlignment="1">
      <alignment/>
    </xf>
    <xf numFmtId="164" fontId="9" fillId="0" borderId="5" xfId="15" applyNumberFormat="1" applyFont="1" applyFill="1" applyBorder="1" applyAlignment="1">
      <alignment/>
    </xf>
    <xf numFmtId="164" fontId="9" fillId="0" borderId="8" xfId="15" applyNumberFormat="1" applyFont="1" applyFill="1" applyBorder="1" applyAlignment="1">
      <alignment horizontal="center"/>
    </xf>
    <xf numFmtId="164" fontId="9" fillId="0" borderId="13" xfId="15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Continuous"/>
    </xf>
    <xf numFmtId="0" fontId="0" fillId="0" borderId="8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/>
    </xf>
    <xf numFmtId="164" fontId="9" fillId="0" borderId="13" xfId="15" applyNumberFormat="1" applyFont="1" applyFill="1" applyBorder="1" applyAlignment="1">
      <alignment/>
    </xf>
    <xf numFmtId="164" fontId="9" fillId="0" borderId="1" xfId="15" applyNumberFormat="1" applyFont="1" applyFill="1" applyBorder="1" applyAlignment="1">
      <alignment/>
    </xf>
    <xf numFmtId="164" fontId="9" fillId="0" borderId="2" xfId="15" applyNumberFormat="1" applyFont="1" applyFill="1" applyBorder="1" applyAlignment="1">
      <alignment/>
    </xf>
    <xf numFmtId="164" fontId="9" fillId="0" borderId="14" xfId="15" applyNumberFormat="1" applyFont="1" applyFill="1" applyBorder="1" applyAlignment="1">
      <alignment horizontal="center"/>
    </xf>
    <xf numFmtId="164" fontId="9" fillId="0" borderId="8" xfId="15" applyNumberFormat="1" applyFont="1" applyFill="1" applyBorder="1" applyAlignment="1">
      <alignment/>
    </xf>
    <xf numFmtId="164" fontId="9" fillId="0" borderId="14" xfId="15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9" fillId="0" borderId="15" xfId="0" applyFont="1" applyFill="1" applyBorder="1" applyAlignment="1">
      <alignment horizontal="centerContinuous"/>
    </xf>
    <xf numFmtId="164" fontId="9" fillId="0" borderId="12" xfId="15" applyNumberFormat="1" applyFont="1" applyFill="1" applyBorder="1" applyAlignment="1">
      <alignment/>
    </xf>
    <xf numFmtId="164" fontId="9" fillId="0" borderId="9" xfId="15" applyNumberFormat="1" applyFont="1" applyFill="1" applyBorder="1" applyAlignment="1">
      <alignment/>
    </xf>
    <xf numFmtId="164" fontId="9" fillId="0" borderId="10" xfId="15" applyNumberFormat="1" applyFont="1" applyFill="1" applyBorder="1" applyAlignment="1">
      <alignment/>
    </xf>
    <xf numFmtId="164" fontId="9" fillId="0" borderId="15" xfId="15" applyNumberFormat="1" applyFont="1" applyFill="1" applyBorder="1" applyAlignment="1">
      <alignment horizontal="center"/>
    </xf>
    <xf numFmtId="164" fontId="9" fillId="0" borderId="11" xfId="15" applyNumberFormat="1" applyFont="1" applyFill="1" applyBorder="1" applyAlignment="1">
      <alignment/>
    </xf>
    <xf numFmtId="164" fontId="0" fillId="0" borderId="11" xfId="15" applyNumberFormat="1" applyFont="1" applyFill="1" applyBorder="1" applyAlignment="1">
      <alignment/>
    </xf>
    <xf numFmtId="164" fontId="0" fillId="0" borderId="8" xfId="15" applyNumberFormat="1" applyFont="1" applyFill="1" applyBorder="1" applyAlignment="1">
      <alignment horizontal="center"/>
    </xf>
    <xf numFmtId="42" fontId="0" fillId="0" borderId="8" xfId="15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41" fontId="0" fillId="0" borderId="8" xfId="15" applyNumberFormat="1" applyFont="1" applyFill="1" applyBorder="1" applyAlignment="1">
      <alignment horizontal="center"/>
    </xf>
    <xf numFmtId="41" fontId="0" fillId="0" borderId="0" xfId="15" applyNumberFormat="1" applyFont="1" applyFill="1" applyAlignment="1">
      <alignment/>
    </xf>
    <xf numFmtId="41" fontId="0" fillId="0" borderId="0" xfId="15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41" fontId="9" fillId="0" borderId="8" xfId="15" applyNumberFormat="1" applyFont="1" applyFill="1" applyBorder="1" applyAlignment="1">
      <alignment horizontal="center"/>
    </xf>
    <xf numFmtId="42" fontId="9" fillId="0" borderId="8" xfId="15" applyNumberFormat="1" applyFont="1" applyFill="1" applyBorder="1" applyAlignment="1">
      <alignment horizontal="center"/>
    </xf>
    <xf numFmtId="164" fontId="0" fillId="0" borderId="0" xfId="15" applyNumberFormat="1" applyFont="1" applyFill="1" applyAlignment="1">
      <alignment/>
    </xf>
    <xf numFmtId="164" fontId="0" fillId="0" borderId="0" xfId="15" applyNumberFormat="1" applyFont="1" applyFill="1" applyBorder="1" applyAlignment="1">
      <alignment/>
    </xf>
    <xf numFmtId="164" fontId="15" fillId="2" borderId="0" xfId="15" applyNumberFormat="1" applyFont="1" applyFill="1" applyAlignment="1">
      <alignment/>
    </xf>
    <xf numFmtId="164" fontId="2" fillId="2" borderId="4" xfId="15" applyNumberFormat="1" applyFont="1" applyFill="1" applyBorder="1" applyAlignment="1">
      <alignment horizontal="left"/>
    </xf>
    <xf numFmtId="164" fontId="15" fillId="2" borderId="4" xfId="15" applyNumberFormat="1" applyFont="1" applyFill="1" applyBorder="1" applyAlignment="1">
      <alignment/>
    </xf>
    <xf numFmtId="164" fontId="2" fillId="2" borderId="5" xfId="15" applyNumberFormat="1" applyFont="1" applyFill="1" applyBorder="1" applyAlignment="1">
      <alignment horizontal="left"/>
    </xf>
    <xf numFmtId="164" fontId="4" fillId="2" borderId="0" xfId="15" applyNumberFormat="1" applyFont="1" applyFill="1" applyAlignment="1">
      <alignment/>
    </xf>
    <xf numFmtId="0" fontId="3" fillId="2" borderId="1" xfId="0" applyFont="1" applyFill="1" applyBorder="1" applyAlignment="1">
      <alignment/>
    </xf>
    <xf numFmtId="164" fontId="4" fillId="2" borderId="0" xfId="15" applyNumberFormat="1" applyFont="1" applyFill="1" applyBorder="1" applyAlignment="1">
      <alignment/>
    </xf>
    <xf numFmtId="164" fontId="3" fillId="2" borderId="2" xfId="15" applyNumberFormat="1" applyFont="1" applyFill="1" applyBorder="1" applyAlignment="1">
      <alignment horizontal="left"/>
    </xf>
    <xf numFmtId="164" fontId="7" fillId="2" borderId="1" xfId="15" applyNumberFormat="1" applyFont="1" applyFill="1" applyBorder="1" applyAlignment="1">
      <alignment horizontal="left"/>
    </xf>
    <xf numFmtId="164" fontId="3" fillId="2" borderId="12" xfId="15" applyNumberFormat="1" applyFont="1" applyFill="1" applyBorder="1" applyAlignment="1">
      <alignment horizontal="left"/>
    </xf>
    <xf numFmtId="164" fontId="3" fillId="2" borderId="10" xfId="15" applyNumberFormat="1" applyFont="1" applyFill="1" applyBorder="1" applyAlignment="1">
      <alignment horizontal="left"/>
    </xf>
    <xf numFmtId="164" fontId="0" fillId="0" borderId="3" xfId="15" applyNumberFormat="1" applyFont="1" applyFill="1" applyBorder="1" applyAlignment="1">
      <alignment/>
    </xf>
    <xf numFmtId="164" fontId="9" fillId="0" borderId="4" xfId="15" applyNumberFormat="1" applyFont="1" applyFill="1" applyBorder="1" applyAlignment="1">
      <alignment/>
    </xf>
    <xf numFmtId="164" fontId="0" fillId="0" borderId="5" xfId="15" applyNumberFormat="1" applyFont="1" applyFill="1" applyBorder="1" applyAlignment="1">
      <alignment/>
    </xf>
    <xf numFmtId="164" fontId="0" fillId="0" borderId="8" xfId="15" applyNumberFormat="1" applyFont="1" applyFill="1" applyBorder="1" applyAlignment="1">
      <alignment/>
    </xf>
    <xf numFmtId="164" fontId="9" fillId="0" borderId="3" xfId="15" applyNumberFormat="1" applyFont="1" applyFill="1" applyBorder="1" applyAlignment="1">
      <alignment/>
    </xf>
    <xf numFmtId="164" fontId="9" fillId="0" borderId="5" xfId="15" applyNumberFormat="1" applyFont="1" applyFill="1" applyBorder="1" applyAlignment="1">
      <alignment/>
    </xf>
    <xf numFmtId="164" fontId="9" fillId="0" borderId="8" xfId="15" applyNumberFormat="1" applyFont="1" applyFill="1" applyBorder="1" applyAlignment="1">
      <alignment horizontal="centerContinuous"/>
    </xf>
    <xf numFmtId="164" fontId="9" fillId="0" borderId="13" xfId="15" applyNumberFormat="1" applyFont="1" applyFill="1" applyBorder="1" applyAlignment="1">
      <alignment horizontal="centerContinuous"/>
    </xf>
    <xf numFmtId="164" fontId="9" fillId="0" borderId="13" xfId="15" applyNumberFormat="1" applyFont="1" applyFill="1" applyBorder="1" applyAlignment="1">
      <alignment/>
    </xf>
    <xf numFmtId="164" fontId="9" fillId="0" borderId="1" xfId="15" applyNumberFormat="1" applyFont="1" applyFill="1" applyBorder="1" applyAlignment="1">
      <alignment/>
    </xf>
    <xf numFmtId="164" fontId="9" fillId="0" borderId="0" xfId="15" applyNumberFormat="1" applyFont="1" applyFill="1" applyBorder="1" applyAlignment="1">
      <alignment/>
    </xf>
    <xf numFmtId="164" fontId="0" fillId="0" borderId="2" xfId="15" applyNumberFormat="1" applyFont="1" applyFill="1" applyBorder="1" applyAlignment="1">
      <alignment/>
    </xf>
    <xf numFmtId="164" fontId="9" fillId="0" borderId="2" xfId="15" applyNumberFormat="1" applyFont="1" applyFill="1" applyBorder="1" applyAlignment="1">
      <alignment/>
    </xf>
    <xf numFmtId="164" fontId="9" fillId="0" borderId="14" xfId="15" applyNumberFormat="1" applyFont="1" applyFill="1" applyBorder="1" applyAlignment="1">
      <alignment/>
    </xf>
    <xf numFmtId="164" fontId="9" fillId="0" borderId="14" xfId="15" applyNumberFormat="1" applyFont="1" applyFill="1" applyBorder="1" applyAlignment="1">
      <alignment horizontal="centerContinuous"/>
    </xf>
    <xf numFmtId="164" fontId="9" fillId="0" borderId="1" xfId="15" applyNumberFormat="1" applyFont="1" applyFill="1" applyBorder="1" applyAlignment="1">
      <alignment horizontal="center"/>
    </xf>
    <xf numFmtId="164" fontId="9" fillId="0" borderId="2" xfId="15" applyNumberFormat="1" applyFont="1" applyFill="1" applyBorder="1" applyAlignment="1">
      <alignment horizontal="center"/>
    </xf>
    <xf numFmtId="164" fontId="9" fillId="0" borderId="12" xfId="15" applyNumberFormat="1" applyFont="1" applyFill="1" applyBorder="1" applyAlignment="1">
      <alignment horizontal="centerContinuous"/>
    </xf>
    <xf numFmtId="164" fontId="9" fillId="0" borderId="9" xfId="15" applyNumberFormat="1" applyFont="1" applyFill="1" applyBorder="1" applyAlignment="1">
      <alignment horizontal="centerContinuous"/>
    </xf>
    <xf numFmtId="164" fontId="9" fillId="0" borderId="10" xfId="15" applyNumberFormat="1" applyFont="1" applyFill="1" applyBorder="1" applyAlignment="1">
      <alignment horizontal="centerContinuous"/>
    </xf>
    <xf numFmtId="164" fontId="9" fillId="0" borderId="6" xfId="15" applyNumberFormat="1" applyFont="1" applyFill="1" applyBorder="1" applyAlignment="1">
      <alignment horizontal="centerContinuous"/>
    </xf>
    <xf numFmtId="164" fontId="9" fillId="0" borderId="11" xfId="15" applyNumberFormat="1" applyFont="1" applyFill="1" applyBorder="1" applyAlignment="1">
      <alignment horizontal="centerContinuous"/>
    </xf>
    <xf numFmtId="164" fontId="9" fillId="0" borderId="7" xfId="15" applyNumberFormat="1" applyFont="1" applyFill="1" applyBorder="1" applyAlignment="1">
      <alignment horizontal="centerContinuous"/>
    </xf>
    <xf numFmtId="164" fontId="0" fillId="0" borderId="8" xfId="15" applyNumberFormat="1" applyFont="1" applyFill="1" applyBorder="1" applyAlignment="1">
      <alignment horizontal="centerContinuous"/>
    </xf>
    <xf numFmtId="164" fontId="6" fillId="0" borderId="0" xfId="15" applyNumberFormat="1" applyFont="1" applyFill="1" applyAlignment="1">
      <alignment/>
    </xf>
    <xf numFmtId="164" fontId="9" fillId="0" borderId="11" xfId="15" applyNumberFormat="1" applyFont="1" applyFill="1" applyBorder="1" applyAlignment="1">
      <alignment horizontal="left"/>
    </xf>
    <xf numFmtId="164" fontId="0" fillId="0" borderId="11" xfId="15" applyNumberFormat="1" applyFont="1" applyFill="1" applyBorder="1" applyAlignment="1">
      <alignment/>
    </xf>
    <xf numFmtId="164" fontId="0" fillId="0" borderId="6" xfId="15" applyNumberFormat="1" applyFont="1" applyFill="1" applyBorder="1" applyAlignment="1">
      <alignment/>
    </xf>
    <xf numFmtId="164" fontId="0" fillId="0" borderId="7" xfId="15" applyNumberFormat="1" applyFont="1" applyFill="1" applyBorder="1" applyAlignment="1">
      <alignment/>
    </xf>
    <xf numFmtId="42" fontId="0" fillId="0" borderId="8" xfId="15" applyNumberFormat="1" applyFont="1" applyFill="1" applyBorder="1" applyAlignment="1">
      <alignment/>
    </xf>
    <xf numFmtId="165" fontId="0" fillId="0" borderId="8" xfId="15" applyNumberFormat="1" applyFont="1" applyFill="1" applyBorder="1" applyAlignment="1">
      <alignment/>
    </xf>
    <xf numFmtId="41" fontId="0" fillId="0" borderId="8" xfId="15" applyNumberFormat="1" applyFont="1" applyFill="1" applyBorder="1" applyAlignment="1">
      <alignment/>
    </xf>
    <xf numFmtId="164" fontId="13" fillId="0" borderId="0" xfId="15" applyNumberFormat="1" applyFont="1" applyFill="1" applyAlignment="1">
      <alignment/>
    </xf>
    <xf numFmtId="164" fontId="9" fillId="0" borderId="6" xfId="15" applyNumberFormat="1" applyFont="1" applyFill="1" applyBorder="1" applyAlignment="1">
      <alignment/>
    </xf>
    <xf numFmtId="164" fontId="9" fillId="0" borderId="11" xfId="15" applyNumberFormat="1" applyFont="1" applyFill="1" applyBorder="1" applyAlignment="1">
      <alignment/>
    </xf>
    <xf numFmtId="41" fontId="9" fillId="0" borderId="8" xfId="15" applyNumberFormat="1" applyFont="1" applyFill="1" applyBorder="1" applyAlignment="1">
      <alignment/>
    </xf>
    <xf numFmtId="164" fontId="13" fillId="0" borderId="0" xfId="15" applyNumberFormat="1" applyFont="1" applyFill="1" applyBorder="1" applyAlignment="1">
      <alignment/>
    </xf>
    <xf numFmtId="41" fontId="0" fillId="0" borderId="0" xfId="15" applyNumberFormat="1" applyFont="1" applyFill="1" applyBorder="1" applyAlignment="1">
      <alignment/>
    </xf>
    <xf numFmtId="41" fontId="0" fillId="0" borderId="0" xfId="15" applyNumberFormat="1" applyFont="1" applyFill="1" applyAlignment="1">
      <alignment/>
    </xf>
    <xf numFmtId="164" fontId="0" fillId="0" borderId="4" xfId="15" applyNumberFormat="1" applyFont="1" applyFill="1" applyBorder="1" applyAlignment="1">
      <alignment/>
    </xf>
    <xf numFmtId="164" fontId="6" fillId="0" borderId="0" xfId="15" applyNumberFormat="1" applyFont="1" applyFill="1" applyBorder="1" applyAlignment="1">
      <alignment/>
    </xf>
    <xf numFmtId="42" fontId="9" fillId="0" borderId="8" xfId="15" applyNumberFormat="1" applyFont="1" applyFill="1" applyBorder="1" applyAlignment="1">
      <alignment/>
    </xf>
    <xf numFmtId="165" fontId="9" fillId="0" borderId="8" xfId="15" applyNumberFormat="1" applyFont="1" applyFill="1" applyBorder="1" applyAlignment="1">
      <alignment/>
    </xf>
    <xf numFmtId="164" fontId="17" fillId="0" borderId="0" xfId="15" applyNumberFormat="1" applyFont="1" applyFill="1" applyAlignment="1">
      <alignment/>
    </xf>
    <xf numFmtId="164" fontId="17" fillId="0" borderId="0" xfId="15" applyNumberFormat="1" applyFont="1" applyFill="1" applyBorder="1" applyAlignment="1">
      <alignment/>
    </xf>
    <xf numFmtId="164" fontId="4" fillId="0" borderId="0" xfId="15" applyNumberFormat="1" applyFont="1" applyFill="1" applyAlignment="1">
      <alignment/>
    </xf>
    <xf numFmtId="164" fontId="3" fillId="2" borderId="5" xfId="15" applyNumberFormat="1" applyFont="1" applyFill="1" applyBorder="1" applyAlignment="1">
      <alignment horizontal="left"/>
    </xf>
    <xf numFmtId="164" fontId="12" fillId="2" borderId="1" xfId="15" applyNumberFormat="1" applyFont="1" applyFill="1" applyBorder="1" applyAlignment="1">
      <alignment/>
    </xf>
    <xf numFmtId="164" fontId="3" fillId="2" borderId="0" xfId="15" applyNumberFormat="1" applyFont="1" applyFill="1" applyBorder="1" applyAlignment="1">
      <alignment/>
    </xf>
    <xf numFmtId="164" fontId="3" fillId="2" borderId="2" xfId="15" applyNumberFormat="1" applyFont="1" applyFill="1" applyBorder="1" applyAlignment="1">
      <alignment horizontal="centerContinuous"/>
    </xf>
    <xf numFmtId="164" fontId="9" fillId="0" borderId="3" xfId="15" applyNumberFormat="1" applyFont="1" applyFill="1" applyBorder="1" applyAlignment="1">
      <alignment horizontal="center"/>
    </xf>
    <xf numFmtId="164" fontId="9" fillId="0" borderId="4" xfId="15" applyNumberFormat="1" applyFont="1" applyFill="1" applyBorder="1" applyAlignment="1">
      <alignment horizontal="center"/>
    </xf>
    <xf numFmtId="164" fontId="9" fillId="0" borderId="5" xfId="15" applyNumberFormat="1" applyFont="1" applyFill="1" applyBorder="1" applyAlignment="1">
      <alignment horizontal="center"/>
    </xf>
    <xf numFmtId="164" fontId="0" fillId="0" borderId="0" xfId="15" applyNumberFormat="1" applyFont="1" applyFill="1" applyAlignment="1">
      <alignment wrapText="1"/>
    </xf>
    <xf numFmtId="164" fontId="9" fillId="0" borderId="12" xfId="15" applyNumberFormat="1" applyFont="1" applyFill="1" applyBorder="1" applyAlignment="1">
      <alignment horizontal="centerContinuous" wrapText="1"/>
    </xf>
    <xf numFmtId="164" fontId="9" fillId="0" borderId="9" xfId="15" applyNumberFormat="1" applyFont="1" applyFill="1" applyBorder="1" applyAlignment="1">
      <alignment horizontal="centerContinuous" wrapText="1"/>
    </xf>
    <xf numFmtId="164" fontId="9" fillId="0" borderId="10" xfId="15" applyNumberFormat="1" applyFont="1" applyFill="1" applyBorder="1" applyAlignment="1">
      <alignment horizontal="centerContinuous" wrapText="1"/>
    </xf>
    <xf numFmtId="164" fontId="9" fillId="0" borderId="8" xfId="15" applyNumberFormat="1" applyFont="1" applyFill="1" applyBorder="1" applyAlignment="1">
      <alignment horizontal="center" wrapText="1"/>
    </xf>
    <xf numFmtId="164" fontId="6" fillId="0" borderId="6" xfId="15" applyNumberFormat="1" applyFont="1" applyFill="1" applyBorder="1" applyAlignment="1">
      <alignment/>
    </xf>
    <xf numFmtId="164" fontId="6" fillId="0" borderId="11" xfId="15" applyNumberFormat="1" applyFont="1" applyFill="1" applyBorder="1" applyAlignment="1">
      <alignment/>
    </xf>
    <xf numFmtId="42" fontId="0" fillId="0" borderId="6" xfId="15" applyNumberFormat="1" applyFont="1" applyFill="1" applyBorder="1" applyAlignment="1">
      <alignment/>
    </xf>
    <xf numFmtId="41" fontId="0" fillId="0" borderId="6" xfId="15" applyNumberFormat="1" applyFont="1" applyFill="1" applyBorder="1" applyAlignment="1">
      <alignment/>
    </xf>
    <xf numFmtId="164" fontId="13" fillId="0" borderId="6" xfId="15" applyNumberFormat="1" applyFont="1" applyFill="1" applyBorder="1" applyAlignment="1">
      <alignment/>
    </xf>
    <xf numFmtId="41" fontId="13" fillId="0" borderId="6" xfId="15" applyNumberFormat="1" applyFont="1" applyFill="1" applyBorder="1" applyAlignment="1">
      <alignment/>
    </xf>
    <xf numFmtId="41" fontId="17" fillId="0" borderId="0" xfId="15" applyNumberFormat="1" applyFont="1" applyFill="1" applyBorder="1" applyAlignment="1">
      <alignment/>
    </xf>
    <xf numFmtId="41" fontId="17" fillId="0" borderId="0" xfId="15" applyNumberFormat="1" applyFont="1" applyFill="1" applyAlignment="1">
      <alignment/>
    </xf>
    <xf numFmtId="41" fontId="6" fillId="0" borderId="6" xfId="15" applyNumberFormat="1" applyFont="1" applyFill="1" applyBorder="1" applyAlignment="1">
      <alignment/>
    </xf>
    <xf numFmtId="164" fontId="0" fillId="0" borderId="9" xfId="15" applyNumberFormat="1" applyFont="1" applyFill="1" applyBorder="1" applyAlignment="1">
      <alignment/>
    </xf>
    <xf numFmtId="41" fontId="0" fillId="0" borderId="9" xfId="15" applyNumberFormat="1" applyFont="1" applyFill="1" applyBorder="1" applyAlignment="1">
      <alignment/>
    </xf>
    <xf numFmtId="41" fontId="0" fillId="0" borderId="11" xfId="15" applyNumberFormat="1" applyFont="1" applyFill="1" applyBorder="1" applyAlignment="1">
      <alignment/>
    </xf>
    <xf numFmtId="41" fontId="13" fillId="0" borderId="0" xfId="15" applyNumberFormat="1" applyFont="1" applyFill="1" applyAlignment="1">
      <alignment/>
    </xf>
    <xf numFmtId="41" fontId="6" fillId="0" borderId="0" xfId="15" applyNumberFormat="1" applyFont="1" applyFill="1" applyAlignment="1">
      <alignment/>
    </xf>
    <xf numFmtId="41" fontId="0" fillId="0" borderId="4" xfId="15" applyNumberFormat="1" applyFont="1" applyFill="1" applyBorder="1" applyAlignment="1">
      <alignment/>
    </xf>
    <xf numFmtId="41" fontId="9" fillId="0" borderId="0" xfId="15" applyNumberFormat="1" applyFont="1" applyFill="1" applyBorder="1" applyAlignment="1">
      <alignment/>
    </xf>
    <xf numFmtId="41" fontId="13" fillId="0" borderId="0" xfId="15" applyNumberFormat="1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39" fontId="9" fillId="0" borderId="8" xfId="0" applyNumberFormat="1" applyFont="1" applyFill="1" applyBorder="1" applyAlignment="1">
      <alignment horizontal="center" wrapText="1"/>
    </xf>
    <xf numFmtId="0" fontId="9" fillId="0" borderId="8" xfId="0" applyFont="1" applyFill="1" applyBorder="1" applyAlignment="1">
      <alignment/>
    </xf>
    <xf numFmtId="41" fontId="9" fillId="0" borderId="7" xfId="0" applyNumberFormat="1" applyFont="1" applyFill="1" applyBorder="1" applyAlignment="1">
      <alignment/>
    </xf>
    <xf numFmtId="41" fontId="9" fillId="0" borderId="8" xfId="0" applyNumberFormat="1" applyFont="1" applyFill="1" applyBorder="1" applyAlignment="1">
      <alignment/>
    </xf>
    <xf numFmtId="42" fontId="9" fillId="0" borderId="8" xfId="0" applyNumberFormat="1" applyFont="1" applyFill="1" applyBorder="1" applyAlignment="1">
      <alignment/>
    </xf>
    <xf numFmtId="0" fontId="2" fillId="2" borderId="3" xfId="0" applyFont="1" applyFill="1" applyBorder="1" applyAlignment="1">
      <alignment/>
    </xf>
    <xf numFmtId="39" fontId="12" fillId="2" borderId="0" xfId="0" applyNumberFormat="1" applyFont="1" applyFill="1" applyBorder="1" applyAlignment="1">
      <alignment/>
    </xf>
    <xf numFmtId="39" fontId="7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41" fontId="9" fillId="0" borderId="6" xfId="0" applyNumberFormat="1" applyFont="1" applyFill="1" applyBorder="1" applyAlignment="1">
      <alignment/>
    </xf>
    <xf numFmtId="42" fontId="9" fillId="0" borderId="6" xfId="0" applyNumberFormat="1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39" fontId="0" fillId="0" borderId="3" xfId="0" applyNumberFormat="1" applyFill="1" applyBorder="1" applyAlignment="1">
      <alignment/>
    </xf>
    <xf numFmtId="39" fontId="0" fillId="0" borderId="13" xfId="0" applyNumberFormat="1" applyFill="1" applyBorder="1" applyAlignment="1">
      <alignment/>
    </xf>
    <xf numFmtId="39" fontId="0" fillId="0" borderId="5" xfId="0" applyNumberFormat="1" applyFill="1" applyBorder="1" applyAlignment="1">
      <alignment/>
    </xf>
    <xf numFmtId="0" fontId="6" fillId="0" borderId="6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39" fontId="4" fillId="2" borderId="4" xfId="0" applyNumberFormat="1" applyFont="1" applyFill="1" applyBorder="1" applyAlignment="1">
      <alignment/>
    </xf>
    <xf numFmtId="39" fontId="3" fillId="2" borderId="4" xfId="0" applyNumberFormat="1" applyFont="1" applyFill="1" applyBorder="1" applyAlignment="1">
      <alignment horizontal="center"/>
    </xf>
    <xf numFmtId="39" fontId="4" fillId="2" borderId="4" xfId="0" applyNumberFormat="1" applyFont="1" applyFill="1" applyBorder="1" applyAlignment="1">
      <alignment horizontal="left"/>
    </xf>
    <xf numFmtId="40" fontId="3" fillId="2" borderId="5" xfId="0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0" fillId="0" borderId="6" xfId="0" applyFill="1" applyBorder="1" applyAlignment="1">
      <alignment/>
    </xf>
    <xf numFmtId="0" fontId="7" fillId="2" borderId="0" xfId="0" applyFont="1" applyFill="1" applyBorder="1" applyAlignment="1">
      <alignment/>
    </xf>
    <xf numFmtId="39" fontId="12" fillId="2" borderId="0" xfId="0" applyNumberFormat="1" applyFont="1" applyFill="1" applyBorder="1" applyAlignment="1">
      <alignment horizontal="left"/>
    </xf>
    <xf numFmtId="166" fontId="12" fillId="2" borderId="2" xfId="0" applyNumberFormat="1" applyFont="1" applyFill="1" applyBorder="1" applyAlignment="1">
      <alignment/>
    </xf>
    <xf numFmtId="0" fontId="0" fillId="0" borderId="7" xfId="0" applyFill="1" applyBorder="1" applyAlignment="1">
      <alignment/>
    </xf>
    <xf numFmtId="19" fontId="12" fillId="2" borderId="2" xfId="0" applyNumberFormat="1" applyFont="1" applyFill="1" applyBorder="1" applyAlignment="1">
      <alignment/>
    </xf>
    <xf numFmtId="39" fontId="12" fillId="2" borderId="2" xfId="0" applyNumberFormat="1" applyFont="1" applyFill="1" applyBorder="1" applyAlignment="1">
      <alignment/>
    </xf>
    <xf numFmtId="19" fontId="0" fillId="0" borderId="7" xfId="0" applyNumberFormat="1" applyFill="1" applyBorder="1" applyAlignment="1">
      <alignment/>
    </xf>
    <xf numFmtId="0" fontId="0" fillId="0" borderId="8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11" xfId="0" applyFill="1" applyBorder="1" applyAlignment="1">
      <alignment wrapText="1"/>
    </xf>
    <xf numFmtId="39" fontId="9" fillId="0" borderId="6" xfId="0" applyNumberFormat="1" applyFont="1" applyFill="1" applyBorder="1" applyAlignment="1">
      <alignment horizontal="center" wrapText="1"/>
    </xf>
    <xf numFmtId="39" fontId="9" fillId="0" borderId="7" xfId="0" applyNumberFormat="1" applyFont="1" applyFill="1" applyBorder="1" applyAlignment="1">
      <alignment horizontal="center" wrapText="1"/>
    </xf>
    <xf numFmtId="0" fontId="9" fillId="0" borderId="6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39" fontId="0" fillId="0" borderId="6" xfId="0" applyNumberFormat="1" applyFill="1" applyBorder="1" applyAlignment="1">
      <alignment horizontal="left"/>
    </xf>
    <xf numFmtId="39" fontId="0" fillId="0" borderId="8" xfId="0" applyNumberFormat="1" applyFill="1" applyBorder="1" applyAlignment="1">
      <alignment/>
    </xf>
    <xf numFmtId="39" fontId="0" fillId="0" borderId="7" xfId="0" applyNumberFormat="1" applyFill="1" applyBorder="1" applyAlignment="1">
      <alignment/>
    </xf>
    <xf numFmtId="42" fontId="0" fillId="0" borderId="3" xfId="0" applyNumberFormat="1" applyFill="1" applyBorder="1" applyAlignment="1">
      <alignment/>
    </xf>
    <xf numFmtId="42" fontId="0" fillId="0" borderId="13" xfId="0" applyNumberFormat="1" applyFill="1" applyBorder="1" applyAlignment="1">
      <alignment/>
    </xf>
    <xf numFmtId="42" fontId="0" fillId="0" borderId="5" xfId="0" applyNumberFormat="1" applyFill="1" applyBorder="1" applyAlignment="1">
      <alignment/>
    </xf>
    <xf numFmtId="41" fontId="0" fillId="0" borderId="3" xfId="0" applyNumberFormat="1" applyFill="1" applyBorder="1" applyAlignment="1">
      <alignment/>
    </xf>
    <xf numFmtId="41" fontId="0" fillId="0" borderId="13" xfId="0" applyNumberFormat="1" applyFill="1" applyBorder="1" applyAlignment="1">
      <alignment/>
    </xf>
    <xf numFmtId="41" fontId="0" fillId="0" borderId="5" xfId="0" applyNumberFormat="1" applyFill="1" applyBorder="1" applyAlignment="1">
      <alignment/>
    </xf>
    <xf numFmtId="0" fontId="9" fillId="0" borderId="11" xfId="0" applyFont="1" applyFill="1" applyBorder="1" applyAlignment="1">
      <alignment horizontal="left" indent="1"/>
    </xf>
    <xf numFmtId="41" fontId="0" fillId="0" borderId="6" xfId="0" applyNumberFormat="1" applyFill="1" applyBorder="1" applyAlignment="1">
      <alignment/>
    </xf>
    <xf numFmtId="41" fontId="0" fillId="0" borderId="8" xfId="0" applyNumberFormat="1" applyFill="1" applyBorder="1" applyAlignment="1">
      <alignment/>
    </xf>
    <xf numFmtId="41" fontId="0" fillId="0" borderId="7" xfId="0" applyNumberFormat="1" applyFill="1" applyBorder="1" applyAlignment="1">
      <alignment/>
    </xf>
    <xf numFmtId="39" fontId="0" fillId="0" borderId="6" xfId="0" applyNumberFormat="1" applyFill="1" applyBorder="1" applyAlignment="1">
      <alignment/>
    </xf>
    <xf numFmtId="42" fontId="9" fillId="0" borderId="7" xfId="0" applyNumberFormat="1" applyFont="1" applyFill="1" applyBorder="1" applyAlignment="1">
      <alignment/>
    </xf>
    <xf numFmtId="164" fontId="22" fillId="0" borderId="0" xfId="15" applyNumberFormat="1" applyFont="1" applyFill="1" applyBorder="1" applyAlignment="1">
      <alignment/>
    </xf>
    <xf numFmtId="164" fontId="15" fillId="2" borderId="5" xfId="15" applyNumberFormat="1" applyFont="1" applyFill="1" applyBorder="1" applyAlignment="1">
      <alignment horizontal="center"/>
    </xf>
    <xf numFmtId="164" fontId="4" fillId="2" borderId="2" xfId="15" applyNumberFormat="1" applyFont="1" applyFill="1" applyBorder="1" applyAlignment="1">
      <alignment horizontal="center"/>
    </xf>
    <xf numFmtId="164" fontId="12" fillId="2" borderId="2" xfId="15" applyNumberFormat="1" applyFont="1" applyFill="1" applyBorder="1" applyAlignment="1">
      <alignment horizontal="center"/>
    </xf>
    <xf numFmtId="164" fontId="12" fillId="2" borderId="10" xfId="15" applyNumberFormat="1" applyFont="1" applyFill="1" applyBorder="1" applyAlignment="1">
      <alignment horizontal="center"/>
    </xf>
    <xf numFmtId="41" fontId="0" fillId="0" borderId="0" xfId="0" applyNumberFormat="1" applyFont="1" applyFill="1" applyAlignment="1">
      <alignment/>
    </xf>
    <xf numFmtId="0" fontId="0" fillId="0" borderId="0" xfId="25" applyFont="1" applyFill="1" applyAlignment="1">
      <alignment/>
      <protection/>
    </xf>
    <xf numFmtId="0" fontId="16" fillId="2" borderId="0" xfId="25" applyFont="1" applyFill="1" applyAlignment="1">
      <alignment/>
      <protection/>
    </xf>
    <xf numFmtId="0" fontId="3" fillId="2" borderId="1" xfId="25" applyFont="1" applyFill="1" applyBorder="1">
      <alignment/>
      <protection/>
    </xf>
    <xf numFmtId="0" fontId="12" fillId="2" borderId="0" xfId="25" applyFont="1" applyFill="1" applyAlignment="1">
      <alignment/>
      <protection/>
    </xf>
    <xf numFmtId="0" fontId="9" fillId="0" borderId="0" xfId="25" applyFont="1" applyFill="1" applyAlignment="1">
      <alignment/>
      <protection/>
    </xf>
    <xf numFmtId="0" fontId="0" fillId="0" borderId="0" xfId="25" applyFont="1" applyFill="1">
      <alignment/>
      <protection/>
    </xf>
    <xf numFmtId="0" fontId="17" fillId="0" borderId="0" xfId="22" applyFont="1" applyFill="1" applyAlignment="1">
      <alignment/>
      <protection/>
    </xf>
    <xf numFmtId="0" fontId="12" fillId="0" borderId="0" xfId="22" applyFont="1" applyFill="1" applyAlignment="1">
      <alignment/>
      <protection/>
    </xf>
    <xf numFmtId="0" fontId="0" fillId="0" borderId="0" xfId="22" applyFont="1" applyFill="1" applyAlignment="1">
      <alignment/>
      <protection/>
    </xf>
    <xf numFmtId="164" fontId="9" fillId="0" borderId="15" xfId="15" applyNumberFormat="1" applyFont="1" applyFill="1" applyBorder="1" applyAlignment="1">
      <alignment horizontal="center" wrapText="1"/>
    </xf>
    <xf numFmtId="0" fontId="0" fillId="0" borderId="0" xfId="22" applyFont="1" applyFill="1" applyAlignment="1">
      <alignment wrapText="1"/>
      <protection/>
    </xf>
    <xf numFmtId="0" fontId="0" fillId="0" borderId="0" xfId="22" applyFont="1" applyFill="1" applyBorder="1" applyAlignment="1">
      <alignment/>
      <protection/>
    </xf>
    <xf numFmtId="0" fontId="0" fillId="0" borderId="11" xfId="22" applyFont="1" applyFill="1" applyBorder="1" applyAlignment="1">
      <alignment/>
      <protection/>
    </xf>
    <xf numFmtId="0" fontId="17" fillId="0" borderId="0" xfId="22" applyFont="1" applyFill="1" applyBorder="1" applyAlignment="1">
      <alignment/>
      <protection/>
    </xf>
    <xf numFmtId="0" fontId="9" fillId="0" borderId="0" xfId="22" applyFont="1" applyFill="1" applyAlignment="1">
      <alignment/>
      <protection/>
    </xf>
    <xf numFmtId="0" fontId="6" fillId="0" borderId="0" xfId="22" applyFont="1" applyFill="1" applyAlignment="1">
      <alignment/>
      <protection/>
    </xf>
    <xf numFmtId="0" fontId="18" fillId="0" borderId="0" xfId="23" applyFont="1" applyFill="1">
      <alignment/>
      <protection/>
    </xf>
    <xf numFmtId="39" fontId="18" fillId="0" borderId="0" xfId="23" applyNumberFormat="1" applyFont="1" applyFill="1">
      <alignment/>
      <protection/>
    </xf>
    <xf numFmtId="0" fontId="6" fillId="0" borderId="0" xfId="23" applyFont="1" applyFill="1">
      <alignment/>
      <protection/>
    </xf>
    <xf numFmtId="40" fontId="2" fillId="2" borderId="3" xfId="23" applyNumberFormat="1" applyFont="1" applyFill="1" applyBorder="1">
      <alignment/>
      <protection/>
    </xf>
    <xf numFmtId="0" fontId="4" fillId="2" borderId="4" xfId="23" applyFont="1" applyFill="1" applyBorder="1">
      <alignment/>
      <protection/>
    </xf>
    <xf numFmtId="0" fontId="4" fillId="2" borderId="5" xfId="23" applyFont="1" applyFill="1" applyBorder="1">
      <alignment/>
      <protection/>
    </xf>
    <xf numFmtId="40" fontId="13" fillId="0" borderId="0" xfId="23" applyNumberFormat="1" applyFont="1" applyFill="1" applyBorder="1" applyAlignment="1">
      <alignment horizontal="right"/>
      <protection/>
    </xf>
    <xf numFmtId="0" fontId="3" fillId="2" borderId="1" xfId="23" applyFont="1" applyFill="1" applyBorder="1">
      <alignment/>
      <protection/>
    </xf>
    <xf numFmtId="39" fontId="4" fillId="2" borderId="0" xfId="23" applyNumberFormat="1" applyFont="1" applyFill="1" applyBorder="1">
      <alignment/>
      <protection/>
    </xf>
    <xf numFmtId="39" fontId="3" fillId="2" borderId="0" xfId="23" applyNumberFormat="1" applyFont="1" applyFill="1" applyBorder="1" applyAlignment="1">
      <alignment horizontal="center"/>
      <protection/>
    </xf>
    <xf numFmtId="0" fontId="4" fillId="2" borderId="2" xfId="23" applyFont="1" applyFill="1" applyBorder="1">
      <alignment/>
      <protection/>
    </xf>
    <xf numFmtId="166" fontId="6" fillId="0" borderId="0" xfId="23" applyNumberFormat="1" applyFont="1" applyFill="1" applyBorder="1">
      <alignment/>
      <protection/>
    </xf>
    <xf numFmtId="0" fontId="7" fillId="2" borderId="1" xfId="23" applyFont="1" applyFill="1" applyBorder="1">
      <alignment/>
      <protection/>
    </xf>
    <xf numFmtId="39" fontId="19" fillId="2" borderId="0" xfId="23" applyNumberFormat="1" applyFont="1" applyFill="1" applyBorder="1">
      <alignment/>
      <protection/>
    </xf>
    <xf numFmtId="39" fontId="20" fillId="2" borderId="0" xfId="23" applyNumberFormat="1" applyFont="1" applyFill="1" applyBorder="1" applyAlignment="1">
      <alignment horizontal="center"/>
      <protection/>
    </xf>
    <xf numFmtId="0" fontId="19" fillId="2" borderId="2" xfId="23" applyFont="1" applyFill="1" applyBorder="1">
      <alignment/>
      <protection/>
    </xf>
    <xf numFmtId="19" fontId="18" fillId="0" borderId="0" xfId="23" applyNumberFormat="1" applyFont="1" applyFill="1" applyBorder="1">
      <alignment/>
      <protection/>
    </xf>
    <xf numFmtId="0" fontId="7" fillId="2" borderId="12" xfId="23" applyFont="1" applyFill="1" applyBorder="1">
      <alignment/>
      <protection/>
    </xf>
    <xf numFmtId="39" fontId="19" fillId="2" borderId="9" xfId="23" applyNumberFormat="1" applyFont="1" applyFill="1" applyBorder="1">
      <alignment/>
      <protection/>
    </xf>
    <xf numFmtId="39" fontId="20" fillId="2" borderId="9" xfId="23" applyNumberFormat="1" applyFont="1" applyFill="1" applyBorder="1" applyAlignment="1">
      <alignment horizontal="center"/>
      <protection/>
    </xf>
    <xf numFmtId="39" fontId="19" fillId="2" borderId="10" xfId="23" applyNumberFormat="1" applyFont="1" applyFill="1" applyBorder="1">
      <alignment/>
      <protection/>
    </xf>
    <xf numFmtId="19" fontId="18" fillId="0" borderId="0" xfId="23" applyNumberFormat="1" applyFont="1" applyFill="1">
      <alignment/>
      <protection/>
    </xf>
    <xf numFmtId="0" fontId="0" fillId="0" borderId="8" xfId="23" applyFont="1" applyFill="1" applyBorder="1">
      <alignment/>
      <protection/>
    </xf>
    <xf numFmtId="39" fontId="9" fillId="0" borderId="7" xfId="23" applyNumberFormat="1" applyFont="1" applyFill="1" applyBorder="1" applyAlignment="1">
      <alignment horizontal="center"/>
      <protection/>
    </xf>
    <xf numFmtId="39" fontId="9" fillId="0" borderId="8" xfId="23" applyNumberFormat="1" applyFont="1" applyFill="1" applyBorder="1" applyAlignment="1">
      <alignment horizontal="center"/>
      <protection/>
    </xf>
    <xf numFmtId="39" fontId="9" fillId="0" borderId="8" xfId="23" applyNumberFormat="1" applyFont="1" applyFill="1" applyBorder="1" applyAlignment="1">
      <alignment horizontal="center" wrapText="1"/>
      <protection/>
    </xf>
    <xf numFmtId="39" fontId="9" fillId="0" borderId="7" xfId="23" applyNumberFormat="1" applyFont="1" applyFill="1" applyBorder="1" applyAlignment="1">
      <alignment horizontal="center" vertical="top"/>
      <protection/>
    </xf>
    <xf numFmtId="39" fontId="9" fillId="0" borderId="8" xfId="23" applyNumberFormat="1" applyFont="1" applyFill="1" applyBorder="1" applyAlignment="1">
      <alignment horizontal="center" vertical="top"/>
      <protection/>
    </xf>
    <xf numFmtId="0" fontId="9" fillId="0" borderId="8" xfId="23" applyFont="1" applyFill="1" applyBorder="1">
      <alignment/>
      <protection/>
    </xf>
    <xf numFmtId="39" fontId="0" fillId="0" borderId="7" xfId="23" applyNumberFormat="1" applyFont="1" applyFill="1" applyBorder="1" applyAlignment="1">
      <alignment horizontal="center" vertical="top"/>
      <protection/>
    </xf>
    <xf numFmtId="39" fontId="0" fillId="0" borderId="8" xfId="23" applyNumberFormat="1" applyFont="1" applyFill="1" applyBorder="1" applyAlignment="1">
      <alignment horizontal="center" vertical="top"/>
      <protection/>
    </xf>
    <xf numFmtId="39" fontId="0" fillId="0" borderId="8" xfId="23" applyNumberFormat="1" applyFont="1" applyFill="1" applyBorder="1" applyAlignment="1">
      <alignment horizontal="center" wrapText="1"/>
      <protection/>
    </xf>
    <xf numFmtId="39" fontId="0" fillId="0" borderId="8" xfId="23" applyNumberFormat="1" applyFont="1" applyFill="1" applyBorder="1" applyAlignment="1" quotePrefix="1">
      <alignment horizontal="center" wrapText="1"/>
      <protection/>
    </xf>
    <xf numFmtId="39" fontId="0" fillId="0" borderId="8" xfId="23" applyNumberFormat="1" applyFont="1" applyFill="1" applyBorder="1">
      <alignment/>
      <protection/>
    </xf>
    <xf numFmtId="39" fontId="0" fillId="0" borderId="7" xfId="23" applyNumberFormat="1" applyFont="1" applyFill="1" applyBorder="1">
      <alignment/>
      <protection/>
    </xf>
    <xf numFmtId="42" fontId="0" fillId="0" borderId="7" xfId="23" applyNumberFormat="1" applyFont="1" applyFill="1" applyBorder="1">
      <alignment/>
      <protection/>
    </xf>
    <xf numFmtId="42" fontId="0" fillId="0" borderId="8" xfId="23" applyNumberFormat="1" applyFont="1" applyFill="1" applyBorder="1">
      <alignment/>
      <protection/>
    </xf>
    <xf numFmtId="43" fontId="0" fillId="0" borderId="7" xfId="23" applyNumberFormat="1" applyFont="1" applyFill="1" applyBorder="1">
      <alignment/>
      <protection/>
    </xf>
    <xf numFmtId="43" fontId="0" fillId="0" borderId="8" xfId="23" applyNumberFormat="1" applyFont="1" applyFill="1" applyBorder="1">
      <alignment/>
      <protection/>
    </xf>
    <xf numFmtId="41" fontId="0" fillId="0" borderId="7" xfId="23" applyNumberFormat="1" applyFont="1" applyFill="1" applyBorder="1">
      <alignment/>
      <protection/>
    </xf>
    <xf numFmtId="41" fontId="0" fillId="0" borderId="8" xfId="23" applyNumberFormat="1" applyFont="1" applyFill="1" applyBorder="1">
      <alignment/>
      <protection/>
    </xf>
    <xf numFmtId="0" fontId="21" fillId="0" borderId="0" xfId="23" applyFont="1" applyFill="1">
      <alignment/>
      <protection/>
    </xf>
    <xf numFmtId="41" fontId="9" fillId="0" borderId="7" xfId="23" applyNumberFormat="1" applyFont="1" applyFill="1" applyBorder="1">
      <alignment/>
      <protection/>
    </xf>
    <xf numFmtId="41" fontId="9" fillId="0" borderId="8" xfId="23" applyNumberFormat="1" applyFont="1" applyFill="1" applyBorder="1">
      <alignment/>
      <protection/>
    </xf>
    <xf numFmtId="42" fontId="9" fillId="0" borderId="8" xfId="23" applyNumberFormat="1" applyFont="1" applyFill="1" applyBorder="1">
      <alignment/>
      <protection/>
    </xf>
    <xf numFmtId="0" fontId="0" fillId="0" borderId="0" xfId="23" applyFont="1" applyFill="1">
      <alignment/>
      <protection/>
    </xf>
    <xf numFmtId="39" fontId="0" fillId="0" borderId="0" xfId="23" applyNumberFormat="1" applyFont="1" applyFill="1">
      <alignment/>
      <protection/>
    </xf>
    <xf numFmtId="0" fontId="18" fillId="0" borderId="0" xfId="26" applyFont="1" applyFill="1">
      <alignment/>
      <protection/>
    </xf>
    <xf numFmtId="0" fontId="0" fillId="0" borderId="0" xfId="26" applyFont="1" applyFill="1" quotePrefix="1">
      <alignment/>
      <protection/>
    </xf>
    <xf numFmtId="39" fontId="0" fillId="0" borderId="0" xfId="26" applyNumberFormat="1" applyFont="1" applyFill="1">
      <alignment/>
      <protection/>
    </xf>
    <xf numFmtId="0" fontId="0" fillId="0" borderId="8" xfId="24" applyFont="1" applyFill="1" applyBorder="1">
      <alignment/>
      <protection/>
    </xf>
    <xf numFmtId="0" fontId="0" fillId="0" borderId="3" xfId="24" applyFont="1" applyFill="1" applyBorder="1">
      <alignment/>
      <protection/>
    </xf>
    <xf numFmtId="0" fontId="0" fillId="0" borderId="5" xfId="24" applyFont="1" applyFill="1" applyBorder="1">
      <alignment/>
      <protection/>
    </xf>
    <xf numFmtId="39" fontId="0" fillId="0" borderId="13" xfId="24" applyNumberFormat="1" applyFont="1" applyFill="1" applyBorder="1">
      <alignment/>
      <protection/>
    </xf>
    <xf numFmtId="0" fontId="0" fillId="0" borderId="13" xfId="24" applyFont="1" applyFill="1" applyBorder="1">
      <alignment/>
      <protection/>
    </xf>
    <xf numFmtId="0" fontId="0" fillId="0" borderId="6" xfId="24" applyFont="1" applyFill="1" applyBorder="1">
      <alignment/>
      <protection/>
    </xf>
    <xf numFmtId="0" fontId="2" fillId="2" borderId="3" xfId="24" applyFont="1" applyFill="1" applyBorder="1">
      <alignment/>
      <protection/>
    </xf>
    <xf numFmtId="0" fontId="0" fillId="2" borderId="7" xfId="24" applyFont="1" applyFill="1" applyBorder="1">
      <alignment/>
      <protection/>
    </xf>
    <xf numFmtId="39" fontId="12" fillId="2" borderId="4" xfId="24" applyNumberFormat="1" applyFont="1" applyFill="1" applyBorder="1">
      <alignment/>
      <protection/>
    </xf>
    <xf numFmtId="39" fontId="7" fillId="2" borderId="4" xfId="24" applyNumberFormat="1" applyFont="1" applyFill="1" applyBorder="1" applyAlignment="1">
      <alignment horizontal="center"/>
      <protection/>
    </xf>
    <xf numFmtId="0" fontId="12" fillId="2" borderId="5" xfId="24" applyFont="1" applyFill="1" applyBorder="1">
      <alignment/>
      <protection/>
    </xf>
    <xf numFmtId="0" fontId="9" fillId="0" borderId="5" xfId="24" applyFont="1" applyFill="1" applyBorder="1" applyAlignment="1">
      <alignment horizontal="right"/>
      <protection/>
    </xf>
    <xf numFmtId="0" fontId="9" fillId="0" borderId="8" xfId="24" applyFont="1" applyFill="1" applyBorder="1">
      <alignment/>
      <protection/>
    </xf>
    <xf numFmtId="0" fontId="3" fillId="2" borderId="1" xfId="24" applyFont="1" applyFill="1" applyBorder="1">
      <alignment/>
      <protection/>
    </xf>
    <xf numFmtId="39" fontId="12" fillId="2" borderId="0" xfId="24" applyNumberFormat="1" applyFont="1" applyFill="1" applyBorder="1">
      <alignment/>
      <protection/>
    </xf>
    <xf numFmtId="39" fontId="7" fillId="2" borderId="0" xfId="24" applyNumberFormat="1" applyFont="1" applyFill="1" applyBorder="1" applyAlignment="1">
      <alignment horizontal="center"/>
      <protection/>
    </xf>
    <xf numFmtId="0" fontId="12" fillId="2" borderId="2" xfId="24" applyFont="1" applyFill="1" applyBorder="1">
      <alignment/>
      <protection/>
    </xf>
    <xf numFmtId="167" fontId="0" fillId="0" borderId="2" xfId="24" applyNumberFormat="1" applyFont="1" applyFill="1" applyBorder="1">
      <alignment/>
      <protection/>
    </xf>
    <xf numFmtId="0" fontId="7" fillId="2" borderId="1" xfId="24" applyFont="1" applyFill="1" applyBorder="1">
      <alignment/>
      <protection/>
    </xf>
    <xf numFmtId="18" fontId="0" fillId="0" borderId="2" xfId="24" applyNumberFormat="1" applyFont="1" applyFill="1" applyBorder="1">
      <alignment/>
      <protection/>
    </xf>
    <xf numFmtId="0" fontId="7" fillId="2" borderId="12" xfId="24" applyFont="1" applyFill="1" applyBorder="1">
      <alignment/>
      <protection/>
    </xf>
    <xf numFmtId="39" fontId="12" fillId="2" borderId="9" xfId="24" applyNumberFormat="1" applyFont="1" applyFill="1" applyBorder="1">
      <alignment/>
      <protection/>
    </xf>
    <xf numFmtId="39" fontId="7" fillId="2" borderId="9" xfId="24" applyNumberFormat="1" applyFont="1" applyFill="1" applyBorder="1" applyAlignment="1">
      <alignment horizontal="center"/>
      <protection/>
    </xf>
    <xf numFmtId="0" fontId="12" fillId="2" borderId="10" xfId="24" applyFont="1" applyFill="1" applyBorder="1">
      <alignment/>
      <protection/>
    </xf>
    <xf numFmtId="18" fontId="0" fillId="0" borderId="10" xfId="24" applyNumberFormat="1" applyFont="1" applyFill="1" applyBorder="1">
      <alignment/>
      <protection/>
    </xf>
    <xf numFmtId="0" fontId="0" fillId="0" borderId="12" xfId="24" applyFont="1" applyFill="1" applyBorder="1">
      <alignment/>
      <protection/>
    </xf>
    <xf numFmtId="0" fontId="0" fillId="0" borderId="10" xfId="24" applyFont="1" applyFill="1" applyBorder="1">
      <alignment/>
      <protection/>
    </xf>
    <xf numFmtId="39" fontId="9" fillId="0" borderId="15" xfId="24" applyNumberFormat="1" applyFont="1" applyFill="1" applyBorder="1" applyAlignment="1">
      <alignment horizontal="center" wrapText="1"/>
      <protection/>
    </xf>
    <xf numFmtId="39" fontId="9" fillId="0" borderId="15" xfId="24" applyNumberFormat="1" applyFont="1" applyFill="1" applyBorder="1" applyAlignment="1">
      <alignment horizontal="center"/>
      <protection/>
    </xf>
    <xf numFmtId="0" fontId="9" fillId="0" borderId="8" xfId="24" applyFont="1" applyFill="1" applyBorder="1" applyAlignment="1">
      <alignment horizontal="center" wrapText="1"/>
      <protection/>
    </xf>
    <xf numFmtId="0" fontId="9" fillId="0" borderId="6" xfId="24" applyFont="1" applyFill="1" applyBorder="1">
      <alignment/>
      <protection/>
    </xf>
    <xf numFmtId="0" fontId="0" fillId="0" borderId="7" xfId="24" applyFont="1" applyFill="1" applyBorder="1">
      <alignment/>
      <protection/>
    </xf>
    <xf numFmtId="39" fontId="0" fillId="0" borderId="8" xfId="24" applyNumberFormat="1" applyFont="1" applyFill="1" applyBorder="1">
      <alignment/>
      <protection/>
    </xf>
    <xf numFmtId="39" fontId="0" fillId="0" borderId="8" xfId="24" applyNumberFormat="1" applyFont="1" applyFill="1" applyBorder="1" applyAlignment="1">
      <alignment horizontal="center"/>
      <protection/>
    </xf>
    <xf numFmtId="39" fontId="0" fillId="0" borderId="8" xfId="24" applyNumberFormat="1" applyFont="1" applyFill="1" applyBorder="1" applyAlignment="1">
      <alignment horizontal="center" wrapText="1"/>
      <protection/>
    </xf>
    <xf numFmtId="42" fontId="0" fillId="0" borderId="13" xfId="24" applyNumberFormat="1" applyFont="1" applyFill="1" applyBorder="1">
      <alignment/>
      <protection/>
    </xf>
    <xf numFmtId="0" fontId="9" fillId="0" borderId="7" xfId="24" applyFont="1" applyFill="1" applyBorder="1" applyAlignment="1">
      <alignment horizontal="left"/>
      <protection/>
    </xf>
    <xf numFmtId="41" fontId="9" fillId="0" borderId="8" xfId="24" applyNumberFormat="1" applyFont="1" applyFill="1" applyBorder="1">
      <alignment/>
      <protection/>
    </xf>
    <xf numFmtId="41" fontId="9" fillId="0" borderId="8" xfId="24" applyNumberFormat="1" applyFont="1" applyFill="1" applyBorder="1" applyAlignment="1">
      <alignment horizontal="right"/>
      <protection/>
    </xf>
    <xf numFmtId="42" fontId="9" fillId="0" borderId="8" xfId="24" applyNumberFormat="1" applyFont="1" applyFill="1" applyBorder="1">
      <alignment/>
      <protection/>
    </xf>
    <xf numFmtId="0" fontId="0" fillId="0" borderId="7" xfId="24" applyFont="1" applyFill="1" applyBorder="1" applyAlignment="1">
      <alignment horizontal="right"/>
      <protection/>
    </xf>
    <xf numFmtId="0" fontId="9" fillId="0" borderId="7" xfId="24" applyFont="1" applyFill="1" applyBorder="1">
      <alignment/>
      <protection/>
    </xf>
    <xf numFmtId="39" fontId="9" fillId="0" borderId="8" xfId="24" applyNumberFormat="1" applyFont="1" applyFill="1" applyBorder="1">
      <alignment/>
      <protection/>
    </xf>
    <xf numFmtId="0" fontId="3" fillId="0" borderId="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6" fillId="0" borderId="0" xfId="25" applyFont="1" applyFill="1" applyAlignment="1">
      <alignment/>
      <protection/>
    </xf>
    <xf numFmtId="0" fontId="12" fillId="0" borderId="0" xfId="25" applyFont="1" applyFill="1" applyAlignment="1">
      <alignment/>
      <protection/>
    </xf>
    <xf numFmtId="0" fontId="9" fillId="0" borderId="8" xfId="24" applyFont="1" applyFill="1" applyBorder="1" applyAlignment="1">
      <alignment/>
      <protection/>
    </xf>
    <xf numFmtId="0" fontId="0" fillId="0" borderId="8" xfId="24" applyFont="1" applyFill="1" applyBorder="1" applyAlignment="1">
      <alignment/>
      <protection/>
    </xf>
    <xf numFmtId="0" fontId="0" fillId="0" borderId="9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0" fontId="14" fillId="0" borderId="8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15" fillId="2" borderId="4" xfId="0" applyFont="1" applyFill="1" applyBorder="1" applyAlignment="1">
      <alignment/>
    </xf>
    <xf numFmtId="39" fontId="15" fillId="2" borderId="3" xfId="0" applyNumberFormat="1" applyFont="1" applyFill="1" applyBorder="1" applyAlignment="1">
      <alignment/>
    </xf>
    <xf numFmtId="39" fontId="15" fillId="2" borderId="4" xfId="0" applyNumberFormat="1" applyFont="1" applyFill="1" applyBorder="1" applyAlignment="1">
      <alignment/>
    </xf>
    <xf numFmtId="39" fontId="2" fillId="2" borderId="4" xfId="0" applyNumberFormat="1" applyFont="1" applyFill="1" applyBorder="1" applyAlignment="1">
      <alignment horizontal="center"/>
    </xf>
    <xf numFmtId="39" fontId="15" fillId="2" borderId="4" xfId="0" applyNumberFormat="1" applyFont="1" applyFill="1" applyBorder="1" applyAlignment="1">
      <alignment horizontal="left"/>
    </xf>
    <xf numFmtId="40" fontId="2" fillId="2" borderId="5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7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39" fontId="4" fillId="2" borderId="1" xfId="0" applyNumberFormat="1" applyFont="1" applyFill="1" applyBorder="1" applyAlignment="1">
      <alignment/>
    </xf>
    <xf numFmtId="39" fontId="4" fillId="2" borderId="0" xfId="0" applyNumberFormat="1" applyFont="1" applyFill="1" applyBorder="1" applyAlignment="1">
      <alignment/>
    </xf>
    <xf numFmtId="39" fontId="3" fillId="2" borderId="0" xfId="0" applyNumberFormat="1" applyFont="1" applyFill="1" applyBorder="1" applyAlignment="1">
      <alignment horizontal="center"/>
    </xf>
    <xf numFmtId="39" fontId="4" fillId="2" borderId="0" xfId="0" applyNumberFormat="1" applyFont="1" applyFill="1" applyBorder="1" applyAlignment="1">
      <alignment horizontal="left"/>
    </xf>
    <xf numFmtId="166" fontId="4" fillId="2" borderId="2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9" fontId="12" fillId="2" borderId="1" xfId="0" applyNumberFormat="1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12" fillId="2" borderId="9" xfId="0" applyFont="1" applyFill="1" applyBorder="1" applyAlignment="1">
      <alignment/>
    </xf>
    <xf numFmtId="39" fontId="12" fillId="2" borderId="12" xfId="0" applyNumberFormat="1" applyFont="1" applyFill="1" applyBorder="1" applyAlignment="1">
      <alignment/>
    </xf>
    <xf numFmtId="39" fontId="12" fillId="2" borderId="9" xfId="0" applyNumberFormat="1" applyFont="1" applyFill="1" applyBorder="1" applyAlignment="1">
      <alignment/>
    </xf>
    <xf numFmtId="39" fontId="12" fillId="2" borderId="10" xfId="0" applyNumberFormat="1" applyFont="1" applyFill="1" applyBorder="1" applyAlignment="1">
      <alignment/>
    </xf>
    <xf numFmtId="19" fontId="0" fillId="0" borderId="0" xfId="0" applyNumberFormat="1" applyFill="1" applyBorder="1" applyAlignment="1">
      <alignment/>
    </xf>
    <xf numFmtId="0" fontId="0" fillId="0" borderId="7" xfId="0" applyFill="1" applyBorder="1" applyAlignment="1">
      <alignment wrapText="1"/>
    </xf>
    <xf numFmtId="0" fontId="0" fillId="0" borderId="0" xfId="0" applyFill="1" applyBorder="1" applyAlignment="1">
      <alignment wrapText="1"/>
    </xf>
    <xf numFmtId="39" fontId="0" fillId="0" borderId="8" xfId="0" applyNumberFormat="1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39" fontId="0" fillId="0" borderId="7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2" fontId="0" fillId="0" borderId="7" xfId="0" applyNumberFormat="1" applyFill="1" applyBorder="1" applyAlignment="1">
      <alignment/>
    </xf>
    <xf numFmtId="0" fontId="9" fillId="0" borderId="7" xfId="0" applyFont="1" applyFill="1" applyBorder="1" applyAlignment="1">
      <alignment horizontal="left" indent="1"/>
    </xf>
    <xf numFmtId="0" fontId="0" fillId="0" borderId="11" xfId="0" applyFill="1" applyBorder="1" applyAlignment="1">
      <alignment/>
    </xf>
    <xf numFmtId="0" fontId="0" fillId="0" borderId="7" xfId="0" applyFont="1" applyFill="1" applyBorder="1" applyAlignment="1">
      <alignment/>
    </xf>
    <xf numFmtId="41" fontId="9" fillId="0" borderId="7" xfId="0" applyNumberFormat="1" applyFont="1" applyFill="1" applyBorder="1" applyAlignment="1">
      <alignment horizontal="right"/>
    </xf>
    <xf numFmtId="41" fontId="0" fillId="0" borderId="8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9" fillId="0" borderId="9" xfId="0" applyFont="1" applyFill="1" applyBorder="1" applyAlignment="1">
      <alignment/>
    </xf>
    <xf numFmtId="0" fontId="0" fillId="0" borderId="10" xfId="0" applyFill="1" applyBorder="1" applyAlignment="1">
      <alignment/>
    </xf>
    <xf numFmtId="41" fontId="9" fillId="0" borderId="15" xfId="0" applyNumberFormat="1" applyFont="1" applyFill="1" applyBorder="1" applyAlignment="1">
      <alignment/>
    </xf>
    <xf numFmtId="41" fontId="9" fillId="0" borderId="10" xfId="0" applyNumberFormat="1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39" fontId="1" fillId="0" borderId="4" xfId="0" applyNumberFormat="1" applyFont="1" applyFill="1" applyBorder="1" applyAlignment="1">
      <alignment/>
    </xf>
    <xf numFmtId="39" fontId="1" fillId="0" borderId="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3" fillId="0" borderId="1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12" fillId="2" borderId="4" xfId="0" applyFont="1" applyFill="1" applyBorder="1" applyAlignment="1">
      <alignment/>
    </xf>
    <xf numFmtId="0" fontId="13" fillId="2" borderId="4" xfId="0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39" fontId="3" fillId="2" borderId="4" xfId="0" applyNumberFormat="1" applyFont="1" applyFill="1" applyBorder="1" applyAlignment="1">
      <alignment/>
    </xf>
    <xf numFmtId="39" fontId="3" fillId="2" borderId="5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39" fontId="3" fillId="2" borderId="0" xfId="0" applyNumberFormat="1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39" fontId="8" fillId="2" borderId="0" xfId="0" applyNumberFormat="1" applyFont="1" applyFill="1" applyBorder="1" applyAlignment="1">
      <alignment/>
    </xf>
    <xf numFmtId="39" fontId="7" fillId="2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39" fontId="5" fillId="2" borderId="9" xfId="0" applyNumberFormat="1" applyFont="1" applyFill="1" applyBorder="1" applyAlignment="1">
      <alignment/>
    </xf>
    <xf numFmtId="39" fontId="8" fillId="2" borderId="9" xfId="0" applyNumberFormat="1" applyFont="1" applyFill="1" applyBorder="1" applyAlignment="1">
      <alignment/>
    </xf>
    <xf numFmtId="39" fontId="5" fillId="2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39" fontId="9" fillId="0" borderId="14" xfId="0" applyNumberFormat="1" applyFont="1" applyFill="1" applyBorder="1" applyAlignment="1">
      <alignment horizontal="center" wrapText="1"/>
    </xf>
    <xf numFmtId="39" fontId="9" fillId="0" borderId="14" xfId="0" applyNumberFormat="1" applyFont="1" applyFill="1" applyBorder="1" applyAlignment="1">
      <alignment horizontal="center"/>
    </xf>
    <xf numFmtId="39" fontId="0" fillId="0" borderId="14" xfId="0" applyNumberFormat="1" applyFont="1" applyFill="1" applyBorder="1" applyAlignment="1">
      <alignment/>
    </xf>
    <xf numFmtId="4" fontId="10" fillId="0" borderId="0" xfId="0" applyNumberFormat="1" applyFont="1" applyFill="1" applyAlignment="1">
      <alignment horizontal="center"/>
    </xf>
    <xf numFmtId="0" fontId="1" fillId="0" borderId="16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0" fontId="9" fillId="0" borderId="10" xfId="0" applyNumberFormat="1" applyFont="1" applyFill="1" applyBorder="1" applyAlignment="1">
      <alignment/>
    </xf>
    <xf numFmtId="0" fontId="9" fillId="0" borderId="15" xfId="0" applyNumberFormat="1" applyFont="1" applyFill="1" applyBorder="1" applyAlignment="1">
      <alignment horizontal="center"/>
    </xf>
    <xf numFmtId="168" fontId="9" fillId="0" borderId="15" xfId="0" applyNumberFormat="1" applyFont="1" applyFill="1" applyBorder="1" applyAlignment="1">
      <alignment horizontal="center"/>
    </xf>
    <xf numFmtId="39" fontId="9" fillId="0" borderId="15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9" fillId="0" borderId="8" xfId="0" applyFont="1" applyFill="1" applyBorder="1" applyAlignment="1">
      <alignment horizontal="center"/>
    </xf>
    <xf numFmtId="39" fontId="0" fillId="0" borderId="8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7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42" fontId="9" fillId="0" borderId="8" xfId="0" applyNumberFormat="1" applyFont="1" applyFill="1" applyBorder="1" applyAlignment="1">
      <alignment/>
    </xf>
    <xf numFmtId="41" fontId="0" fillId="0" borderId="8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4" xfId="0" applyFont="1" applyFill="1" applyBorder="1" applyAlignment="1">
      <alignment/>
    </xf>
    <xf numFmtId="0" fontId="9" fillId="0" borderId="7" xfId="0" applyFont="1" applyBorder="1" applyAlignment="1">
      <alignment/>
    </xf>
    <xf numFmtId="0" fontId="9" fillId="0" borderId="11" xfId="0" applyFont="1" applyFill="1" applyBorder="1" applyAlignment="1">
      <alignment/>
    </xf>
    <xf numFmtId="41" fontId="9" fillId="0" borderId="8" xfId="0" applyNumberFormat="1" applyFont="1" applyFill="1" applyBorder="1" applyAlignment="1">
      <alignment/>
    </xf>
    <xf numFmtId="0" fontId="9" fillId="0" borderId="7" xfId="0" applyFont="1" applyFill="1" applyBorder="1" applyAlignment="1">
      <alignment/>
    </xf>
    <xf numFmtId="39" fontId="1" fillId="0" borderId="0" xfId="0" applyNumberFormat="1" applyFont="1" applyFill="1" applyAlignment="1">
      <alignment/>
    </xf>
    <xf numFmtId="164" fontId="14" fillId="0" borderId="0" xfId="15" applyNumberFormat="1" applyFont="1" applyFill="1" applyAlignment="1">
      <alignment/>
    </xf>
    <xf numFmtId="164" fontId="2" fillId="2" borderId="6" xfId="15" applyNumberFormat="1" applyFont="1" applyFill="1" applyBorder="1" applyAlignment="1">
      <alignment/>
    </xf>
    <xf numFmtId="0" fontId="14" fillId="2" borderId="4" xfId="0" applyFont="1" applyFill="1" applyBorder="1" applyAlignment="1">
      <alignment/>
    </xf>
    <xf numFmtId="164" fontId="2" fillId="2" borderId="5" xfId="15" applyNumberFormat="1" applyFont="1" applyFill="1" applyBorder="1" applyAlignment="1">
      <alignment/>
    </xf>
    <xf numFmtId="164" fontId="3" fillId="2" borderId="6" xfId="15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164" fontId="3" fillId="2" borderId="2" xfId="15" applyNumberFormat="1" applyFont="1" applyFill="1" applyBorder="1" applyAlignment="1">
      <alignment/>
    </xf>
    <xf numFmtId="0" fontId="7" fillId="2" borderId="6" xfId="0" applyFont="1" applyFill="1" applyBorder="1" applyAlignment="1">
      <alignment horizontal="left"/>
    </xf>
    <xf numFmtId="164" fontId="0" fillId="2" borderId="0" xfId="15" applyNumberFormat="1" applyFont="1" applyFill="1" applyBorder="1" applyAlignment="1">
      <alignment/>
    </xf>
    <xf numFmtId="0" fontId="7" fillId="2" borderId="2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164" fontId="0" fillId="2" borderId="9" xfId="15" applyNumberFormat="1" applyFont="1" applyFill="1" applyBorder="1" applyAlignment="1">
      <alignment/>
    </xf>
    <xf numFmtId="0" fontId="7" fillId="2" borderId="10" xfId="0" applyFont="1" applyFill="1" applyBorder="1" applyAlignment="1">
      <alignment horizontal="left"/>
    </xf>
    <xf numFmtId="164" fontId="9" fillId="0" borderId="15" xfId="15" applyNumberFormat="1" applyFont="1" applyFill="1" applyBorder="1" applyAlignment="1" quotePrefix="1">
      <alignment horizontal="center"/>
    </xf>
    <xf numFmtId="49" fontId="9" fillId="0" borderId="15" xfId="15" applyNumberFormat="1" applyFont="1" applyFill="1" applyBorder="1" applyAlignment="1">
      <alignment horizontal="center"/>
    </xf>
    <xf numFmtId="43" fontId="0" fillId="0" borderId="0" xfId="15" applyNumberFormat="1" applyFont="1" applyFill="1" applyBorder="1" applyAlignment="1">
      <alignment/>
    </xf>
    <xf numFmtId="0" fontId="2" fillId="2" borderId="3" xfId="0" applyFont="1" applyFill="1" applyBorder="1" applyAlignment="1" applyProtection="1">
      <alignment/>
      <protection/>
    </xf>
    <xf numFmtId="0" fontId="12" fillId="2" borderId="4" xfId="0" applyFont="1" applyFill="1" applyBorder="1" applyAlignment="1">
      <alignment/>
    </xf>
    <xf numFmtId="0" fontId="12" fillId="2" borderId="5" xfId="0" applyFont="1" applyFill="1" applyBorder="1" applyAlignment="1">
      <alignment/>
    </xf>
    <xf numFmtId="0" fontId="0" fillId="0" borderId="0" xfId="0" applyFont="1" applyAlignment="1">
      <alignment/>
    </xf>
    <xf numFmtId="0" fontId="7" fillId="2" borderId="1" xfId="0" applyFont="1" applyFill="1" applyBorder="1" applyAlignment="1" applyProtection="1">
      <alignment/>
      <protection/>
    </xf>
    <xf numFmtId="0" fontId="12" fillId="2" borderId="1" xfId="0" applyFont="1" applyFill="1" applyBorder="1" applyAlignment="1">
      <alignment/>
    </xf>
    <xf numFmtId="0" fontId="9" fillId="0" borderId="17" xfId="0" applyFont="1" applyFill="1" applyBorder="1" applyAlignment="1" applyProtection="1">
      <alignment/>
      <protection/>
    </xf>
    <xf numFmtId="0" fontId="9" fillId="0" borderId="18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0" fontId="9" fillId="0" borderId="20" xfId="0" applyFont="1" applyFill="1" applyBorder="1" applyAlignment="1" applyProtection="1">
      <alignment/>
      <protection/>
    </xf>
    <xf numFmtId="0" fontId="9" fillId="0" borderId="21" xfId="0" applyFont="1" applyBorder="1" applyAlignment="1">
      <alignment horizontal="center"/>
    </xf>
    <xf numFmtId="49" fontId="28" fillId="0" borderId="20" xfId="0" applyNumberFormat="1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28" fillId="0" borderId="21" xfId="0" applyNumberFormat="1" applyFont="1" applyBorder="1" applyAlignment="1">
      <alignment horizontal="center"/>
    </xf>
    <xf numFmtId="0" fontId="0" fillId="0" borderId="22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/>
      <protection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42" fontId="0" fillId="0" borderId="23" xfId="15" applyNumberFormat="1" applyFont="1" applyFill="1" applyBorder="1" applyAlignment="1" applyProtection="1">
      <alignment/>
      <protection/>
    </xf>
    <xf numFmtId="42" fontId="0" fillId="0" borderId="23" xfId="15" applyNumberFormat="1" applyFont="1" applyBorder="1" applyAlignment="1" applyProtection="1">
      <alignment/>
      <protection/>
    </xf>
    <xf numFmtId="0" fontId="0" fillId="0" borderId="24" xfId="0" applyFont="1" applyBorder="1" applyAlignment="1">
      <alignment/>
    </xf>
    <xf numFmtId="41" fontId="0" fillId="0" borderId="23" xfId="15" applyNumberFormat="1" applyFont="1" applyFill="1" applyBorder="1" applyAlignment="1" applyProtection="1">
      <alignment/>
      <protection/>
    </xf>
    <xf numFmtId="41" fontId="0" fillId="0" borderId="23" xfId="15" applyNumberFormat="1" applyFont="1" applyBorder="1" applyAlignment="1" applyProtection="1">
      <alignment/>
      <protection/>
    </xf>
    <xf numFmtId="0" fontId="9" fillId="0" borderId="24" xfId="0" applyFont="1" applyBorder="1" applyAlignment="1">
      <alignment/>
    </xf>
    <xf numFmtId="42" fontId="9" fillId="0" borderId="23" xfId="15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0" fillId="0" borderId="23" xfId="0" applyFont="1" applyBorder="1" applyAlignment="1" applyProtection="1">
      <alignment/>
      <protection/>
    </xf>
    <xf numFmtId="43" fontId="0" fillId="0" borderId="23" xfId="15" applyFont="1" applyBorder="1" applyAlignment="1" applyProtection="1">
      <alignment/>
      <protection/>
    </xf>
    <xf numFmtId="39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40" fontId="2" fillId="2" borderId="3" xfId="0" applyNumberFormat="1" applyFont="1" applyFill="1" applyBorder="1" applyAlignment="1">
      <alignment/>
    </xf>
    <xf numFmtId="40" fontId="3" fillId="2" borderId="4" xfId="0" applyNumberFormat="1" applyFont="1" applyFill="1" applyBorder="1" applyAlignment="1">
      <alignment/>
    </xf>
    <xf numFmtId="43" fontId="4" fillId="2" borderId="5" xfId="0" applyNumberFormat="1" applyFont="1" applyFill="1" applyBorder="1" applyAlignment="1">
      <alignment/>
    </xf>
    <xf numFmtId="40" fontId="3" fillId="2" borderId="1" xfId="0" applyNumberFormat="1" applyFont="1" applyFill="1" applyBorder="1" applyAlignment="1">
      <alignment/>
    </xf>
    <xf numFmtId="40" fontId="3" fillId="2" borderId="0" xfId="0" applyNumberFormat="1" applyFont="1" applyFill="1" applyBorder="1" applyAlignment="1">
      <alignment/>
    </xf>
    <xf numFmtId="43" fontId="4" fillId="2" borderId="2" xfId="0" applyNumberFormat="1" applyFont="1" applyFill="1" applyBorder="1" applyAlignment="1">
      <alignment/>
    </xf>
    <xf numFmtId="40" fontId="7" fillId="2" borderId="1" xfId="0" applyNumberFormat="1" applyFont="1" applyFill="1" applyBorder="1" applyAlignment="1">
      <alignment/>
    </xf>
    <xf numFmtId="40" fontId="7" fillId="2" borderId="0" xfId="0" applyNumberFormat="1" applyFont="1" applyFill="1" applyBorder="1" applyAlignment="1">
      <alignment/>
    </xf>
    <xf numFmtId="43" fontId="12" fillId="2" borderId="2" xfId="0" applyNumberFormat="1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9" fillId="0" borderId="8" xfId="0" applyFont="1" applyFill="1" applyBorder="1" applyAlignment="1">
      <alignment wrapText="1"/>
    </xf>
    <xf numFmtId="0" fontId="9" fillId="3" borderId="8" xfId="0" applyFont="1" applyFill="1" applyBorder="1" applyAlignment="1">
      <alignment wrapText="1"/>
    </xf>
    <xf numFmtId="43" fontId="9" fillId="0" borderId="8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0" fontId="0" fillId="0" borderId="8" xfId="0" applyFont="1" applyBorder="1" applyAlignment="1">
      <alignment/>
    </xf>
    <xf numFmtId="42" fontId="0" fillId="0" borderId="8" xfId="0" applyNumberFormat="1" applyFill="1" applyBorder="1" applyAlignment="1">
      <alignment/>
    </xf>
    <xf numFmtId="0" fontId="9" fillId="0" borderId="8" xfId="0" applyFont="1" applyBorder="1" applyAlignment="1">
      <alignment/>
    </xf>
    <xf numFmtId="164" fontId="18" fillId="0" borderId="0" xfId="15" applyNumberFormat="1" applyFont="1" applyFill="1" applyAlignment="1">
      <alignment/>
    </xf>
    <xf numFmtId="164" fontId="19" fillId="2" borderId="0" xfId="15" applyNumberFormat="1" applyFont="1" applyFill="1" applyAlignment="1">
      <alignment/>
    </xf>
    <xf numFmtId="164" fontId="19" fillId="2" borderId="4" xfId="15" applyNumberFormat="1" applyFont="1" applyFill="1" applyBorder="1" applyAlignment="1">
      <alignment/>
    </xf>
    <xf numFmtId="164" fontId="20" fillId="2" borderId="4" xfId="15" applyNumberFormat="1" applyFont="1" applyFill="1" applyBorder="1" applyAlignment="1">
      <alignment horizontal="center"/>
    </xf>
    <xf numFmtId="164" fontId="19" fillId="2" borderId="5" xfId="15" applyNumberFormat="1" applyFont="1" applyFill="1" applyBorder="1" applyAlignment="1">
      <alignment/>
    </xf>
    <xf numFmtId="164" fontId="19" fillId="0" borderId="0" xfId="15" applyNumberFormat="1" applyFont="1" applyFill="1" applyAlignment="1">
      <alignment/>
    </xf>
    <xf numFmtId="164" fontId="19" fillId="2" borderId="0" xfId="15" applyNumberFormat="1" applyFont="1" applyFill="1" applyBorder="1" applyAlignment="1">
      <alignment/>
    </xf>
    <xf numFmtId="164" fontId="20" fillId="2" borderId="0" xfId="15" applyNumberFormat="1" applyFont="1" applyFill="1" applyBorder="1" applyAlignment="1">
      <alignment horizontal="center"/>
    </xf>
    <xf numFmtId="164" fontId="19" fillId="2" borderId="2" xfId="15" applyNumberFormat="1" applyFont="1" applyFill="1" applyBorder="1" applyAlignment="1">
      <alignment/>
    </xf>
    <xf numFmtId="164" fontId="7" fillId="2" borderId="12" xfId="15" applyNumberFormat="1" applyFont="1" applyFill="1" applyBorder="1" applyAlignment="1">
      <alignment horizontal="left"/>
    </xf>
    <xf numFmtId="164" fontId="19" fillId="2" borderId="9" xfId="15" applyNumberFormat="1" applyFont="1" applyFill="1" applyBorder="1" applyAlignment="1">
      <alignment/>
    </xf>
    <xf numFmtId="164" fontId="19" fillId="2" borderId="10" xfId="15" applyNumberFormat="1" applyFont="1" applyFill="1" applyBorder="1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mparative SRECNA FY 2001" xfId="21"/>
    <cellStyle name="Normal_GASB06_U" xfId="22"/>
    <cellStyle name="Normal_GASB09_U" xfId="23"/>
    <cellStyle name="Normal_GASB10_U" xfId="24"/>
    <cellStyle name="Normal_GASBIS_U" xfId="25"/>
    <cellStyle name="Normal_Sheet1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workbookViewId="0" topLeftCell="A2">
      <selection activeCell="A6" sqref="A6"/>
    </sheetView>
  </sheetViews>
  <sheetFormatPr defaultColWidth="9.140625" defaultRowHeight="12.75"/>
  <cols>
    <col min="1" max="1" width="2.7109375" style="1" customWidth="1"/>
    <col min="2" max="2" width="70.7109375" style="2" customWidth="1"/>
    <col min="3" max="3" width="14.7109375" style="3" customWidth="1"/>
    <col min="4" max="4" width="4.7109375" style="4" hidden="1" customWidth="1"/>
    <col min="5" max="5" width="14.7109375" style="2" customWidth="1"/>
    <col min="6" max="16384" width="9.140625" style="2" customWidth="1"/>
  </cols>
  <sheetData>
    <row r="1" spans="1:3" ht="12.75" hidden="1">
      <c r="A1" s="1" t="s">
        <v>269</v>
      </c>
      <c r="B1" s="2" t="s">
        <v>270</v>
      </c>
      <c r="C1" s="3" t="s">
        <v>271</v>
      </c>
    </row>
    <row r="2" spans="1:5" s="10" customFormat="1" ht="15.75" customHeight="1">
      <c r="A2" s="5" t="s">
        <v>272</v>
      </c>
      <c r="B2" s="6"/>
      <c r="C2" s="7"/>
      <c r="D2" s="8"/>
      <c r="E2" s="9"/>
    </row>
    <row r="3" spans="1:5" s="10" customFormat="1" ht="15.75" customHeight="1">
      <c r="A3" s="11" t="s">
        <v>66</v>
      </c>
      <c r="B3" s="12"/>
      <c r="C3" s="13"/>
      <c r="D3" s="14"/>
      <c r="E3" s="15"/>
    </row>
    <row r="4" spans="1:5" s="10" customFormat="1" ht="15.75" customHeight="1">
      <c r="A4" s="11" t="s">
        <v>67</v>
      </c>
      <c r="B4" s="16"/>
      <c r="C4" s="13"/>
      <c r="D4" s="14"/>
      <c r="E4" s="15"/>
    </row>
    <row r="5" spans="1:5" s="22" customFormat="1" ht="12.75" customHeight="1">
      <c r="A5" s="17" t="s">
        <v>273</v>
      </c>
      <c r="B5" s="18"/>
      <c r="C5" s="19"/>
      <c r="D5" s="20"/>
      <c r="E5" s="21"/>
    </row>
    <row r="6" spans="1:5" s="22" customFormat="1" ht="12.75" customHeight="1">
      <c r="A6" s="23"/>
      <c r="B6" s="24"/>
      <c r="C6" s="25">
        <v>2004</v>
      </c>
      <c r="D6" s="26"/>
      <c r="E6" s="25">
        <v>2003</v>
      </c>
    </row>
    <row r="7" spans="1:5" s="29" customFormat="1" ht="12.75" customHeight="1">
      <c r="A7" s="23" t="s">
        <v>274</v>
      </c>
      <c r="B7" s="24"/>
      <c r="C7" s="27"/>
      <c r="D7" s="28"/>
      <c r="E7" s="27"/>
    </row>
    <row r="8" spans="1:5" s="34" customFormat="1" ht="12.75" customHeight="1">
      <c r="A8" s="30"/>
      <c r="B8" s="31"/>
      <c r="C8" s="32"/>
      <c r="D8" s="33"/>
      <c r="E8" s="32"/>
    </row>
    <row r="9" spans="1:5" s="29" customFormat="1" ht="12.75" customHeight="1">
      <c r="A9" s="23" t="s">
        <v>275</v>
      </c>
      <c r="B9" s="24"/>
      <c r="C9" s="27"/>
      <c r="D9" s="28"/>
      <c r="E9" s="27"/>
    </row>
    <row r="10" spans="1:5" s="34" customFormat="1" ht="12.75" customHeight="1">
      <c r="A10" s="30"/>
      <c r="B10" s="31" t="s">
        <v>68</v>
      </c>
      <c r="C10" s="35">
        <v>57439</v>
      </c>
      <c r="D10" s="36" t="s">
        <v>277</v>
      </c>
      <c r="E10" s="35">
        <v>67036</v>
      </c>
    </row>
    <row r="11" spans="1:5" s="34" customFormat="1" ht="12.75" customHeight="1">
      <c r="A11" s="30"/>
      <c r="B11" s="31" t="s">
        <v>278</v>
      </c>
      <c r="C11" s="37">
        <v>423</v>
      </c>
      <c r="D11" s="38" t="s">
        <v>279</v>
      </c>
      <c r="E11" s="37">
        <v>438</v>
      </c>
    </row>
    <row r="12" spans="1:5" s="34" customFormat="1" ht="12.75" customHeight="1">
      <c r="A12" s="30"/>
      <c r="B12" s="31" t="s">
        <v>280</v>
      </c>
      <c r="C12" s="37">
        <v>0</v>
      </c>
      <c r="D12" s="39"/>
      <c r="E12" s="37">
        <v>0</v>
      </c>
    </row>
    <row r="13" spans="1:5" s="34" customFormat="1" ht="12.75" customHeight="1">
      <c r="A13" s="30"/>
      <c r="B13" s="31" t="s">
        <v>281</v>
      </c>
      <c r="C13" s="37">
        <v>5480</v>
      </c>
      <c r="D13" s="39"/>
      <c r="E13" s="37">
        <v>35517</v>
      </c>
    </row>
    <row r="14" spans="1:5" s="34" customFormat="1" ht="12.75" customHeight="1">
      <c r="A14" s="30"/>
      <c r="B14" s="31" t="s">
        <v>282</v>
      </c>
      <c r="C14" s="37">
        <v>0</v>
      </c>
      <c r="D14" s="39"/>
      <c r="E14" s="37">
        <v>0</v>
      </c>
    </row>
    <row r="15" spans="1:5" s="34" customFormat="1" ht="12.75" customHeight="1">
      <c r="A15" s="30"/>
      <c r="B15" s="31" t="s">
        <v>283</v>
      </c>
      <c r="C15" s="37">
        <v>0</v>
      </c>
      <c r="D15" s="39"/>
      <c r="E15" s="37">
        <v>0</v>
      </c>
    </row>
    <row r="16" spans="1:5" s="34" customFormat="1" ht="12.75" customHeight="1">
      <c r="A16" s="30"/>
      <c r="B16" s="31" t="s">
        <v>284</v>
      </c>
      <c r="C16" s="37">
        <v>95</v>
      </c>
      <c r="D16" s="39"/>
      <c r="E16" s="37">
        <v>27</v>
      </c>
    </row>
    <row r="17" spans="1:5" s="34" customFormat="1" ht="12.75" customHeight="1">
      <c r="A17" s="30"/>
      <c r="B17" s="31" t="s">
        <v>285</v>
      </c>
      <c r="C17" s="37">
        <v>52223</v>
      </c>
      <c r="D17" s="39"/>
      <c r="E17" s="37">
        <v>55000</v>
      </c>
    </row>
    <row r="18" spans="1:5" s="34" customFormat="1" ht="12.75" customHeight="1">
      <c r="A18" s="30"/>
      <c r="B18" s="31"/>
      <c r="C18" s="37"/>
      <c r="D18" s="39"/>
      <c r="E18" s="37"/>
    </row>
    <row r="19" spans="1:5" s="29" customFormat="1" ht="12.75" customHeight="1">
      <c r="A19" s="23" t="s">
        <v>69</v>
      </c>
      <c r="B19" s="24"/>
      <c r="C19" s="40">
        <f>SUM(C10:C17)</f>
        <v>115660</v>
      </c>
      <c r="D19" s="41"/>
      <c r="E19" s="40">
        <f>SUM(E10:E17)</f>
        <v>158018</v>
      </c>
    </row>
    <row r="20" spans="1:5" s="34" customFormat="1" ht="12.75" customHeight="1">
      <c r="A20" s="30"/>
      <c r="B20" s="31"/>
      <c r="C20" s="37"/>
      <c r="D20" s="39"/>
      <c r="E20" s="37"/>
    </row>
    <row r="21" spans="1:5" s="29" customFormat="1" ht="12.75" customHeight="1">
      <c r="A21" s="23" t="s">
        <v>286</v>
      </c>
      <c r="B21" s="24"/>
      <c r="C21" s="40"/>
      <c r="D21" s="41"/>
      <c r="E21" s="40"/>
    </row>
    <row r="22" spans="1:5" s="34" customFormat="1" ht="12.75" customHeight="1">
      <c r="A22" s="30"/>
      <c r="B22" s="31" t="s">
        <v>287</v>
      </c>
      <c r="C22" s="37">
        <v>0</v>
      </c>
      <c r="D22" s="39"/>
      <c r="E22" s="37">
        <v>0</v>
      </c>
    </row>
    <row r="23" spans="1:5" s="34" customFormat="1" ht="12.75" customHeight="1">
      <c r="A23" s="30"/>
      <c r="B23" s="31" t="s">
        <v>288</v>
      </c>
      <c r="C23" s="37">
        <v>0</v>
      </c>
      <c r="D23" s="39"/>
      <c r="E23" s="37">
        <v>0</v>
      </c>
    </row>
    <row r="24" spans="1:5" s="34" customFormat="1" ht="12.75" customHeight="1">
      <c r="A24" s="30"/>
      <c r="B24" s="31" t="s">
        <v>289</v>
      </c>
      <c r="C24" s="37">
        <v>298</v>
      </c>
      <c r="D24" s="39"/>
      <c r="E24" s="37">
        <v>309</v>
      </c>
    </row>
    <row r="25" spans="1:5" s="34" customFormat="1" ht="12.75" customHeight="1">
      <c r="A25" s="30"/>
      <c r="B25" s="31" t="s">
        <v>290</v>
      </c>
      <c r="C25" s="37">
        <v>217470</v>
      </c>
      <c r="D25" s="39"/>
      <c r="E25" s="37">
        <v>209342</v>
      </c>
    </row>
    <row r="26" spans="1:5" s="34" customFormat="1" ht="12.75" customHeight="1">
      <c r="A26" s="30"/>
      <c r="B26" s="31" t="s">
        <v>291</v>
      </c>
      <c r="C26" s="37">
        <v>320</v>
      </c>
      <c r="D26" s="39"/>
      <c r="E26" s="37">
        <v>331</v>
      </c>
    </row>
    <row r="27" spans="1:5" s="34" customFormat="1" ht="12.75" customHeight="1">
      <c r="A27" s="30"/>
      <c r="B27" s="31"/>
      <c r="C27" s="37"/>
      <c r="D27" s="39"/>
      <c r="E27" s="37"/>
    </row>
    <row r="28" spans="1:5" s="29" customFormat="1" ht="12.75" customHeight="1">
      <c r="A28" s="23" t="s">
        <v>70</v>
      </c>
      <c r="B28" s="24"/>
      <c r="C28" s="40">
        <f>SUM(C22:C26)</f>
        <v>218088</v>
      </c>
      <c r="D28" s="41"/>
      <c r="E28" s="40">
        <f>SUM(E22:E26)</f>
        <v>209982</v>
      </c>
    </row>
    <row r="29" spans="1:5" s="34" customFormat="1" ht="12.75" customHeight="1">
      <c r="A29" s="30"/>
      <c r="B29" s="31"/>
      <c r="C29" s="32"/>
      <c r="D29" s="33"/>
      <c r="E29" s="32"/>
    </row>
    <row r="30" spans="1:5" s="29" customFormat="1" ht="12.75" customHeight="1">
      <c r="A30" s="23" t="s">
        <v>292</v>
      </c>
      <c r="B30" s="24"/>
      <c r="C30" s="42">
        <f>C28+C19</f>
        <v>333748</v>
      </c>
      <c r="D30" s="43"/>
      <c r="E30" s="42">
        <f>E28+E19</f>
        <v>368000</v>
      </c>
    </row>
    <row r="31" spans="1:5" s="34" customFormat="1" ht="12.75" customHeight="1">
      <c r="A31" s="30"/>
      <c r="B31" s="31"/>
      <c r="C31" s="35"/>
      <c r="D31" s="44"/>
      <c r="E31" s="35"/>
    </row>
    <row r="32" spans="1:5" s="29" customFormat="1" ht="12.75" customHeight="1">
      <c r="A32" s="23" t="s">
        <v>293</v>
      </c>
      <c r="B32" s="24"/>
      <c r="C32" s="42"/>
      <c r="D32" s="43"/>
      <c r="E32" s="42"/>
    </row>
    <row r="33" spans="1:5" s="34" customFormat="1" ht="12.75" customHeight="1">
      <c r="A33" s="23"/>
      <c r="B33" s="24"/>
      <c r="C33" s="35"/>
      <c r="D33" s="44"/>
      <c r="E33" s="35"/>
    </row>
    <row r="34" spans="1:5" s="29" customFormat="1" ht="12.75" customHeight="1">
      <c r="A34" s="23" t="s">
        <v>294</v>
      </c>
      <c r="B34" s="24"/>
      <c r="C34" s="42"/>
      <c r="D34" s="43"/>
      <c r="E34" s="42"/>
    </row>
    <row r="35" spans="1:5" s="34" customFormat="1" ht="12.75" customHeight="1">
      <c r="A35" s="30"/>
      <c r="B35" s="31" t="s">
        <v>71</v>
      </c>
      <c r="C35" s="35">
        <v>37655</v>
      </c>
      <c r="D35" s="44"/>
      <c r="E35" s="35">
        <v>34477</v>
      </c>
    </row>
    <row r="36" spans="1:5" s="34" customFormat="1" ht="12.75" customHeight="1">
      <c r="A36" s="30"/>
      <c r="B36" s="31" t="s">
        <v>296</v>
      </c>
      <c r="C36" s="37">
        <v>81863</v>
      </c>
      <c r="D36" s="38" t="s">
        <v>297</v>
      </c>
      <c r="E36" s="37">
        <v>65645</v>
      </c>
    </row>
    <row r="37" spans="1:5" s="34" customFormat="1" ht="12.75" customHeight="1">
      <c r="A37" s="30"/>
      <c r="B37" s="31" t="s">
        <v>298</v>
      </c>
      <c r="C37" s="37">
        <v>1974</v>
      </c>
      <c r="D37" s="39"/>
      <c r="E37" s="37">
        <v>83</v>
      </c>
    </row>
    <row r="38" spans="1:5" s="34" customFormat="1" ht="12.75" customHeight="1">
      <c r="A38" s="30"/>
      <c r="B38" s="31" t="s">
        <v>299</v>
      </c>
      <c r="C38" s="37">
        <v>4642</v>
      </c>
      <c r="D38" s="38" t="s">
        <v>300</v>
      </c>
      <c r="E38" s="37">
        <v>2227</v>
      </c>
    </row>
    <row r="39" spans="1:5" s="34" customFormat="1" ht="12.75" customHeight="1">
      <c r="A39" s="30"/>
      <c r="B39" s="31" t="s">
        <v>301</v>
      </c>
      <c r="C39" s="37">
        <v>18495</v>
      </c>
      <c r="D39" s="38"/>
      <c r="E39" s="37">
        <v>74308</v>
      </c>
    </row>
    <row r="40" spans="1:5" s="34" customFormat="1" ht="12.75" customHeight="1">
      <c r="A40" s="30"/>
      <c r="B40" s="31" t="s">
        <v>302</v>
      </c>
      <c r="C40" s="37">
        <v>7470</v>
      </c>
      <c r="D40" s="39"/>
      <c r="E40" s="37">
        <v>5417</v>
      </c>
    </row>
    <row r="41" spans="1:5" s="34" customFormat="1" ht="12.75" customHeight="1">
      <c r="A41" s="30"/>
      <c r="B41" s="31" t="s">
        <v>303</v>
      </c>
      <c r="C41" s="37">
        <v>0</v>
      </c>
      <c r="D41" s="39"/>
      <c r="E41" s="37">
        <v>0</v>
      </c>
    </row>
    <row r="42" spans="1:5" s="34" customFormat="1" ht="12.75" customHeight="1">
      <c r="A42" s="30"/>
      <c r="B42" s="31"/>
      <c r="C42" s="37"/>
      <c r="D42" s="39"/>
      <c r="E42" s="37"/>
    </row>
    <row r="43" spans="1:5" s="29" customFormat="1" ht="12.75" customHeight="1">
      <c r="A43" s="23" t="s">
        <v>72</v>
      </c>
      <c r="B43" s="24"/>
      <c r="C43" s="40">
        <f>SUM(C35:C41)</f>
        <v>152099</v>
      </c>
      <c r="D43" s="41"/>
      <c r="E43" s="40">
        <f>SUM(E35:E41)</f>
        <v>182157</v>
      </c>
    </row>
    <row r="44" spans="1:5" s="34" customFormat="1" ht="12.75" customHeight="1">
      <c r="A44" s="30"/>
      <c r="B44" s="31"/>
      <c r="C44" s="37"/>
      <c r="D44" s="39"/>
      <c r="E44" s="37"/>
    </row>
    <row r="45" spans="1:5" s="29" customFormat="1" ht="12.75" customHeight="1">
      <c r="A45" s="23" t="s">
        <v>304</v>
      </c>
      <c r="B45" s="24"/>
      <c r="C45" s="40"/>
      <c r="D45" s="41"/>
      <c r="E45" s="40"/>
    </row>
    <row r="46" spans="1:5" ht="12.75" customHeight="1">
      <c r="A46" s="30"/>
      <c r="B46" s="31"/>
      <c r="C46" s="37"/>
      <c r="D46" s="39"/>
      <c r="E46" s="37"/>
    </row>
    <row r="47" spans="1:5" s="34" customFormat="1" ht="12.75" customHeight="1">
      <c r="A47" s="30"/>
      <c r="B47" s="31" t="s">
        <v>305</v>
      </c>
      <c r="C47" s="37">
        <v>8220</v>
      </c>
      <c r="D47" s="39"/>
      <c r="E47" s="37">
        <v>8220</v>
      </c>
    </row>
    <row r="48" spans="1:5" s="34" customFormat="1" ht="12.75" customHeight="1">
      <c r="A48" s="30"/>
      <c r="B48" s="31"/>
      <c r="C48" s="37"/>
      <c r="D48" s="39"/>
      <c r="E48" s="37"/>
    </row>
    <row r="49" spans="1:5" s="29" customFormat="1" ht="12.75" customHeight="1">
      <c r="A49" s="23" t="s">
        <v>73</v>
      </c>
      <c r="B49" s="24"/>
      <c r="C49" s="40">
        <f>C47</f>
        <v>8220</v>
      </c>
      <c r="D49" s="41"/>
      <c r="E49" s="40">
        <f>E47</f>
        <v>8220</v>
      </c>
    </row>
    <row r="50" spans="1:5" s="34" customFormat="1" ht="12.75" customHeight="1">
      <c r="A50" s="30"/>
      <c r="B50" s="31"/>
      <c r="C50" s="37"/>
      <c r="D50" s="39"/>
      <c r="E50" s="37"/>
    </row>
    <row r="51" spans="1:5" s="29" customFormat="1" ht="12.75" customHeight="1">
      <c r="A51" s="23" t="s">
        <v>306</v>
      </c>
      <c r="B51" s="24"/>
      <c r="C51" s="40">
        <f>C49+C43</f>
        <v>160319</v>
      </c>
      <c r="D51" s="41"/>
      <c r="E51" s="40">
        <f>E49+E43</f>
        <v>190377</v>
      </c>
    </row>
    <row r="52" spans="1:5" s="34" customFormat="1" ht="12.75" customHeight="1">
      <c r="A52" s="30"/>
      <c r="B52" s="31"/>
      <c r="C52" s="37"/>
      <c r="D52" s="39"/>
      <c r="E52" s="37"/>
    </row>
    <row r="53" spans="1:5" s="34" customFormat="1" ht="12.75" customHeight="1">
      <c r="A53" s="23" t="s">
        <v>307</v>
      </c>
      <c r="B53" s="24"/>
      <c r="C53" s="37"/>
      <c r="D53" s="39"/>
      <c r="E53" s="37"/>
    </row>
    <row r="54" spans="1:5" s="34" customFormat="1" ht="12.75" customHeight="1">
      <c r="A54" s="30"/>
      <c r="B54" s="31"/>
      <c r="C54" s="37"/>
      <c r="D54" s="39"/>
      <c r="E54" s="37"/>
    </row>
    <row r="55" spans="1:5" s="34" customFormat="1" ht="12.75" customHeight="1">
      <c r="A55" s="30" t="s">
        <v>308</v>
      </c>
      <c r="B55" s="31"/>
      <c r="C55" s="37">
        <v>-7601</v>
      </c>
      <c r="D55" s="39"/>
      <c r="E55" s="37">
        <v>-7580</v>
      </c>
    </row>
    <row r="56" spans="1:5" s="34" customFormat="1" ht="12.75" customHeight="1">
      <c r="A56" s="30" t="s">
        <v>309</v>
      </c>
      <c r="B56" s="31"/>
      <c r="C56" s="37"/>
      <c r="D56" s="39"/>
      <c r="E56" s="37"/>
    </row>
    <row r="57" spans="1:5" s="34" customFormat="1" ht="12.75" customHeight="1">
      <c r="A57" s="30"/>
      <c r="B57" s="31" t="s">
        <v>74</v>
      </c>
      <c r="C57" s="37">
        <v>33370</v>
      </c>
      <c r="D57" s="39"/>
      <c r="E57" s="37">
        <v>29637</v>
      </c>
    </row>
    <row r="58" spans="1:5" s="34" customFormat="1" ht="12.75" customHeight="1">
      <c r="A58" s="30"/>
      <c r="B58" s="31" t="s">
        <v>75</v>
      </c>
      <c r="C58" s="37">
        <v>7150</v>
      </c>
      <c r="D58" s="39"/>
      <c r="E58" s="37">
        <v>5871</v>
      </c>
    </row>
    <row r="59" spans="1:5" s="34" customFormat="1" ht="12.75" customHeight="1">
      <c r="A59" s="30" t="s">
        <v>310</v>
      </c>
      <c r="B59" s="31"/>
      <c r="C59" s="37">
        <v>140510</v>
      </c>
      <c r="D59" s="39"/>
      <c r="E59" s="37">
        <v>149695</v>
      </c>
    </row>
    <row r="60" spans="1:5" s="29" customFormat="1" ht="12.75" customHeight="1">
      <c r="A60" s="23"/>
      <c r="B60" s="24"/>
      <c r="C60" s="40"/>
      <c r="D60" s="41"/>
      <c r="E60" s="40"/>
    </row>
    <row r="61" spans="1:5" s="29" customFormat="1" ht="12.75" customHeight="1">
      <c r="A61" s="23" t="s">
        <v>76</v>
      </c>
      <c r="B61" s="24"/>
      <c r="C61" s="40">
        <f>SUM(C55:C59)</f>
        <v>173429</v>
      </c>
      <c r="D61" s="41"/>
      <c r="E61" s="40">
        <f>SUM(E55:E59)</f>
        <v>177623</v>
      </c>
    </row>
    <row r="62" spans="1:5" s="34" customFormat="1" ht="12.75" customHeight="1">
      <c r="A62" s="30"/>
      <c r="B62" s="31"/>
      <c r="C62" s="37"/>
      <c r="D62" s="39"/>
      <c r="E62" s="37"/>
    </row>
    <row r="63" spans="1:5" s="29" customFormat="1" ht="12.75" customHeight="1">
      <c r="A63" s="23" t="s">
        <v>311</v>
      </c>
      <c r="B63" s="24"/>
      <c r="C63" s="42">
        <f>C61+C51</f>
        <v>333748</v>
      </c>
      <c r="D63" s="28"/>
      <c r="E63" s="42">
        <f>E61+E51</f>
        <v>368000</v>
      </c>
    </row>
    <row r="64" spans="1:4" s="34" customFormat="1" ht="12.75" customHeight="1" hidden="1">
      <c r="A64" s="30"/>
      <c r="B64" s="31"/>
      <c r="C64" s="32"/>
      <c r="D64" s="33"/>
    </row>
    <row r="65" spans="1:4" s="47" customFormat="1" ht="11.25" hidden="1">
      <c r="A65" s="45" t="s">
        <v>312</v>
      </c>
      <c r="B65" s="33"/>
      <c r="C65" s="46"/>
      <c r="D65" s="33"/>
    </row>
    <row r="66" spans="1:4" s="47" customFormat="1" ht="11.25" hidden="1">
      <c r="A66" s="48" t="s">
        <v>313</v>
      </c>
      <c r="B66" s="33"/>
      <c r="C66" s="46"/>
      <c r="D66" s="33"/>
    </row>
    <row r="67" spans="1:4" s="47" customFormat="1" ht="11.25" hidden="1">
      <c r="A67" s="48" t="s">
        <v>314</v>
      </c>
      <c r="B67" s="33"/>
      <c r="C67" s="46"/>
      <c r="D67" s="33"/>
    </row>
    <row r="68" spans="1:4" s="47" customFormat="1" ht="11.25" hidden="1">
      <c r="A68" s="48" t="s">
        <v>315</v>
      </c>
      <c r="B68" s="33"/>
      <c r="C68" s="46"/>
      <c r="D68" s="33"/>
    </row>
    <row r="69" spans="1:3" ht="12.75">
      <c r="A69" s="49"/>
      <c r="C69" s="49"/>
    </row>
    <row r="70" spans="1:3" ht="12.75">
      <c r="A70" s="274" t="s">
        <v>77</v>
      </c>
      <c r="C70" s="34"/>
    </row>
    <row r="71" spans="1:3" ht="12.75">
      <c r="A71" s="34"/>
      <c r="C71" s="34"/>
    </row>
    <row r="72" spans="1:3" ht="12.75">
      <c r="A72" s="34"/>
      <c r="C72" s="34"/>
    </row>
    <row r="73" spans="1:3" ht="12.75">
      <c r="A73" s="34"/>
      <c r="C73" s="34"/>
    </row>
  </sheetData>
  <printOptions horizontalCentered="1"/>
  <pageMargins left="0.5" right="0.5" top="0.5" bottom="0.5" header="0.5" footer="0.5"/>
  <pageSetup horizontalDpi="600" verticalDpi="600" orientation="portrait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B2">
      <selection activeCell="B7" sqref="B7"/>
    </sheetView>
  </sheetViews>
  <sheetFormatPr defaultColWidth="9.140625" defaultRowHeight="12.75" outlineLevelRow="1"/>
  <cols>
    <col min="1" max="1" width="0" style="478" hidden="1" customWidth="1"/>
    <col min="2" max="2" width="2.7109375" style="479" customWidth="1"/>
    <col min="3" max="3" width="45.7109375" style="478" customWidth="1"/>
    <col min="4" max="4" width="8.8515625" style="478" hidden="1" customWidth="1"/>
    <col min="5" max="12" width="15.7109375" style="509" customWidth="1"/>
    <col min="13" max="15" width="0" style="451" hidden="1" customWidth="1"/>
    <col min="16" max="16384" width="9.140625" style="451" customWidth="1"/>
  </cols>
  <sheetData>
    <row r="1" spans="1:12" ht="12.75" hidden="1">
      <c r="A1" s="447" t="s">
        <v>1042</v>
      </c>
      <c r="B1" s="447"/>
      <c r="C1" s="448" t="s">
        <v>898</v>
      </c>
      <c r="D1" s="448" t="s">
        <v>1043</v>
      </c>
      <c r="E1" s="449" t="s">
        <v>229</v>
      </c>
      <c r="F1" s="449" t="s">
        <v>943</v>
      </c>
      <c r="G1" s="449" t="s">
        <v>1044</v>
      </c>
      <c r="H1" s="449" t="s">
        <v>1045</v>
      </c>
      <c r="I1" s="449" t="s">
        <v>1046</v>
      </c>
      <c r="J1" s="449" t="s">
        <v>1047</v>
      </c>
      <c r="K1" s="449" t="s">
        <v>268</v>
      </c>
      <c r="L1" s="450" t="s">
        <v>271</v>
      </c>
    </row>
    <row r="2" spans="1:15" s="459" customFormat="1" ht="15.75" customHeight="1">
      <c r="A2" s="452"/>
      <c r="B2" s="453" t="str">
        <f>"University of Missouri - "&amp;RBN</f>
        <v>University of Missouri - University Wide Resources</v>
      </c>
      <c r="C2" s="454"/>
      <c r="D2" s="454"/>
      <c r="E2" s="454"/>
      <c r="F2" s="455"/>
      <c r="G2" s="456"/>
      <c r="H2" s="238"/>
      <c r="I2" s="457"/>
      <c r="J2" s="457"/>
      <c r="K2" s="457"/>
      <c r="L2" s="458"/>
      <c r="O2" s="415" t="s">
        <v>375</v>
      </c>
    </row>
    <row r="3" spans="1:15" s="459" customFormat="1" ht="15.75" customHeight="1">
      <c r="A3" s="452"/>
      <c r="B3" s="460" t="s">
        <v>1048</v>
      </c>
      <c r="C3" s="461"/>
      <c r="D3" s="461"/>
      <c r="E3" s="461"/>
      <c r="F3" s="462"/>
      <c r="G3" s="463"/>
      <c r="H3" s="412"/>
      <c r="I3" s="464"/>
      <c r="J3" s="464"/>
      <c r="K3" s="464"/>
      <c r="L3" s="414"/>
      <c r="O3" s="415" t="s">
        <v>1049</v>
      </c>
    </row>
    <row r="4" spans="1:15" s="470" customFormat="1" ht="15.75" customHeight="1">
      <c r="A4" s="465"/>
      <c r="B4" s="217" t="str">
        <f>"As of "&amp;TEXT(O4,"MMMM DD, YYYY")</f>
        <v>As of June 30, 2004</v>
      </c>
      <c r="C4" s="466"/>
      <c r="D4" s="467"/>
      <c r="E4" s="468"/>
      <c r="F4" s="469"/>
      <c r="G4" s="468"/>
      <c r="H4" s="468"/>
      <c r="I4" s="468"/>
      <c r="J4" s="468"/>
      <c r="K4" s="468"/>
      <c r="L4" s="248"/>
      <c r="O4" s="471" t="s">
        <v>85</v>
      </c>
    </row>
    <row r="5" spans="1:12" s="397" customFormat="1" ht="12.75" customHeight="1">
      <c r="A5" s="472"/>
      <c r="B5" s="473"/>
      <c r="C5" s="474"/>
      <c r="D5" s="474"/>
      <c r="E5" s="475"/>
      <c r="F5" s="475"/>
      <c r="G5" s="476"/>
      <c r="H5" s="475"/>
      <c r="I5" s="475"/>
      <c r="J5" s="475"/>
      <c r="K5" s="475"/>
      <c r="L5" s="477"/>
    </row>
    <row r="6" spans="3:15" ht="38.25">
      <c r="C6" s="480"/>
      <c r="D6" s="481" t="s">
        <v>1050</v>
      </c>
      <c r="E6" s="482" t="s">
        <v>1051</v>
      </c>
      <c r="F6" s="482" t="s">
        <v>1052</v>
      </c>
      <c r="G6" s="483" t="s">
        <v>1053</v>
      </c>
      <c r="H6" s="483" t="s">
        <v>1054</v>
      </c>
      <c r="I6" s="483" t="s">
        <v>1055</v>
      </c>
      <c r="J6" s="484"/>
      <c r="K6" s="483" t="s">
        <v>1056</v>
      </c>
      <c r="L6" s="483" t="s">
        <v>1057</v>
      </c>
      <c r="O6" s="485"/>
    </row>
    <row r="7" spans="1:15" s="492" customFormat="1" ht="13.5" thickBot="1">
      <c r="A7" s="486"/>
      <c r="B7" s="487"/>
      <c r="C7" s="488"/>
      <c r="D7" s="489" t="s">
        <v>1058</v>
      </c>
      <c r="E7" s="490">
        <v>37803</v>
      </c>
      <c r="F7" s="491" t="s">
        <v>1059</v>
      </c>
      <c r="G7" s="491" t="s">
        <v>1060</v>
      </c>
      <c r="H7" s="491" t="s">
        <v>1061</v>
      </c>
      <c r="I7" s="491" t="s">
        <v>1062</v>
      </c>
      <c r="J7" s="491" t="s">
        <v>238</v>
      </c>
      <c r="K7" s="491" t="s">
        <v>1063</v>
      </c>
      <c r="L7" s="490">
        <v>38168</v>
      </c>
      <c r="O7" s="493"/>
    </row>
    <row r="8" spans="2:12" ht="12.75" customHeight="1" thickTop="1">
      <c r="B8" s="494"/>
      <c r="C8" s="437"/>
      <c r="D8" s="495"/>
      <c r="E8" s="496"/>
      <c r="F8" s="496"/>
      <c r="G8" s="496"/>
      <c r="H8" s="496"/>
      <c r="I8" s="496"/>
      <c r="J8" s="496"/>
      <c r="K8" s="496"/>
      <c r="L8" s="496"/>
    </row>
    <row r="9" spans="2:12" ht="12.75" customHeight="1">
      <c r="B9" s="219" t="s">
        <v>1064</v>
      </c>
      <c r="C9" s="79"/>
      <c r="D9" s="219"/>
      <c r="E9" s="496"/>
      <c r="F9" s="496"/>
      <c r="G9" s="496"/>
      <c r="H9" s="496"/>
      <c r="I9" s="496"/>
      <c r="J9" s="496"/>
      <c r="K9" s="496"/>
      <c r="L9" s="496"/>
    </row>
    <row r="10" spans="1:12" s="497" customFormat="1" ht="12.75" customHeight="1">
      <c r="A10" s="497" t="s">
        <v>1065</v>
      </c>
      <c r="B10" s="256"/>
      <c r="C10" s="498" t="s">
        <v>1066</v>
      </c>
      <c r="D10" s="499"/>
      <c r="E10" s="500">
        <v>0</v>
      </c>
      <c r="F10" s="500">
        <v>0</v>
      </c>
      <c r="G10" s="500">
        <v>0</v>
      </c>
      <c r="H10" s="500">
        <v>0</v>
      </c>
      <c r="I10" s="500">
        <v>0</v>
      </c>
      <c r="J10" s="500">
        <v>0</v>
      </c>
      <c r="K10" s="500">
        <v>0</v>
      </c>
      <c r="L10" s="500">
        <f>E10+F10+G10+H10+I10+K10-J10</f>
        <v>0</v>
      </c>
    </row>
    <row r="11" spans="1:12" s="125" customFormat="1" ht="12.75" customHeight="1">
      <c r="A11" s="497"/>
      <c r="B11" s="256"/>
      <c r="C11" s="446"/>
      <c r="D11" s="256"/>
      <c r="E11" s="221"/>
      <c r="F11" s="221"/>
      <c r="G11" s="221"/>
      <c r="H11" s="221"/>
      <c r="I11" s="221"/>
      <c r="J11" s="221"/>
      <c r="K11" s="221"/>
      <c r="L11" s="221"/>
    </row>
    <row r="12" spans="2:12" ht="12.75" customHeight="1">
      <c r="B12" s="219" t="s">
        <v>1067</v>
      </c>
      <c r="C12" s="79"/>
      <c r="D12" s="256"/>
      <c r="E12" s="501"/>
      <c r="F12" s="501"/>
      <c r="G12" s="501"/>
      <c r="H12" s="501"/>
      <c r="I12" s="501"/>
      <c r="J12" s="501"/>
      <c r="K12" s="501"/>
      <c r="L12" s="501"/>
    </row>
    <row r="13" spans="1:12" ht="12.75" outlineLevel="1">
      <c r="A13" s="447" t="s">
        <v>1068</v>
      </c>
      <c r="B13" s="502"/>
      <c r="C13" s="503" t="s">
        <v>1069</v>
      </c>
      <c r="D13" s="504" t="s">
        <v>1070</v>
      </c>
      <c r="E13" s="501">
        <v>3399416.58</v>
      </c>
      <c r="F13" s="501">
        <v>0</v>
      </c>
      <c r="G13" s="501">
        <v>0</v>
      </c>
      <c r="H13" s="501">
        <v>-2673905.87</v>
      </c>
      <c r="I13" s="501">
        <v>0</v>
      </c>
      <c r="J13" s="501">
        <v>0</v>
      </c>
      <c r="K13" s="501">
        <v>0</v>
      </c>
      <c r="L13" s="501">
        <f>E13+F13+G13+H13+I13+K13-J13</f>
        <v>725510.71</v>
      </c>
    </row>
    <row r="14" spans="1:12" ht="12.75" outlineLevel="1">
      <c r="A14" s="447" t="s">
        <v>1071</v>
      </c>
      <c r="B14" s="502"/>
      <c r="C14" s="503" t="s">
        <v>1072</v>
      </c>
      <c r="D14" s="504" t="s">
        <v>1073</v>
      </c>
      <c r="E14" s="501">
        <v>54947722.63</v>
      </c>
      <c r="F14" s="501">
        <v>0</v>
      </c>
      <c r="G14" s="501">
        <v>0</v>
      </c>
      <c r="H14" s="501">
        <v>655359.35</v>
      </c>
      <c r="I14" s="501">
        <v>0</v>
      </c>
      <c r="J14" s="501">
        <v>8336.17</v>
      </c>
      <c r="K14" s="501">
        <v>-2029914.96</v>
      </c>
      <c r="L14" s="501">
        <f>E14+F14+G14+H14+I14+K14-J14</f>
        <v>53564830.85</v>
      </c>
    </row>
    <row r="15" spans="1:12" ht="12.75" outlineLevel="1">
      <c r="A15" s="447" t="s">
        <v>1074</v>
      </c>
      <c r="B15" s="502"/>
      <c r="C15" s="503" t="s">
        <v>1075</v>
      </c>
      <c r="D15" s="504" t="s">
        <v>1076</v>
      </c>
      <c r="E15" s="501">
        <v>-7202950.59</v>
      </c>
      <c r="F15" s="501">
        <v>0</v>
      </c>
      <c r="G15" s="501">
        <v>0</v>
      </c>
      <c r="H15" s="501">
        <v>0</v>
      </c>
      <c r="I15" s="501">
        <v>0</v>
      </c>
      <c r="J15" s="501">
        <v>0</v>
      </c>
      <c r="K15" s="501">
        <v>-171172.88</v>
      </c>
      <c r="L15" s="501">
        <f>E15+F15+G15+H15+I15+K15-J15</f>
        <v>-7374123.47</v>
      </c>
    </row>
    <row r="16" spans="1:12" s="497" customFormat="1" ht="12.75" customHeight="1">
      <c r="A16" s="497" t="s">
        <v>1077</v>
      </c>
      <c r="B16" s="256"/>
      <c r="C16" s="505" t="s">
        <v>1078</v>
      </c>
      <c r="D16" s="506"/>
      <c r="E16" s="507">
        <v>51144188.620000005</v>
      </c>
      <c r="F16" s="221">
        <v>0</v>
      </c>
      <c r="G16" s="221">
        <v>0</v>
      </c>
      <c r="H16" s="221">
        <v>-2018546.52</v>
      </c>
      <c r="I16" s="221">
        <v>0</v>
      </c>
      <c r="J16" s="221">
        <v>8336.17</v>
      </c>
      <c r="K16" s="221">
        <v>-2201087.84</v>
      </c>
      <c r="L16" s="221">
        <f>E16+F16+G16+H16+I16+K16-J16</f>
        <v>46916218.09</v>
      </c>
    </row>
    <row r="17" spans="2:12" ht="12.75" customHeight="1">
      <c r="B17" s="502"/>
      <c r="C17" s="503"/>
      <c r="D17" s="437"/>
      <c r="E17" s="496"/>
      <c r="F17" s="496"/>
      <c r="G17" s="496"/>
      <c r="H17" s="496"/>
      <c r="I17" s="496"/>
      <c r="J17" s="496"/>
      <c r="K17" s="496"/>
      <c r="L17" s="496"/>
    </row>
    <row r="18" spans="2:12" ht="12.75" customHeight="1">
      <c r="B18" s="502"/>
      <c r="C18" s="505" t="s">
        <v>1079</v>
      </c>
      <c r="D18" s="508"/>
      <c r="E18" s="500">
        <f aca="true" t="shared" si="0" ref="E18:K18">E10+E16</f>
        <v>51144188.620000005</v>
      </c>
      <c r="F18" s="500">
        <f t="shared" si="0"/>
        <v>0</v>
      </c>
      <c r="G18" s="500">
        <f t="shared" si="0"/>
        <v>0</v>
      </c>
      <c r="H18" s="500">
        <f t="shared" si="0"/>
        <v>-2018546.52</v>
      </c>
      <c r="I18" s="500">
        <f t="shared" si="0"/>
        <v>0</v>
      </c>
      <c r="J18" s="500">
        <f t="shared" si="0"/>
        <v>8336.17</v>
      </c>
      <c r="K18" s="500">
        <f t="shared" si="0"/>
        <v>-2201087.84</v>
      </c>
      <c r="L18" s="500">
        <f>E18+F18+G18+H18+I18+K18-J18</f>
        <v>46916218.09</v>
      </c>
    </row>
    <row r="20" ht="12.75">
      <c r="A20" s="478" t="s">
        <v>269</v>
      </c>
    </row>
    <row r="21" ht="12.75">
      <c r="A21" s="478" t="s">
        <v>269</v>
      </c>
    </row>
  </sheetData>
  <printOptions horizontalCentered="1"/>
  <pageMargins left="0.5" right="0.5" top="0.75" bottom="0.5" header="0.5" footer="0.5"/>
  <pageSetup horizontalDpi="600" verticalDpi="600" orientation="landscape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3"/>
  <sheetViews>
    <sheetView workbookViewId="0" topLeftCell="B2">
      <selection activeCell="B7" sqref="B7"/>
    </sheetView>
  </sheetViews>
  <sheetFormatPr defaultColWidth="9.140625" defaultRowHeight="12.75"/>
  <cols>
    <col min="1" max="1" width="3.00390625" style="2" hidden="1" customWidth="1"/>
    <col min="2" max="2" width="2.7109375" style="2" customWidth="1"/>
    <col min="3" max="3" width="2.57421875" style="34" customWidth="1"/>
    <col min="4" max="4" width="66.7109375" style="2" customWidth="1"/>
    <col min="5" max="5" width="7.140625" style="34" customWidth="1"/>
    <col min="6" max="6" width="20.7109375" style="34" hidden="1" customWidth="1"/>
    <col min="7" max="10" width="20.7109375" style="34" customWidth="1"/>
    <col min="11" max="11" width="9.140625" style="79" hidden="1" customWidth="1"/>
    <col min="12" max="14" width="0" style="79" hidden="1" customWidth="1"/>
    <col min="15" max="15" width="9.140625" style="79" customWidth="1" collapsed="1"/>
    <col min="16" max="16384" width="9.140625" style="79" customWidth="1"/>
  </cols>
  <sheetData>
    <row r="1" spans="1:6" ht="12.75" customHeight="1" hidden="1">
      <c r="A1" s="2" t="s">
        <v>269</v>
      </c>
      <c r="C1" s="34" t="s">
        <v>269</v>
      </c>
      <c r="D1" s="2" t="s">
        <v>269</v>
      </c>
      <c r="E1" s="34" t="s">
        <v>269</v>
      </c>
      <c r="F1" s="34" t="s">
        <v>1080</v>
      </c>
    </row>
    <row r="2" spans="1:10" s="84" customFormat="1" ht="15.75" customHeight="1">
      <c r="A2" s="510"/>
      <c r="B2" s="511" t="str">
        <f>"University of Missouri - "&amp;RBN</f>
        <v>University of Missouri - University Wide Resources</v>
      </c>
      <c r="C2" s="512"/>
      <c r="D2" s="81"/>
      <c r="E2" s="81"/>
      <c r="F2" s="81"/>
      <c r="G2" s="81"/>
      <c r="H2" s="81"/>
      <c r="I2" s="81"/>
      <c r="J2" s="513"/>
    </row>
    <row r="3" spans="1:10" s="87" customFormat="1" ht="15.75" customHeight="1">
      <c r="A3" s="10"/>
      <c r="B3" s="514" t="s">
        <v>1081</v>
      </c>
      <c r="C3" s="515"/>
      <c r="D3" s="12"/>
      <c r="E3" s="12"/>
      <c r="F3" s="12"/>
      <c r="G3" s="12"/>
      <c r="H3" s="12"/>
      <c r="I3" s="12"/>
      <c r="J3" s="516"/>
    </row>
    <row r="4" spans="2:14" ht="15.75" customHeight="1">
      <c r="B4" s="517" t="str">
        <f>"  As of "&amp;TEXT(K4,"MMMM DD, YYY")</f>
        <v>  As of June 30, 2004</v>
      </c>
      <c r="C4" s="518"/>
      <c r="D4" s="16"/>
      <c r="E4" s="16"/>
      <c r="F4" s="16"/>
      <c r="G4" s="16"/>
      <c r="H4" s="16"/>
      <c r="I4" s="16"/>
      <c r="J4" s="519"/>
      <c r="K4" s="2" t="s">
        <v>85</v>
      </c>
      <c r="N4" s="79" t="s">
        <v>375</v>
      </c>
    </row>
    <row r="5" spans="2:11" ht="12.75" customHeight="1">
      <c r="B5" s="520"/>
      <c r="C5" s="521"/>
      <c r="D5" s="93"/>
      <c r="E5" s="93"/>
      <c r="F5" s="93"/>
      <c r="G5" s="93"/>
      <c r="H5" s="93"/>
      <c r="I5" s="93"/>
      <c r="J5" s="522"/>
      <c r="K5" s="2"/>
    </row>
    <row r="6" spans="1:10" ht="15.75" customHeight="1">
      <c r="A6" s="22"/>
      <c r="B6" s="96"/>
      <c r="C6" s="29"/>
      <c r="D6" s="29"/>
      <c r="E6" s="106"/>
      <c r="F6" s="107" t="s">
        <v>1057</v>
      </c>
      <c r="G6" s="107" t="s">
        <v>1057</v>
      </c>
      <c r="H6" s="107"/>
      <c r="I6" s="107"/>
      <c r="J6" s="107" t="s">
        <v>1057</v>
      </c>
    </row>
    <row r="7" spans="1:10" ht="12.75">
      <c r="A7" s="22"/>
      <c r="B7" s="112"/>
      <c r="C7" s="113"/>
      <c r="D7" s="113"/>
      <c r="E7" s="114"/>
      <c r="F7" s="523" t="s">
        <v>1082</v>
      </c>
      <c r="G7" s="524" t="s">
        <v>1083</v>
      </c>
      <c r="H7" s="115" t="s">
        <v>1084</v>
      </c>
      <c r="I7" s="115" t="s">
        <v>1085</v>
      </c>
      <c r="J7" s="115" t="str">
        <f>TEXT(K4,"MMMM DD, YYY")</f>
        <v>June 30, 2004</v>
      </c>
    </row>
    <row r="8" spans="1:10" ht="12.75" customHeight="1">
      <c r="A8" s="22"/>
      <c r="B8" s="23" t="s">
        <v>1086</v>
      </c>
      <c r="C8" s="116"/>
      <c r="D8" s="116"/>
      <c r="E8" s="24"/>
      <c r="F8" s="27"/>
      <c r="G8" s="27"/>
      <c r="H8" s="27"/>
      <c r="I8" s="27"/>
      <c r="J8" s="27"/>
    </row>
    <row r="9" spans="1:10" ht="12.75" customHeight="1">
      <c r="A9" s="34" t="s">
        <v>1087</v>
      </c>
      <c r="B9" s="30"/>
      <c r="C9" s="117" t="s">
        <v>1088</v>
      </c>
      <c r="D9" s="117"/>
      <c r="E9" s="31"/>
      <c r="F9" s="32">
        <v>0</v>
      </c>
      <c r="G9" s="35">
        <f aca="true" t="shared" si="0" ref="G9:G17">F9</f>
        <v>0</v>
      </c>
      <c r="H9" s="35">
        <v>0</v>
      </c>
      <c r="I9" s="35">
        <v>0</v>
      </c>
      <c r="J9" s="35">
        <f aca="true" t="shared" si="1" ref="J9:J16">G9+H9+I9</f>
        <v>0</v>
      </c>
    </row>
    <row r="10" spans="1:10" ht="12.75" customHeight="1">
      <c r="A10" s="34" t="s">
        <v>1089</v>
      </c>
      <c r="B10" s="30"/>
      <c r="C10" s="117" t="s">
        <v>1090</v>
      </c>
      <c r="D10" s="117"/>
      <c r="E10" s="31"/>
      <c r="F10" s="32">
        <v>0</v>
      </c>
      <c r="G10" s="37">
        <f t="shared" si="0"/>
        <v>0</v>
      </c>
      <c r="H10" s="37">
        <v>0</v>
      </c>
      <c r="I10" s="37">
        <v>0</v>
      </c>
      <c r="J10" s="37">
        <f t="shared" si="1"/>
        <v>0</v>
      </c>
    </row>
    <row r="11" spans="1:10" ht="12.75" customHeight="1">
      <c r="A11" s="34" t="s">
        <v>1091</v>
      </c>
      <c r="B11" s="30"/>
      <c r="C11" s="117" t="s">
        <v>1092</v>
      </c>
      <c r="D11" s="117"/>
      <c r="E11" s="31"/>
      <c r="F11" s="32">
        <v>0</v>
      </c>
      <c r="G11" s="37">
        <f t="shared" si="0"/>
        <v>0</v>
      </c>
      <c r="H11" s="37">
        <v>0</v>
      </c>
      <c r="I11" s="37">
        <v>0</v>
      </c>
      <c r="J11" s="37">
        <f t="shared" si="1"/>
        <v>0</v>
      </c>
    </row>
    <row r="12" spans="1:10" ht="12.75" customHeight="1">
      <c r="A12" s="117" t="s">
        <v>1093</v>
      </c>
      <c r="B12" s="30"/>
      <c r="C12" s="117" t="s">
        <v>1094</v>
      </c>
      <c r="D12" s="117"/>
      <c r="E12" s="31"/>
      <c r="F12" s="32">
        <v>381855</v>
      </c>
      <c r="G12" s="37">
        <f t="shared" si="0"/>
        <v>381855</v>
      </c>
      <c r="H12" s="37">
        <v>76467.81</v>
      </c>
      <c r="I12" s="37">
        <v>0</v>
      </c>
      <c r="J12" s="37">
        <f t="shared" si="1"/>
        <v>458322.81</v>
      </c>
    </row>
    <row r="13" spans="1:10" ht="12.75" customHeight="1">
      <c r="A13" s="117" t="s">
        <v>1095</v>
      </c>
      <c r="B13" s="30"/>
      <c r="C13" s="117" t="s">
        <v>1096</v>
      </c>
      <c r="D13" s="117"/>
      <c r="E13" s="31"/>
      <c r="F13" s="32">
        <v>0</v>
      </c>
      <c r="G13" s="37">
        <f t="shared" si="0"/>
        <v>0</v>
      </c>
      <c r="H13" s="37">
        <v>0</v>
      </c>
      <c r="I13" s="37">
        <v>0</v>
      </c>
      <c r="J13" s="37">
        <f t="shared" si="1"/>
        <v>0</v>
      </c>
    </row>
    <row r="14" spans="1:10" ht="12.75" customHeight="1">
      <c r="A14" s="117" t="s">
        <v>1097</v>
      </c>
      <c r="B14" s="30"/>
      <c r="C14" s="117" t="s">
        <v>1098</v>
      </c>
      <c r="D14" s="117"/>
      <c r="E14" s="31"/>
      <c r="F14" s="32">
        <v>0</v>
      </c>
      <c r="G14" s="37">
        <f t="shared" si="0"/>
        <v>0</v>
      </c>
      <c r="H14" s="37">
        <v>0</v>
      </c>
      <c r="I14" s="37">
        <v>0</v>
      </c>
      <c r="J14" s="37">
        <f t="shared" si="1"/>
        <v>0</v>
      </c>
    </row>
    <row r="15" spans="1:10" ht="12.75" customHeight="1">
      <c r="A15" s="117" t="s">
        <v>1099</v>
      </c>
      <c r="B15" s="30"/>
      <c r="C15" s="117" t="s">
        <v>1100</v>
      </c>
      <c r="D15" s="117"/>
      <c r="E15" s="31"/>
      <c r="F15" s="32">
        <v>0</v>
      </c>
      <c r="G15" s="37">
        <f t="shared" si="0"/>
        <v>0</v>
      </c>
      <c r="H15" s="37">
        <v>0</v>
      </c>
      <c r="I15" s="37">
        <v>0</v>
      </c>
      <c r="J15" s="37">
        <f t="shared" si="1"/>
        <v>0</v>
      </c>
    </row>
    <row r="16" spans="1:10" ht="12.75" customHeight="1">
      <c r="A16" s="117" t="s">
        <v>1101</v>
      </c>
      <c r="B16" s="30"/>
      <c r="C16" s="117" t="s">
        <v>1102</v>
      </c>
      <c r="D16" s="117"/>
      <c r="E16" s="31"/>
      <c r="F16" s="32">
        <v>0</v>
      </c>
      <c r="G16" s="37">
        <f t="shared" si="0"/>
        <v>0</v>
      </c>
      <c r="H16" s="37">
        <v>0</v>
      </c>
      <c r="I16" s="37">
        <v>0</v>
      </c>
      <c r="J16" s="37">
        <f t="shared" si="1"/>
        <v>0</v>
      </c>
    </row>
    <row r="17" spans="1:10" s="125" customFormat="1" ht="12.75" customHeight="1">
      <c r="A17" s="116" t="s">
        <v>269</v>
      </c>
      <c r="B17" s="23"/>
      <c r="C17" s="116"/>
      <c r="D17" s="116"/>
      <c r="E17" s="24"/>
      <c r="F17" s="27"/>
      <c r="G17" s="40">
        <f t="shared" si="0"/>
        <v>0</v>
      </c>
      <c r="H17" s="40"/>
      <c r="I17" s="40"/>
      <c r="J17" s="40"/>
    </row>
    <row r="18" spans="1:10" s="125" customFormat="1" ht="12.75" customHeight="1">
      <c r="A18" s="116" t="s">
        <v>269</v>
      </c>
      <c r="B18" s="23"/>
      <c r="D18" s="116" t="s">
        <v>1103</v>
      </c>
      <c r="E18" s="24"/>
      <c r="F18" s="27">
        <f>F16+F15+F14+F13+F12+F11+F10+F9</f>
        <v>381855</v>
      </c>
      <c r="G18" s="40">
        <f>G16+G15+G14+G13+G12+G11+G10+G9</f>
        <v>381855</v>
      </c>
      <c r="H18" s="40">
        <f>H16+H15+H14+H13+H12+H11+H10+H9</f>
        <v>76467.81</v>
      </c>
      <c r="I18" s="40">
        <f>I16+I15+I14+I13+I12+I11+I10+I9</f>
        <v>0</v>
      </c>
      <c r="J18" s="40">
        <f>J16+J15+J14+J13+J12+J11+J10+J9</f>
        <v>458322.81</v>
      </c>
    </row>
    <row r="19" spans="1:10" s="125" customFormat="1" ht="12.75" customHeight="1">
      <c r="A19" s="116" t="s">
        <v>269</v>
      </c>
      <c r="B19" s="23"/>
      <c r="C19" s="116"/>
      <c r="D19" s="116"/>
      <c r="E19" s="24"/>
      <c r="F19" s="27"/>
      <c r="G19" s="40"/>
      <c r="H19" s="40"/>
      <c r="I19" s="40"/>
      <c r="J19" s="40"/>
    </row>
    <row r="20" spans="1:10" s="125" customFormat="1" ht="12.75" customHeight="1">
      <c r="A20" s="116" t="s">
        <v>269</v>
      </c>
      <c r="B20" s="23" t="s">
        <v>1104</v>
      </c>
      <c r="D20" s="116"/>
      <c r="E20" s="24"/>
      <c r="F20" s="27"/>
      <c r="G20" s="40"/>
      <c r="H20" s="40"/>
      <c r="I20" s="40"/>
      <c r="J20" s="40"/>
    </row>
    <row r="21" spans="1:10" ht="12.75" customHeight="1">
      <c r="A21" s="117" t="s">
        <v>1105</v>
      </c>
      <c r="B21" s="30"/>
      <c r="C21" s="117" t="s">
        <v>1088</v>
      </c>
      <c r="D21" s="117"/>
      <c r="E21" s="31"/>
      <c r="F21" s="32">
        <v>0</v>
      </c>
      <c r="G21" s="37">
        <f>-F21</f>
        <v>0</v>
      </c>
      <c r="H21" s="37">
        <v>0</v>
      </c>
      <c r="I21" s="37">
        <v>0</v>
      </c>
      <c r="J21" s="37">
        <f>G21+H21+I21</f>
        <v>0</v>
      </c>
    </row>
    <row r="22" spans="1:10" ht="12.75" customHeight="1">
      <c r="A22" s="117" t="s">
        <v>1106</v>
      </c>
      <c r="B22" s="30"/>
      <c r="C22" s="117" t="s">
        <v>1092</v>
      </c>
      <c r="D22" s="117"/>
      <c r="E22" s="31"/>
      <c r="F22" s="32">
        <v>0</v>
      </c>
      <c r="G22" s="37">
        <f>-F22</f>
        <v>0</v>
      </c>
      <c r="H22" s="37">
        <v>0</v>
      </c>
      <c r="I22" s="37">
        <v>0</v>
      </c>
      <c r="J22" s="37">
        <f>G22+H22+I22</f>
        <v>0</v>
      </c>
    </row>
    <row r="23" spans="1:10" ht="12.75" customHeight="1">
      <c r="A23" s="117" t="s">
        <v>1107</v>
      </c>
      <c r="B23" s="30"/>
      <c r="C23" s="117" t="s">
        <v>1094</v>
      </c>
      <c r="D23" s="117"/>
      <c r="E23" s="31"/>
      <c r="F23" s="32">
        <v>-50372.02</v>
      </c>
      <c r="G23" s="37">
        <f>-F23</f>
        <v>50372.02</v>
      </c>
      <c r="H23" s="37">
        <f>117323.22999-29716.95</f>
        <v>87606.27999000001</v>
      </c>
      <c r="I23" s="37">
        <v>0</v>
      </c>
      <c r="J23" s="37">
        <f>G23+H23+I23</f>
        <v>137978.29999</v>
      </c>
    </row>
    <row r="24" spans="1:10" ht="12.75" customHeight="1">
      <c r="A24" s="34"/>
      <c r="B24" s="30"/>
      <c r="C24" s="117"/>
      <c r="D24" s="117"/>
      <c r="E24" s="31"/>
      <c r="F24" s="32"/>
      <c r="G24" s="37"/>
      <c r="H24" s="37"/>
      <c r="I24" s="37"/>
      <c r="J24" s="37"/>
    </row>
    <row r="25" spans="1:10" s="125" customFormat="1" ht="12.75" customHeight="1">
      <c r="A25" s="29"/>
      <c r="B25" s="23"/>
      <c r="D25" s="116" t="s">
        <v>1108</v>
      </c>
      <c r="E25" s="24"/>
      <c r="F25" s="27">
        <f>F21+F22+F23</f>
        <v>-50372.02</v>
      </c>
      <c r="G25" s="40">
        <f>G21+G22+G23</f>
        <v>50372.02</v>
      </c>
      <c r="H25" s="40">
        <f>H21+H22+H23</f>
        <v>87606.27999000001</v>
      </c>
      <c r="I25" s="40">
        <f>I21+I22+I23</f>
        <v>0</v>
      </c>
      <c r="J25" s="40">
        <f>J21+J22+J23</f>
        <v>137978.29999</v>
      </c>
    </row>
    <row r="26" spans="1:10" ht="12.75" customHeight="1">
      <c r="A26" s="34"/>
      <c r="B26" s="30"/>
      <c r="C26" s="117"/>
      <c r="D26" s="117"/>
      <c r="E26" s="31"/>
      <c r="F26" s="32"/>
      <c r="G26" s="32"/>
      <c r="H26" s="32"/>
      <c r="I26" s="32"/>
      <c r="J26" s="32"/>
    </row>
    <row r="27" spans="1:10" ht="12.75" customHeight="1">
      <c r="A27" s="29"/>
      <c r="B27" s="23" t="s">
        <v>1109</v>
      </c>
      <c r="C27" s="117"/>
      <c r="D27" s="116"/>
      <c r="E27" s="24"/>
      <c r="F27" s="27">
        <f>F18-F25</f>
        <v>432227.02</v>
      </c>
      <c r="G27" s="42">
        <f>G18-G25</f>
        <v>331482.98</v>
      </c>
      <c r="H27" s="42">
        <f>H18-H25</f>
        <v>-11138.469990000012</v>
      </c>
      <c r="I27" s="42">
        <f>I18-I25</f>
        <v>0</v>
      </c>
      <c r="J27" s="42">
        <f>J18-J25</f>
        <v>320344.51000999997</v>
      </c>
    </row>
    <row r="63" spans="6:7" ht="12.75">
      <c r="F63" s="525"/>
      <c r="G63" s="525"/>
    </row>
  </sheetData>
  <printOptions horizontalCentered="1"/>
  <pageMargins left="0.5" right="0.5" top="0.75" bottom="0.5" header="0.25" footer="0.5"/>
  <pageSetup horizontalDpi="600" verticalDpi="600" orientation="landscape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6" sqref="A6"/>
    </sheetView>
  </sheetViews>
  <sheetFormatPr defaultColWidth="9.7109375" defaultRowHeight="12.75"/>
  <cols>
    <col min="1" max="1" width="80.7109375" style="529" customWidth="1"/>
    <col min="2" max="3" width="15.7109375" style="529" customWidth="1"/>
    <col min="4" max="5" width="13.7109375" style="529" customWidth="1"/>
    <col min="6" max="7" width="15.7109375" style="529" customWidth="1"/>
    <col min="8" max="8" width="9.7109375" style="529" customWidth="1"/>
    <col min="9" max="9" width="14.7109375" style="529" customWidth="1"/>
    <col min="10" max="16384" width="9.7109375" style="529" customWidth="1"/>
  </cols>
  <sheetData>
    <row r="1" spans="1:7" ht="15.75" customHeight="1">
      <c r="A1" s="526" t="s">
        <v>1110</v>
      </c>
      <c r="B1" s="527" t="s">
        <v>1111</v>
      </c>
      <c r="C1" s="527"/>
      <c r="D1" s="527"/>
      <c r="E1" s="527"/>
      <c r="F1" s="527"/>
      <c r="G1" s="528"/>
    </row>
    <row r="2" spans="1:7" ht="15.75" customHeight="1">
      <c r="A2" s="135" t="s">
        <v>1112</v>
      </c>
      <c r="B2" s="226" t="s">
        <v>1111</v>
      </c>
      <c r="C2" s="226"/>
      <c r="D2" s="226"/>
      <c r="E2" s="226"/>
      <c r="F2" s="226"/>
      <c r="G2" s="91"/>
    </row>
    <row r="3" spans="1:7" ht="15.75" customHeight="1">
      <c r="A3" s="530" t="s">
        <v>1113</v>
      </c>
      <c r="B3" s="226"/>
      <c r="C3" s="226"/>
      <c r="D3" s="226"/>
      <c r="E3" s="226"/>
      <c r="F3" s="226"/>
      <c r="G3" s="91"/>
    </row>
    <row r="4" spans="1:7" ht="12.75" customHeight="1">
      <c r="A4" s="531" t="s">
        <v>1114</v>
      </c>
      <c r="B4" s="226" t="s">
        <v>1111</v>
      </c>
      <c r="C4" s="226"/>
      <c r="D4" s="226"/>
      <c r="E4" s="226"/>
      <c r="F4" s="226"/>
      <c r="G4" s="91"/>
    </row>
    <row r="5" spans="1:9" ht="12.75" customHeight="1">
      <c r="A5" s="532" t="s">
        <v>1114</v>
      </c>
      <c r="B5" s="533" t="s">
        <v>1115</v>
      </c>
      <c r="C5" s="534" t="s">
        <v>1057</v>
      </c>
      <c r="D5" s="534"/>
      <c r="E5" s="534"/>
      <c r="F5" s="535"/>
      <c r="G5" s="536" t="s">
        <v>1057</v>
      </c>
      <c r="H5" s="537"/>
      <c r="I5" s="537"/>
    </row>
    <row r="6" spans="1:9" ht="12.75" customHeight="1">
      <c r="A6" s="538" t="s">
        <v>1114</v>
      </c>
      <c r="B6" s="539" t="s">
        <v>1116</v>
      </c>
      <c r="C6" s="540" t="s">
        <v>1083</v>
      </c>
      <c r="D6" s="541" t="s">
        <v>1084</v>
      </c>
      <c r="E6" s="541" t="s">
        <v>1117</v>
      </c>
      <c r="F6" s="542" t="s">
        <v>1118</v>
      </c>
      <c r="G6" s="543" t="s">
        <v>1119</v>
      </c>
      <c r="H6" s="537"/>
      <c r="I6" s="537"/>
    </row>
    <row r="7" spans="1:7" s="79" customFormat="1" ht="12.75" customHeight="1">
      <c r="A7" s="544"/>
      <c r="B7" s="545"/>
      <c r="C7" s="545"/>
      <c r="D7" s="545"/>
      <c r="E7" s="546"/>
      <c r="F7" s="546"/>
      <c r="G7" s="546"/>
    </row>
    <row r="8" spans="1:9" ht="12.75" customHeight="1">
      <c r="A8" s="547" t="s">
        <v>1120</v>
      </c>
      <c r="B8" s="548">
        <v>8220000</v>
      </c>
      <c r="C8" s="548">
        <v>8220000</v>
      </c>
      <c r="D8" s="548">
        <v>0</v>
      </c>
      <c r="E8" s="549">
        <v>0</v>
      </c>
      <c r="F8" s="548">
        <v>0</v>
      </c>
      <c r="G8" s="549">
        <f>C8+D8-E8-F8</f>
        <v>8220000</v>
      </c>
      <c r="H8" s="537"/>
      <c r="I8" s="537"/>
    </row>
    <row r="9" spans="1:9" ht="12.75" customHeight="1">
      <c r="A9" s="550" t="s">
        <v>1121</v>
      </c>
      <c r="B9" s="551"/>
      <c r="C9" s="551"/>
      <c r="D9" s="551"/>
      <c r="E9" s="552"/>
      <c r="F9" s="551"/>
      <c r="G9" s="552"/>
      <c r="H9" s="537"/>
      <c r="I9" s="537"/>
    </row>
    <row r="10" spans="1:9" ht="12.75" customHeight="1">
      <c r="A10" s="550"/>
      <c r="B10" s="552"/>
      <c r="C10" s="552"/>
      <c r="D10" s="552"/>
      <c r="E10" s="552"/>
      <c r="F10" s="551"/>
      <c r="G10" s="552"/>
      <c r="H10" s="537"/>
      <c r="I10" s="537"/>
    </row>
    <row r="11" spans="1:9" s="556" customFormat="1" ht="12.75" customHeight="1">
      <c r="A11" s="553" t="s">
        <v>1122</v>
      </c>
      <c r="B11" s="554">
        <f aca="true" t="shared" si="0" ref="B11:G11">B8</f>
        <v>8220000</v>
      </c>
      <c r="C11" s="554">
        <f t="shared" si="0"/>
        <v>8220000</v>
      </c>
      <c r="D11" s="554">
        <f t="shared" si="0"/>
        <v>0</v>
      </c>
      <c r="E11" s="554">
        <f t="shared" si="0"/>
        <v>0</v>
      </c>
      <c r="F11" s="554">
        <f t="shared" si="0"/>
        <v>0</v>
      </c>
      <c r="G11" s="554">
        <f t="shared" si="0"/>
        <v>8220000</v>
      </c>
      <c r="H11" s="555"/>
      <c r="I11" s="555"/>
    </row>
    <row r="12" spans="1:9" ht="12.75" customHeight="1">
      <c r="A12" s="557" t="s">
        <v>1114</v>
      </c>
      <c r="B12" s="557" t="s">
        <v>1123</v>
      </c>
      <c r="C12" s="557"/>
      <c r="D12" s="557"/>
      <c r="E12" s="557"/>
      <c r="F12" s="545"/>
      <c r="G12" s="558"/>
      <c r="H12" s="537"/>
      <c r="I12" s="537"/>
    </row>
    <row r="13" ht="12.75" customHeight="1">
      <c r="A13" s="79"/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</sheetData>
  <printOptions horizontalCentered="1"/>
  <pageMargins left="0.5" right="0.5" top="0.75" bottom="0.5" header="0.5" footer="0"/>
  <pageSetup horizontalDpi="600" verticalDpi="600" orientation="landscape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11"/>
  <sheetViews>
    <sheetView workbookViewId="0" topLeftCell="B2">
      <selection activeCell="B6" sqref="B6"/>
    </sheetView>
  </sheetViews>
  <sheetFormatPr defaultColWidth="9.140625" defaultRowHeight="12.75" outlineLevelRow="1"/>
  <cols>
    <col min="1" max="1" width="0" style="451" hidden="1" customWidth="1"/>
    <col min="2" max="2" width="80.7109375" style="451" customWidth="1"/>
    <col min="3" max="3" width="19.7109375" style="451" hidden="1" customWidth="1"/>
    <col min="4" max="6" width="20.7109375" style="559" customWidth="1"/>
    <col min="7" max="7" width="20.7109375" style="560" customWidth="1"/>
    <col min="8" max="8" width="9.140625" style="451" customWidth="1"/>
    <col min="9" max="11" width="0" style="451" hidden="1" customWidth="1"/>
    <col min="12" max="21" width="9.140625" style="451" customWidth="1"/>
    <col min="22" max="23" width="0" style="451" hidden="1" customWidth="1"/>
    <col min="24" max="16384" width="9.140625" style="451" customWidth="1"/>
  </cols>
  <sheetData>
    <row r="1" spans="1:7" ht="12.75" hidden="1">
      <c r="A1" s="451" t="s">
        <v>951</v>
      </c>
      <c r="B1" s="451" t="s">
        <v>898</v>
      </c>
      <c r="C1" s="451" t="s">
        <v>1124</v>
      </c>
      <c r="D1" s="559" t="s">
        <v>1125</v>
      </c>
      <c r="E1" s="559" t="s">
        <v>1126</v>
      </c>
      <c r="F1" s="559" t="s">
        <v>1127</v>
      </c>
      <c r="G1" s="560" t="s">
        <v>271</v>
      </c>
    </row>
    <row r="2" spans="2:22" s="87" customFormat="1" ht="15.75" customHeight="1">
      <c r="B2" s="561" t="str">
        <f>"University of Missouri - "&amp;V4</f>
        <v>University of Missouri - University Wide Resources</v>
      </c>
      <c r="C2" s="562"/>
      <c r="D2" s="237"/>
      <c r="E2" s="237"/>
      <c r="F2" s="237"/>
      <c r="G2" s="563"/>
      <c r="I2" s="87" t="s">
        <v>375</v>
      </c>
      <c r="V2" s="87" t="s">
        <v>1128</v>
      </c>
    </row>
    <row r="3" spans="2:22" s="87" customFormat="1" ht="15.75" customHeight="1">
      <c r="B3" s="564" t="s">
        <v>1129</v>
      </c>
      <c r="C3" s="565"/>
      <c r="D3" s="411"/>
      <c r="E3" s="411"/>
      <c r="F3" s="411"/>
      <c r="G3" s="566"/>
      <c r="V3" s="87" t="s">
        <v>1130</v>
      </c>
    </row>
    <row r="4" spans="2:22" ht="15.75" customHeight="1">
      <c r="B4" s="567" t="str">
        <f>"As of "&amp;TEXT(I5,"MMMM DD, YYY")</f>
        <v>As of June 30, 2004</v>
      </c>
      <c r="C4" s="568"/>
      <c r="D4" s="224"/>
      <c r="E4" s="224"/>
      <c r="F4" s="224"/>
      <c r="G4" s="569"/>
      <c r="V4" s="451" t="s">
        <v>375</v>
      </c>
    </row>
    <row r="5" spans="2:22" ht="12.75" customHeight="1">
      <c r="B5" s="531"/>
      <c r="C5" s="226"/>
      <c r="D5" s="224"/>
      <c r="E5" s="224"/>
      <c r="F5" s="224"/>
      <c r="G5" s="569"/>
      <c r="I5" s="451" t="s">
        <v>85</v>
      </c>
      <c r="V5" s="570" t="s">
        <v>85</v>
      </c>
    </row>
    <row r="6" spans="1:7" s="125" customFormat="1" ht="30" customHeight="1">
      <c r="A6" s="125" t="s">
        <v>270</v>
      </c>
      <c r="B6" s="571" t="s">
        <v>1131</v>
      </c>
      <c r="C6" s="572" t="s">
        <v>1132</v>
      </c>
      <c r="D6" s="218" t="s">
        <v>226</v>
      </c>
      <c r="E6" s="218" t="s">
        <v>1133</v>
      </c>
      <c r="F6" s="218" t="s">
        <v>1134</v>
      </c>
      <c r="G6" s="573" t="s">
        <v>1135</v>
      </c>
    </row>
    <row r="7" spans="2:7" s="125" customFormat="1" ht="12.75" customHeight="1">
      <c r="B7" s="574"/>
      <c r="C7" s="572"/>
      <c r="D7" s="218"/>
      <c r="E7" s="218"/>
      <c r="F7" s="218"/>
      <c r="G7" s="573"/>
    </row>
    <row r="8" spans="1:7" ht="12.75" outlineLevel="1">
      <c r="A8" s="451" t="s">
        <v>1136</v>
      </c>
      <c r="B8" s="575" t="s">
        <v>1137</v>
      </c>
      <c r="C8" s="247" t="s">
        <v>1138</v>
      </c>
      <c r="D8" s="576">
        <v>956377.16</v>
      </c>
      <c r="E8" s="576">
        <v>0</v>
      </c>
      <c r="F8" s="576">
        <v>956377.16</v>
      </c>
      <c r="G8" s="576">
        <f>(D8+E8-F8)</f>
        <v>0</v>
      </c>
    </row>
    <row r="9" spans="1:7" ht="12.75" outlineLevel="1">
      <c r="A9" s="451" t="s">
        <v>1139</v>
      </c>
      <c r="B9" s="575" t="s">
        <v>1140</v>
      </c>
      <c r="C9" s="247" t="s">
        <v>0</v>
      </c>
      <c r="D9" s="270">
        <v>-658.81</v>
      </c>
      <c r="E9" s="270">
        <v>658.81</v>
      </c>
      <c r="F9" s="270">
        <v>0</v>
      </c>
      <c r="G9" s="270">
        <f>(D9+E9-F9)</f>
        <v>0</v>
      </c>
    </row>
    <row r="10" spans="1:7" ht="12.75" outlineLevel="1">
      <c r="A10" s="451" t="s">
        <v>1</v>
      </c>
      <c r="B10" s="575" t="s">
        <v>2</v>
      </c>
      <c r="C10" s="247" t="s">
        <v>3</v>
      </c>
      <c r="D10" s="270">
        <v>1101.04</v>
      </c>
      <c r="E10" s="270">
        <v>0</v>
      </c>
      <c r="F10" s="270">
        <v>1101.04</v>
      </c>
      <c r="G10" s="270">
        <f>(D10+E10-F10)</f>
        <v>0</v>
      </c>
    </row>
    <row r="11" spans="1:7" ht="12.75">
      <c r="A11" s="451" t="s">
        <v>4</v>
      </c>
      <c r="B11" s="577" t="s">
        <v>5</v>
      </c>
      <c r="C11" s="446"/>
      <c r="D11" s="576">
        <f>SUM(D8:D10)</f>
        <v>956819.39</v>
      </c>
      <c r="E11" s="576">
        <v>658.81</v>
      </c>
      <c r="F11" s="576">
        <v>957478.2</v>
      </c>
      <c r="G11" s="576">
        <v>0</v>
      </c>
    </row>
  </sheetData>
  <printOptions horizontalCentered="1"/>
  <pageMargins left="0.5" right="0.5" top="0.75" bottom="0.5" header="0.5" footer="0.5"/>
  <pageSetup horizontalDpi="600" verticalDpi="600" orientation="landscape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92"/>
  <sheetViews>
    <sheetView zoomScale="90" zoomScaleNormal="90" workbookViewId="0" topLeftCell="B2">
      <selection activeCell="B6" sqref="B6"/>
    </sheetView>
  </sheetViews>
  <sheetFormatPr defaultColWidth="9.140625" defaultRowHeight="12.75" outlineLevelRow="1"/>
  <cols>
    <col min="1" max="1" width="0" style="578" hidden="1" customWidth="1"/>
    <col min="2" max="2" width="36.7109375" style="578" customWidth="1"/>
    <col min="3" max="3" width="7.28125" style="578" customWidth="1"/>
    <col min="4" max="13" width="14.421875" style="578" customWidth="1"/>
    <col min="14" max="16384" width="10.28125" style="578" customWidth="1"/>
  </cols>
  <sheetData>
    <row r="1" spans="1:13" ht="12" hidden="1">
      <c r="A1" s="578" t="s">
        <v>951</v>
      </c>
      <c r="B1" s="578" t="s">
        <v>898</v>
      </c>
      <c r="C1" s="578" t="s">
        <v>6</v>
      </c>
      <c r="D1" s="578" t="s">
        <v>7</v>
      </c>
      <c r="E1" s="578" t="s">
        <v>8</v>
      </c>
      <c r="F1" s="578" t="s">
        <v>9</v>
      </c>
      <c r="G1" s="578" t="s">
        <v>10</v>
      </c>
      <c r="H1" s="578" t="s">
        <v>11</v>
      </c>
      <c r="I1" s="578" t="s">
        <v>12</v>
      </c>
      <c r="J1" s="578" t="s">
        <v>13</v>
      </c>
      <c r="K1" s="578" t="s">
        <v>14</v>
      </c>
      <c r="L1" s="578" t="s">
        <v>15</v>
      </c>
      <c r="M1" s="578" t="s">
        <v>271</v>
      </c>
    </row>
    <row r="2" spans="1:13" s="583" customFormat="1" ht="15.75" customHeight="1">
      <c r="A2" s="579"/>
      <c r="B2" s="5" t="s">
        <v>16</v>
      </c>
      <c r="C2" s="580"/>
      <c r="D2" s="580"/>
      <c r="E2" s="580"/>
      <c r="F2" s="580"/>
      <c r="G2" s="581"/>
      <c r="H2" s="580"/>
      <c r="I2" s="581"/>
      <c r="J2" s="581"/>
      <c r="K2" s="580"/>
      <c r="L2" s="582"/>
      <c r="M2" s="579"/>
    </row>
    <row r="3" spans="1:13" s="583" customFormat="1" ht="15.75" customHeight="1">
      <c r="A3" s="579"/>
      <c r="B3" s="11" t="s">
        <v>17</v>
      </c>
      <c r="C3" s="584"/>
      <c r="D3" s="584"/>
      <c r="E3" s="584"/>
      <c r="F3" s="584"/>
      <c r="G3" s="584"/>
      <c r="H3" s="584"/>
      <c r="I3" s="585"/>
      <c r="J3" s="584"/>
      <c r="K3" s="584"/>
      <c r="L3" s="586"/>
      <c r="M3" s="579"/>
    </row>
    <row r="4" spans="1:13" s="583" customFormat="1" ht="15.75" customHeight="1">
      <c r="A4" s="579"/>
      <c r="B4" s="138" t="s">
        <v>18</v>
      </c>
      <c r="C4" s="584"/>
      <c r="D4" s="584"/>
      <c r="E4" s="584"/>
      <c r="F4" s="584"/>
      <c r="G4" s="584"/>
      <c r="H4" s="584"/>
      <c r="I4" s="585"/>
      <c r="J4" s="584"/>
      <c r="K4" s="584"/>
      <c r="L4" s="586"/>
      <c r="M4" s="579"/>
    </row>
    <row r="5" spans="1:13" s="583" customFormat="1" ht="12.75" customHeight="1">
      <c r="A5" s="579"/>
      <c r="B5" s="587"/>
      <c r="C5" s="588"/>
      <c r="D5" s="588"/>
      <c r="E5" s="588"/>
      <c r="F5" s="588"/>
      <c r="G5" s="588"/>
      <c r="H5" s="588"/>
      <c r="I5" s="588"/>
      <c r="J5" s="588"/>
      <c r="K5" s="588"/>
      <c r="L5" s="589"/>
      <c r="M5" s="579"/>
    </row>
    <row r="6" spans="2:13" s="2" customFormat="1" ht="39.75" customHeight="1">
      <c r="B6" s="30"/>
      <c r="C6" s="31"/>
      <c r="D6" s="198" t="s">
        <v>19</v>
      </c>
      <c r="E6" s="198" t="s">
        <v>736</v>
      </c>
      <c r="F6" s="198" t="s">
        <v>765</v>
      </c>
      <c r="G6" s="198" t="s">
        <v>20</v>
      </c>
      <c r="H6" s="198" t="s">
        <v>925</v>
      </c>
      <c r="I6" s="198" t="s">
        <v>926</v>
      </c>
      <c r="J6" s="198" t="s">
        <v>21</v>
      </c>
      <c r="K6" s="198" t="s">
        <v>929</v>
      </c>
      <c r="L6" s="198" t="s">
        <v>22</v>
      </c>
      <c r="M6" s="198" t="s">
        <v>378</v>
      </c>
    </row>
    <row r="7" spans="2:13" s="2" customFormat="1" ht="12.75">
      <c r="B7" s="23" t="s">
        <v>23</v>
      </c>
      <c r="C7" s="24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s="2" customFormat="1" ht="12.75">
      <c r="A8" s="2" t="s">
        <v>24</v>
      </c>
      <c r="B8" s="30" t="s">
        <v>25</v>
      </c>
      <c r="C8" s="31"/>
      <c r="D8" s="35">
        <v>921762.66</v>
      </c>
      <c r="E8" s="35">
        <v>9960012.23</v>
      </c>
      <c r="F8" s="35">
        <v>0</v>
      </c>
      <c r="G8" s="35">
        <v>3855614.61</v>
      </c>
      <c r="H8" s="35">
        <v>114709182.92</v>
      </c>
      <c r="I8" s="35">
        <v>6598303</v>
      </c>
      <c r="J8" s="35">
        <v>1085247</v>
      </c>
      <c r="K8" s="35">
        <v>10209159.96</v>
      </c>
      <c r="L8" s="35">
        <v>425437.15</v>
      </c>
      <c r="M8" s="35">
        <f aca="true" t="shared" si="0" ref="M8:M15">D8+E8+F8+G8+H8+I8+J8+K8+L8</f>
        <v>147764719.53000003</v>
      </c>
    </row>
    <row r="9" spans="1:13" s="2" customFormat="1" ht="12.75" hidden="1" outlineLevel="1">
      <c r="A9" s="2" t="s">
        <v>819</v>
      </c>
      <c r="B9" s="30" t="s">
        <v>820</v>
      </c>
      <c r="C9" s="31" t="s">
        <v>821</v>
      </c>
      <c r="D9" s="32">
        <v>62270.62</v>
      </c>
      <c r="E9" s="32">
        <v>52394.91</v>
      </c>
      <c r="F9" s="32">
        <v>17378.39</v>
      </c>
      <c r="G9" s="32">
        <v>-24772.09</v>
      </c>
      <c r="H9" s="32">
        <v>626581.34</v>
      </c>
      <c r="I9" s="32">
        <v>860571.48</v>
      </c>
      <c r="J9" s="32">
        <v>201846.71</v>
      </c>
      <c r="K9" s="32">
        <v>144299.51</v>
      </c>
      <c r="L9" s="32">
        <v>73939.84</v>
      </c>
      <c r="M9" s="32">
        <f t="shared" si="0"/>
        <v>2014510.71</v>
      </c>
    </row>
    <row r="10" spans="1:13" s="2" customFormat="1" ht="12.75" hidden="1" outlineLevel="1">
      <c r="A10" s="2" t="s">
        <v>822</v>
      </c>
      <c r="B10" s="30" t="s">
        <v>823</v>
      </c>
      <c r="C10" s="31" t="s">
        <v>824</v>
      </c>
      <c r="D10" s="32">
        <v>0</v>
      </c>
      <c r="E10" s="32">
        <v>83050.87</v>
      </c>
      <c r="F10" s="32">
        <v>23441.77</v>
      </c>
      <c r="G10" s="32">
        <v>685839.44</v>
      </c>
      <c r="H10" s="32">
        <v>547198.07</v>
      </c>
      <c r="I10" s="32">
        <v>0</v>
      </c>
      <c r="J10" s="32">
        <v>0</v>
      </c>
      <c r="K10" s="32">
        <v>0</v>
      </c>
      <c r="L10" s="32">
        <v>0</v>
      </c>
      <c r="M10" s="32">
        <f t="shared" si="0"/>
        <v>1339530.15</v>
      </c>
    </row>
    <row r="11" spans="1:13" s="2" customFormat="1" ht="12.75" hidden="1" outlineLevel="1">
      <c r="A11" s="2" t="s">
        <v>828</v>
      </c>
      <c r="B11" s="30" t="s">
        <v>829</v>
      </c>
      <c r="C11" s="31" t="s">
        <v>830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36651.84</v>
      </c>
      <c r="J11" s="32">
        <v>0</v>
      </c>
      <c r="K11" s="32">
        <v>0</v>
      </c>
      <c r="L11" s="32">
        <v>0</v>
      </c>
      <c r="M11" s="32">
        <f t="shared" si="0"/>
        <v>36651.84</v>
      </c>
    </row>
    <row r="12" spans="1:13" s="2" customFormat="1" ht="12.75" hidden="1" outlineLevel="1">
      <c r="A12" s="2" t="s">
        <v>831</v>
      </c>
      <c r="B12" s="30" t="s">
        <v>832</v>
      </c>
      <c r="C12" s="31" t="s">
        <v>833</v>
      </c>
      <c r="D12" s="32">
        <v>0</v>
      </c>
      <c r="E12" s="32">
        <v>24345.58</v>
      </c>
      <c r="F12" s="32">
        <v>6871.74</v>
      </c>
      <c r="G12" s="32">
        <v>201047.35</v>
      </c>
      <c r="H12" s="32">
        <v>160405.95</v>
      </c>
      <c r="I12" s="32">
        <v>-1272846.19</v>
      </c>
      <c r="J12" s="32">
        <v>0</v>
      </c>
      <c r="K12" s="32">
        <v>0</v>
      </c>
      <c r="L12" s="32">
        <v>0</v>
      </c>
      <c r="M12" s="32">
        <f t="shared" si="0"/>
        <v>-880175.57</v>
      </c>
    </row>
    <row r="13" spans="1:13" s="2" customFormat="1" ht="12.75" collapsed="1">
      <c r="A13" s="2" t="s">
        <v>834</v>
      </c>
      <c r="B13" s="30" t="s">
        <v>26</v>
      </c>
      <c r="C13" s="31"/>
      <c r="D13" s="37">
        <v>62270.62</v>
      </c>
      <c r="E13" s="37">
        <v>159791.36</v>
      </c>
      <c r="F13" s="37">
        <v>47691.9</v>
      </c>
      <c r="G13" s="37">
        <v>862114.7</v>
      </c>
      <c r="H13" s="37">
        <v>1334185.36</v>
      </c>
      <c r="I13" s="37">
        <v>-375622.87</v>
      </c>
      <c r="J13" s="37">
        <v>201846.71</v>
      </c>
      <c r="K13" s="37">
        <v>144299.51</v>
      </c>
      <c r="L13" s="37">
        <v>73939.84</v>
      </c>
      <c r="M13" s="37">
        <f t="shared" si="0"/>
        <v>2510517.13</v>
      </c>
    </row>
    <row r="14" spans="1:13" s="2" customFormat="1" ht="12.75" hidden="1" outlineLevel="1">
      <c r="A14" s="2" t="s">
        <v>935</v>
      </c>
      <c r="B14" s="30" t="s">
        <v>936</v>
      </c>
      <c r="C14" s="31" t="s">
        <v>937</v>
      </c>
      <c r="D14" s="37">
        <v>0</v>
      </c>
      <c r="E14" s="37">
        <v>0</v>
      </c>
      <c r="F14" s="37">
        <v>0</v>
      </c>
      <c r="G14" s="37">
        <v>0</v>
      </c>
      <c r="H14" s="37">
        <v>288582.88</v>
      </c>
      <c r="I14" s="37">
        <v>0</v>
      </c>
      <c r="J14" s="37">
        <v>0</v>
      </c>
      <c r="K14" s="37">
        <v>0</v>
      </c>
      <c r="L14" s="37">
        <v>0</v>
      </c>
      <c r="M14" s="37">
        <f t="shared" si="0"/>
        <v>288582.88</v>
      </c>
    </row>
    <row r="15" spans="1:13" s="2" customFormat="1" ht="12.75" collapsed="1">
      <c r="A15" s="2" t="s">
        <v>27</v>
      </c>
      <c r="B15" s="30" t="s">
        <v>28</v>
      </c>
      <c r="C15" s="31"/>
      <c r="D15" s="37">
        <v>0</v>
      </c>
      <c r="E15" s="37">
        <v>0</v>
      </c>
      <c r="F15" s="37">
        <v>0</v>
      </c>
      <c r="G15" s="37">
        <v>0</v>
      </c>
      <c r="H15" s="37">
        <v>288582.88</v>
      </c>
      <c r="I15" s="37">
        <v>0</v>
      </c>
      <c r="J15" s="37">
        <v>0</v>
      </c>
      <c r="K15" s="37">
        <v>0</v>
      </c>
      <c r="L15" s="37">
        <v>0</v>
      </c>
      <c r="M15" s="37">
        <f t="shared" si="0"/>
        <v>288582.88</v>
      </c>
    </row>
    <row r="16" spans="2:13" s="22" customFormat="1" ht="12.75">
      <c r="B16" s="23"/>
      <c r="C16" s="24"/>
      <c r="D16" s="40"/>
      <c r="E16" s="40"/>
      <c r="F16" s="40"/>
      <c r="G16" s="40"/>
      <c r="H16" s="40"/>
      <c r="I16" s="40"/>
      <c r="J16" s="40"/>
      <c r="K16" s="40"/>
      <c r="L16" s="40"/>
      <c r="M16" s="40"/>
    </row>
    <row r="17" spans="2:13" s="22" customFormat="1" ht="12.75">
      <c r="B17" s="23" t="s">
        <v>29</v>
      </c>
      <c r="C17" s="24"/>
      <c r="D17" s="40">
        <f aca="true" t="shared" si="1" ref="D17:M17">D8+D13+D15</f>
        <v>984033.28</v>
      </c>
      <c r="E17" s="40">
        <f t="shared" si="1"/>
        <v>10119803.59</v>
      </c>
      <c r="F17" s="40">
        <f t="shared" si="1"/>
        <v>47691.9</v>
      </c>
      <c r="G17" s="40">
        <f t="shared" si="1"/>
        <v>4717729.31</v>
      </c>
      <c r="H17" s="40">
        <f t="shared" si="1"/>
        <v>116331951.16</v>
      </c>
      <c r="I17" s="40">
        <f t="shared" si="1"/>
        <v>6222680.13</v>
      </c>
      <c r="J17" s="40">
        <f t="shared" si="1"/>
        <v>1287093.71</v>
      </c>
      <c r="K17" s="40">
        <f t="shared" si="1"/>
        <v>10353459.47</v>
      </c>
      <c r="L17" s="40">
        <f t="shared" si="1"/>
        <v>499376.99</v>
      </c>
      <c r="M17" s="40">
        <f t="shared" si="1"/>
        <v>150563819.54000002</v>
      </c>
    </row>
    <row r="18" spans="2:13" s="22" customFormat="1" ht="12.75">
      <c r="B18" s="23"/>
      <c r="C18" s="24"/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2:13" s="22" customFormat="1" ht="12.75">
      <c r="B19" s="23" t="s">
        <v>30</v>
      </c>
      <c r="C19" s="24"/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1:13" s="2" customFormat="1" ht="12.75" hidden="1" outlineLevel="1">
      <c r="A20" s="2" t="s">
        <v>708</v>
      </c>
      <c r="B20" s="30" t="s">
        <v>709</v>
      </c>
      <c r="C20" s="31" t="s">
        <v>710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4516598.7</v>
      </c>
      <c r="J20" s="37">
        <v>0</v>
      </c>
      <c r="K20" s="37">
        <v>0</v>
      </c>
      <c r="L20" s="37">
        <v>0</v>
      </c>
      <c r="M20" s="37">
        <f aca="true" t="shared" si="2" ref="M20:M51">D20+E20+F20+G20+H20+I20+J20+K20+L20</f>
        <v>4516598.7</v>
      </c>
    </row>
    <row r="21" spans="1:13" s="2" customFormat="1" ht="12.75" hidden="1" outlineLevel="1">
      <c r="A21" s="2" t="s">
        <v>711</v>
      </c>
      <c r="B21" s="30" t="s">
        <v>712</v>
      </c>
      <c r="C21" s="31" t="s">
        <v>713</v>
      </c>
      <c r="D21" s="37">
        <v>0</v>
      </c>
      <c r="E21" s="37">
        <v>0</v>
      </c>
      <c r="F21" s="37">
        <v>0</v>
      </c>
      <c r="G21" s="37">
        <v>0</v>
      </c>
      <c r="H21" s="37">
        <v>71735463.17</v>
      </c>
      <c r="I21" s="37">
        <v>0</v>
      </c>
      <c r="J21" s="37">
        <v>0</v>
      </c>
      <c r="K21" s="37">
        <v>0</v>
      </c>
      <c r="L21" s="37">
        <v>0</v>
      </c>
      <c r="M21" s="37">
        <f t="shared" si="2"/>
        <v>71735463.17</v>
      </c>
    </row>
    <row r="22" spans="1:13" s="2" customFormat="1" ht="12.75" hidden="1" outlineLevel="1">
      <c r="A22" s="2" t="s">
        <v>714</v>
      </c>
      <c r="B22" s="30" t="s">
        <v>715</v>
      </c>
      <c r="C22" s="31" t="s">
        <v>716</v>
      </c>
      <c r="D22" s="37">
        <v>0</v>
      </c>
      <c r="E22" s="37">
        <v>0</v>
      </c>
      <c r="F22" s="37">
        <v>0</v>
      </c>
      <c r="G22" s="37">
        <v>0</v>
      </c>
      <c r="H22" s="37">
        <v>5653099.5</v>
      </c>
      <c r="I22" s="37">
        <v>0</v>
      </c>
      <c r="J22" s="37">
        <v>0</v>
      </c>
      <c r="K22" s="37">
        <v>0</v>
      </c>
      <c r="L22" s="37">
        <v>0</v>
      </c>
      <c r="M22" s="37">
        <f t="shared" si="2"/>
        <v>5653099.5</v>
      </c>
    </row>
    <row r="23" spans="1:13" s="2" customFormat="1" ht="12.75" hidden="1" outlineLevel="1">
      <c r="A23" s="2" t="s">
        <v>717</v>
      </c>
      <c r="B23" s="30" t="s">
        <v>718</v>
      </c>
      <c r="C23" s="31" t="s">
        <v>719</v>
      </c>
      <c r="D23" s="37">
        <v>0</v>
      </c>
      <c r="E23" s="37">
        <v>0</v>
      </c>
      <c r="F23" s="37">
        <v>0</v>
      </c>
      <c r="G23" s="37">
        <v>0</v>
      </c>
      <c r="H23" s="37">
        <v>1318292.36</v>
      </c>
      <c r="I23" s="37">
        <v>0</v>
      </c>
      <c r="J23" s="37">
        <v>0</v>
      </c>
      <c r="K23" s="37">
        <v>0</v>
      </c>
      <c r="L23" s="37">
        <v>0</v>
      </c>
      <c r="M23" s="37">
        <f t="shared" si="2"/>
        <v>1318292.36</v>
      </c>
    </row>
    <row r="24" spans="1:13" s="2" customFormat="1" ht="12.75" hidden="1" outlineLevel="1">
      <c r="A24" s="2" t="s">
        <v>720</v>
      </c>
      <c r="B24" s="30" t="s">
        <v>721</v>
      </c>
      <c r="C24" s="31" t="s">
        <v>722</v>
      </c>
      <c r="D24" s="37">
        <v>0</v>
      </c>
      <c r="E24" s="37">
        <v>0</v>
      </c>
      <c r="F24" s="37">
        <v>0</v>
      </c>
      <c r="G24" s="37">
        <v>0</v>
      </c>
      <c r="H24" s="37">
        <v>23274666.18</v>
      </c>
      <c r="I24" s="37">
        <v>0</v>
      </c>
      <c r="J24" s="37">
        <v>0</v>
      </c>
      <c r="K24" s="37">
        <v>0</v>
      </c>
      <c r="L24" s="37">
        <v>0</v>
      </c>
      <c r="M24" s="37">
        <f t="shared" si="2"/>
        <v>23274666.18</v>
      </c>
    </row>
    <row r="25" spans="1:13" s="2" customFormat="1" ht="12.75" hidden="1" outlineLevel="1">
      <c r="A25" s="2" t="s">
        <v>723</v>
      </c>
      <c r="B25" s="30" t="s">
        <v>724</v>
      </c>
      <c r="C25" s="31" t="s">
        <v>725</v>
      </c>
      <c r="D25" s="37">
        <v>0</v>
      </c>
      <c r="E25" s="37">
        <v>0</v>
      </c>
      <c r="F25" s="37">
        <v>0</v>
      </c>
      <c r="G25" s="37">
        <v>0</v>
      </c>
      <c r="H25" s="37">
        <v>6431128.92</v>
      </c>
      <c r="I25" s="37">
        <v>0</v>
      </c>
      <c r="J25" s="37">
        <v>0</v>
      </c>
      <c r="K25" s="37">
        <v>0</v>
      </c>
      <c r="L25" s="37">
        <v>0</v>
      </c>
      <c r="M25" s="37">
        <f t="shared" si="2"/>
        <v>6431128.92</v>
      </c>
    </row>
    <row r="26" spans="1:13" s="2" customFormat="1" ht="12.75" hidden="1" outlineLevel="1">
      <c r="A26" s="2" t="s">
        <v>726</v>
      </c>
      <c r="B26" s="30" t="s">
        <v>727</v>
      </c>
      <c r="C26" s="31" t="s">
        <v>728</v>
      </c>
      <c r="D26" s="37">
        <v>0</v>
      </c>
      <c r="E26" s="37">
        <v>0</v>
      </c>
      <c r="F26" s="37">
        <v>0</v>
      </c>
      <c r="G26" s="37">
        <v>0</v>
      </c>
      <c r="H26" s="37">
        <v>844319.68</v>
      </c>
      <c r="I26" s="37">
        <v>0</v>
      </c>
      <c r="J26" s="37">
        <v>0</v>
      </c>
      <c r="K26" s="37">
        <v>0</v>
      </c>
      <c r="L26" s="37">
        <v>0</v>
      </c>
      <c r="M26" s="37">
        <f t="shared" si="2"/>
        <v>844319.68</v>
      </c>
    </row>
    <row r="27" spans="1:13" s="2" customFormat="1" ht="12.75" hidden="1" outlineLevel="1">
      <c r="A27" s="2" t="s">
        <v>729</v>
      </c>
      <c r="B27" s="30" t="s">
        <v>730</v>
      </c>
      <c r="C27" s="31" t="s">
        <v>731</v>
      </c>
      <c r="D27" s="37">
        <v>0</v>
      </c>
      <c r="E27" s="37">
        <v>0</v>
      </c>
      <c r="F27" s="37">
        <v>0</v>
      </c>
      <c r="G27" s="37">
        <v>0</v>
      </c>
      <c r="H27" s="37">
        <v>204480.24</v>
      </c>
      <c r="I27" s="37">
        <v>0</v>
      </c>
      <c r="J27" s="37">
        <v>0</v>
      </c>
      <c r="K27" s="37">
        <v>0</v>
      </c>
      <c r="L27" s="37">
        <v>0</v>
      </c>
      <c r="M27" s="37">
        <f t="shared" si="2"/>
        <v>204480.24</v>
      </c>
    </row>
    <row r="28" spans="1:13" s="2" customFormat="1" ht="12.75" hidden="1" outlineLevel="1">
      <c r="A28" s="2" t="s">
        <v>732</v>
      </c>
      <c r="B28" s="30" t="s">
        <v>733</v>
      </c>
      <c r="C28" s="31" t="s">
        <v>734</v>
      </c>
      <c r="D28" s="37">
        <v>0</v>
      </c>
      <c r="E28" s="37">
        <v>0</v>
      </c>
      <c r="F28" s="37">
        <v>0</v>
      </c>
      <c r="G28" s="37">
        <v>0</v>
      </c>
      <c r="H28" s="37">
        <v>56019.08</v>
      </c>
      <c r="I28" s="37">
        <v>0</v>
      </c>
      <c r="J28" s="37">
        <v>0</v>
      </c>
      <c r="K28" s="37">
        <v>0</v>
      </c>
      <c r="L28" s="37">
        <v>0</v>
      </c>
      <c r="M28" s="37">
        <f t="shared" si="2"/>
        <v>56019.08</v>
      </c>
    </row>
    <row r="29" spans="1:13" s="2" customFormat="1" ht="12.75" hidden="1" outlineLevel="1">
      <c r="A29" s="2" t="s">
        <v>735</v>
      </c>
      <c r="B29" s="30" t="s">
        <v>736</v>
      </c>
      <c r="C29" s="31" t="s">
        <v>737</v>
      </c>
      <c r="D29" s="37">
        <v>0</v>
      </c>
      <c r="E29" s="37">
        <v>8882144.98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f t="shared" si="2"/>
        <v>8882144.98</v>
      </c>
    </row>
    <row r="30" spans="1:13" s="2" customFormat="1" ht="12.75" hidden="1" outlineLevel="1">
      <c r="A30" s="2" t="s">
        <v>738</v>
      </c>
      <c r="B30" s="30" t="s">
        <v>739</v>
      </c>
      <c r="C30" s="31" t="s">
        <v>740</v>
      </c>
      <c r="D30" s="37">
        <v>0</v>
      </c>
      <c r="E30" s="37">
        <v>757233.88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f t="shared" si="2"/>
        <v>757233.88</v>
      </c>
    </row>
    <row r="31" spans="1:13" s="2" customFormat="1" ht="12.75" hidden="1" outlineLevel="1">
      <c r="A31" s="2" t="s">
        <v>741</v>
      </c>
      <c r="B31" s="30" t="s">
        <v>742</v>
      </c>
      <c r="C31" s="31" t="s">
        <v>743</v>
      </c>
      <c r="D31" s="37">
        <v>0</v>
      </c>
      <c r="E31" s="37">
        <v>0</v>
      </c>
      <c r="F31" s="37">
        <v>0</v>
      </c>
      <c r="G31" s="37">
        <v>1141365.03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f t="shared" si="2"/>
        <v>1141365.03</v>
      </c>
    </row>
    <row r="32" spans="1:13" s="2" customFormat="1" ht="12.75" hidden="1" outlineLevel="1">
      <c r="A32" s="2" t="s">
        <v>744</v>
      </c>
      <c r="B32" s="30" t="s">
        <v>745</v>
      </c>
      <c r="C32" s="31" t="s">
        <v>746</v>
      </c>
      <c r="D32" s="37">
        <v>0</v>
      </c>
      <c r="E32" s="37">
        <v>0</v>
      </c>
      <c r="F32" s="37">
        <v>0</v>
      </c>
      <c r="G32" s="37">
        <v>797414.6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f t="shared" si="2"/>
        <v>797414.6</v>
      </c>
    </row>
    <row r="33" spans="1:13" s="2" customFormat="1" ht="12.75" hidden="1" outlineLevel="1">
      <c r="A33" s="2" t="s">
        <v>747</v>
      </c>
      <c r="B33" s="30" t="s">
        <v>748</v>
      </c>
      <c r="C33" s="31" t="s">
        <v>749</v>
      </c>
      <c r="D33" s="37">
        <v>0</v>
      </c>
      <c r="E33" s="37">
        <v>0</v>
      </c>
      <c r="F33" s="37">
        <v>0</v>
      </c>
      <c r="G33" s="37">
        <v>520028.71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f t="shared" si="2"/>
        <v>520028.71</v>
      </c>
    </row>
    <row r="34" spans="1:13" s="2" customFormat="1" ht="12.75" hidden="1" outlineLevel="1">
      <c r="A34" s="2" t="s">
        <v>750</v>
      </c>
      <c r="B34" s="30" t="s">
        <v>751</v>
      </c>
      <c r="C34" s="31" t="s">
        <v>752</v>
      </c>
      <c r="D34" s="37">
        <v>0</v>
      </c>
      <c r="E34" s="37">
        <v>0</v>
      </c>
      <c r="F34" s="37">
        <v>0</v>
      </c>
      <c r="G34" s="37">
        <v>225395.77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f t="shared" si="2"/>
        <v>225395.77</v>
      </c>
    </row>
    <row r="35" spans="1:13" s="2" customFormat="1" ht="12.75" hidden="1" outlineLevel="1">
      <c r="A35" s="2" t="s">
        <v>753</v>
      </c>
      <c r="B35" s="30" t="s">
        <v>754</v>
      </c>
      <c r="C35" s="31" t="s">
        <v>755</v>
      </c>
      <c r="D35" s="37">
        <v>0</v>
      </c>
      <c r="E35" s="37">
        <v>0</v>
      </c>
      <c r="F35" s="37">
        <v>0</v>
      </c>
      <c r="G35" s="37">
        <v>312585.71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f t="shared" si="2"/>
        <v>312585.71</v>
      </c>
    </row>
    <row r="36" spans="1:13" s="2" customFormat="1" ht="12.75" hidden="1" outlineLevel="1">
      <c r="A36" s="2" t="s">
        <v>756</v>
      </c>
      <c r="B36" s="30" t="s">
        <v>757</v>
      </c>
      <c r="C36" s="31" t="s">
        <v>758</v>
      </c>
      <c r="D36" s="37">
        <v>0</v>
      </c>
      <c r="E36" s="37">
        <v>0</v>
      </c>
      <c r="F36" s="37">
        <v>0</v>
      </c>
      <c r="G36" s="37">
        <v>202735.22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f t="shared" si="2"/>
        <v>202735.22</v>
      </c>
    </row>
    <row r="37" spans="1:13" s="2" customFormat="1" ht="12.75" hidden="1" outlineLevel="1">
      <c r="A37" s="2" t="s">
        <v>759</v>
      </c>
      <c r="B37" s="30" t="s">
        <v>760</v>
      </c>
      <c r="C37" s="31" t="s">
        <v>761</v>
      </c>
      <c r="D37" s="37">
        <v>0</v>
      </c>
      <c r="E37" s="37">
        <v>0</v>
      </c>
      <c r="F37" s="37">
        <v>0</v>
      </c>
      <c r="G37" s="37">
        <v>-28376.91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f t="shared" si="2"/>
        <v>-28376.91</v>
      </c>
    </row>
    <row r="38" spans="1:13" s="2" customFormat="1" ht="12.75" hidden="1" outlineLevel="1">
      <c r="A38" s="2" t="s">
        <v>762</v>
      </c>
      <c r="B38" s="30" t="s">
        <v>763</v>
      </c>
      <c r="C38" s="31" t="s">
        <v>764</v>
      </c>
      <c r="D38" s="37">
        <v>0</v>
      </c>
      <c r="E38" s="37">
        <v>0</v>
      </c>
      <c r="F38" s="37">
        <v>0</v>
      </c>
      <c r="G38" s="37">
        <v>180160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f t="shared" si="2"/>
        <v>180160</v>
      </c>
    </row>
    <row r="39" spans="1:13" s="2" customFormat="1" ht="12.75" collapsed="1">
      <c r="A39" s="2" t="s">
        <v>31</v>
      </c>
      <c r="B39" s="30" t="s">
        <v>32</v>
      </c>
      <c r="C39" s="31"/>
      <c r="D39" s="37">
        <v>0</v>
      </c>
      <c r="E39" s="37">
        <v>9639378.860000001</v>
      </c>
      <c r="F39" s="37">
        <v>0</v>
      </c>
      <c r="G39" s="37">
        <v>3351308.13</v>
      </c>
      <c r="H39" s="37">
        <v>109517469.13000001</v>
      </c>
      <c r="I39" s="37">
        <v>4516598.7</v>
      </c>
      <c r="J39" s="37">
        <v>0</v>
      </c>
      <c r="K39" s="37">
        <v>0</v>
      </c>
      <c r="L39" s="37">
        <v>0</v>
      </c>
      <c r="M39" s="37">
        <f t="shared" si="2"/>
        <v>127024754.82000001</v>
      </c>
    </row>
    <row r="40" spans="1:13" s="2" customFormat="1" ht="12.75" hidden="1" outlineLevel="1">
      <c r="A40" s="2" t="s">
        <v>572</v>
      </c>
      <c r="B40" s="30" t="s">
        <v>573</v>
      </c>
      <c r="C40" s="31" t="s">
        <v>574</v>
      </c>
      <c r="D40" s="37">
        <v>0</v>
      </c>
      <c r="E40" s="37">
        <v>9045.38</v>
      </c>
      <c r="F40" s="37">
        <v>0</v>
      </c>
      <c r="G40" s="37">
        <v>9045.28</v>
      </c>
      <c r="H40" s="37">
        <v>130240.2</v>
      </c>
      <c r="I40" s="37">
        <v>0</v>
      </c>
      <c r="J40" s="37">
        <v>0</v>
      </c>
      <c r="K40" s="37">
        <v>0</v>
      </c>
      <c r="L40" s="37">
        <v>0</v>
      </c>
      <c r="M40" s="37">
        <f t="shared" si="2"/>
        <v>148330.86</v>
      </c>
    </row>
    <row r="41" spans="1:13" s="2" customFormat="1" ht="12.75" hidden="1" outlineLevel="1">
      <c r="A41" s="2" t="s">
        <v>575</v>
      </c>
      <c r="B41" s="30" t="s">
        <v>576</v>
      </c>
      <c r="C41" s="31" t="s">
        <v>577</v>
      </c>
      <c r="D41" s="37">
        <v>0</v>
      </c>
      <c r="E41" s="37">
        <v>26515.58</v>
      </c>
      <c r="F41" s="37">
        <v>0</v>
      </c>
      <c r="G41" s="37">
        <v>25003.74</v>
      </c>
      <c r="H41" s="37">
        <v>101506.3</v>
      </c>
      <c r="I41" s="37">
        <v>0</v>
      </c>
      <c r="J41" s="37">
        <v>0</v>
      </c>
      <c r="K41" s="37">
        <v>0</v>
      </c>
      <c r="L41" s="37">
        <v>0</v>
      </c>
      <c r="M41" s="37">
        <f t="shared" si="2"/>
        <v>153025.62</v>
      </c>
    </row>
    <row r="42" spans="1:13" s="2" customFormat="1" ht="12.75" hidden="1" outlineLevel="1">
      <c r="A42" s="2" t="s">
        <v>578</v>
      </c>
      <c r="B42" s="30" t="s">
        <v>579</v>
      </c>
      <c r="C42" s="31" t="s">
        <v>580</v>
      </c>
      <c r="D42" s="37">
        <v>0</v>
      </c>
      <c r="E42" s="37">
        <v>1844.1</v>
      </c>
      <c r="F42" s="37">
        <v>0</v>
      </c>
      <c r="G42" s="37">
        <v>0</v>
      </c>
      <c r="H42" s="37">
        <v>15121.26</v>
      </c>
      <c r="I42" s="37">
        <v>0</v>
      </c>
      <c r="J42" s="37">
        <v>0</v>
      </c>
      <c r="K42" s="37">
        <v>0</v>
      </c>
      <c r="L42" s="37">
        <v>0</v>
      </c>
      <c r="M42" s="37">
        <f t="shared" si="2"/>
        <v>16965.36</v>
      </c>
    </row>
    <row r="43" spans="1:13" s="2" customFormat="1" ht="12.75" hidden="1" outlineLevel="1">
      <c r="A43" s="2" t="s">
        <v>581</v>
      </c>
      <c r="B43" s="30" t="s">
        <v>582</v>
      </c>
      <c r="C43" s="31" t="s">
        <v>583</v>
      </c>
      <c r="D43" s="37">
        <v>0</v>
      </c>
      <c r="E43" s="37">
        <v>243.58</v>
      </c>
      <c r="F43" s="37">
        <v>0</v>
      </c>
      <c r="G43" s="37">
        <v>-785.78</v>
      </c>
      <c r="H43" s="37">
        <v>-937.46</v>
      </c>
      <c r="I43" s="37">
        <v>0</v>
      </c>
      <c r="J43" s="37">
        <v>0</v>
      </c>
      <c r="K43" s="37">
        <v>0</v>
      </c>
      <c r="L43" s="37">
        <v>0</v>
      </c>
      <c r="M43" s="37">
        <f t="shared" si="2"/>
        <v>-1479.6599999999999</v>
      </c>
    </row>
    <row r="44" spans="1:13" s="2" customFormat="1" ht="12.75" hidden="1" outlineLevel="1">
      <c r="A44" s="2" t="s">
        <v>596</v>
      </c>
      <c r="B44" s="30" t="s">
        <v>597</v>
      </c>
      <c r="C44" s="31" t="s">
        <v>598</v>
      </c>
      <c r="D44" s="37">
        <v>0</v>
      </c>
      <c r="E44" s="37">
        <v>2491.63</v>
      </c>
      <c r="F44" s="37">
        <v>0</v>
      </c>
      <c r="G44" s="37">
        <v>2491.57</v>
      </c>
      <c r="H44" s="37">
        <v>34145.35</v>
      </c>
      <c r="I44" s="37">
        <v>0</v>
      </c>
      <c r="J44" s="37">
        <v>0</v>
      </c>
      <c r="K44" s="37">
        <v>0</v>
      </c>
      <c r="L44" s="37">
        <v>0</v>
      </c>
      <c r="M44" s="37">
        <f t="shared" si="2"/>
        <v>39128.55</v>
      </c>
    </row>
    <row r="45" spans="1:13" s="2" customFormat="1" ht="12.75" hidden="1" outlineLevel="1">
      <c r="A45" s="2" t="s">
        <v>599</v>
      </c>
      <c r="B45" s="30" t="s">
        <v>600</v>
      </c>
      <c r="C45" s="31" t="s">
        <v>601</v>
      </c>
      <c r="D45" s="37">
        <v>0</v>
      </c>
      <c r="E45" s="37">
        <v>7137.58</v>
      </c>
      <c r="F45" s="37">
        <v>0</v>
      </c>
      <c r="G45" s="37">
        <v>6720.98</v>
      </c>
      <c r="H45" s="37">
        <v>27365.89</v>
      </c>
      <c r="I45" s="37">
        <v>0</v>
      </c>
      <c r="J45" s="37">
        <v>0</v>
      </c>
      <c r="K45" s="37">
        <v>0</v>
      </c>
      <c r="L45" s="37">
        <v>0</v>
      </c>
      <c r="M45" s="37">
        <f t="shared" si="2"/>
        <v>41224.45</v>
      </c>
    </row>
    <row r="46" spans="1:13" s="2" customFormat="1" ht="12.75" hidden="1" outlineLevel="1">
      <c r="A46" s="2" t="s">
        <v>602</v>
      </c>
      <c r="B46" s="30" t="s">
        <v>603</v>
      </c>
      <c r="C46" s="31" t="s">
        <v>604</v>
      </c>
      <c r="D46" s="37">
        <v>0</v>
      </c>
      <c r="E46" s="37">
        <v>501.58</v>
      </c>
      <c r="F46" s="37">
        <v>0</v>
      </c>
      <c r="G46" s="37">
        <v>0</v>
      </c>
      <c r="H46" s="37">
        <v>4112.4</v>
      </c>
      <c r="I46" s="37">
        <v>0</v>
      </c>
      <c r="J46" s="37">
        <v>0</v>
      </c>
      <c r="K46" s="37">
        <v>0</v>
      </c>
      <c r="L46" s="37">
        <v>0</v>
      </c>
      <c r="M46" s="37">
        <f t="shared" si="2"/>
        <v>4613.98</v>
      </c>
    </row>
    <row r="47" spans="1:13" s="2" customFormat="1" ht="12.75" hidden="1" outlineLevel="1">
      <c r="A47" s="2" t="s">
        <v>617</v>
      </c>
      <c r="B47" s="30" t="s">
        <v>618</v>
      </c>
      <c r="C47" s="31" t="s">
        <v>619</v>
      </c>
      <c r="D47" s="37">
        <v>0</v>
      </c>
      <c r="E47" s="37">
        <v>-218.37</v>
      </c>
      <c r="F47" s="37">
        <v>0</v>
      </c>
      <c r="G47" s="37">
        <v>-453.46</v>
      </c>
      <c r="H47" s="37">
        <v>-1627.26</v>
      </c>
      <c r="I47" s="37">
        <v>0</v>
      </c>
      <c r="J47" s="37">
        <v>0</v>
      </c>
      <c r="K47" s="37">
        <v>0</v>
      </c>
      <c r="L47" s="37">
        <v>0</v>
      </c>
      <c r="M47" s="37">
        <f t="shared" si="2"/>
        <v>-2299.09</v>
      </c>
    </row>
    <row r="48" spans="1:13" s="2" customFormat="1" ht="12.75" hidden="1" outlineLevel="1">
      <c r="A48" s="2" t="s">
        <v>630</v>
      </c>
      <c r="B48" s="30" t="s">
        <v>631</v>
      </c>
      <c r="C48" s="31" t="s">
        <v>632</v>
      </c>
      <c r="D48" s="37">
        <v>0</v>
      </c>
      <c r="E48" s="37">
        <v>54.46</v>
      </c>
      <c r="F48" s="37">
        <v>54.46</v>
      </c>
      <c r="G48" s="37">
        <v>54.46</v>
      </c>
      <c r="H48" s="37">
        <v>337.65</v>
      </c>
      <c r="I48" s="37">
        <v>0</v>
      </c>
      <c r="J48" s="37">
        <v>0</v>
      </c>
      <c r="K48" s="37">
        <v>134.88</v>
      </c>
      <c r="L48" s="37">
        <v>0</v>
      </c>
      <c r="M48" s="37">
        <f t="shared" si="2"/>
        <v>635.91</v>
      </c>
    </row>
    <row r="49" spans="1:13" s="2" customFormat="1" ht="12.75" hidden="1" outlineLevel="1">
      <c r="A49" s="2" t="s">
        <v>633</v>
      </c>
      <c r="B49" s="30" t="s">
        <v>634</v>
      </c>
      <c r="C49" s="31" t="s">
        <v>635</v>
      </c>
      <c r="D49" s="37">
        <v>0</v>
      </c>
      <c r="E49" s="37">
        <v>0</v>
      </c>
      <c r="F49" s="37">
        <v>0</v>
      </c>
      <c r="G49" s="37">
        <v>258.15</v>
      </c>
      <c r="H49" s="37">
        <v>1034.12</v>
      </c>
      <c r="I49" s="37">
        <v>0</v>
      </c>
      <c r="J49" s="37">
        <v>0</v>
      </c>
      <c r="K49" s="37">
        <v>645.93</v>
      </c>
      <c r="L49" s="37">
        <v>0</v>
      </c>
      <c r="M49" s="37">
        <f t="shared" si="2"/>
        <v>1938.1999999999998</v>
      </c>
    </row>
    <row r="50" spans="1:13" s="2" customFormat="1" ht="12.75" hidden="1" outlineLevel="1">
      <c r="A50" s="2" t="s">
        <v>137</v>
      </c>
      <c r="B50" s="30" t="s">
        <v>138</v>
      </c>
      <c r="C50" s="31" t="s">
        <v>139</v>
      </c>
      <c r="D50" s="37">
        <v>0</v>
      </c>
      <c r="E50" s="37">
        <v>1009.36</v>
      </c>
      <c r="F50" s="37">
        <v>1009.37</v>
      </c>
      <c r="G50" s="37">
        <v>1009.37</v>
      </c>
      <c r="H50" s="37">
        <v>2712.77</v>
      </c>
      <c r="I50" s="37">
        <v>0</v>
      </c>
      <c r="J50" s="37">
        <v>0</v>
      </c>
      <c r="K50" s="37">
        <v>0</v>
      </c>
      <c r="L50" s="37">
        <v>0</v>
      </c>
      <c r="M50" s="37">
        <f t="shared" si="2"/>
        <v>5740.87</v>
      </c>
    </row>
    <row r="51" spans="1:13" s="2" customFormat="1" ht="12.75" hidden="1" outlineLevel="1">
      <c r="A51" s="2" t="s">
        <v>636</v>
      </c>
      <c r="B51" s="30" t="s">
        <v>637</v>
      </c>
      <c r="C51" s="31" t="s">
        <v>638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557.02</v>
      </c>
      <c r="L51" s="37">
        <v>0</v>
      </c>
      <c r="M51" s="37">
        <f t="shared" si="2"/>
        <v>557.02</v>
      </c>
    </row>
    <row r="52" spans="1:13" s="2" customFormat="1" ht="12.75" hidden="1" outlineLevel="1">
      <c r="A52" s="2" t="s">
        <v>639</v>
      </c>
      <c r="B52" s="30" t="s">
        <v>640</v>
      </c>
      <c r="C52" s="31" t="s">
        <v>641</v>
      </c>
      <c r="D52" s="37">
        <v>0</v>
      </c>
      <c r="E52" s="37">
        <v>0</v>
      </c>
      <c r="F52" s="37">
        <v>0</v>
      </c>
      <c r="G52" s="37">
        <v>0</v>
      </c>
      <c r="H52" s="37">
        <v>100.16</v>
      </c>
      <c r="I52" s="37">
        <v>0</v>
      </c>
      <c r="J52" s="37">
        <v>0</v>
      </c>
      <c r="K52" s="37">
        <v>0</v>
      </c>
      <c r="L52" s="37">
        <v>0</v>
      </c>
      <c r="M52" s="37">
        <f aca="true" t="shared" si="3" ref="M52:M83">D52+E52+F52+G52+H52+I52+J52+K52+L52</f>
        <v>100.16</v>
      </c>
    </row>
    <row r="53" spans="1:13" s="2" customFormat="1" ht="12.75" hidden="1" outlineLevel="1">
      <c r="A53" s="2" t="s">
        <v>642</v>
      </c>
      <c r="B53" s="30" t="s">
        <v>643</v>
      </c>
      <c r="C53" s="31" t="s">
        <v>644</v>
      </c>
      <c r="D53" s="37">
        <v>0</v>
      </c>
      <c r="E53" s="37">
        <v>733.37</v>
      </c>
      <c r="F53" s="37">
        <v>16.18</v>
      </c>
      <c r="G53" s="37">
        <v>823.16</v>
      </c>
      <c r="H53" s="37">
        <v>9040.34</v>
      </c>
      <c r="I53" s="37">
        <v>0</v>
      </c>
      <c r="J53" s="37">
        <v>0</v>
      </c>
      <c r="K53" s="37">
        <v>0</v>
      </c>
      <c r="L53" s="37">
        <v>0</v>
      </c>
      <c r="M53" s="37">
        <f t="shared" si="3"/>
        <v>10613.05</v>
      </c>
    </row>
    <row r="54" spans="1:13" s="2" customFormat="1" ht="12.75" hidden="1" outlineLevel="1">
      <c r="A54" s="2" t="s">
        <v>645</v>
      </c>
      <c r="B54" s="30" t="s">
        <v>646</v>
      </c>
      <c r="C54" s="31" t="s">
        <v>647</v>
      </c>
      <c r="D54" s="37">
        <v>0</v>
      </c>
      <c r="E54" s="37">
        <v>0</v>
      </c>
      <c r="F54" s="37">
        <v>23.82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f t="shared" si="3"/>
        <v>23.82</v>
      </c>
    </row>
    <row r="55" spans="1:13" s="2" customFormat="1" ht="12.75" hidden="1" outlineLevel="1">
      <c r="A55" s="2" t="s">
        <v>146</v>
      </c>
      <c r="B55" s="30" t="s">
        <v>147</v>
      </c>
      <c r="C55" s="31" t="s">
        <v>148</v>
      </c>
      <c r="D55" s="37">
        <v>0</v>
      </c>
      <c r="E55" s="37">
        <v>520.4</v>
      </c>
      <c r="F55" s="37">
        <v>0</v>
      </c>
      <c r="G55" s="37">
        <v>0</v>
      </c>
      <c r="H55" s="37">
        <v>1561.19</v>
      </c>
      <c r="I55" s="37">
        <v>0</v>
      </c>
      <c r="J55" s="37">
        <v>0</v>
      </c>
      <c r="K55" s="37">
        <v>0</v>
      </c>
      <c r="L55" s="37">
        <v>0</v>
      </c>
      <c r="M55" s="37">
        <f t="shared" si="3"/>
        <v>2081.59</v>
      </c>
    </row>
    <row r="56" spans="1:13" s="2" customFormat="1" ht="12.75" hidden="1" outlineLevel="1">
      <c r="A56" s="2" t="s">
        <v>657</v>
      </c>
      <c r="B56" s="30" t="s">
        <v>658</v>
      </c>
      <c r="C56" s="31" t="s">
        <v>659</v>
      </c>
      <c r="D56" s="37">
        <v>0</v>
      </c>
      <c r="E56" s="37">
        <v>0</v>
      </c>
      <c r="F56" s="37">
        <v>0</v>
      </c>
      <c r="G56" s="37">
        <v>0</v>
      </c>
      <c r="H56" s="37">
        <v>113.82</v>
      </c>
      <c r="I56" s="37">
        <v>0</v>
      </c>
      <c r="J56" s="37">
        <v>0</v>
      </c>
      <c r="K56" s="37">
        <v>0</v>
      </c>
      <c r="L56" s="37">
        <v>0</v>
      </c>
      <c r="M56" s="37">
        <f t="shared" si="3"/>
        <v>113.82</v>
      </c>
    </row>
    <row r="57" spans="1:13" s="2" customFormat="1" ht="12.75" hidden="1" outlineLevel="1">
      <c r="A57" s="2" t="s">
        <v>663</v>
      </c>
      <c r="B57" s="30" t="s">
        <v>664</v>
      </c>
      <c r="C57" s="31" t="s">
        <v>665</v>
      </c>
      <c r="D57" s="37">
        <v>100.95</v>
      </c>
      <c r="E57" s="37">
        <v>6194.38</v>
      </c>
      <c r="F57" s="37">
        <v>7886.56</v>
      </c>
      <c r="G57" s="37">
        <v>12343.55</v>
      </c>
      <c r="H57" s="37">
        <v>10346.38</v>
      </c>
      <c r="I57" s="37">
        <v>0</v>
      </c>
      <c r="J57" s="37">
        <v>0</v>
      </c>
      <c r="K57" s="37">
        <v>0</v>
      </c>
      <c r="L57" s="37">
        <v>0</v>
      </c>
      <c r="M57" s="37">
        <f t="shared" si="3"/>
        <v>36871.82</v>
      </c>
    </row>
    <row r="58" spans="1:13" s="2" customFormat="1" ht="12.75" hidden="1" outlineLevel="1">
      <c r="A58" s="2" t="s">
        <v>666</v>
      </c>
      <c r="B58" s="30" t="s">
        <v>667</v>
      </c>
      <c r="C58" s="31" t="s">
        <v>668</v>
      </c>
      <c r="D58" s="37">
        <v>53.49</v>
      </c>
      <c r="E58" s="37">
        <v>1.17</v>
      </c>
      <c r="F58" s="37">
        <v>0</v>
      </c>
      <c r="G58" s="37">
        <v>0</v>
      </c>
      <c r="H58" s="37">
        <v>3.52</v>
      </c>
      <c r="I58" s="37">
        <v>0</v>
      </c>
      <c r="J58" s="37">
        <v>0</v>
      </c>
      <c r="K58" s="37">
        <v>0</v>
      </c>
      <c r="L58" s="37">
        <v>0</v>
      </c>
      <c r="M58" s="37">
        <f t="shared" si="3"/>
        <v>58.18000000000001</v>
      </c>
    </row>
    <row r="59" spans="1:13" s="2" customFormat="1" ht="12.75" hidden="1" outlineLevel="1">
      <c r="A59" s="2" t="s">
        <v>672</v>
      </c>
      <c r="B59" s="30" t="s">
        <v>673</v>
      </c>
      <c r="C59" s="31" t="s">
        <v>674</v>
      </c>
      <c r="D59" s="37">
        <v>0</v>
      </c>
      <c r="E59" s="37">
        <v>2239.46</v>
      </c>
      <c r="F59" s="37">
        <v>0</v>
      </c>
      <c r="G59" s="37">
        <v>0</v>
      </c>
      <c r="H59" s="37">
        <v>6718.36</v>
      </c>
      <c r="I59" s="37">
        <v>0</v>
      </c>
      <c r="J59" s="37">
        <v>0</v>
      </c>
      <c r="K59" s="37">
        <v>0</v>
      </c>
      <c r="L59" s="37">
        <v>0</v>
      </c>
      <c r="M59" s="37">
        <f t="shared" si="3"/>
        <v>8957.82</v>
      </c>
    </row>
    <row r="60" spans="1:13" s="2" customFormat="1" ht="12.75" hidden="1" outlineLevel="1">
      <c r="A60" s="2" t="s">
        <v>152</v>
      </c>
      <c r="B60" s="30" t="s">
        <v>153</v>
      </c>
      <c r="C60" s="31" t="s">
        <v>154</v>
      </c>
      <c r="D60" s="37">
        <v>0</v>
      </c>
      <c r="E60" s="37">
        <v>0</v>
      </c>
      <c r="F60" s="37">
        <v>0</v>
      </c>
      <c r="G60" s="37">
        <v>0</v>
      </c>
      <c r="H60" s="37">
        <v>14250</v>
      </c>
      <c r="I60" s="37">
        <v>0</v>
      </c>
      <c r="J60" s="37">
        <v>0</v>
      </c>
      <c r="K60" s="37">
        <v>0</v>
      </c>
      <c r="L60" s="37">
        <v>0</v>
      </c>
      <c r="M60" s="37">
        <f t="shared" si="3"/>
        <v>14250</v>
      </c>
    </row>
    <row r="61" spans="1:13" s="2" customFormat="1" ht="12.75" hidden="1" outlineLevel="1">
      <c r="A61" s="2" t="s">
        <v>155</v>
      </c>
      <c r="B61" s="30" t="s">
        <v>156</v>
      </c>
      <c r="C61" s="31" t="s">
        <v>157</v>
      </c>
      <c r="D61" s="37">
        <v>0</v>
      </c>
      <c r="E61" s="37">
        <v>31.18</v>
      </c>
      <c r="F61" s="37">
        <v>0</v>
      </c>
      <c r="G61" s="37">
        <v>0</v>
      </c>
      <c r="H61" s="37">
        <v>790.71</v>
      </c>
      <c r="I61" s="37">
        <v>0</v>
      </c>
      <c r="J61" s="37">
        <v>0</v>
      </c>
      <c r="K61" s="37">
        <v>0</v>
      </c>
      <c r="L61" s="37">
        <v>0</v>
      </c>
      <c r="M61" s="37">
        <f t="shared" si="3"/>
        <v>821.89</v>
      </c>
    </row>
    <row r="62" spans="1:13" s="2" customFormat="1" ht="12.75" hidden="1" outlineLevel="1">
      <c r="A62" s="2" t="s">
        <v>678</v>
      </c>
      <c r="B62" s="30" t="s">
        <v>679</v>
      </c>
      <c r="C62" s="31" t="s">
        <v>680</v>
      </c>
      <c r="D62" s="37">
        <v>112.5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3037.5</v>
      </c>
      <c r="L62" s="37">
        <v>0</v>
      </c>
      <c r="M62" s="37">
        <f t="shared" si="3"/>
        <v>3150</v>
      </c>
    </row>
    <row r="63" spans="1:13" s="2" customFormat="1" ht="12.75" hidden="1" outlineLevel="1">
      <c r="A63" s="2" t="s">
        <v>684</v>
      </c>
      <c r="B63" s="30" t="s">
        <v>685</v>
      </c>
      <c r="C63" s="31" t="s">
        <v>686</v>
      </c>
      <c r="D63" s="37">
        <v>2850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32550</v>
      </c>
      <c r="L63" s="37">
        <v>0</v>
      </c>
      <c r="M63" s="37">
        <f t="shared" si="3"/>
        <v>35400</v>
      </c>
    </row>
    <row r="64" spans="1:13" s="2" customFormat="1" ht="12.75" hidden="1" outlineLevel="1">
      <c r="A64" s="2" t="s">
        <v>687</v>
      </c>
      <c r="B64" s="30" t="s">
        <v>688</v>
      </c>
      <c r="C64" s="31" t="s">
        <v>689</v>
      </c>
      <c r="D64" s="37">
        <v>0</v>
      </c>
      <c r="E64" s="37">
        <v>2489</v>
      </c>
      <c r="F64" s="37">
        <v>2489</v>
      </c>
      <c r="G64" s="37">
        <v>2489</v>
      </c>
      <c r="H64" s="37">
        <v>2489</v>
      </c>
      <c r="I64" s="37">
        <v>0</v>
      </c>
      <c r="J64" s="37">
        <v>0</v>
      </c>
      <c r="K64" s="37">
        <v>0</v>
      </c>
      <c r="L64" s="37">
        <v>0</v>
      </c>
      <c r="M64" s="37">
        <f t="shared" si="3"/>
        <v>9956</v>
      </c>
    </row>
    <row r="65" spans="1:13" s="2" customFormat="1" ht="12.75" hidden="1" outlineLevel="1">
      <c r="A65" s="2" t="s">
        <v>693</v>
      </c>
      <c r="B65" s="30" t="s">
        <v>694</v>
      </c>
      <c r="C65" s="31" t="s">
        <v>695</v>
      </c>
      <c r="D65" s="37">
        <v>0</v>
      </c>
      <c r="E65" s="37">
        <v>155.31</v>
      </c>
      <c r="F65" s="37">
        <v>155.31</v>
      </c>
      <c r="G65" s="37">
        <v>155.31</v>
      </c>
      <c r="H65" s="37">
        <v>155.31</v>
      </c>
      <c r="I65" s="37">
        <v>0</v>
      </c>
      <c r="J65" s="37">
        <v>0</v>
      </c>
      <c r="K65" s="37">
        <v>0</v>
      </c>
      <c r="L65" s="37">
        <v>0</v>
      </c>
      <c r="M65" s="37">
        <f t="shared" si="3"/>
        <v>621.24</v>
      </c>
    </row>
    <row r="66" spans="1:13" s="2" customFormat="1" ht="12.75" hidden="1" outlineLevel="1">
      <c r="A66" s="2" t="s">
        <v>167</v>
      </c>
      <c r="B66" s="30" t="s">
        <v>168</v>
      </c>
      <c r="C66" s="31" t="s">
        <v>169</v>
      </c>
      <c r="D66" s="37">
        <v>0</v>
      </c>
      <c r="E66" s="37">
        <v>31.8</v>
      </c>
      <c r="F66" s="37">
        <v>0</v>
      </c>
      <c r="G66" s="37">
        <v>0</v>
      </c>
      <c r="H66" s="37">
        <v>95.37</v>
      </c>
      <c r="I66" s="37">
        <v>0</v>
      </c>
      <c r="J66" s="37">
        <v>0</v>
      </c>
      <c r="K66" s="37">
        <v>0</v>
      </c>
      <c r="L66" s="37">
        <v>0</v>
      </c>
      <c r="M66" s="37">
        <f t="shared" si="3"/>
        <v>127.17</v>
      </c>
    </row>
    <row r="67" spans="1:13" s="2" customFormat="1" ht="12.75" hidden="1" outlineLevel="1">
      <c r="A67" s="2" t="s">
        <v>699</v>
      </c>
      <c r="B67" s="30" t="s">
        <v>700</v>
      </c>
      <c r="C67" s="31" t="s">
        <v>701</v>
      </c>
      <c r="D67" s="37">
        <v>0</v>
      </c>
      <c r="E67" s="37">
        <v>5585</v>
      </c>
      <c r="F67" s="37">
        <v>5585</v>
      </c>
      <c r="G67" s="37">
        <v>5585</v>
      </c>
      <c r="H67" s="37">
        <v>5585</v>
      </c>
      <c r="I67" s="37">
        <v>0</v>
      </c>
      <c r="J67" s="37">
        <v>0</v>
      </c>
      <c r="K67" s="37">
        <v>500</v>
      </c>
      <c r="L67" s="37">
        <v>0</v>
      </c>
      <c r="M67" s="37">
        <f t="shared" si="3"/>
        <v>22840</v>
      </c>
    </row>
    <row r="68" spans="1:13" s="2" customFormat="1" ht="12.75" hidden="1" outlineLevel="1">
      <c r="A68" s="2" t="s">
        <v>702</v>
      </c>
      <c r="B68" s="30" t="s">
        <v>703</v>
      </c>
      <c r="C68" s="31" t="s">
        <v>704</v>
      </c>
      <c r="D68" s="37">
        <v>0</v>
      </c>
      <c r="E68" s="37">
        <v>0</v>
      </c>
      <c r="F68" s="37">
        <v>26000</v>
      </c>
      <c r="G68" s="37">
        <v>0</v>
      </c>
      <c r="H68" s="37">
        <v>239924.41</v>
      </c>
      <c r="I68" s="37">
        <v>0</v>
      </c>
      <c r="J68" s="37">
        <v>0</v>
      </c>
      <c r="K68" s="37">
        <v>30686.04</v>
      </c>
      <c r="L68" s="37">
        <v>0</v>
      </c>
      <c r="M68" s="37">
        <f t="shared" si="3"/>
        <v>296610.45</v>
      </c>
    </row>
    <row r="69" spans="1:13" s="2" customFormat="1" ht="12.75" hidden="1" outlineLevel="1">
      <c r="A69" s="2" t="s">
        <v>705</v>
      </c>
      <c r="B69" s="30" t="s">
        <v>706</v>
      </c>
      <c r="C69" s="31" t="s">
        <v>707</v>
      </c>
      <c r="D69" s="37">
        <v>0</v>
      </c>
      <c r="E69" s="37">
        <v>1845.83</v>
      </c>
      <c r="F69" s="37">
        <v>0</v>
      </c>
      <c r="G69" s="37">
        <v>0</v>
      </c>
      <c r="H69" s="37">
        <v>55371.78</v>
      </c>
      <c r="I69" s="37">
        <v>0</v>
      </c>
      <c r="J69" s="37">
        <v>0</v>
      </c>
      <c r="K69" s="37">
        <v>0</v>
      </c>
      <c r="L69" s="37">
        <v>0</v>
      </c>
      <c r="M69" s="37">
        <f t="shared" si="3"/>
        <v>57217.61</v>
      </c>
    </row>
    <row r="70" spans="1:13" s="2" customFormat="1" ht="12.75" hidden="1" outlineLevel="1">
      <c r="A70" s="2" t="s">
        <v>766</v>
      </c>
      <c r="B70" s="30" t="s">
        <v>767</v>
      </c>
      <c r="C70" s="31" t="s">
        <v>768</v>
      </c>
      <c r="D70" s="37">
        <v>483215.7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857097.29</v>
      </c>
      <c r="K70" s="37">
        <v>5598001.02</v>
      </c>
      <c r="L70" s="37">
        <v>180464.65</v>
      </c>
      <c r="M70" s="37">
        <f t="shared" si="3"/>
        <v>7118778.66</v>
      </c>
    </row>
    <row r="71" spans="1:13" s="2" customFormat="1" ht="12.75" hidden="1" outlineLevel="1">
      <c r="A71" s="2" t="s">
        <v>769</v>
      </c>
      <c r="B71" s="30" t="s">
        <v>770</v>
      </c>
      <c r="C71" s="31" t="s">
        <v>771</v>
      </c>
      <c r="D71" s="37">
        <v>26242.94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493367.06</v>
      </c>
      <c r="L71" s="37">
        <v>5248.59</v>
      </c>
      <c r="M71" s="37">
        <f t="shared" si="3"/>
        <v>524858.59</v>
      </c>
    </row>
    <row r="72" spans="1:13" s="2" customFormat="1" ht="12.75" hidden="1" outlineLevel="1">
      <c r="A72" s="2" t="s">
        <v>772</v>
      </c>
      <c r="B72" s="30" t="s">
        <v>773</v>
      </c>
      <c r="C72" s="31" t="s">
        <v>774</v>
      </c>
      <c r="D72" s="37">
        <v>7100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11500</v>
      </c>
      <c r="K72" s="37">
        <v>8700</v>
      </c>
      <c r="L72" s="37">
        <v>0</v>
      </c>
      <c r="M72" s="37">
        <f t="shared" si="3"/>
        <v>27300</v>
      </c>
    </row>
    <row r="73" spans="1:13" s="2" customFormat="1" ht="12.75" hidden="1" outlineLevel="1">
      <c r="A73" s="2" t="s">
        <v>775</v>
      </c>
      <c r="B73" s="30" t="s">
        <v>776</v>
      </c>
      <c r="C73" s="31" t="s">
        <v>777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147592.77</v>
      </c>
      <c r="L73" s="37">
        <v>0</v>
      </c>
      <c r="M73" s="37">
        <f t="shared" si="3"/>
        <v>147592.77</v>
      </c>
    </row>
    <row r="74" spans="1:13" s="2" customFormat="1" ht="12.75" hidden="1" outlineLevel="1">
      <c r="A74" s="2" t="s">
        <v>778</v>
      </c>
      <c r="B74" s="30" t="s">
        <v>779</v>
      </c>
      <c r="C74" s="31" t="s">
        <v>780</v>
      </c>
      <c r="D74" s="37">
        <v>414741</v>
      </c>
      <c r="E74" s="37">
        <v>26742</v>
      </c>
      <c r="F74" s="37">
        <v>0</v>
      </c>
      <c r="G74" s="37">
        <v>1208798</v>
      </c>
      <c r="H74" s="37">
        <v>1771344</v>
      </c>
      <c r="I74" s="37">
        <v>4841129</v>
      </c>
      <c r="J74" s="37">
        <v>216357</v>
      </c>
      <c r="K74" s="37">
        <v>1823237</v>
      </c>
      <c r="L74" s="37">
        <v>0</v>
      </c>
      <c r="M74" s="37">
        <f t="shared" si="3"/>
        <v>10302348</v>
      </c>
    </row>
    <row r="75" spans="1:13" s="2" customFormat="1" ht="12.75" hidden="1" outlineLevel="1">
      <c r="A75" s="2" t="s">
        <v>781</v>
      </c>
      <c r="B75" s="30" t="s">
        <v>782</v>
      </c>
      <c r="C75" s="31" t="s">
        <v>783</v>
      </c>
      <c r="D75" s="37">
        <v>649229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177000</v>
      </c>
      <c r="K75" s="37">
        <v>426249</v>
      </c>
      <c r="L75" s="37">
        <v>11053.11</v>
      </c>
      <c r="M75" s="37">
        <f t="shared" si="3"/>
        <v>1263531.11</v>
      </c>
    </row>
    <row r="76" spans="1:13" s="2" customFormat="1" ht="12.75" hidden="1" outlineLevel="1">
      <c r="A76" s="2" t="s">
        <v>784</v>
      </c>
      <c r="B76" s="30" t="s">
        <v>785</v>
      </c>
      <c r="C76" s="31" t="s">
        <v>786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555743.55</v>
      </c>
      <c r="L76" s="37">
        <v>0</v>
      </c>
      <c r="M76" s="37">
        <f t="shared" si="3"/>
        <v>555743.55</v>
      </c>
    </row>
    <row r="77" spans="1:13" s="2" customFormat="1" ht="12.75" hidden="1" outlineLevel="1">
      <c r="A77" s="2" t="s">
        <v>787</v>
      </c>
      <c r="B77" s="30" t="s">
        <v>788</v>
      </c>
      <c r="C77" s="31" t="s">
        <v>789</v>
      </c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138052</v>
      </c>
      <c r="L77" s="37">
        <v>0</v>
      </c>
      <c r="M77" s="37">
        <f t="shared" si="3"/>
        <v>138052</v>
      </c>
    </row>
    <row r="78" spans="1:13" s="2" customFormat="1" ht="12.75" collapsed="1">
      <c r="A78" s="2" t="s">
        <v>33</v>
      </c>
      <c r="B78" s="30" t="s">
        <v>34</v>
      </c>
      <c r="C78" s="31"/>
      <c r="D78" s="37">
        <v>1583645.58</v>
      </c>
      <c r="E78" s="37">
        <v>95193.78</v>
      </c>
      <c r="F78" s="37">
        <v>43219.7</v>
      </c>
      <c r="G78" s="37">
        <v>1273538.33</v>
      </c>
      <c r="H78" s="37">
        <v>2431900.57</v>
      </c>
      <c r="I78" s="37">
        <v>4841129</v>
      </c>
      <c r="J78" s="37">
        <v>1261954.29</v>
      </c>
      <c r="K78" s="37">
        <v>9259053.77</v>
      </c>
      <c r="L78" s="37">
        <v>196766.35</v>
      </c>
      <c r="M78" s="37">
        <f t="shared" si="3"/>
        <v>20986401.37</v>
      </c>
    </row>
    <row r="79" spans="2:13" s="22" customFormat="1" ht="12.75">
      <c r="B79" s="23"/>
      <c r="C79" s="24"/>
      <c r="D79" s="40"/>
      <c r="E79" s="40"/>
      <c r="F79" s="40"/>
      <c r="G79" s="40"/>
      <c r="H79" s="40"/>
      <c r="I79" s="40"/>
      <c r="J79" s="40"/>
      <c r="K79" s="40"/>
      <c r="L79" s="40"/>
      <c r="M79" s="40"/>
    </row>
    <row r="80" spans="2:13" s="22" customFormat="1" ht="12.75">
      <c r="B80" s="23" t="s">
        <v>35</v>
      </c>
      <c r="C80" s="24"/>
      <c r="D80" s="40">
        <f aca="true" t="shared" si="4" ref="D80:M80">D39+D78</f>
        <v>1583645.58</v>
      </c>
      <c r="E80" s="40">
        <f t="shared" si="4"/>
        <v>9734572.64</v>
      </c>
      <c r="F80" s="40">
        <f t="shared" si="4"/>
        <v>43219.7</v>
      </c>
      <c r="G80" s="40">
        <f t="shared" si="4"/>
        <v>4624846.46</v>
      </c>
      <c r="H80" s="40">
        <f t="shared" si="4"/>
        <v>111949369.7</v>
      </c>
      <c r="I80" s="40">
        <f t="shared" si="4"/>
        <v>9357727.7</v>
      </c>
      <c r="J80" s="40">
        <f t="shared" si="4"/>
        <v>1261954.29</v>
      </c>
      <c r="K80" s="40">
        <f t="shared" si="4"/>
        <v>9259053.77</v>
      </c>
      <c r="L80" s="40">
        <f t="shared" si="4"/>
        <v>196766.35</v>
      </c>
      <c r="M80" s="40">
        <f t="shared" si="4"/>
        <v>148011156.19</v>
      </c>
    </row>
    <row r="81" spans="2:13" s="22" customFormat="1" ht="12.75">
      <c r="B81" s="23"/>
      <c r="C81" s="24"/>
      <c r="D81" s="40"/>
      <c r="E81" s="40"/>
      <c r="F81" s="40"/>
      <c r="G81" s="40"/>
      <c r="H81" s="40"/>
      <c r="I81" s="40"/>
      <c r="J81" s="40"/>
      <c r="K81" s="40"/>
      <c r="L81" s="40"/>
      <c r="M81" s="40"/>
    </row>
    <row r="82" spans="2:13" s="29" customFormat="1" ht="12.75">
      <c r="B82" s="23" t="s">
        <v>36</v>
      </c>
      <c r="C82" s="24"/>
      <c r="D82" s="40">
        <f aca="true" t="shared" si="5" ref="D82:M82">D17-D80</f>
        <v>-599612.3</v>
      </c>
      <c r="E82" s="40">
        <f t="shared" si="5"/>
        <v>385230.94999999925</v>
      </c>
      <c r="F82" s="40">
        <f t="shared" si="5"/>
        <v>4472.200000000004</v>
      </c>
      <c r="G82" s="40">
        <f t="shared" si="5"/>
        <v>92882.84999999963</v>
      </c>
      <c r="H82" s="40">
        <f t="shared" si="5"/>
        <v>4382581.459999993</v>
      </c>
      <c r="I82" s="40">
        <f t="shared" si="5"/>
        <v>-3135047.5699999994</v>
      </c>
      <c r="J82" s="40">
        <f t="shared" si="5"/>
        <v>25139.419999999925</v>
      </c>
      <c r="K82" s="40">
        <f t="shared" si="5"/>
        <v>1094405.7000000011</v>
      </c>
      <c r="L82" s="40">
        <f t="shared" si="5"/>
        <v>302610.64</v>
      </c>
      <c r="M82" s="40">
        <f t="shared" si="5"/>
        <v>2552663.350000024</v>
      </c>
    </row>
    <row r="83" spans="2:13" s="22" customFormat="1" ht="12.75">
      <c r="B83" s="23"/>
      <c r="C83" s="24"/>
      <c r="D83" s="40"/>
      <c r="E83" s="40"/>
      <c r="F83" s="40"/>
      <c r="G83" s="40"/>
      <c r="H83" s="40"/>
      <c r="I83" s="40"/>
      <c r="J83" s="40"/>
      <c r="K83" s="40"/>
      <c r="L83" s="40"/>
      <c r="M83" s="40"/>
    </row>
    <row r="84" spans="1:13" s="2" customFormat="1" ht="12.75" hidden="1" outlineLevel="1">
      <c r="A84" s="2" t="s">
        <v>621</v>
      </c>
      <c r="B84" s="30" t="s">
        <v>622</v>
      </c>
      <c r="C84" s="31" t="s">
        <v>623</v>
      </c>
      <c r="D84" s="37">
        <v>0</v>
      </c>
      <c r="E84" s="37">
        <v>0</v>
      </c>
      <c r="F84" s="37">
        <v>0</v>
      </c>
      <c r="G84" s="37">
        <v>0</v>
      </c>
      <c r="H84" s="37">
        <v>0</v>
      </c>
      <c r="I84" s="37">
        <v>0</v>
      </c>
      <c r="J84" s="37">
        <v>300000</v>
      </c>
      <c r="K84" s="37">
        <v>0</v>
      </c>
      <c r="L84" s="37">
        <v>0</v>
      </c>
      <c r="M84" s="37">
        <f>D84+E84+F84+G84+H84+I84+J84+K84+L84</f>
        <v>300000</v>
      </c>
    </row>
    <row r="85" spans="1:13" s="22" customFormat="1" ht="12.75" collapsed="1">
      <c r="A85" s="22" t="s">
        <v>37</v>
      </c>
      <c r="B85" s="23" t="s">
        <v>38</v>
      </c>
      <c r="C85" s="24"/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300000</v>
      </c>
      <c r="K85" s="40">
        <v>0</v>
      </c>
      <c r="L85" s="40">
        <v>0</v>
      </c>
      <c r="M85" s="40">
        <f>D85+E85+F85+G85+H85+I85+J85+K85+L85</f>
        <v>300000</v>
      </c>
    </row>
    <row r="86" spans="2:13" s="22" customFormat="1" ht="12.75">
      <c r="B86" s="23"/>
      <c r="C86" s="24"/>
      <c r="D86" s="40"/>
      <c r="E86" s="40"/>
      <c r="F86" s="40"/>
      <c r="G86" s="40"/>
      <c r="H86" s="40"/>
      <c r="I86" s="40"/>
      <c r="J86" s="40"/>
      <c r="K86" s="40"/>
      <c r="L86" s="40"/>
      <c r="M86" s="40"/>
    </row>
    <row r="87" spans="2:13" s="22" customFormat="1" ht="12.75">
      <c r="B87" s="65" t="s">
        <v>39</v>
      </c>
      <c r="C87" s="66"/>
      <c r="D87" s="40">
        <f aca="true" t="shared" si="6" ref="D87:M87">D82+D85</f>
        <v>-599612.3</v>
      </c>
      <c r="E87" s="40">
        <f t="shared" si="6"/>
        <v>385230.94999999925</v>
      </c>
      <c r="F87" s="40">
        <f t="shared" si="6"/>
        <v>4472.200000000004</v>
      </c>
      <c r="G87" s="40">
        <f t="shared" si="6"/>
        <v>92882.84999999963</v>
      </c>
      <c r="H87" s="40">
        <f t="shared" si="6"/>
        <v>4382581.459999993</v>
      </c>
      <c r="I87" s="40">
        <f t="shared" si="6"/>
        <v>-3135047.5699999994</v>
      </c>
      <c r="J87" s="40">
        <f t="shared" si="6"/>
        <v>325139.4199999999</v>
      </c>
      <c r="K87" s="40">
        <f t="shared" si="6"/>
        <v>1094405.7000000011</v>
      </c>
      <c r="L87" s="40">
        <f t="shared" si="6"/>
        <v>302610.64</v>
      </c>
      <c r="M87" s="40">
        <f t="shared" si="6"/>
        <v>2852663.350000024</v>
      </c>
    </row>
    <row r="88" spans="2:13" s="22" customFormat="1" ht="12.75">
      <c r="B88" s="23"/>
      <c r="C88" s="24"/>
      <c r="D88" s="40"/>
      <c r="E88" s="40"/>
      <c r="F88" s="40"/>
      <c r="G88" s="40"/>
      <c r="H88" s="40"/>
      <c r="I88" s="40"/>
      <c r="J88" s="40"/>
      <c r="K88" s="40"/>
      <c r="L88" s="40"/>
      <c r="M88" s="40"/>
    </row>
    <row r="89" spans="1:13" s="2" customFormat="1" ht="12.75" hidden="1" outlineLevel="1">
      <c r="A89" s="2" t="s">
        <v>892</v>
      </c>
      <c r="B89" s="30" t="s">
        <v>893</v>
      </c>
      <c r="C89" s="31" t="s">
        <v>894</v>
      </c>
      <c r="D89" s="37">
        <v>1201436.17</v>
      </c>
      <c r="E89" s="37">
        <v>2554485.14</v>
      </c>
      <c r="F89" s="37">
        <v>1343166.41</v>
      </c>
      <c r="G89" s="37">
        <v>2397609.56</v>
      </c>
      <c r="H89" s="37">
        <v>24031087.05</v>
      </c>
      <c r="I89" s="37">
        <v>4511731.86</v>
      </c>
      <c r="J89" s="37">
        <v>1151388.79</v>
      </c>
      <c r="K89" s="37">
        <v>-2356619.97</v>
      </c>
      <c r="L89" s="37">
        <v>1846725.73</v>
      </c>
      <c r="M89" s="37">
        <f>D89+E89+F89+G89+H89+I89+J89+K89+L89</f>
        <v>36681010.739999995</v>
      </c>
    </row>
    <row r="90" spans="1:13" s="22" customFormat="1" ht="12.75" collapsed="1">
      <c r="A90" s="22" t="s">
        <v>40</v>
      </c>
      <c r="B90" s="23" t="s">
        <v>896</v>
      </c>
      <c r="C90" s="24"/>
      <c r="D90" s="40">
        <v>1201436.17</v>
      </c>
      <c r="E90" s="40">
        <v>2554485.14</v>
      </c>
      <c r="F90" s="40">
        <v>1343166.41</v>
      </c>
      <c r="G90" s="40">
        <v>2397609.56</v>
      </c>
      <c r="H90" s="40">
        <v>24031087.05</v>
      </c>
      <c r="I90" s="40">
        <v>4511731.86</v>
      </c>
      <c r="J90" s="40">
        <v>1151388.79</v>
      </c>
      <c r="K90" s="40">
        <v>-2356619.97</v>
      </c>
      <c r="L90" s="40">
        <v>1846725.73</v>
      </c>
      <c r="M90" s="40">
        <f>D90+E90+F90+G90+H90+I90+J90+K90+L90</f>
        <v>36681010.739999995</v>
      </c>
    </row>
    <row r="91" spans="2:13" s="22" customFormat="1" ht="12.75">
      <c r="B91" s="23"/>
      <c r="C91" s="24"/>
      <c r="D91" s="27"/>
      <c r="E91" s="27"/>
      <c r="F91" s="27"/>
      <c r="G91" s="27"/>
      <c r="H91" s="27"/>
      <c r="I91" s="27"/>
      <c r="J91" s="27"/>
      <c r="K91" s="27"/>
      <c r="L91" s="27"/>
      <c r="M91" s="27"/>
    </row>
    <row r="92" spans="2:13" s="22" customFormat="1" ht="12.75">
      <c r="B92" s="23" t="s">
        <v>358</v>
      </c>
      <c r="C92" s="24"/>
      <c r="D92" s="42">
        <f aca="true" t="shared" si="7" ref="D92:M92">D87+D90</f>
        <v>601823.8699999999</v>
      </c>
      <c r="E92" s="42">
        <f t="shared" si="7"/>
        <v>2939716.0899999994</v>
      </c>
      <c r="F92" s="42">
        <f t="shared" si="7"/>
        <v>1347638.6099999999</v>
      </c>
      <c r="G92" s="42">
        <f t="shared" si="7"/>
        <v>2490492.4099999997</v>
      </c>
      <c r="H92" s="42">
        <f t="shared" si="7"/>
        <v>28413668.509999994</v>
      </c>
      <c r="I92" s="42">
        <f t="shared" si="7"/>
        <v>1376684.290000001</v>
      </c>
      <c r="J92" s="42">
        <f t="shared" si="7"/>
        <v>1476528.21</v>
      </c>
      <c r="K92" s="42">
        <f t="shared" si="7"/>
        <v>-1262214.269999999</v>
      </c>
      <c r="L92" s="42">
        <f t="shared" si="7"/>
        <v>2149336.37</v>
      </c>
      <c r="M92" s="42">
        <f t="shared" si="7"/>
        <v>39533674.09000002</v>
      </c>
    </row>
  </sheetData>
  <printOptions/>
  <pageMargins left="0.5" right="0.5" top="0.75" bottom="0.5" header="0.5" footer="0.5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7"/>
  <sheetViews>
    <sheetView workbookViewId="0" topLeftCell="A1">
      <selection activeCell="A5" sqref="A5"/>
    </sheetView>
  </sheetViews>
  <sheetFormatPr defaultColWidth="9.140625" defaultRowHeight="12.75"/>
  <cols>
    <col min="1" max="1" width="2.7109375" style="34" customWidth="1"/>
    <col min="2" max="2" width="72.7109375" style="34" customWidth="1"/>
    <col min="3" max="3" width="14.7109375" style="34" customWidth="1"/>
    <col min="4" max="4" width="3.7109375" style="34" hidden="1" customWidth="1"/>
    <col min="5" max="5" width="14.7109375" style="57" customWidth="1"/>
    <col min="6" max="16384" width="8.00390625" style="57" customWidth="1"/>
  </cols>
  <sheetData>
    <row r="1" spans="1:5" s="54" customFormat="1" ht="15.75">
      <c r="A1" s="50" t="s">
        <v>272</v>
      </c>
      <c r="B1" s="6"/>
      <c r="C1" s="51"/>
      <c r="D1" s="52"/>
      <c r="E1" s="53"/>
    </row>
    <row r="2" spans="1:5" ht="15.75">
      <c r="A2" s="55" t="s">
        <v>316</v>
      </c>
      <c r="B2" s="12"/>
      <c r="C2" s="52"/>
      <c r="D2" s="52"/>
      <c r="E2" s="56"/>
    </row>
    <row r="3" spans="1:5" s="54" customFormat="1" ht="15.75">
      <c r="A3" s="55" t="s">
        <v>78</v>
      </c>
      <c r="B3" s="12"/>
      <c r="C3" s="52"/>
      <c r="D3" s="52"/>
      <c r="E3" s="58"/>
    </row>
    <row r="4" spans="1:5" ht="12.75" customHeight="1">
      <c r="A4" s="17" t="s">
        <v>273</v>
      </c>
      <c r="B4" s="18"/>
      <c r="C4" s="59"/>
      <c r="D4" s="52"/>
      <c r="E4" s="60"/>
    </row>
    <row r="5" spans="1:5" ht="12.75" customHeight="1">
      <c r="A5" s="61"/>
      <c r="B5" s="62"/>
      <c r="C5" s="63">
        <v>2004</v>
      </c>
      <c r="D5" s="64"/>
      <c r="E5" s="63">
        <v>2003</v>
      </c>
    </row>
    <row r="6" spans="1:5" ht="12.75" customHeight="1">
      <c r="A6" s="65" t="s">
        <v>317</v>
      </c>
      <c r="B6" s="66"/>
      <c r="C6" s="67"/>
      <c r="D6" s="68"/>
      <c r="E6" s="69"/>
    </row>
    <row r="7" spans="1:5" s="70" customFormat="1" ht="12.75" customHeight="1">
      <c r="A7" s="30"/>
      <c r="B7" s="31" t="s">
        <v>318</v>
      </c>
      <c r="C7" s="35">
        <v>0</v>
      </c>
      <c r="D7" s="34"/>
      <c r="E7" s="35">
        <v>0</v>
      </c>
    </row>
    <row r="8" spans="1:5" s="70" customFormat="1" ht="12.75" customHeight="1">
      <c r="A8" s="30"/>
      <c r="B8" s="31" t="s">
        <v>319</v>
      </c>
      <c r="C8" s="37">
        <v>1</v>
      </c>
      <c r="D8" s="34"/>
      <c r="E8" s="37">
        <v>0</v>
      </c>
    </row>
    <row r="9" spans="1:5" s="71" customFormat="1" ht="12.75" customHeight="1">
      <c r="A9" s="23"/>
      <c r="B9" s="24" t="s">
        <v>320</v>
      </c>
      <c r="C9" s="40">
        <f>SUM(C7-C8)</f>
        <v>-1</v>
      </c>
      <c r="D9" s="29"/>
      <c r="E9" s="40">
        <v>0</v>
      </c>
    </row>
    <row r="10" spans="1:5" s="72" customFormat="1" ht="12.75" customHeight="1">
      <c r="A10" s="30"/>
      <c r="B10" s="31" t="s">
        <v>321</v>
      </c>
      <c r="C10" s="37">
        <v>0</v>
      </c>
      <c r="D10" s="34"/>
      <c r="E10" s="37">
        <v>0</v>
      </c>
    </row>
    <row r="11" spans="1:5" s="72" customFormat="1" ht="12.75" customHeight="1">
      <c r="A11" s="30"/>
      <c r="B11" s="31" t="s">
        <v>322</v>
      </c>
      <c r="C11" s="37">
        <v>0</v>
      </c>
      <c r="D11" s="34"/>
      <c r="E11" s="37">
        <v>0</v>
      </c>
    </row>
    <row r="12" spans="1:5" s="72" customFormat="1" ht="12.75" customHeight="1">
      <c r="A12" s="30"/>
      <c r="B12" s="31" t="s">
        <v>323</v>
      </c>
      <c r="C12" s="37">
        <v>0</v>
      </c>
      <c r="D12" s="34"/>
      <c r="E12" s="37">
        <v>0</v>
      </c>
    </row>
    <row r="13" spans="1:5" s="72" customFormat="1" ht="12.75" customHeight="1">
      <c r="A13" s="30"/>
      <c r="B13" s="31" t="s">
        <v>324</v>
      </c>
      <c r="C13" s="37">
        <v>0</v>
      </c>
      <c r="D13" s="34"/>
      <c r="E13" s="37">
        <v>0</v>
      </c>
    </row>
    <row r="14" spans="1:5" s="72" customFormat="1" ht="12.75" customHeight="1">
      <c r="A14" s="30"/>
      <c r="B14" s="31" t="s">
        <v>325</v>
      </c>
      <c r="C14" s="37">
        <v>0</v>
      </c>
      <c r="D14" s="34"/>
      <c r="E14" s="37">
        <v>0</v>
      </c>
    </row>
    <row r="15" spans="1:5" s="72" customFormat="1" ht="12.75" customHeight="1">
      <c r="A15" s="30"/>
      <c r="B15" s="31" t="s">
        <v>326</v>
      </c>
      <c r="C15" s="37">
        <v>0</v>
      </c>
      <c r="D15" s="34"/>
      <c r="E15" s="37">
        <v>0</v>
      </c>
    </row>
    <row r="16" spans="1:5" s="72" customFormat="1" ht="12.75" customHeight="1">
      <c r="A16" s="30"/>
      <c r="B16" s="31" t="s">
        <v>327</v>
      </c>
      <c r="C16" s="37">
        <v>0</v>
      </c>
      <c r="D16" s="34"/>
      <c r="E16" s="37">
        <v>0</v>
      </c>
    </row>
    <row r="17" spans="1:5" s="72" customFormat="1" ht="12.75" customHeight="1">
      <c r="A17" s="30"/>
      <c r="B17" s="31" t="s">
        <v>328</v>
      </c>
      <c r="C17" s="37">
        <v>0</v>
      </c>
      <c r="D17" s="34"/>
      <c r="E17" s="37">
        <v>0</v>
      </c>
    </row>
    <row r="18" spans="1:5" s="72" customFormat="1" ht="12.75" customHeight="1">
      <c r="A18" s="30"/>
      <c r="B18" s="31" t="s">
        <v>329</v>
      </c>
      <c r="C18" s="37">
        <v>0</v>
      </c>
      <c r="D18" s="34"/>
      <c r="E18" s="37">
        <v>0</v>
      </c>
    </row>
    <row r="19" spans="1:5" s="72" customFormat="1" ht="12.75" customHeight="1">
      <c r="A19" s="30"/>
      <c r="B19" s="31" t="s">
        <v>330</v>
      </c>
      <c r="C19" s="37">
        <v>0</v>
      </c>
      <c r="D19" s="34"/>
      <c r="E19" s="37">
        <v>0</v>
      </c>
    </row>
    <row r="20" spans="1:5" s="72" customFormat="1" ht="12.75" customHeight="1">
      <c r="A20" s="30"/>
      <c r="B20" s="31" t="s">
        <v>331</v>
      </c>
      <c r="C20" s="37">
        <v>541</v>
      </c>
      <c r="D20" s="73"/>
      <c r="E20" s="37">
        <v>759</v>
      </c>
    </row>
    <row r="21" spans="1:5" s="72" customFormat="1" ht="12.75" customHeight="1">
      <c r="A21" s="23"/>
      <c r="B21" s="66" t="s">
        <v>332</v>
      </c>
      <c r="C21" s="40">
        <f>SUM(C9:C20)</f>
        <v>540</v>
      </c>
      <c r="D21" s="74"/>
      <c r="E21" s="40">
        <f>SUM(E9:E20)</f>
        <v>759</v>
      </c>
    </row>
    <row r="22" spans="1:5" ht="9.75" customHeight="1">
      <c r="A22" s="65"/>
      <c r="B22" s="66"/>
      <c r="C22" s="37"/>
      <c r="D22" s="73"/>
      <c r="E22" s="37"/>
    </row>
    <row r="23" spans="1:5" s="72" customFormat="1" ht="12.75" customHeight="1">
      <c r="A23" s="23" t="s">
        <v>333</v>
      </c>
      <c r="B23" s="24"/>
      <c r="C23" s="37"/>
      <c r="D23" s="73"/>
      <c r="E23" s="37"/>
    </row>
    <row r="24" spans="1:5" s="72" customFormat="1" ht="12.75" customHeight="1">
      <c r="A24" s="30"/>
      <c r="B24" s="31" t="s">
        <v>334</v>
      </c>
      <c r="C24" s="37">
        <v>568</v>
      </c>
      <c r="D24" s="73"/>
      <c r="E24" s="37">
        <v>352</v>
      </c>
    </row>
    <row r="25" spans="1:5" s="72" customFormat="1" ht="12.75" customHeight="1">
      <c r="A25" s="30"/>
      <c r="B25" s="31" t="s">
        <v>79</v>
      </c>
      <c r="C25" s="37">
        <v>140</v>
      </c>
      <c r="D25" s="73"/>
      <c r="E25" s="37">
        <v>73</v>
      </c>
    </row>
    <row r="26" spans="1:5" s="72" customFormat="1" ht="12.75" customHeight="1">
      <c r="A26" s="30"/>
      <c r="B26" s="31" t="s">
        <v>80</v>
      </c>
      <c r="C26" s="37">
        <v>279</v>
      </c>
      <c r="D26" s="73"/>
      <c r="E26" s="37">
        <v>10742</v>
      </c>
    </row>
    <row r="27" spans="1:5" s="72" customFormat="1" ht="12.75" customHeight="1">
      <c r="A27" s="30"/>
      <c r="B27" s="31" t="s">
        <v>337</v>
      </c>
      <c r="C27" s="37">
        <v>0</v>
      </c>
      <c r="D27" s="73"/>
      <c r="E27" s="37">
        <v>0</v>
      </c>
    </row>
    <row r="28" spans="1:5" s="72" customFormat="1" ht="12.75" customHeight="1">
      <c r="A28" s="30"/>
      <c r="B28" s="31" t="s">
        <v>338</v>
      </c>
      <c r="C28" s="37">
        <v>88</v>
      </c>
      <c r="D28" s="73"/>
      <c r="E28" s="37">
        <v>93</v>
      </c>
    </row>
    <row r="29" spans="1:5" s="72" customFormat="1" ht="12.75" customHeight="1">
      <c r="A29" s="23"/>
      <c r="B29" s="66" t="s">
        <v>339</v>
      </c>
      <c r="C29" s="40">
        <f>SUM(C24:C28)</f>
        <v>1075</v>
      </c>
      <c r="D29" s="74"/>
      <c r="E29" s="40">
        <f>SUM(E24:E28)</f>
        <v>11260</v>
      </c>
    </row>
    <row r="30" spans="1:5" ht="9.75" customHeight="1">
      <c r="A30" s="65"/>
      <c r="B30" s="66"/>
      <c r="C30" s="37"/>
      <c r="D30" s="73"/>
      <c r="E30" s="37"/>
    </row>
    <row r="31" spans="1:5" s="72" customFormat="1" ht="12.75" customHeight="1">
      <c r="A31" s="23" t="s">
        <v>340</v>
      </c>
      <c r="B31" s="24"/>
      <c r="C31" s="37"/>
      <c r="D31" s="73"/>
      <c r="E31" s="37"/>
    </row>
    <row r="32" spans="1:5" s="72" customFormat="1" ht="12.75" customHeight="1">
      <c r="A32" s="23" t="s">
        <v>341</v>
      </c>
      <c r="B32" s="75"/>
      <c r="C32" s="40">
        <f>C21-C29</f>
        <v>-535</v>
      </c>
      <c r="D32" s="74"/>
      <c r="E32" s="40">
        <f>E21-E29</f>
        <v>-10501</v>
      </c>
    </row>
    <row r="33" spans="1:5" ht="9.75" customHeight="1">
      <c r="A33" s="65"/>
      <c r="B33" s="66"/>
      <c r="C33" s="37"/>
      <c r="D33" s="73"/>
      <c r="E33" s="37"/>
    </row>
    <row r="34" spans="1:5" s="72" customFormat="1" ht="12.75" customHeight="1">
      <c r="A34" s="30"/>
      <c r="B34" s="31" t="s">
        <v>342</v>
      </c>
      <c r="C34" s="37">
        <v>4409</v>
      </c>
      <c r="D34" s="73"/>
      <c r="E34" s="37">
        <v>4621</v>
      </c>
    </row>
    <row r="35" spans="1:5" ht="9.75" customHeight="1">
      <c r="A35" s="65"/>
      <c r="B35" s="66"/>
      <c r="C35" s="37"/>
      <c r="D35" s="73"/>
      <c r="E35" s="37"/>
    </row>
    <row r="36" spans="1:5" s="72" customFormat="1" ht="12.75" customHeight="1">
      <c r="A36" s="23" t="s">
        <v>343</v>
      </c>
      <c r="B36" s="24"/>
      <c r="C36" s="37"/>
      <c r="D36" s="73"/>
      <c r="E36" s="37"/>
    </row>
    <row r="37" spans="1:5" s="72" customFormat="1" ht="12.75" customHeight="1">
      <c r="A37" s="23" t="s">
        <v>341</v>
      </c>
      <c r="B37" s="75"/>
      <c r="C37" s="40">
        <f>C32+C34</f>
        <v>3874</v>
      </c>
      <c r="D37" s="74"/>
      <c r="E37" s="40">
        <f>E32+E34</f>
        <v>-5880</v>
      </c>
    </row>
    <row r="38" spans="1:5" ht="9.75" customHeight="1">
      <c r="A38" s="65"/>
      <c r="B38" s="66"/>
      <c r="C38" s="37"/>
      <c r="D38" s="73"/>
      <c r="E38" s="37"/>
    </row>
    <row r="39" spans="1:5" s="72" customFormat="1" ht="12.75" customHeight="1">
      <c r="A39" s="23" t="s">
        <v>344</v>
      </c>
      <c r="B39" s="24"/>
      <c r="C39" s="37"/>
      <c r="D39" s="73"/>
      <c r="E39" s="37"/>
    </row>
    <row r="40" spans="1:5" s="72" customFormat="1" ht="12.75" customHeight="1">
      <c r="A40" s="30"/>
      <c r="B40" s="31" t="s">
        <v>345</v>
      </c>
      <c r="C40" s="37">
        <v>0</v>
      </c>
      <c r="D40" s="73"/>
      <c r="E40" s="37">
        <v>0</v>
      </c>
    </row>
    <row r="41" spans="1:5" s="72" customFormat="1" ht="12.75" customHeight="1">
      <c r="A41" s="30"/>
      <c r="B41" s="31" t="s">
        <v>346</v>
      </c>
      <c r="C41" s="37">
        <v>-4588</v>
      </c>
      <c r="D41" s="73"/>
      <c r="E41" s="37">
        <v>15036</v>
      </c>
    </row>
    <row r="42" spans="1:5" s="72" customFormat="1" ht="12.75" customHeight="1">
      <c r="A42" s="30"/>
      <c r="B42" s="31" t="s">
        <v>347</v>
      </c>
      <c r="C42" s="37">
        <v>115</v>
      </c>
      <c r="D42" s="73"/>
      <c r="E42" s="37">
        <v>76</v>
      </c>
    </row>
    <row r="43" spans="1:5" s="72" customFormat="1" ht="12.75" customHeight="1">
      <c r="A43" s="30"/>
      <c r="B43" s="31" t="s">
        <v>348</v>
      </c>
      <c r="C43" s="37">
        <v>278</v>
      </c>
      <c r="D43" s="73"/>
      <c r="E43" s="37">
        <v>1261</v>
      </c>
    </row>
    <row r="44" spans="1:5" s="72" customFormat="1" ht="12.75" customHeight="1">
      <c r="A44" s="30"/>
      <c r="B44" s="31" t="s">
        <v>349</v>
      </c>
      <c r="C44" s="37">
        <v>0</v>
      </c>
      <c r="D44" s="73"/>
      <c r="E44" s="37">
        <v>0</v>
      </c>
    </row>
    <row r="45" spans="1:5" ht="9.75" customHeight="1">
      <c r="A45" s="65"/>
      <c r="B45" s="66"/>
      <c r="C45" s="37"/>
      <c r="D45" s="73"/>
      <c r="E45" s="37"/>
    </row>
    <row r="46" spans="1:5" s="71" customFormat="1" ht="12.75" customHeight="1">
      <c r="A46" s="23"/>
      <c r="B46" s="24" t="s">
        <v>350</v>
      </c>
      <c r="C46" s="40"/>
      <c r="D46" s="74"/>
      <c r="E46" s="40"/>
    </row>
    <row r="47" spans="1:5" s="71" customFormat="1" ht="12.75" customHeight="1">
      <c r="A47" s="23"/>
      <c r="B47" s="24" t="s">
        <v>351</v>
      </c>
      <c r="C47" s="40">
        <f>SUM(C40:C44)</f>
        <v>-4195</v>
      </c>
      <c r="D47" s="74"/>
      <c r="E47" s="40">
        <f>SUM(E40:E44)</f>
        <v>16373</v>
      </c>
    </row>
    <row r="48" spans="1:5" ht="9.75" customHeight="1">
      <c r="A48" s="65"/>
      <c r="B48" s="66"/>
      <c r="C48" s="37"/>
      <c r="D48" s="73"/>
      <c r="E48" s="37"/>
    </row>
    <row r="49" spans="1:5" s="72" customFormat="1" ht="12.75" customHeight="1">
      <c r="A49" s="30"/>
      <c r="B49" s="31" t="s">
        <v>81</v>
      </c>
      <c r="C49" s="37">
        <v>0</v>
      </c>
      <c r="D49" s="73"/>
      <c r="E49" s="37">
        <v>0</v>
      </c>
    </row>
    <row r="50" spans="1:5" s="70" customFormat="1" ht="12.75" customHeight="1">
      <c r="A50" s="30"/>
      <c r="B50" s="31" t="s">
        <v>352</v>
      </c>
      <c r="C50" s="37">
        <v>0</v>
      </c>
      <c r="D50" s="73"/>
      <c r="E50" s="37">
        <v>0</v>
      </c>
    </row>
    <row r="51" spans="1:5" s="70" customFormat="1" ht="12.75" customHeight="1">
      <c r="A51" s="30"/>
      <c r="B51" s="31" t="s">
        <v>353</v>
      </c>
      <c r="C51" s="37">
        <v>4</v>
      </c>
      <c r="D51" s="73"/>
      <c r="E51" s="37">
        <v>76</v>
      </c>
    </row>
    <row r="52" spans="1:5" s="70" customFormat="1" ht="12.75" customHeight="1">
      <c r="A52" s="30"/>
      <c r="B52" s="31" t="s">
        <v>354</v>
      </c>
      <c r="C52" s="37">
        <v>-494</v>
      </c>
      <c r="D52" s="73"/>
      <c r="E52" s="37">
        <v>417</v>
      </c>
    </row>
    <row r="53" spans="1:5" s="70" customFormat="1" ht="12.75" customHeight="1">
      <c r="A53" s="30"/>
      <c r="B53" s="31" t="s">
        <v>355</v>
      </c>
      <c r="C53" s="37">
        <v>-719</v>
      </c>
      <c r="D53" s="73"/>
      <c r="E53" s="37">
        <v>5401</v>
      </c>
    </row>
    <row r="54" spans="1:5" s="70" customFormat="1" ht="12.75" customHeight="1">
      <c r="A54" s="30"/>
      <c r="B54" s="31" t="s">
        <v>82</v>
      </c>
      <c r="C54" s="37">
        <v>-2664</v>
      </c>
      <c r="D54" s="73"/>
      <c r="E54" s="37">
        <v>0</v>
      </c>
    </row>
    <row r="55" spans="1:5" ht="9.75" customHeight="1">
      <c r="A55" s="65"/>
      <c r="B55" s="66"/>
      <c r="C55" s="37"/>
      <c r="D55" s="73"/>
      <c r="E55" s="37"/>
    </row>
    <row r="56" spans="1:5" s="70" customFormat="1" ht="12.75" customHeight="1">
      <c r="A56" s="23"/>
      <c r="B56" s="66" t="s">
        <v>356</v>
      </c>
      <c r="C56" s="40">
        <f>SUM(C47:C54)</f>
        <v>-8068</v>
      </c>
      <c r="D56" s="74"/>
      <c r="E56" s="40">
        <f>SUM(E47:E54)</f>
        <v>22267</v>
      </c>
    </row>
    <row r="57" spans="1:5" ht="9.75" customHeight="1">
      <c r="A57" s="65"/>
      <c r="B57" s="66"/>
      <c r="C57" s="37"/>
      <c r="D57" s="73"/>
      <c r="E57" s="37"/>
    </row>
    <row r="58" spans="1:5" s="70" customFormat="1" ht="12.75" customHeight="1">
      <c r="A58" s="23"/>
      <c r="B58" s="24" t="s">
        <v>357</v>
      </c>
      <c r="C58" s="40">
        <f>C37+C56</f>
        <v>-4194</v>
      </c>
      <c r="D58" s="74"/>
      <c r="E58" s="40">
        <f>E37+E56</f>
        <v>16387</v>
      </c>
    </row>
    <row r="59" spans="1:5" ht="9.75" customHeight="1">
      <c r="A59" s="65"/>
      <c r="B59" s="66"/>
      <c r="C59" s="37"/>
      <c r="D59" s="73"/>
      <c r="E59" s="37"/>
    </row>
    <row r="60" spans="1:5" s="76" customFormat="1" ht="12.75" customHeight="1">
      <c r="A60" s="27" t="s">
        <v>896</v>
      </c>
      <c r="C60" s="40">
        <v>177623</v>
      </c>
      <c r="D60" s="74"/>
      <c r="E60" s="40">
        <v>161236</v>
      </c>
    </row>
    <row r="61" spans="1:5" ht="9.75" customHeight="1">
      <c r="A61" s="65"/>
      <c r="B61" s="66"/>
      <c r="C61" s="32"/>
      <c r="E61" s="32"/>
    </row>
    <row r="62" spans="1:5" s="76" customFormat="1" ht="12.75" customHeight="1">
      <c r="A62" s="27" t="s">
        <v>358</v>
      </c>
      <c r="B62" s="77"/>
      <c r="C62" s="42">
        <f>C60+C58</f>
        <v>173429</v>
      </c>
      <c r="D62" s="29"/>
      <c r="E62" s="42">
        <f>E60+E58</f>
        <v>177623</v>
      </c>
    </row>
    <row r="63" spans="1:4" s="70" customFormat="1" ht="12.75">
      <c r="A63" s="34"/>
      <c r="B63" s="34"/>
      <c r="C63" s="34"/>
      <c r="D63" s="34"/>
    </row>
    <row r="64" spans="1:4" s="47" customFormat="1" ht="12.75">
      <c r="A64" s="274" t="s">
        <v>77</v>
      </c>
      <c r="D64" s="4"/>
    </row>
    <row r="65" spans="1:4" s="70" customFormat="1" ht="12.75">
      <c r="A65" s="34"/>
      <c r="B65" s="34"/>
      <c r="C65" s="34"/>
      <c r="D65" s="34"/>
    </row>
    <row r="66" spans="1:4" s="70" customFormat="1" ht="12.75">
      <c r="A66" s="34"/>
      <c r="B66" s="34"/>
      <c r="C66" s="34"/>
      <c r="D66" s="34"/>
    </row>
    <row r="67" spans="1:4" s="70" customFormat="1" ht="12.75">
      <c r="A67" s="34"/>
      <c r="B67" s="34"/>
      <c r="C67" s="34"/>
      <c r="D67" s="34"/>
    </row>
    <row r="68" spans="1:4" s="70" customFormat="1" ht="12.75">
      <c r="A68" s="34"/>
      <c r="B68" s="34"/>
      <c r="C68" s="34"/>
      <c r="D68" s="34"/>
    </row>
    <row r="69" spans="1:4" s="70" customFormat="1" ht="12.75">
      <c r="A69" s="34"/>
      <c r="B69" s="34"/>
      <c r="C69" s="34"/>
      <c r="D69" s="34"/>
    </row>
    <row r="70" spans="1:4" s="70" customFormat="1" ht="12.75">
      <c r="A70" s="34"/>
      <c r="B70" s="34"/>
      <c r="C70" s="34"/>
      <c r="D70" s="34"/>
    </row>
    <row r="71" spans="1:4" s="70" customFormat="1" ht="12.75">
      <c r="A71" s="34"/>
      <c r="B71" s="34"/>
      <c r="C71" s="34"/>
      <c r="D71" s="34"/>
    </row>
    <row r="72" spans="1:4" s="70" customFormat="1" ht="12.75">
      <c r="A72" s="34"/>
      <c r="B72" s="34"/>
      <c r="C72" s="34"/>
      <c r="D72" s="34"/>
    </row>
    <row r="73" spans="1:4" s="70" customFormat="1" ht="12.75">
      <c r="A73" s="34"/>
      <c r="B73" s="34"/>
      <c r="C73" s="34"/>
      <c r="D73" s="34"/>
    </row>
    <row r="74" spans="1:4" s="70" customFormat="1" ht="12.75">
      <c r="A74" s="34"/>
      <c r="B74" s="34"/>
      <c r="C74" s="34"/>
      <c r="D74" s="34"/>
    </row>
    <row r="75" spans="1:4" s="70" customFormat="1" ht="12.75">
      <c r="A75" s="34"/>
      <c r="B75" s="34"/>
      <c r="C75" s="34"/>
      <c r="D75" s="34"/>
    </row>
    <row r="76" spans="1:4" s="70" customFormat="1" ht="12.75">
      <c r="A76" s="34"/>
      <c r="B76" s="34"/>
      <c r="C76" s="34"/>
      <c r="D76" s="34"/>
    </row>
    <row r="77" spans="1:4" s="70" customFormat="1" ht="12.75">
      <c r="A77" s="34"/>
      <c r="B77" s="34"/>
      <c r="C77" s="34"/>
      <c r="D77" s="34"/>
    </row>
    <row r="78" spans="1:4" s="70" customFormat="1" ht="12.75">
      <c r="A78" s="34"/>
      <c r="B78" s="34"/>
      <c r="C78" s="34"/>
      <c r="D78" s="34"/>
    </row>
    <row r="79" spans="1:4" s="70" customFormat="1" ht="12.75">
      <c r="A79" s="34"/>
      <c r="B79" s="34"/>
      <c r="C79" s="34"/>
      <c r="D79" s="34"/>
    </row>
    <row r="80" spans="1:4" s="70" customFormat="1" ht="12.75">
      <c r="A80" s="34"/>
      <c r="B80" s="34"/>
      <c r="C80" s="34"/>
      <c r="D80" s="34"/>
    </row>
    <row r="81" spans="1:4" s="70" customFormat="1" ht="12.75">
      <c r="A81" s="34"/>
      <c r="B81" s="34"/>
      <c r="C81" s="34"/>
      <c r="D81" s="34"/>
    </row>
    <row r="82" spans="1:4" s="70" customFormat="1" ht="12.75">
      <c r="A82" s="34"/>
      <c r="B82" s="34"/>
      <c r="C82" s="34"/>
      <c r="D82" s="34"/>
    </row>
    <row r="83" spans="1:4" s="70" customFormat="1" ht="12.75">
      <c r="A83" s="34"/>
      <c r="B83" s="34"/>
      <c r="C83" s="34"/>
      <c r="D83" s="34"/>
    </row>
    <row r="84" spans="1:4" s="70" customFormat="1" ht="12.75">
      <c r="A84" s="34"/>
      <c r="B84" s="34"/>
      <c r="C84" s="34"/>
      <c r="D84" s="34"/>
    </row>
    <row r="85" spans="1:4" s="70" customFormat="1" ht="12.75">
      <c r="A85" s="34"/>
      <c r="B85" s="34"/>
      <c r="C85" s="34"/>
      <c r="D85" s="34"/>
    </row>
    <row r="86" spans="1:4" s="70" customFormat="1" ht="12.75">
      <c r="A86" s="34"/>
      <c r="B86" s="34"/>
      <c r="C86" s="34"/>
      <c r="D86" s="34"/>
    </row>
    <row r="87" spans="1:4" s="70" customFormat="1" ht="12.75">
      <c r="A87" s="34"/>
      <c r="B87" s="34"/>
      <c r="C87" s="34"/>
      <c r="D87" s="34"/>
    </row>
    <row r="88" spans="1:4" s="70" customFormat="1" ht="12.75">
      <c r="A88" s="34"/>
      <c r="B88" s="34"/>
      <c r="C88" s="34"/>
      <c r="D88" s="34"/>
    </row>
    <row r="89" spans="1:4" s="70" customFormat="1" ht="12.75">
      <c r="A89" s="34"/>
      <c r="B89" s="34"/>
      <c r="C89" s="34"/>
      <c r="D89" s="34"/>
    </row>
    <row r="90" spans="1:4" s="70" customFormat="1" ht="12.75">
      <c r="A90" s="34"/>
      <c r="B90" s="34"/>
      <c r="C90" s="34"/>
      <c r="D90" s="34"/>
    </row>
    <row r="91" spans="1:4" s="70" customFormat="1" ht="12.75">
      <c r="A91" s="34"/>
      <c r="B91" s="34"/>
      <c r="C91" s="34"/>
      <c r="D91" s="34"/>
    </row>
    <row r="92" spans="1:4" s="70" customFormat="1" ht="12.75">
      <c r="A92" s="34"/>
      <c r="B92" s="34"/>
      <c r="C92" s="34"/>
      <c r="D92" s="34"/>
    </row>
    <row r="93" spans="1:4" s="70" customFormat="1" ht="12.75">
      <c r="A93" s="34"/>
      <c r="B93" s="34"/>
      <c r="C93" s="34"/>
      <c r="D93" s="34"/>
    </row>
    <row r="94" spans="1:4" s="70" customFormat="1" ht="12.75">
      <c r="A94" s="34"/>
      <c r="B94" s="34"/>
      <c r="C94" s="34"/>
      <c r="D94" s="34"/>
    </row>
    <row r="95" spans="1:4" s="70" customFormat="1" ht="12.75">
      <c r="A95" s="34"/>
      <c r="B95" s="34"/>
      <c r="C95" s="34"/>
      <c r="D95" s="34"/>
    </row>
    <row r="96" spans="1:4" s="70" customFormat="1" ht="12.75">
      <c r="A96" s="34"/>
      <c r="B96" s="34"/>
      <c r="C96" s="34"/>
      <c r="D96" s="34"/>
    </row>
    <row r="97" spans="1:4" s="70" customFormat="1" ht="12.75">
      <c r="A97" s="34"/>
      <c r="B97" s="34"/>
      <c r="C97" s="34"/>
      <c r="D97" s="34"/>
    </row>
    <row r="98" spans="1:4" s="70" customFormat="1" ht="12.75">
      <c r="A98" s="34"/>
      <c r="B98" s="34"/>
      <c r="C98" s="34"/>
      <c r="D98" s="34"/>
    </row>
    <row r="99" spans="1:4" s="70" customFormat="1" ht="12.75">
      <c r="A99" s="34"/>
      <c r="B99" s="34"/>
      <c r="C99" s="34"/>
      <c r="D99" s="34"/>
    </row>
    <row r="100" spans="1:4" s="70" customFormat="1" ht="12.75">
      <c r="A100" s="34"/>
      <c r="B100" s="34"/>
      <c r="C100" s="34"/>
      <c r="D100" s="34"/>
    </row>
    <row r="101" spans="1:4" s="70" customFormat="1" ht="12.75">
      <c r="A101" s="34"/>
      <c r="B101" s="34"/>
      <c r="C101" s="34"/>
      <c r="D101" s="34"/>
    </row>
    <row r="102" spans="1:4" s="70" customFormat="1" ht="12.75">
      <c r="A102" s="34"/>
      <c r="B102" s="34"/>
      <c r="C102" s="34"/>
      <c r="D102" s="34"/>
    </row>
    <row r="103" spans="1:4" s="70" customFormat="1" ht="12.75">
      <c r="A103" s="34"/>
      <c r="B103" s="34"/>
      <c r="C103" s="34"/>
      <c r="D103" s="34"/>
    </row>
    <row r="104" spans="1:4" s="70" customFormat="1" ht="12.75">
      <c r="A104" s="34"/>
      <c r="B104" s="34"/>
      <c r="C104" s="34"/>
      <c r="D104" s="34"/>
    </row>
    <row r="105" spans="1:4" s="70" customFormat="1" ht="12.75">
      <c r="A105" s="34"/>
      <c r="B105" s="34"/>
      <c r="C105" s="34"/>
      <c r="D105" s="34"/>
    </row>
    <row r="106" spans="1:4" s="70" customFormat="1" ht="12.75">
      <c r="A106" s="34"/>
      <c r="B106" s="34"/>
      <c r="C106" s="34"/>
      <c r="D106" s="34"/>
    </row>
    <row r="107" spans="1:4" s="70" customFormat="1" ht="12.75">
      <c r="A107" s="34"/>
      <c r="B107" s="34"/>
      <c r="C107" s="34"/>
      <c r="D107" s="34"/>
    </row>
    <row r="108" spans="1:4" s="70" customFormat="1" ht="12.75">
      <c r="A108" s="34"/>
      <c r="B108" s="34"/>
      <c r="C108" s="34"/>
      <c r="D108" s="34"/>
    </row>
    <row r="109" spans="1:4" s="70" customFormat="1" ht="12.75">
      <c r="A109" s="34"/>
      <c r="B109" s="34"/>
      <c r="C109" s="34"/>
      <c r="D109" s="34"/>
    </row>
    <row r="110" spans="1:4" s="70" customFormat="1" ht="12.75">
      <c r="A110" s="34"/>
      <c r="B110" s="34"/>
      <c r="C110" s="34"/>
      <c r="D110" s="34"/>
    </row>
    <row r="111" spans="1:4" s="70" customFormat="1" ht="12.75">
      <c r="A111" s="34"/>
      <c r="B111" s="34"/>
      <c r="C111" s="34"/>
      <c r="D111" s="34"/>
    </row>
    <row r="112" spans="1:4" s="70" customFormat="1" ht="12.75">
      <c r="A112" s="34"/>
      <c r="B112" s="34"/>
      <c r="C112" s="34"/>
      <c r="D112" s="34"/>
    </row>
    <row r="113" spans="1:4" s="70" customFormat="1" ht="12.75">
      <c r="A113" s="34"/>
      <c r="B113" s="34"/>
      <c r="C113" s="34"/>
      <c r="D113" s="34"/>
    </row>
    <row r="114" spans="1:4" s="70" customFormat="1" ht="12.75">
      <c r="A114" s="34"/>
      <c r="B114" s="34"/>
      <c r="C114" s="34"/>
      <c r="D114" s="34"/>
    </row>
    <row r="115" spans="1:4" s="70" customFormat="1" ht="12.75">
      <c r="A115" s="34"/>
      <c r="B115" s="34"/>
      <c r="C115" s="34"/>
      <c r="D115" s="34"/>
    </row>
    <row r="116" spans="1:4" s="70" customFormat="1" ht="12.75">
      <c r="A116" s="34"/>
      <c r="B116" s="34"/>
      <c r="C116" s="34"/>
      <c r="D116" s="34"/>
    </row>
    <row r="117" spans="1:4" s="70" customFormat="1" ht="12.75">
      <c r="A117" s="34"/>
      <c r="B117" s="34"/>
      <c r="C117" s="34"/>
      <c r="D117" s="34"/>
    </row>
    <row r="118" spans="1:4" s="70" customFormat="1" ht="12.75">
      <c r="A118" s="34"/>
      <c r="B118" s="34"/>
      <c r="C118" s="34"/>
      <c r="D118" s="34"/>
    </row>
    <row r="119" spans="1:4" s="70" customFormat="1" ht="12.75">
      <c r="A119" s="34"/>
      <c r="B119" s="34"/>
      <c r="C119" s="34"/>
      <c r="D119" s="34"/>
    </row>
    <row r="120" spans="1:4" s="70" customFormat="1" ht="12.75">
      <c r="A120" s="34"/>
      <c r="B120" s="34"/>
      <c r="C120" s="34"/>
      <c r="D120" s="34"/>
    </row>
    <row r="121" spans="1:4" s="70" customFormat="1" ht="12.75">
      <c r="A121" s="34"/>
      <c r="B121" s="34"/>
      <c r="C121" s="34"/>
      <c r="D121" s="34"/>
    </row>
    <row r="122" spans="1:4" s="70" customFormat="1" ht="12.75">
      <c r="A122" s="34"/>
      <c r="B122" s="34"/>
      <c r="C122" s="34"/>
      <c r="D122" s="34"/>
    </row>
    <row r="123" spans="1:4" s="70" customFormat="1" ht="12.75">
      <c r="A123" s="34"/>
      <c r="B123" s="34"/>
      <c r="C123" s="34"/>
      <c r="D123" s="34"/>
    </row>
    <row r="124" spans="1:4" s="70" customFormat="1" ht="12.75">
      <c r="A124" s="34"/>
      <c r="B124" s="34"/>
      <c r="C124" s="34"/>
      <c r="D124" s="34"/>
    </row>
    <row r="125" spans="1:4" s="70" customFormat="1" ht="12.75">
      <c r="A125" s="34"/>
      <c r="B125" s="34"/>
      <c r="C125" s="34"/>
      <c r="D125" s="34"/>
    </row>
    <row r="126" spans="1:4" s="70" customFormat="1" ht="12.75">
      <c r="A126" s="34"/>
      <c r="B126" s="34"/>
      <c r="C126" s="34"/>
      <c r="D126" s="34"/>
    </row>
    <row r="127" spans="1:4" s="70" customFormat="1" ht="12.75">
      <c r="A127" s="34"/>
      <c r="B127" s="34"/>
      <c r="C127" s="34"/>
      <c r="D127" s="34"/>
    </row>
    <row r="128" spans="1:4" s="70" customFormat="1" ht="12.75">
      <c r="A128" s="34"/>
      <c r="B128" s="34"/>
      <c r="C128" s="34"/>
      <c r="D128" s="34"/>
    </row>
    <row r="129" spans="1:4" s="70" customFormat="1" ht="12.75">
      <c r="A129" s="34"/>
      <c r="B129" s="34"/>
      <c r="C129" s="34"/>
      <c r="D129" s="34"/>
    </row>
    <row r="130" spans="1:4" s="70" customFormat="1" ht="12.75">
      <c r="A130" s="34"/>
      <c r="B130" s="34"/>
      <c r="C130" s="34"/>
      <c r="D130" s="34"/>
    </row>
    <row r="131" spans="1:4" s="70" customFormat="1" ht="12.75">
      <c r="A131" s="34"/>
      <c r="B131" s="34"/>
      <c r="C131" s="34"/>
      <c r="D131" s="34"/>
    </row>
    <row r="132" spans="1:4" s="70" customFormat="1" ht="12.75">
      <c r="A132" s="34"/>
      <c r="B132" s="34"/>
      <c r="C132" s="34"/>
      <c r="D132" s="34"/>
    </row>
    <row r="133" spans="1:4" s="70" customFormat="1" ht="12.75">
      <c r="A133" s="34"/>
      <c r="B133" s="34"/>
      <c r="C133" s="34"/>
      <c r="D133" s="34"/>
    </row>
    <row r="134" spans="1:4" s="70" customFormat="1" ht="12.75">
      <c r="A134" s="34"/>
      <c r="B134" s="34"/>
      <c r="C134" s="34"/>
      <c r="D134" s="34"/>
    </row>
    <row r="135" spans="1:4" s="70" customFormat="1" ht="12.75">
      <c r="A135" s="34"/>
      <c r="B135" s="34"/>
      <c r="C135" s="34"/>
      <c r="D135" s="34"/>
    </row>
    <row r="136" spans="1:4" s="70" customFormat="1" ht="12.75">
      <c r="A136" s="34"/>
      <c r="B136" s="34"/>
      <c r="C136" s="34"/>
      <c r="D136" s="34"/>
    </row>
    <row r="137" spans="1:4" s="70" customFormat="1" ht="12.75">
      <c r="A137" s="34"/>
      <c r="B137" s="34"/>
      <c r="C137" s="34"/>
      <c r="D137" s="34"/>
    </row>
    <row r="138" spans="1:4" s="70" customFormat="1" ht="12.75">
      <c r="A138" s="34"/>
      <c r="B138" s="34"/>
      <c r="C138" s="34"/>
      <c r="D138" s="34"/>
    </row>
    <row r="139" spans="1:4" s="70" customFormat="1" ht="12.75">
      <c r="A139" s="34"/>
      <c r="B139" s="34"/>
      <c r="C139" s="34"/>
      <c r="D139" s="34"/>
    </row>
    <row r="140" spans="1:4" s="70" customFormat="1" ht="12.75">
      <c r="A140" s="34"/>
      <c r="B140" s="34"/>
      <c r="C140" s="34"/>
      <c r="D140" s="34"/>
    </row>
    <row r="141" spans="1:4" s="70" customFormat="1" ht="12.75">
      <c r="A141" s="34"/>
      <c r="B141" s="34"/>
      <c r="C141" s="34"/>
      <c r="D141" s="34"/>
    </row>
    <row r="142" spans="1:4" s="70" customFormat="1" ht="12.75">
      <c r="A142" s="34"/>
      <c r="B142" s="34"/>
      <c r="C142" s="34"/>
      <c r="D142" s="34"/>
    </row>
    <row r="143" spans="1:4" s="70" customFormat="1" ht="12.75">
      <c r="A143" s="34"/>
      <c r="B143" s="34"/>
      <c r="C143" s="34"/>
      <c r="D143" s="34"/>
    </row>
    <row r="144" spans="1:4" s="70" customFormat="1" ht="12.75">
      <c r="A144" s="34"/>
      <c r="B144" s="34"/>
      <c r="C144" s="34"/>
      <c r="D144" s="34"/>
    </row>
    <row r="145" spans="1:4" s="70" customFormat="1" ht="12.75">
      <c r="A145" s="34"/>
      <c r="B145" s="34"/>
      <c r="C145" s="34"/>
      <c r="D145" s="34"/>
    </row>
    <row r="146" spans="1:4" s="70" customFormat="1" ht="12.75">
      <c r="A146" s="34"/>
      <c r="B146" s="34"/>
      <c r="C146" s="34"/>
      <c r="D146" s="34"/>
    </row>
    <row r="147" spans="1:4" s="70" customFormat="1" ht="12.75">
      <c r="A147" s="34"/>
      <c r="B147" s="34"/>
      <c r="C147" s="34"/>
      <c r="D147" s="34"/>
    </row>
    <row r="148" spans="1:4" s="70" customFormat="1" ht="12.75">
      <c r="A148" s="34"/>
      <c r="B148" s="34"/>
      <c r="C148" s="34"/>
      <c r="D148" s="34"/>
    </row>
    <row r="149" spans="1:4" s="70" customFormat="1" ht="12.75">
      <c r="A149" s="34"/>
      <c r="B149" s="34"/>
      <c r="C149" s="34"/>
      <c r="D149" s="34"/>
    </row>
    <row r="150" spans="1:4" s="70" customFormat="1" ht="12.75">
      <c r="A150" s="34"/>
      <c r="B150" s="34"/>
      <c r="C150" s="34"/>
      <c r="D150" s="34"/>
    </row>
    <row r="151" spans="1:4" s="70" customFormat="1" ht="12.75">
      <c r="A151" s="34"/>
      <c r="B151" s="34"/>
      <c r="C151" s="34"/>
      <c r="D151" s="34"/>
    </row>
    <row r="152" spans="1:4" s="70" customFormat="1" ht="12.75">
      <c r="A152" s="34"/>
      <c r="B152" s="34"/>
      <c r="C152" s="34"/>
      <c r="D152" s="34"/>
    </row>
    <row r="153" spans="1:4" s="70" customFormat="1" ht="12.75">
      <c r="A153" s="34"/>
      <c r="B153" s="34"/>
      <c r="C153" s="34"/>
      <c r="D153" s="34"/>
    </row>
    <row r="154" spans="1:4" s="70" customFormat="1" ht="12.75">
      <c r="A154" s="34"/>
      <c r="B154" s="34"/>
      <c r="C154" s="34"/>
      <c r="D154" s="34"/>
    </row>
    <row r="155" spans="1:4" s="70" customFormat="1" ht="12.75">
      <c r="A155" s="34"/>
      <c r="B155" s="34"/>
      <c r="C155" s="34"/>
      <c r="D155" s="34"/>
    </row>
    <row r="156" spans="1:4" s="70" customFormat="1" ht="12.75">
      <c r="A156" s="34"/>
      <c r="B156" s="34"/>
      <c r="C156" s="34"/>
      <c r="D156" s="34"/>
    </row>
    <row r="157" spans="1:4" s="70" customFormat="1" ht="12.75">
      <c r="A157" s="34"/>
      <c r="B157" s="34"/>
      <c r="C157" s="34"/>
      <c r="D157" s="34"/>
    </row>
    <row r="158" spans="1:4" s="70" customFormat="1" ht="12.75">
      <c r="A158" s="34"/>
      <c r="B158" s="34"/>
      <c r="C158" s="34"/>
      <c r="D158" s="34"/>
    </row>
    <row r="159" spans="1:4" s="70" customFormat="1" ht="12.75">
      <c r="A159" s="34"/>
      <c r="B159" s="34"/>
      <c r="C159" s="34"/>
      <c r="D159" s="34"/>
    </row>
    <row r="160" spans="1:4" s="70" customFormat="1" ht="12.75">
      <c r="A160" s="34"/>
      <c r="B160" s="34"/>
      <c r="C160" s="34"/>
      <c r="D160" s="34"/>
    </row>
    <row r="161" spans="1:4" s="70" customFormat="1" ht="12.75">
      <c r="A161" s="34"/>
      <c r="B161" s="34"/>
      <c r="C161" s="34"/>
      <c r="D161" s="34"/>
    </row>
    <row r="162" spans="1:4" s="70" customFormat="1" ht="12.75">
      <c r="A162" s="34"/>
      <c r="B162" s="34"/>
      <c r="C162" s="34"/>
      <c r="D162" s="34"/>
    </row>
    <row r="163" spans="1:4" s="70" customFormat="1" ht="12.75">
      <c r="A163" s="34"/>
      <c r="B163" s="34"/>
      <c r="C163" s="34"/>
      <c r="D163" s="34"/>
    </row>
    <row r="164" spans="1:4" s="70" customFormat="1" ht="12.75">
      <c r="A164" s="34"/>
      <c r="B164" s="34"/>
      <c r="C164" s="34"/>
      <c r="D164" s="34"/>
    </row>
    <row r="165" spans="1:4" s="70" customFormat="1" ht="12.75">
      <c r="A165" s="34"/>
      <c r="B165" s="34"/>
      <c r="C165" s="34"/>
      <c r="D165" s="34"/>
    </row>
    <row r="166" spans="1:4" s="70" customFormat="1" ht="12.75">
      <c r="A166" s="34"/>
      <c r="B166" s="34"/>
      <c r="C166" s="34"/>
      <c r="D166" s="34"/>
    </row>
    <row r="167" spans="1:4" s="70" customFormat="1" ht="12.75">
      <c r="A167" s="34"/>
      <c r="B167" s="34"/>
      <c r="C167" s="34"/>
      <c r="D167" s="34"/>
    </row>
    <row r="168" spans="1:4" s="70" customFormat="1" ht="12.75">
      <c r="A168" s="34"/>
      <c r="B168" s="34"/>
      <c r="C168" s="34"/>
      <c r="D168" s="34"/>
    </row>
    <row r="169" spans="1:4" s="70" customFormat="1" ht="12.75">
      <c r="A169" s="34"/>
      <c r="B169" s="34"/>
      <c r="C169" s="34"/>
      <c r="D169" s="34"/>
    </row>
    <row r="170" spans="1:4" s="70" customFormat="1" ht="12.75">
      <c r="A170" s="34"/>
      <c r="B170" s="34"/>
      <c r="C170" s="34"/>
      <c r="D170" s="34"/>
    </row>
    <row r="171" spans="1:4" s="70" customFormat="1" ht="12.75">
      <c r="A171" s="34"/>
      <c r="B171" s="34"/>
      <c r="C171" s="34"/>
      <c r="D171" s="34"/>
    </row>
    <row r="172" spans="1:4" s="70" customFormat="1" ht="12.75">
      <c r="A172" s="34"/>
      <c r="B172" s="34"/>
      <c r="C172" s="34"/>
      <c r="D172" s="34"/>
    </row>
    <row r="173" spans="1:4" s="70" customFormat="1" ht="12.75">
      <c r="A173" s="34"/>
      <c r="B173" s="34"/>
      <c r="C173" s="34"/>
      <c r="D173" s="34"/>
    </row>
    <row r="174" spans="1:4" s="70" customFormat="1" ht="12.75">
      <c r="A174" s="34"/>
      <c r="B174" s="34"/>
      <c r="C174" s="34"/>
      <c r="D174" s="34"/>
    </row>
    <row r="175" spans="1:4" s="70" customFormat="1" ht="12.75">
      <c r="A175" s="34"/>
      <c r="B175" s="34"/>
      <c r="C175" s="34"/>
      <c r="D175" s="34"/>
    </row>
    <row r="176" spans="1:4" s="70" customFormat="1" ht="12.75">
      <c r="A176" s="34"/>
      <c r="B176" s="34"/>
      <c r="C176" s="34"/>
      <c r="D176" s="34"/>
    </row>
    <row r="177" spans="1:4" s="70" customFormat="1" ht="12.75">
      <c r="A177" s="34"/>
      <c r="B177" s="34"/>
      <c r="C177" s="34"/>
      <c r="D177" s="34"/>
    </row>
    <row r="178" spans="1:4" s="70" customFormat="1" ht="12.75">
      <c r="A178" s="34"/>
      <c r="B178" s="34"/>
      <c r="C178" s="34"/>
      <c r="D178" s="34"/>
    </row>
    <row r="179" spans="1:4" s="70" customFormat="1" ht="12.75">
      <c r="A179" s="34"/>
      <c r="B179" s="34"/>
      <c r="C179" s="34"/>
      <c r="D179" s="34"/>
    </row>
    <row r="180" spans="1:4" s="70" customFormat="1" ht="12.75">
      <c r="A180" s="34"/>
      <c r="B180" s="34"/>
      <c r="C180" s="34"/>
      <c r="D180" s="34"/>
    </row>
    <row r="181" spans="1:4" s="70" customFormat="1" ht="12.75">
      <c r="A181" s="34"/>
      <c r="B181" s="34"/>
      <c r="C181" s="34"/>
      <c r="D181" s="34"/>
    </row>
    <row r="182" spans="1:4" s="70" customFormat="1" ht="12.75">
      <c r="A182" s="34"/>
      <c r="B182" s="34"/>
      <c r="C182" s="34"/>
      <c r="D182" s="34"/>
    </row>
    <row r="183" spans="1:4" s="70" customFormat="1" ht="12.75">
      <c r="A183" s="34"/>
      <c r="B183" s="34"/>
      <c r="C183" s="34"/>
      <c r="D183" s="34"/>
    </row>
    <row r="184" spans="1:4" s="70" customFormat="1" ht="12.75">
      <c r="A184" s="34"/>
      <c r="B184" s="34"/>
      <c r="C184" s="34"/>
      <c r="D184" s="34"/>
    </row>
    <row r="185" spans="1:4" s="70" customFormat="1" ht="12.75">
      <c r="A185" s="34"/>
      <c r="B185" s="34"/>
      <c r="C185" s="34"/>
      <c r="D185" s="34"/>
    </row>
    <row r="186" spans="1:4" s="70" customFormat="1" ht="12.75">
      <c r="A186" s="34"/>
      <c r="B186" s="34"/>
      <c r="C186" s="34"/>
      <c r="D186" s="34"/>
    </row>
    <row r="187" spans="1:4" s="70" customFormat="1" ht="12.75">
      <c r="A187" s="34"/>
      <c r="B187" s="34"/>
      <c r="C187" s="34"/>
      <c r="D187" s="34"/>
    </row>
    <row r="188" spans="1:4" s="70" customFormat="1" ht="12.75">
      <c r="A188" s="34"/>
      <c r="B188" s="34"/>
      <c r="C188" s="34"/>
      <c r="D188" s="34"/>
    </row>
    <row r="189" spans="1:4" s="70" customFormat="1" ht="12.75">
      <c r="A189" s="34"/>
      <c r="B189" s="34"/>
      <c r="C189" s="34"/>
      <c r="D189" s="34"/>
    </row>
    <row r="190" spans="1:4" s="70" customFormat="1" ht="12.75">
      <c r="A190" s="34"/>
      <c r="B190" s="34"/>
      <c r="C190" s="34"/>
      <c r="D190" s="34"/>
    </row>
    <row r="191" spans="1:4" s="70" customFormat="1" ht="12.75">
      <c r="A191" s="34"/>
      <c r="B191" s="34"/>
      <c r="C191" s="34"/>
      <c r="D191" s="34"/>
    </row>
    <row r="192" spans="1:4" s="70" customFormat="1" ht="12.75">
      <c r="A192" s="34"/>
      <c r="B192" s="34"/>
      <c r="C192" s="34"/>
      <c r="D192" s="34"/>
    </row>
    <row r="193" spans="1:4" s="70" customFormat="1" ht="12.75">
      <c r="A193" s="34"/>
      <c r="B193" s="34"/>
      <c r="C193" s="34"/>
      <c r="D193" s="34"/>
    </row>
    <row r="194" spans="1:4" s="70" customFormat="1" ht="12.75">
      <c r="A194" s="34"/>
      <c r="B194" s="34"/>
      <c r="C194" s="34"/>
      <c r="D194" s="34"/>
    </row>
    <row r="195" spans="1:4" s="70" customFormat="1" ht="12.75">
      <c r="A195" s="34"/>
      <c r="B195" s="34"/>
      <c r="C195" s="34"/>
      <c r="D195" s="34"/>
    </row>
    <row r="196" spans="1:4" s="70" customFormat="1" ht="12.75">
      <c r="A196" s="34"/>
      <c r="B196" s="34"/>
      <c r="C196" s="34"/>
      <c r="D196" s="34"/>
    </row>
    <row r="197" spans="1:4" s="70" customFormat="1" ht="12.75">
      <c r="A197" s="34"/>
      <c r="B197" s="34"/>
      <c r="C197" s="34"/>
      <c r="D197" s="34"/>
    </row>
    <row r="198" spans="1:4" s="70" customFormat="1" ht="12.75">
      <c r="A198" s="34"/>
      <c r="B198" s="34"/>
      <c r="C198" s="34"/>
      <c r="D198" s="34"/>
    </row>
    <row r="199" spans="1:4" s="70" customFormat="1" ht="12.75">
      <c r="A199" s="34"/>
      <c r="B199" s="34"/>
      <c r="C199" s="34"/>
      <c r="D199" s="34"/>
    </row>
    <row r="200" spans="1:4" s="70" customFormat="1" ht="12.75">
      <c r="A200" s="34"/>
      <c r="B200" s="34"/>
      <c r="C200" s="34"/>
      <c r="D200" s="34"/>
    </row>
    <row r="201" spans="1:4" s="70" customFormat="1" ht="12.75">
      <c r="A201" s="34"/>
      <c r="B201" s="34"/>
      <c r="C201" s="34"/>
      <c r="D201" s="34"/>
    </row>
    <row r="202" spans="1:4" s="70" customFormat="1" ht="12.75">
      <c r="A202" s="34"/>
      <c r="B202" s="34"/>
      <c r="C202" s="34"/>
      <c r="D202" s="34"/>
    </row>
    <row r="203" spans="1:4" s="70" customFormat="1" ht="12.75">
      <c r="A203" s="34"/>
      <c r="B203" s="34"/>
      <c r="C203" s="34"/>
      <c r="D203" s="34"/>
    </row>
    <row r="204" spans="1:4" s="70" customFormat="1" ht="12.75">
      <c r="A204" s="34"/>
      <c r="B204" s="34"/>
      <c r="C204" s="34"/>
      <c r="D204" s="34"/>
    </row>
    <row r="205" spans="1:4" s="70" customFormat="1" ht="12.75">
      <c r="A205" s="34"/>
      <c r="B205" s="34"/>
      <c r="C205" s="34"/>
      <c r="D205" s="34"/>
    </row>
    <row r="206" spans="1:4" s="70" customFormat="1" ht="12.75">
      <c r="A206" s="34"/>
      <c r="B206" s="34"/>
      <c r="C206" s="34"/>
      <c r="D206" s="34"/>
    </row>
    <row r="207" spans="1:4" s="70" customFormat="1" ht="12.75">
      <c r="A207" s="34"/>
      <c r="B207" s="34"/>
      <c r="C207" s="34"/>
      <c r="D207" s="34"/>
    </row>
    <row r="208" spans="1:4" s="70" customFormat="1" ht="12.75">
      <c r="A208" s="34"/>
      <c r="B208" s="34"/>
      <c r="C208" s="34"/>
      <c r="D208" s="34"/>
    </row>
    <row r="209" spans="1:4" s="70" customFormat="1" ht="12.75">
      <c r="A209" s="34"/>
      <c r="B209" s="34"/>
      <c r="C209" s="34"/>
      <c r="D209" s="34"/>
    </row>
    <row r="210" spans="1:4" s="70" customFormat="1" ht="12.75">
      <c r="A210" s="34"/>
      <c r="B210" s="34"/>
      <c r="C210" s="34"/>
      <c r="D210" s="34"/>
    </row>
    <row r="211" spans="1:4" s="70" customFormat="1" ht="12.75">
      <c r="A211" s="34"/>
      <c r="B211" s="34"/>
      <c r="C211" s="34"/>
      <c r="D211" s="34"/>
    </row>
    <row r="212" spans="1:4" s="70" customFormat="1" ht="12.75">
      <c r="A212" s="34"/>
      <c r="B212" s="34"/>
      <c r="C212" s="34"/>
      <c r="D212" s="34"/>
    </row>
    <row r="213" spans="1:4" s="70" customFormat="1" ht="12.75">
      <c r="A213" s="34"/>
      <c r="B213" s="34"/>
      <c r="C213" s="34"/>
      <c r="D213" s="34"/>
    </row>
    <row r="214" spans="1:4" s="70" customFormat="1" ht="12.75">
      <c r="A214" s="34"/>
      <c r="B214" s="34"/>
      <c r="C214" s="34"/>
      <c r="D214" s="34"/>
    </row>
    <row r="215" spans="1:4" s="70" customFormat="1" ht="12.75">
      <c r="A215" s="34"/>
      <c r="B215" s="34"/>
      <c r="C215" s="34"/>
      <c r="D215" s="34"/>
    </row>
    <row r="216" spans="1:4" s="70" customFormat="1" ht="12.75">
      <c r="A216" s="34"/>
      <c r="B216" s="34"/>
      <c r="C216" s="34"/>
      <c r="D216" s="34"/>
    </row>
    <row r="217" spans="1:4" s="70" customFormat="1" ht="12.75">
      <c r="A217" s="34"/>
      <c r="B217" s="34"/>
      <c r="C217" s="34"/>
      <c r="D217" s="34"/>
    </row>
    <row r="218" spans="1:4" s="70" customFormat="1" ht="12.75">
      <c r="A218" s="34"/>
      <c r="B218" s="34"/>
      <c r="C218" s="34"/>
      <c r="D218" s="34"/>
    </row>
    <row r="219" spans="1:4" s="70" customFormat="1" ht="12.75">
      <c r="A219" s="34"/>
      <c r="B219" s="34"/>
      <c r="C219" s="34"/>
      <c r="D219" s="34"/>
    </row>
    <row r="220" spans="1:4" s="70" customFormat="1" ht="12.75">
      <c r="A220" s="34"/>
      <c r="B220" s="34"/>
      <c r="C220" s="34"/>
      <c r="D220" s="34"/>
    </row>
    <row r="221" spans="1:4" s="70" customFormat="1" ht="12.75">
      <c r="A221" s="34"/>
      <c r="B221" s="34"/>
      <c r="C221" s="34"/>
      <c r="D221" s="34"/>
    </row>
    <row r="222" spans="1:4" s="70" customFormat="1" ht="12.75">
      <c r="A222" s="34"/>
      <c r="B222" s="34"/>
      <c r="C222" s="34"/>
      <c r="D222" s="34"/>
    </row>
    <row r="223" spans="1:4" s="70" customFormat="1" ht="12.75">
      <c r="A223" s="34"/>
      <c r="B223" s="34"/>
      <c r="C223" s="34"/>
      <c r="D223" s="34"/>
    </row>
    <row r="224" spans="1:4" s="70" customFormat="1" ht="12.75">
      <c r="A224" s="34"/>
      <c r="B224" s="34"/>
      <c r="C224" s="34"/>
      <c r="D224" s="34"/>
    </row>
    <row r="225" spans="1:4" s="70" customFormat="1" ht="12.75">
      <c r="A225" s="34"/>
      <c r="B225" s="34"/>
      <c r="C225" s="34"/>
      <c r="D225" s="34"/>
    </row>
    <row r="226" spans="1:4" s="70" customFormat="1" ht="12.75">
      <c r="A226" s="34"/>
      <c r="B226" s="34"/>
      <c r="C226" s="34"/>
      <c r="D226" s="34"/>
    </row>
    <row r="227" spans="1:4" s="70" customFormat="1" ht="12.75">
      <c r="A227" s="34"/>
      <c r="B227" s="34"/>
      <c r="C227" s="34"/>
      <c r="D227" s="34"/>
    </row>
    <row r="228" spans="1:4" s="70" customFormat="1" ht="12.75">
      <c r="A228" s="34"/>
      <c r="B228" s="34"/>
      <c r="C228" s="34"/>
      <c r="D228" s="34"/>
    </row>
    <row r="229" spans="1:4" s="70" customFormat="1" ht="12.75">
      <c r="A229" s="34"/>
      <c r="B229" s="34"/>
      <c r="C229" s="34"/>
      <c r="D229" s="34"/>
    </row>
    <row r="230" spans="1:4" s="70" customFormat="1" ht="12.75">
      <c r="A230" s="34"/>
      <c r="B230" s="34"/>
      <c r="C230" s="34"/>
      <c r="D230" s="34"/>
    </row>
    <row r="231" spans="1:4" s="70" customFormat="1" ht="12.75">
      <c r="A231" s="34"/>
      <c r="B231" s="34"/>
      <c r="C231" s="34"/>
      <c r="D231" s="34"/>
    </row>
    <row r="232" spans="1:4" s="70" customFormat="1" ht="12.75">
      <c r="A232" s="34"/>
      <c r="B232" s="34"/>
      <c r="C232" s="34"/>
      <c r="D232" s="34"/>
    </row>
    <row r="233" spans="1:4" s="70" customFormat="1" ht="12.75">
      <c r="A233" s="34"/>
      <c r="B233" s="34"/>
      <c r="C233" s="34"/>
      <c r="D233" s="34"/>
    </row>
    <row r="234" spans="1:4" s="70" customFormat="1" ht="12.75">
      <c r="A234" s="34"/>
      <c r="B234" s="34"/>
      <c r="C234" s="34"/>
      <c r="D234" s="34"/>
    </row>
    <row r="235" spans="1:4" s="70" customFormat="1" ht="12.75">
      <c r="A235" s="34"/>
      <c r="B235" s="34"/>
      <c r="C235" s="34"/>
      <c r="D235" s="34"/>
    </row>
    <row r="236" spans="1:4" s="70" customFormat="1" ht="12.75">
      <c r="A236" s="34"/>
      <c r="B236" s="34"/>
      <c r="C236" s="34"/>
      <c r="D236" s="34"/>
    </row>
    <row r="237" spans="1:4" s="70" customFormat="1" ht="12.75">
      <c r="A237" s="34"/>
      <c r="B237" s="34"/>
      <c r="C237" s="34"/>
      <c r="D237" s="34"/>
    </row>
    <row r="238" spans="1:4" s="70" customFormat="1" ht="12.75">
      <c r="A238" s="34"/>
      <c r="B238" s="34"/>
      <c r="C238" s="34"/>
      <c r="D238" s="34"/>
    </row>
    <row r="239" spans="1:4" s="70" customFormat="1" ht="12.75">
      <c r="A239" s="34"/>
      <c r="B239" s="34"/>
      <c r="C239" s="34"/>
      <c r="D239" s="34"/>
    </row>
    <row r="240" spans="1:4" s="70" customFormat="1" ht="12.75">
      <c r="A240" s="34"/>
      <c r="B240" s="34"/>
      <c r="C240" s="34"/>
      <c r="D240" s="34"/>
    </row>
    <row r="241" spans="1:4" s="70" customFormat="1" ht="12.75">
      <c r="A241" s="34"/>
      <c r="B241" s="34"/>
      <c r="C241" s="34"/>
      <c r="D241" s="34"/>
    </row>
    <row r="242" spans="1:4" s="70" customFormat="1" ht="12.75">
      <c r="A242" s="34"/>
      <c r="B242" s="34"/>
      <c r="C242" s="34"/>
      <c r="D242" s="34"/>
    </row>
    <row r="243" spans="1:4" s="70" customFormat="1" ht="12.75">
      <c r="A243" s="34"/>
      <c r="B243" s="34"/>
      <c r="C243" s="34"/>
      <c r="D243" s="34"/>
    </row>
    <row r="244" spans="1:4" s="70" customFormat="1" ht="12.75">
      <c r="A244" s="34"/>
      <c r="B244" s="34"/>
      <c r="C244" s="34"/>
      <c r="D244" s="34"/>
    </row>
    <row r="245" spans="1:4" s="70" customFormat="1" ht="12.75">
      <c r="A245" s="34"/>
      <c r="B245" s="34"/>
      <c r="C245" s="34"/>
      <c r="D245" s="34"/>
    </row>
    <row r="246" spans="1:4" s="70" customFormat="1" ht="12.75">
      <c r="A246" s="34"/>
      <c r="B246" s="34"/>
      <c r="C246" s="34"/>
      <c r="D246" s="34"/>
    </row>
    <row r="247" spans="1:4" s="70" customFormat="1" ht="12.75">
      <c r="A247" s="34"/>
      <c r="B247" s="34"/>
      <c r="C247" s="34"/>
      <c r="D247" s="34"/>
    </row>
    <row r="248" spans="1:4" s="70" customFormat="1" ht="12.75">
      <c r="A248" s="34"/>
      <c r="B248" s="34"/>
      <c r="C248" s="34"/>
      <c r="D248" s="34"/>
    </row>
    <row r="249" spans="1:4" s="70" customFormat="1" ht="12.75">
      <c r="A249" s="34"/>
      <c r="B249" s="34"/>
      <c r="C249" s="34"/>
      <c r="D249" s="34"/>
    </row>
    <row r="250" spans="1:4" s="70" customFormat="1" ht="12.75">
      <c r="A250" s="34"/>
      <c r="B250" s="34"/>
      <c r="C250" s="34"/>
      <c r="D250" s="34"/>
    </row>
    <row r="251" spans="1:4" s="70" customFormat="1" ht="12.75">
      <c r="A251" s="34"/>
      <c r="B251" s="34"/>
      <c r="C251" s="34"/>
      <c r="D251" s="34"/>
    </row>
    <row r="252" spans="1:4" s="70" customFormat="1" ht="12.75">
      <c r="A252" s="34"/>
      <c r="B252" s="34"/>
      <c r="C252" s="34"/>
      <c r="D252" s="34"/>
    </row>
    <row r="253" spans="1:4" s="70" customFormat="1" ht="12.75">
      <c r="A253" s="34"/>
      <c r="B253" s="34"/>
      <c r="C253" s="34"/>
      <c r="D253" s="34"/>
    </row>
    <row r="254" ht="12.75">
      <c r="C254" s="2"/>
    </row>
    <row r="255" ht="12.75">
      <c r="C255" s="2"/>
    </row>
    <row r="256" ht="12.75">
      <c r="C256" s="2"/>
    </row>
    <row r="257" ht="12.75">
      <c r="C257" s="2"/>
    </row>
    <row r="258" ht="12.75">
      <c r="C258" s="2"/>
    </row>
    <row r="259" ht="12.75">
      <c r="C259" s="2"/>
    </row>
    <row r="260" ht="12.75">
      <c r="C260" s="2"/>
    </row>
    <row r="261" ht="12.75">
      <c r="C261" s="2"/>
    </row>
    <row r="262" ht="12.75">
      <c r="C262" s="2"/>
    </row>
    <row r="263" ht="12.75">
      <c r="C263" s="2"/>
    </row>
    <row r="264" ht="12.75">
      <c r="C264" s="2"/>
    </row>
    <row r="265" ht="12.75">
      <c r="C265" s="2"/>
    </row>
    <row r="266" ht="12.75">
      <c r="C266" s="2"/>
    </row>
    <row r="267" ht="12.75">
      <c r="C267" s="2"/>
    </row>
    <row r="268" ht="12.75">
      <c r="C268" s="2"/>
    </row>
    <row r="269" ht="12.75">
      <c r="C269" s="2"/>
    </row>
    <row r="270" ht="12.75">
      <c r="C270" s="2"/>
    </row>
    <row r="271" ht="12.75">
      <c r="C271" s="2"/>
    </row>
    <row r="272" ht="12.75">
      <c r="C272" s="2"/>
    </row>
    <row r="273" ht="12.75">
      <c r="C273" s="2"/>
    </row>
    <row r="274" ht="12.75">
      <c r="C274" s="2"/>
    </row>
    <row r="275" ht="12.75">
      <c r="C275" s="2"/>
    </row>
    <row r="276" ht="12.75">
      <c r="C276" s="2"/>
    </row>
    <row r="277" ht="12.75">
      <c r="C277" s="2"/>
    </row>
    <row r="278" ht="12.75">
      <c r="C278" s="2"/>
    </row>
    <row r="279" ht="12.75">
      <c r="C279" s="2"/>
    </row>
    <row r="280" ht="12.75">
      <c r="C280" s="2"/>
    </row>
    <row r="281" ht="12.75">
      <c r="C281" s="2"/>
    </row>
    <row r="282" ht="12.75">
      <c r="C282" s="2"/>
    </row>
    <row r="283" ht="12.75">
      <c r="C283" s="2"/>
    </row>
    <row r="284" ht="12.75">
      <c r="C284" s="2"/>
    </row>
    <row r="285" ht="12.75">
      <c r="C285" s="2"/>
    </row>
    <row r="286" ht="12.75">
      <c r="C286" s="2"/>
    </row>
    <row r="287" ht="12.75">
      <c r="C287" s="2"/>
    </row>
    <row r="288" ht="12.75">
      <c r="C288" s="2"/>
    </row>
    <row r="289" ht="12.75">
      <c r="C289" s="2"/>
    </row>
    <row r="290" ht="12.75">
      <c r="C290" s="2"/>
    </row>
    <row r="291" ht="12.75">
      <c r="C291" s="2"/>
    </row>
    <row r="292" ht="12.75">
      <c r="C292" s="2"/>
    </row>
    <row r="293" ht="12.75">
      <c r="C293" s="2"/>
    </row>
    <row r="294" ht="12.75">
      <c r="C294" s="2"/>
    </row>
    <row r="295" ht="12.75">
      <c r="C295" s="2"/>
    </row>
    <row r="296" ht="12.75">
      <c r="C296" s="2"/>
    </row>
    <row r="297" ht="12.75">
      <c r="C297" s="2"/>
    </row>
    <row r="298" ht="12.75">
      <c r="C298" s="2"/>
    </row>
    <row r="299" ht="12.75">
      <c r="C299" s="2"/>
    </row>
    <row r="300" ht="12.75">
      <c r="C300" s="2"/>
    </row>
    <row r="301" ht="12.75">
      <c r="C301" s="2"/>
    </row>
    <row r="302" ht="12.75">
      <c r="C302" s="2"/>
    </row>
    <row r="303" ht="12.75">
      <c r="C303" s="2"/>
    </row>
    <row r="304" ht="12.75">
      <c r="C304" s="2"/>
    </row>
    <row r="305" ht="12.75">
      <c r="C305" s="2"/>
    </row>
    <row r="306" ht="12.75">
      <c r="C306" s="2"/>
    </row>
    <row r="307" ht="12.75">
      <c r="C307" s="2"/>
    </row>
    <row r="308" ht="12.75">
      <c r="C308" s="2"/>
    </row>
    <row r="309" ht="12.75">
      <c r="C309" s="2"/>
    </row>
    <row r="310" ht="12.75">
      <c r="C310" s="2"/>
    </row>
    <row r="311" ht="12.75">
      <c r="C311" s="2"/>
    </row>
    <row r="312" ht="12.75">
      <c r="C312" s="2"/>
    </row>
    <row r="313" ht="12.75">
      <c r="C313" s="2"/>
    </row>
    <row r="314" ht="12.75">
      <c r="C314" s="2"/>
    </row>
    <row r="315" ht="12.75">
      <c r="C315" s="2"/>
    </row>
    <row r="316" ht="12.75">
      <c r="C316" s="2"/>
    </row>
    <row r="317" ht="12.75">
      <c r="C317" s="2"/>
    </row>
    <row r="318" ht="12.75">
      <c r="C318" s="2"/>
    </row>
    <row r="319" ht="12.75">
      <c r="C319" s="2"/>
    </row>
    <row r="320" ht="12.75">
      <c r="C320" s="2"/>
    </row>
    <row r="321" ht="12.75">
      <c r="C321" s="2"/>
    </row>
    <row r="322" ht="12.75">
      <c r="C322" s="2"/>
    </row>
    <row r="323" ht="12.75">
      <c r="C323" s="2"/>
    </row>
    <row r="324" ht="12.75">
      <c r="C324" s="2"/>
    </row>
    <row r="325" ht="12.75">
      <c r="C325" s="2"/>
    </row>
    <row r="326" ht="12.75">
      <c r="C326" s="2"/>
    </row>
    <row r="327" ht="12.75">
      <c r="C327" s="2"/>
    </row>
    <row r="328" ht="12.75">
      <c r="C328" s="2"/>
    </row>
    <row r="329" ht="12.75">
      <c r="C329" s="2"/>
    </row>
    <row r="330" ht="12.75">
      <c r="C330" s="2"/>
    </row>
    <row r="331" ht="12.75">
      <c r="C331" s="2"/>
    </row>
    <row r="332" ht="12.75">
      <c r="C332" s="2"/>
    </row>
    <row r="333" ht="12.75">
      <c r="C333" s="2"/>
    </row>
    <row r="334" ht="12.75">
      <c r="C334" s="2"/>
    </row>
    <row r="335" ht="12.75">
      <c r="C335" s="2"/>
    </row>
    <row r="336" ht="12.75">
      <c r="C336" s="2"/>
    </row>
    <row r="337" ht="12.75">
      <c r="C337" s="2"/>
    </row>
    <row r="338" ht="12.75">
      <c r="C338" s="2"/>
    </row>
    <row r="339" ht="12.75">
      <c r="C339" s="2"/>
    </row>
    <row r="340" ht="12.75">
      <c r="C340" s="2"/>
    </row>
    <row r="341" ht="12.75">
      <c r="C341" s="2"/>
    </row>
    <row r="342" ht="12.75">
      <c r="C342" s="2"/>
    </row>
    <row r="343" ht="12.75">
      <c r="C343" s="2"/>
    </row>
    <row r="344" ht="12.75">
      <c r="C344" s="2"/>
    </row>
    <row r="345" ht="12.75">
      <c r="C345" s="2"/>
    </row>
    <row r="346" ht="12.75">
      <c r="C346" s="2"/>
    </row>
    <row r="347" ht="12.75">
      <c r="C347" s="2"/>
    </row>
    <row r="348" ht="12.75">
      <c r="C348" s="2"/>
    </row>
    <row r="349" ht="12.75">
      <c r="C349" s="2"/>
    </row>
    <row r="350" ht="12.75">
      <c r="C350" s="2"/>
    </row>
    <row r="351" ht="12.75">
      <c r="C351" s="2"/>
    </row>
    <row r="352" ht="12.75">
      <c r="C352" s="2"/>
    </row>
    <row r="353" ht="12.75">
      <c r="C353" s="2"/>
    </row>
    <row r="354" ht="12.75">
      <c r="C354" s="2"/>
    </row>
    <row r="355" ht="12.75">
      <c r="C355" s="2"/>
    </row>
    <row r="356" ht="12.75">
      <c r="C356" s="2"/>
    </row>
    <row r="357" ht="12.75">
      <c r="C357" s="2"/>
    </row>
    <row r="358" ht="12.75">
      <c r="C358" s="2"/>
    </row>
    <row r="359" ht="12.75">
      <c r="C359" s="2"/>
    </row>
    <row r="360" ht="12.75">
      <c r="C360" s="2"/>
    </row>
    <row r="361" ht="12.75">
      <c r="C361" s="2"/>
    </row>
    <row r="362" ht="12.75">
      <c r="C362" s="2"/>
    </row>
    <row r="363" ht="12.75">
      <c r="C363" s="2"/>
    </row>
    <row r="364" ht="12.75">
      <c r="C364" s="2"/>
    </row>
    <row r="365" ht="12.75">
      <c r="C365" s="2"/>
    </row>
    <row r="366" ht="12.75">
      <c r="C366" s="2"/>
    </row>
    <row r="367" ht="12.75">
      <c r="C367" s="2"/>
    </row>
    <row r="368" ht="12.75">
      <c r="C368" s="2"/>
    </row>
    <row r="369" ht="12.75">
      <c r="C369" s="2"/>
    </row>
    <row r="370" ht="12.75">
      <c r="C370" s="2"/>
    </row>
    <row r="371" ht="12.75">
      <c r="C371" s="2"/>
    </row>
    <row r="372" ht="12.75">
      <c r="C372" s="2"/>
    </row>
    <row r="373" ht="12.75">
      <c r="C373" s="2"/>
    </row>
    <row r="374" ht="12.75">
      <c r="C374" s="2"/>
    </row>
    <row r="375" ht="12.75">
      <c r="C375" s="2"/>
    </row>
    <row r="376" ht="12.75">
      <c r="C376" s="2"/>
    </row>
    <row r="377" ht="12.75">
      <c r="C377" s="2"/>
    </row>
    <row r="378" ht="12.75">
      <c r="C378" s="2"/>
    </row>
    <row r="379" ht="12.75">
      <c r="C379" s="2"/>
    </row>
    <row r="380" ht="12.75">
      <c r="C380" s="2"/>
    </row>
    <row r="381" ht="12.75">
      <c r="C381" s="2"/>
    </row>
    <row r="382" ht="12.75">
      <c r="C382" s="2"/>
    </row>
    <row r="383" ht="12.75">
      <c r="C383" s="2"/>
    </row>
    <row r="384" ht="12.75">
      <c r="C384" s="2"/>
    </row>
    <row r="385" ht="12.75">
      <c r="C385" s="2"/>
    </row>
    <row r="386" ht="12.75">
      <c r="C386" s="2"/>
    </row>
    <row r="387" ht="12.75">
      <c r="C387" s="2"/>
    </row>
    <row r="388" ht="12.75">
      <c r="C388" s="2"/>
    </row>
    <row r="389" ht="12.75">
      <c r="C389" s="2"/>
    </row>
    <row r="390" ht="12.75">
      <c r="C390" s="2"/>
    </row>
    <row r="391" ht="12.75">
      <c r="C391" s="2"/>
    </row>
    <row r="392" ht="12.75">
      <c r="C392" s="2"/>
    </row>
    <row r="393" ht="12.75">
      <c r="C393" s="2"/>
    </row>
    <row r="394" ht="12.75">
      <c r="C394" s="2"/>
    </row>
    <row r="395" ht="12.75">
      <c r="C395" s="2"/>
    </row>
    <row r="396" ht="12.75">
      <c r="C396" s="2"/>
    </row>
    <row r="397" ht="12.75">
      <c r="C397" s="2"/>
    </row>
    <row r="398" ht="12.75">
      <c r="C398" s="2"/>
    </row>
    <row r="399" ht="12.75">
      <c r="C399" s="2"/>
    </row>
    <row r="400" ht="12.75">
      <c r="C400" s="2"/>
    </row>
    <row r="401" ht="12.75">
      <c r="C401" s="2"/>
    </row>
    <row r="402" ht="12.75">
      <c r="C402" s="2"/>
    </row>
    <row r="403" ht="12.75">
      <c r="C403" s="2"/>
    </row>
    <row r="404" ht="12.75">
      <c r="C404" s="2"/>
    </row>
    <row r="405" ht="12.75">
      <c r="C405" s="2"/>
    </row>
    <row r="406" ht="12.75">
      <c r="C406" s="2"/>
    </row>
    <row r="407" ht="12.75">
      <c r="C407" s="2"/>
    </row>
    <row r="408" ht="12.75">
      <c r="C408" s="2"/>
    </row>
    <row r="409" ht="12.75">
      <c r="C409" s="2"/>
    </row>
    <row r="410" ht="12.75">
      <c r="C410" s="2"/>
    </row>
    <row r="411" ht="12.75">
      <c r="C411" s="2"/>
    </row>
    <row r="412" ht="12.75">
      <c r="C412" s="2"/>
    </row>
    <row r="413" ht="12.75">
      <c r="C413" s="2"/>
    </row>
    <row r="414" ht="12.75">
      <c r="C414" s="2"/>
    </row>
    <row r="415" ht="12.75">
      <c r="C415" s="2"/>
    </row>
    <row r="416" ht="12.75">
      <c r="C416" s="2"/>
    </row>
    <row r="417" ht="12.75">
      <c r="C417" s="2"/>
    </row>
  </sheetData>
  <printOptions horizontalCentered="1"/>
  <pageMargins left="0.5" right="0.5" top="0.5" bottom="0.5" header="0.5" footer="0.5"/>
  <pageSetup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23"/>
  <sheetViews>
    <sheetView workbookViewId="0" topLeftCell="B2">
      <selection activeCell="B9" sqref="B9"/>
    </sheetView>
  </sheetViews>
  <sheetFormatPr defaultColWidth="9.140625" defaultRowHeight="12.75" outlineLevelRow="1" outlineLevelCol="1"/>
  <cols>
    <col min="1" max="1" width="0" style="2" hidden="1" customWidth="1"/>
    <col min="2" max="2" width="2.57421875" style="34" customWidth="1"/>
    <col min="3" max="3" width="45.7109375" style="2" customWidth="1"/>
    <col min="4" max="4" width="7.140625" style="34" customWidth="1"/>
    <col min="5" max="6" width="18.7109375" style="2" hidden="1" customWidth="1" outlineLevel="1"/>
    <col min="7" max="7" width="16.7109375" style="2" customWidth="1" collapsed="1"/>
    <col min="8" max="8" width="16.7109375" style="2" customWidth="1"/>
    <col min="9" max="11" width="18.7109375" style="2" hidden="1" customWidth="1" outlineLevel="1"/>
    <col min="12" max="12" width="16.7109375" style="2" customWidth="1" collapsed="1"/>
    <col min="13" max="15" width="18.7109375" style="2" hidden="1" customWidth="1" outlineLevel="1"/>
    <col min="16" max="16" width="16.7109375" style="2" customWidth="1" collapsed="1"/>
    <col min="17" max="20" width="18.7109375" style="2" hidden="1" customWidth="1" outlineLevel="1"/>
    <col min="21" max="21" width="16.7109375" style="2" customWidth="1" collapsed="1"/>
    <col min="22" max="22" width="16.7109375" style="2" customWidth="1"/>
    <col min="23" max="23" width="16.7109375" style="78" customWidth="1"/>
    <col min="24" max="24" width="18.7109375" style="2" hidden="1" customWidth="1"/>
    <col min="25" max="25" width="18.7109375" style="79" hidden="1" customWidth="1"/>
    <col min="26" max="29" width="0" style="79" hidden="1" customWidth="1"/>
    <col min="30" max="16384" width="9.140625" style="79" customWidth="1"/>
  </cols>
  <sheetData>
    <row r="1" spans="1:25" ht="12.75" hidden="1">
      <c r="A1" s="2" t="s">
        <v>359</v>
      </c>
      <c r="B1" s="34" t="s">
        <v>269</v>
      </c>
      <c r="C1" s="2" t="s">
        <v>270</v>
      </c>
      <c r="D1" s="34" t="s">
        <v>360</v>
      </c>
      <c r="E1" s="2" t="s">
        <v>361</v>
      </c>
      <c r="F1" s="2" t="s">
        <v>362</v>
      </c>
      <c r="G1" s="2" t="s">
        <v>271</v>
      </c>
      <c r="H1" s="2" t="s">
        <v>363</v>
      </c>
      <c r="I1" s="2" t="s">
        <v>364</v>
      </c>
      <c r="J1" s="2" t="s">
        <v>365</v>
      </c>
      <c r="K1" s="2" t="s">
        <v>83</v>
      </c>
      <c r="L1" s="2" t="s">
        <v>271</v>
      </c>
      <c r="M1" s="2" t="s">
        <v>366</v>
      </c>
      <c r="N1" s="2" t="s">
        <v>367</v>
      </c>
      <c r="O1" s="2" t="s">
        <v>84</v>
      </c>
      <c r="P1" s="2" t="s">
        <v>271</v>
      </c>
      <c r="Q1" s="2" t="s">
        <v>368</v>
      </c>
      <c r="R1" s="2" t="s">
        <v>369</v>
      </c>
      <c r="S1" s="2" t="s">
        <v>370</v>
      </c>
      <c r="T1" s="2" t="s">
        <v>371</v>
      </c>
      <c r="U1" s="2" t="s">
        <v>271</v>
      </c>
      <c r="V1" s="2" t="s">
        <v>372</v>
      </c>
      <c r="W1" s="78" t="s">
        <v>271</v>
      </c>
      <c r="X1" s="2" t="s">
        <v>373</v>
      </c>
      <c r="Y1" s="79" t="s">
        <v>271</v>
      </c>
    </row>
    <row r="2" spans="1:25" s="84" customFormat="1" ht="15.75" customHeight="1">
      <c r="A2" s="80"/>
      <c r="B2" s="50" t="str">
        <f>"University of Missouri - "&amp;RBN</f>
        <v>University of Missouri - University Wide Resources</v>
      </c>
      <c r="C2" s="81"/>
      <c r="D2" s="81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275"/>
      <c r="X2" s="82"/>
      <c r="Y2" s="83"/>
    </row>
    <row r="3" spans="1:25" s="87" customFormat="1" ht="15.75" customHeight="1">
      <c r="A3" s="85"/>
      <c r="B3" s="55" t="s">
        <v>374</v>
      </c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276"/>
      <c r="X3" s="13"/>
      <c r="Y3" s="86"/>
    </row>
    <row r="4" spans="1:29" ht="15.75" customHeight="1">
      <c r="A4" s="88"/>
      <c r="B4" s="89" t="str">
        <f>"  As of "&amp;TEXT(Z4,"MMMM DD, YYY")</f>
        <v>  As of June 30, 2004</v>
      </c>
      <c r="C4" s="16"/>
      <c r="D4" s="16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277"/>
      <c r="X4" s="90"/>
      <c r="Y4" s="91"/>
      <c r="Z4" s="2" t="s">
        <v>85</v>
      </c>
      <c r="AC4" s="79" t="s">
        <v>375</v>
      </c>
    </row>
    <row r="5" spans="1:26" ht="12.75" customHeight="1">
      <c r="A5" s="88"/>
      <c r="B5" s="92"/>
      <c r="C5" s="93"/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278"/>
      <c r="X5" s="94"/>
      <c r="Y5" s="95"/>
      <c r="Z5" s="2"/>
    </row>
    <row r="6" spans="1:25" ht="12.75">
      <c r="A6" s="22"/>
      <c r="B6" s="96"/>
      <c r="C6" s="97"/>
      <c r="D6" s="98"/>
      <c r="E6" s="27"/>
      <c r="F6" s="27"/>
      <c r="G6" s="96"/>
      <c r="H6" s="98"/>
      <c r="I6" s="99"/>
      <c r="J6" s="99"/>
      <c r="K6" s="100"/>
      <c r="L6" s="100"/>
      <c r="M6" s="99" t="s">
        <v>310</v>
      </c>
      <c r="N6" s="99" t="s">
        <v>376</v>
      </c>
      <c r="O6" s="99" t="s">
        <v>86</v>
      </c>
      <c r="P6" s="100"/>
      <c r="Q6" s="101" t="s">
        <v>377</v>
      </c>
      <c r="R6" s="102"/>
      <c r="S6" s="102"/>
      <c r="T6" s="102"/>
      <c r="U6" s="103"/>
      <c r="V6" s="104"/>
      <c r="W6" s="100" t="s">
        <v>378</v>
      </c>
      <c r="X6" s="104"/>
      <c r="Y6" s="100" t="s">
        <v>378</v>
      </c>
    </row>
    <row r="7" spans="1:25" ht="12.75">
      <c r="A7" s="22"/>
      <c r="B7" s="105"/>
      <c r="C7" s="29"/>
      <c r="D7" s="106"/>
      <c r="E7" s="27"/>
      <c r="F7" s="27"/>
      <c r="G7" s="105"/>
      <c r="H7" s="106"/>
      <c r="I7" s="99" t="s">
        <v>310</v>
      </c>
      <c r="J7" s="99" t="s">
        <v>376</v>
      </c>
      <c r="K7" s="99" t="s">
        <v>86</v>
      </c>
      <c r="L7" s="107"/>
      <c r="M7" s="99" t="s">
        <v>379</v>
      </c>
      <c r="N7" s="99" t="s">
        <v>379</v>
      </c>
      <c r="O7" s="99" t="s">
        <v>379</v>
      </c>
      <c r="P7" s="107" t="s">
        <v>379</v>
      </c>
      <c r="Q7" s="99" t="s">
        <v>310</v>
      </c>
      <c r="R7" s="99" t="s">
        <v>380</v>
      </c>
      <c r="S7" s="108"/>
      <c r="T7" s="108"/>
      <c r="U7" s="107"/>
      <c r="V7" s="109"/>
      <c r="W7" s="107" t="s">
        <v>381</v>
      </c>
      <c r="X7" s="109"/>
      <c r="Y7" s="107" t="s">
        <v>381</v>
      </c>
    </row>
    <row r="8" spans="1:25" ht="12.75">
      <c r="A8" s="22"/>
      <c r="B8" s="105"/>
      <c r="C8" s="29"/>
      <c r="D8" s="106"/>
      <c r="E8" s="110"/>
      <c r="F8" s="110"/>
      <c r="G8" s="111" t="s">
        <v>382</v>
      </c>
      <c r="H8" s="111"/>
      <c r="I8" s="99" t="s">
        <v>383</v>
      </c>
      <c r="J8" s="99" t="s">
        <v>383</v>
      </c>
      <c r="K8" s="99" t="s">
        <v>383</v>
      </c>
      <c r="L8" s="107" t="s">
        <v>383</v>
      </c>
      <c r="M8" s="99" t="s">
        <v>384</v>
      </c>
      <c r="N8" s="99" t="s">
        <v>384</v>
      </c>
      <c r="O8" s="99" t="s">
        <v>384</v>
      </c>
      <c r="P8" s="107" t="s">
        <v>384</v>
      </c>
      <c r="Q8" s="99" t="s">
        <v>385</v>
      </c>
      <c r="R8" s="99" t="s">
        <v>385</v>
      </c>
      <c r="S8" s="99" t="s">
        <v>386</v>
      </c>
      <c r="T8" s="99" t="s">
        <v>387</v>
      </c>
      <c r="U8" s="107" t="s">
        <v>388</v>
      </c>
      <c r="V8" s="109"/>
      <c r="W8" s="107" t="s">
        <v>389</v>
      </c>
      <c r="X8" s="107" t="s">
        <v>390</v>
      </c>
      <c r="Y8" s="107" t="s">
        <v>391</v>
      </c>
    </row>
    <row r="9" spans="1:25" ht="12.75">
      <c r="A9" s="22"/>
      <c r="B9" s="112"/>
      <c r="C9" s="113"/>
      <c r="D9" s="114"/>
      <c r="E9" s="99" t="s">
        <v>310</v>
      </c>
      <c r="F9" s="99" t="s">
        <v>392</v>
      </c>
      <c r="G9" s="99" t="s">
        <v>310</v>
      </c>
      <c r="H9" s="99" t="s">
        <v>376</v>
      </c>
      <c r="I9" s="99" t="s">
        <v>381</v>
      </c>
      <c r="J9" s="99" t="s">
        <v>381</v>
      </c>
      <c r="K9" s="99" t="s">
        <v>381</v>
      </c>
      <c r="L9" s="115" t="s">
        <v>381</v>
      </c>
      <c r="M9" s="99" t="s">
        <v>381</v>
      </c>
      <c r="N9" s="99" t="s">
        <v>381</v>
      </c>
      <c r="O9" s="99" t="s">
        <v>381</v>
      </c>
      <c r="P9" s="115" t="s">
        <v>381</v>
      </c>
      <c r="Q9" s="99" t="s">
        <v>393</v>
      </c>
      <c r="R9" s="99" t="s">
        <v>393</v>
      </c>
      <c r="S9" s="99" t="s">
        <v>390</v>
      </c>
      <c r="T9" s="99" t="s">
        <v>394</v>
      </c>
      <c r="U9" s="115" t="s">
        <v>381</v>
      </c>
      <c r="V9" s="115" t="s">
        <v>395</v>
      </c>
      <c r="W9" s="115" t="s">
        <v>390</v>
      </c>
      <c r="X9" s="115" t="s">
        <v>381</v>
      </c>
      <c r="Y9" s="115" t="s">
        <v>390</v>
      </c>
    </row>
    <row r="10" spans="1:25" ht="12.75" customHeight="1">
      <c r="A10" s="22"/>
      <c r="B10" s="23"/>
      <c r="C10" s="116"/>
      <c r="D10" s="24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110"/>
    </row>
    <row r="11" spans="1:25" ht="12.75" customHeight="1">
      <c r="A11" s="29"/>
      <c r="B11" s="23" t="s">
        <v>274</v>
      </c>
      <c r="C11" s="116"/>
      <c r="D11" s="24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99"/>
      <c r="X11" s="27"/>
      <c r="Y11" s="110"/>
    </row>
    <row r="12" spans="1:25" ht="12.75" customHeight="1">
      <c r="A12" s="34"/>
      <c r="B12" s="30"/>
      <c r="C12" s="117"/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18"/>
      <c r="X12" s="32"/>
      <c r="Y12" s="110"/>
    </row>
    <row r="13" spans="1:25" ht="12.75" customHeight="1">
      <c r="A13" s="29"/>
      <c r="B13" s="23" t="s">
        <v>275</v>
      </c>
      <c r="C13" s="116"/>
      <c r="D13" s="24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99"/>
      <c r="X13" s="27"/>
      <c r="Y13" s="110"/>
    </row>
    <row r="14" spans="1:25" ht="12.75" customHeight="1">
      <c r="A14" s="117" t="s">
        <v>396</v>
      </c>
      <c r="B14" s="30"/>
      <c r="C14" s="117" t="s">
        <v>276</v>
      </c>
      <c r="D14" s="31"/>
      <c r="E14" s="32">
        <v>0</v>
      </c>
      <c r="F14" s="32">
        <v>0</v>
      </c>
      <c r="G14" s="35">
        <f aca="true" t="shared" si="0" ref="G14:G21">E14+F14</f>
        <v>0</v>
      </c>
      <c r="H14" s="35">
        <v>0</v>
      </c>
      <c r="I14" s="35">
        <v>0</v>
      </c>
      <c r="J14" s="35">
        <v>0</v>
      </c>
      <c r="K14" s="35">
        <v>0</v>
      </c>
      <c r="L14" s="35">
        <f aca="true" t="shared" si="1" ref="L14:L38">I14+J14+K14</f>
        <v>0</v>
      </c>
      <c r="M14" s="35">
        <v>0</v>
      </c>
      <c r="N14" s="35">
        <v>0</v>
      </c>
      <c r="O14" s="35">
        <v>0</v>
      </c>
      <c r="P14" s="35">
        <f aca="true" t="shared" si="2" ref="P14:P38">M14+N14+O14</f>
        <v>0</v>
      </c>
      <c r="Q14" s="35">
        <v>0</v>
      </c>
      <c r="R14" s="35">
        <v>0</v>
      </c>
      <c r="S14" s="35">
        <v>0</v>
      </c>
      <c r="T14" s="35">
        <v>0</v>
      </c>
      <c r="U14" s="35">
        <f aca="true" t="shared" si="3" ref="U14:U38">Q14+R14+S14+T14</f>
        <v>0</v>
      </c>
      <c r="V14" s="35">
        <v>0</v>
      </c>
      <c r="W14" s="119">
        <f aca="true" t="shared" si="4" ref="W14:W38">G14+H14+L14+P14+U14+V14</f>
        <v>0</v>
      </c>
      <c r="X14" s="32">
        <v>0</v>
      </c>
      <c r="Y14" s="120">
        <f aca="true" t="shared" si="5" ref="Y14:Y38">W14+X14</f>
        <v>0</v>
      </c>
    </row>
    <row r="15" spans="1:25" ht="12.75" hidden="1" outlineLevel="1">
      <c r="A15" s="2" t="s">
        <v>87</v>
      </c>
      <c r="C15" s="2" t="s">
        <v>88</v>
      </c>
      <c r="D15" s="34" t="s">
        <v>89</v>
      </c>
      <c r="E15" s="2">
        <v>0</v>
      </c>
      <c r="F15" s="2">
        <v>0</v>
      </c>
      <c r="G15" s="123">
        <f t="shared" si="0"/>
        <v>0</v>
      </c>
      <c r="H15" s="123">
        <v>0</v>
      </c>
      <c r="I15" s="123">
        <v>0</v>
      </c>
      <c r="J15" s="123">
        <v>0</v>
      </c>
      <c r="K15" s="123">
        <v>0</v>
      </c>
      <c r="L15" s="123">
        <f t="shared" si="1"/>
        <v>0</v>
      </c>
      <c r="M15" s="123">
        <v>0</v>
      </c>
      <c r="N15" s="123">
        <v>0</v>
      </c>
      <c r="O15" s="123">
        <v>0</v>
      </c>
      <c r="P15" s="123">
        <f t="shared" si="2"/>
        <v>0</v>
      </c>
      <c r="Q15" s="123">
        <v>0</v>
      </c>
      <c r="R15" s="123">
        <v>0</v>
      </c>
      <c r="S15" s="123">
        <v>0</v>
      </c>
      <c r="T15" s="123">
        <v>0</v>
      </c>
      <c r="U15" s="123">
        <f t="shared" si="3"/>
        <v>0</v>
      </c>
      <c r="V15" s="123">
        <v>0</v>
      </c>
      <c r="W15" s="124">
        <f t="shared" si="4"/>
        <v>0</v>
      </c>
      <c r="X15" s="2">
        <v>41955127.25</v>
      </c>
      <c r="Y15" s="121">
        <f t="shared" si="5"/>
        <v>41955127.25</v>
      </c>
    </row>
    <row r="16" spans="1:25" ht="12.75" hidden="1" outlineLevel="1">
      <c r="A16" s="2" t="s">
        <v>90</v>
      </c>
      <c r="C16" s="2" t="s">
        <v>91</v>
      </c>
      <c r="D16" s="34" t="s">
        <v>92</v>
      </c>
      <c r="E16" s="2">
        <v>15410404.44</v>
      </c>
      <c r="F16" s="2">
        <v>0</v>
      </c>
      <c r="G16" s="123">
        <f t="shared" si="0"/>
        <v>15410404.44</v>
      </c>
      <c r="H16" s="123">
        <v>0</v>
      </c>
      <c r="I16" s="123">
        <v>0</v>
      </c>
      <c r="J16" s="123">
        <v>0</v>
      </c>
      <c r="K16" s="123">
        <v>93670.36</v>
      </c>
      <c r="L16" s="123">
        <f t="shared" si="1"/>
        <v>93670.36</v>
      </c>
      <c r="M16" s="123">
        <v>0</v>
      </c>
      <c r="N16" s="123">
        <v>37925.34</v>
      </c>
      <c r="O16" s="123">
        <v>0</v>
      </c>
      <c r="P16" s="123">
        <f t="shared" si="2"/>
        <v>37925.34</v>
      </c>
      <c r="Q16" s="123">
        <v>9857639.98</v>
      </c>
      <c r="R16" s="123">
        <v>0</v>
      </c>
      <c r="S16" s="123">
        <v>1369304.46</v>
      </c>
      <c r="T16" s="123">
        <v>0</v>
      </c>
      <c r="U16" s="123">
        <f t="shared" si="3"/>
        <v>11226944.440000001</v>
      </c>
      <c r="V16" s="123">
        <v>4396564</v>
      </c>
      <c r="W16" s="124">
        <f t="shared" si="4"/>
        <v>31165508.58</v>
      </c>
      <c r="X16" s="2">
        <v>0</v>
      </c>
      <c r="Y16" s="121">
        <f t="shared" si="5"/>
        <v>31165508.58</v>
      </c>
    </row>
    <row r="17" spans="1:25" ht="12.75" hidden="1" outlineLevel="1">
      <c r="A17" s="2" t="s">
        <v>93</v>
      </c>
      <c r="C17" s="2" t="s">
        <v>94</v>
      </c>
      <c r="D17" s="34" t="s">
        <v>95</v>
      </c>
      <c r="E17" s="2">
        <v>0</v>
      </c>
      <c r="F17" s="2">
        <v>0</v>
      </c>
      <c r="G17" s="123">
        <f t="shared" si="0"/>
        <v>0</v>
      </c>
      <c r="H17" s="123">
        <v>0</v>
      </c>
      <c r="I17" s="123">
        <v>0</v>
      </c>
      <c r="J17" s="123">
        <v>0</v>
      </c>
      <c r="K17" s="123">
        <v>-12</v>
      </c>
      <c r="L17" s="123">
        <f t="shared" si="1"/>
        <v>-12</v>
      </c>
      <c r="M17" s="123">
        <v>0</v>
      </c>
      <c r="N17" s="123">
        <v>0</v>
      </c>
      <c r="O17" s="123">
        <v>0</v>
      </c>
      <c r="P17" s="123">
        <f t="shared" si="2"/>
        <v>0</v>
      </c>
      <c r="Q17" s="123">
        <v>0</v>
      </c>
      <c r="R17" s="123">
        <v>0</v>
      </c>
      <c r="S17" s="123">
        <v>0</v>
      </c>
      <c r="T17" s="123">
        <v>0</v>
      </c>
      <c r="U17" s="123">
        <f t="shared" si="3"/>
        <v>0</v>
      </c>
      <c r="V17" s="123">
        <v>0</v>
      </c>
      <c r="W17" s="124">
        <f t="shared" si="4"/>
        <v>-12</v>
      </c>
      <c r="X17" s="2">
        <v>0</v>
      </c>
      <c r="Y17" s="121">
        <f t="shared" si="5"/>
        <v>-12</v>
      </c>
    </row>
    <row r="18" spans="1:25" ht="12.75" hidden="1" outlineLevel="1">
      <c r="A18" s="2" t="s">
        <v>397</v>
      </c>
      <c r="C18" s="2" t="s">
        <v>96</v>
      </c>
      <c r="D18" s="34" t="s">
        <v>398</v>
      </c>
      <c r="E18" s="2">
        <v>0</v>
      </c>
      <c r="F18" s="2">
        <v>0</v>
      </c>
      <c r="G18" s="123">
        <f t="shared" si="0"/>
        <v>0</v>
      </c>
      <c r="H18" s="123">
        <v>0</v>
      </c>
      <c r="I18" s="123">
        <v>0</v>
      </c>
      <c r="J18" s="123">
        <v>0</v>
      </c>
      <c r="K18" s="123">
        <v>0</v>
      </c>
      <c r="L18" s="123">
        <f t="shared" si="1"/>
        <v>0</v>
      </c>
      <c r="M18" s="123">
        <v>0</v>
      </c>
      <c r="N18" s="123">
        <v>2610068.28</v>
      </c>
      <c r="O18" s="123">
        <v>0</v>
      </c>
      <c r="P18" s="123">
        <f t="shared" si="2"/>
        <v>2610068.28</v>
      </c>
      <c r="Q18" s="123">
        <v>0</v>
      </c>
      <c r="R18" s="123">
        <v>0</v>
      </c>
      <c r="S18" s="123">
        <v>0</v>
      </c>
      <c r="T18" s="123">
        <v>0</v>
      </c>
      <c r="U18" s="123">
        <f t="shared" si="3"/>
        <v>0</v>
      </c>
      <c r="V18" s="123">
        <v>0</v>
      </c>
      <c r="W18" s="124">
        <f t="shared" si="4"/>
        <v>2610068.28</v>
      </c>
      <c r="X18" s="2">
        <v>0</v>
      </c>
      <c r="Y18" s="121">
        <f t="shared" si="5"/>
        <v>2610068.28</v>
      </c>
    </row>
    <row r="19" spans="1:25" ht="12.75" hidden="1" outlineLevel="1">
      <c r="A19" s="2" t="s">
        <v>399</v>
      </c>
      <c r="C19" s="2" t="s">
        <v>97</v>
      </c>
      <c r="D19" s="34" t="s">
        <v>400</v>
      </c>
      <c r="E19" s="2">
        <v>0</v>
      </c>
      <c r="F19" s="2">
        <v>0</v>
      </c>
      <c r="G19" s="123">
        <f t="shared" si="0"/>
        <v>0</v>
      </c>
      <c r="H19" s="123">
        <v>0</v>
      </c>
      <c r="I19" s="123">
        <v>0</v>
      </c>
      <c r="J19" s="123">
        <v>0</v>
      </c>
      <c r="K19" s="123">
        <v>0</v>
      </c>
      <c r="L19" s="123">
        <f t="shared" si="1"/>
        <v>0</v>
      </c>
      <c r="M19" s="123">
        <v>0</v>
      </c>
      <c r="N19" s="123">
        <v>182.77</v>
      </c>
      <c r="O19" s="123">
        <v>0</v>
      </c>
      <c r="P19" s="123">
        <f t="shared" si="2"/>
        <v>182.77</v>
      </c>
      <c r="Q19" s="123">
        <v>0</v>
      </c>
      <c r="R19" s="123">
        <v>0</v>
      </c>
      <c r="S19" s="123">
        <v>0</v>
      </c>
      <c r="T19" s="123">
        <v>0</v>
      </c>
      <c r="U19" s="123">
        <f t="shared" si="3"/>
        <v>0</v>
      </c>
      <c r="V19" s="123">
        <v>0</v>
      </c>
      <c r="W19" s="124">
        <f t="shared" si="4"/>
        <v>182.77</v>
      </c>
      <c r="X19" s="2">
        <v>0</v>
      </c>
      <c r="Y19" s="121">
        <f t="shared" si="5"/>
        <v>182.77</v>
      </c>
    </row>
    <row r="20" spans="1:25" ht="12.75" hidden="1" outlineLevel="1">
      <c r="A20" s="2" t="s">
        <v>401</v>
      </c>
      <c r="C20" s="2" t="s">
        <v>402</v>
      </c>
      <c r="D20" s="34" t="s">
        <v>403</v>
      </c>
      <c r="E20" s="2">
        <v>1278475.62</v>
      </c>
      <c r="F20" s="2">
        <v>0</v>
      </c>
      <c r="G20" s="123">
        <f t="shared" si="0"/>
        <v>1278475.62</v>
      </c>
      <c r="H20" s="123">
        <v>0</v>
      </c>
      <c r="I20" s="123">
        <v>0</v>
      </c>
      <c r="J20" s="123">
        <v>0</v>
      </c>
      <c r="K20" s="123">
        <v>0</v>
      </c>
      <c r="L20" s="123">
        <f t="shared" si="1"/>
        <v>0</v>
      </c>
      <c r="M20" s="123">
        <v>0</v>
      </c>
      <c r="N20" s="123">
        <v>0</v>
      </c>
      <c r="O20" s="123">
        <v>0</v>
      </c>
      <c r="P20" s="123">
        <f t="shared" si="2"/>
        <v>0</v>
      </c>
      <c r="Q20" s="123">
        <v>0</v>
      </c>
      <c r="R20" s="123">
        <v>0</v>
      </c>
      <c r="S20" s="123">
        <v>0</v>
      </c>
      <c r="T20" s="123">
        <v>0</v>
      </c>
      <c r="U20" s="123">
        <f t="shared" si="3"/>
        <v>0</v>
      </c>
      <c r="V20" s="123">
        <v>0</v>
      </c>
      <c r="W20" s="124">
        <f t="shared" si="4"/>
        <v>1278475.62</v>
      </c>
      <c r="X20" s="2">
        <v>0</v>
      </c>
      <c r="Y20" s="121">
        <f t="shared" si="5"/>
        <v>1278475.62</v>
      </c>
    </row>
    <row r="21" spans="1:25" ht="12.75" hidden="1" outlineLevel="1">
      <c r="A21" s="2" t="s">
        <v>404</v>
      </c>
      <c r="C21" s="2" t="s">
        <v>405</v>
      </c>
      <c r="D21" s="34" t="s">
        <v>406</v>
      </c>
      <c r="E21" s="2">
        <v>0</v>
      </c>
      <c r="F21" s="2">
        <v>0</v>
      </c>
      <c r="G21" s="123">
        <f t="shared" si="0"/>
        <v>0</v>
      </c>
      <c r="H21" s="123">
        <v>0</v>
      </c>
      <c r="I21" s="123">
        <v>0</v>
      </c>
      <c r="J21" s="123">
        <v>0</v>
      </c>
      <c r="K21" s="123">
        <v>0</v>
      </c>
      <c r="L21" s="123">
        <f t="shared" si="1"/>
        <v>0</v>
      </c>
      <c r="M21" s="123">
        <v>0</v>
      </c>
      <c r="N21" s="123">
        <v>7470668.02</v>
      </c>
      <c r="O21" s="123">
        <v>0</v>
      </c>
      <c r="P21" s="123">
        <f t="shared" si="2"/>
        <v>7470668.02</v>
      </c>
      <c r="Q21" s="123">
        <v>0</v>
      </c>
      <c r="R21" s="123">
        <v>0</v>
      </c>
      <c r="S21" s="123">
        <v>0</v>
      </c>
      <c r="T21" s="123">
        <v>0</v>
      </c>
      <c r="U21" s="123">
        <f t="shared" si="3"/>
        <v>0</v>
      </c>
      <c r="V21" s="123">
        <v>0</v>
      </c>
      <c r="W21" s="124">
        <f t="shared" si="4"/>
        <v>7470668.02</v>
      </c>
      <c r="X21" s="2">
        <v>149916646.91</v>
      </c>
      <c r="Y21" s="121">
        <f t="shared" si="5"/>
        <v>157387314.93</v>
      </c>
    </row>
    <row r="22" spans="1:25" ht="12.75" hidden="1" outlineLevel="1">
      <c r="A22" s="2" t="s">
        <v>407</v>
      </c>
      <c r="C22" s="2" t="s">
        <v>408</v>
      </c>
      <c r="D22" s="34" t="s">
        <v>409</v>
      </c>
      <c r="E22" s="2">
        <v>-8660075.650000006</v>
      </c>
      <c r="F22" s="2">
        <v>12430541.2</v>
      </c>
      <c r="G22" s="123">
        <f>E22+F22+15291537</f>
        <v>19062002.549999993</v>
      </c>
      <c r="H22" s="123">
        <v>2225.53</v>
      </c>
      <c r="I22" s="123">
        <v>-10230.02</v>
      </c>
      <c r="J22" s="123">
        <v>0</v>
      </c>
      <c r="K22" s="123">
        <v>-9911.24</v>
      </c>
      <c r="L22" s="123">
        <f t="shared" si="1"/>
        <v>-20141.260000000002</v>
      </c>
      <c r="M22" s="123">
        <v>0</v>
      </c>
      <c r="N22" s="123">
        <v>-8154.81</v>
      </c>
      <c r="O22" s="123">
        <v>0</v>
      </c>
      <c r="P22" s="123">
        <f t="shared" si="2"/>
        <v>-8154.81</v>
      </c>
      <c r="Q22" s="123">
        <v>-1885059.88</v>
      </c>
      <c r="R22" s="123">
        <v>0</v>
      </c>
      <c r="S22" s="123">
        <v>-1047458.97</v>
      </c>
      <c r="T22" s="123">
        <v>0</v>
      </c>
      <c r="U22" s="123">
        <f t="shared" si="3"/>
        <v>-2932518.8499999996</v>
      </c>
      <c r="V22" s="123">
        <v>-1188958.79</v>
      </c>
      <c r="W22" s="124">
        <f t="shared" si="4"/>
        <v>14914454.369999994</v>
      </c>
      <c r="X22" s="2">
        <v>0</v>
      </c>
      <c r="Y22" s="121">
        <f t="shared" si="5"/>
        <v>14914454.369999994</v>
      </c>
    </row>
    <row r="23" spans="1:25" ht="12.75" customHeight="1" collapsed="1">
      <c r="A23" s="117" t="s">
        <v>410</v>
      </c>
      <c r="B23" s="30"/>
      <c r="C23" s="117" t="s">
        <v>411</v>
      </c>
      <c r="D23" s="31"/>
      <c r="E23" s="32">
        <v>8028804.409999993</v>
      </c>
      <c r="F23" s="32">
        <v>12430541.2</v>
      </c>
      <c r="G23" s="37">
        <f>SUM(G14:G22)</f>
        <v>35750882.60999999</v>
      </c>
      <c r="H23" s="37">
        <v>2225.53</v>
      </c>
      <c r="I23" s="37">
        <v>-10230.02</v>
      </c>
      <c r="J23" s="37">
        <v>0</v>
      </c>
      <c r="K23" s="37">
        <v>83747.12</v>
      </c>
      <c r="L23" s="37">
        <f t="shared" si="1"/>
        <v>73517.09999999999</v>
      </c>
      <c r="M23" s="37">
        <v>0</v>
      </c>
      <c r="N23" s="37">
        <v>10110689.6</v>
      </c>
      <c r="O23" s="37">
        <v>0</v>
      </c>
      <c r="P23" s="37">
        <f t="shared" si="2"/>
        <v>10110689.6</v>
      </c>
      <c r="Q23" s="37">
        <v>7972580.100000001</v>
      </c>
      <c r="R23" s="37">
        <v>0</v>
      </c>
      <c r="S23" s="37">
        <v>321845.49</v>
      </c>
      <c r="T23" s="37">
        <v>0</v>
      </c>
      <c r="U23" s="37">
        <f t="shared" si="3"/>
        <v>8294425.590000001</v>
      </c>
      <c r="V23" s="37">
        <v>3207605.21</v>
      </c>
      <c r="W23" s="122">
        <f t="shared" si="4"/>
        <v>57439345.64</v>
      </c>
      <c r="X23" s="32">
        <v>191871774.16</v>
      </c>
      <c r="Y23" s="120">
        <f t="shared" si="5"/>
        <v>249311119.8</v>
      </c>
    </row>
    <row r="24" spans="1:25" ht="12.75" customHeight="1">
      <c r="A24" s="117" t="s">
        <v>412</v>
      </c>
      <c r="B24" s="30"/>
      <c r="C24" s="117" t="s">
        <v>413</v>
      </c>
      <c r="D24" s="31"/>
      <c r="E24" s="32">
        <v>0</v>
      </c>
      <c r="F24" s="32">
        <v>0</v>
      </c>
      <c r="G24" s="37">
        <f aca="true" t="shared" si="6" ref="G24:G38">E24+F24</f>
        <v>0</v>
      </c>
      <c r="H24" s="37">
        <v>0</v>
      </c>
      <c r="I24" s="37">
        <v>0</v>
      </c>
      <c r="J24" s="37">
        <v>0</v>
      </c>
      <c r="K24" s="37">
        <v>0</v>
      </c>
      <c r="L24" s="37">
        <f t="shared" si="1"/>
        <v>0</v>
      </c>
      <c r="M24" s="37">
        <v>0</v>
      </c>
      <c r="N24" s="37">
        <v>0</v>
      </c>
      <c r="O24" s="37">
        <v>0</v>
      </c>
      <c r="P24" s="37">
        <f t="shared" si="2"/>
        <v>0</v>
      </c>
      <c r="Q24" s="37">
        <v>0</v>
      </c>
      <c r="R24" s="37">
        <v>0</v>
      </c>
      <c r="S24" s="37">
        <v>0</v>
      </c>
      <c r="T24" s="37">
        <v>0</v>
      </c>
      <c r="U24" s="37">
        <f t="shared" si="3"/>
        <v>0</v>
      </c>
      <c r="V24" s="37">
        <v>0</v>
      </c>
      <c r="W24" s="122">
        <f t="shared" si="4"/>
        <v>0</v>
      </c>
      <c r="X24" s="32">
        <v>0</v>
      </c>
      <c r="Y24" s="120">
        <f t="shared" si="5"/>
        <v>0</v>
      </c>
    </row>
    <row r="25" spans="1:25" ht="12.75" customHeight="1">
      <c r="A25" s="117" t="s">
        <v>414</v>
      </c>
      <c r="B25" s="30"/>
      <c r="C25" s="117" t="s">
        <v>415</v>
      </c>
      <c r="D25" s="31"/>
      <c r="E25" s="32">
        <v>0</v>
      </c>
      <c r="F25" s="32">
        <v>0</v>
      </c>
      <c r="G25" s="37">
        <f t="shared" si="6"/>
        <v>0</v>
      </c>
      <c r="H25" s="37">
        <v>0</v>
      </c>
      <c r="I25" s="37">
        <v>0</v>
      </c>
      <c r="J25" s="37">
        <v>0</v>
      </c>
      <c r="K25" s="37">
        <v>0</v>
      </c>
      <c r="L25" s="37">
        <f t="shared" si="1"/>
        <v>0</v>
      </c>
      <c r="M25" s="37">
        <v>0</v>
      </c>
      <c r="N25" s="37">
        <v>0</v>
      </c>
      <c r="O25" s="37">
        <v>0</v>
      </c>
      <c r="P25" s="37">
        <f t="shared" si="2"/>
        <v>0</v>
      </c>
      <c r="Q25" s="37">
        <v>0</v>
      </c>
      <c r="R25" s="37">
        <v>0</v>
      </c>
      <c r="S25" s="37">
        <v>0</v>
      </c>
      <c r="T25" s="37">
        <v>0</v>
      </c>
      <c r="U25" s="37">
        <f t="shared" si="3"/>
        <v>0</v>
      </c>
      <c r="V25" s="37">
        <v>0</v>
      </c>
      <c r="W25" s="122">
        <f t="shared" si="4"/>
        <v>0</v>
      </c>
      <c r="X25" s="32">
        <v>0</v>
      </c>
      <c r="Y25" s="120">
        <f t="shared" si="5"/>
        <v>0</v>
      </c>
    </row>
    <row r="26" spans="1:25" ht="12.75" customHeight="1">
      <c r="A26" s="117" t="s">
        <v>416</v>
      </c>
      <c r="B26" s="30"/>
      <c r="C26" s="117" t="s">
        <v>417</v>
      </c>
      <c r="D26" s="31"/>
      <c r="E26" s="32">
        <v>0</v>
      </c>
      <c r="F26" s="32">
        <v>0</v>
      </c>
      <c r="G26" s="37">
        <f t="shared" si="6"/>
        <v>0</v>
      </c>
      <c r="H26" s="37">
        <v>0</v>
      </c>
      <c r="I26" s="37">
        <v>0</v>
      </c>
      <c r="J26" s="37">
        <v>0</v>
      </c>
      <c r="K26" s="37">
        <v>0</v>
      </c>
      <c r="L26" s="37">
        <f t="shared" si="1"/>
        <v>0</v>
      </c>
      <c r="M26" s="37">
        <v>0</v>
      </c>
      <c r="N26" s="37">
        <v>0</v>
      </c>
      <c r="O26" s="37">
        <v>0</v>
      </c>
      <c r="P26" s="37">
        <f t="shared" si="2"/>
        <v>0</v>
      </c>
      <c r="Q26" s="37">
        <v>0</v>
      </c>
      <c r="R26" s="37">
        <v>0</v>
      </c>
      <c r="S26" s="37">
        <v>0</v>
      </c>
      <c r="T26" s="37">
        <v>0</v>
      </c>
      <c r="U26" s="37">
        <f t="shared" si="3"/>
        <v>0</v>
      </c>
      <c r="V26" s="37">
        <v>0</v>
      </c>
      <c r="W26" s="122">
        <f t="shared" si="4"/>
        <v>0</v>
      </c>
      <c r="X26" s="32">
        <v>0</v>
      </c>
      <c r="Y26" s="120">
        <f t="shared" si="5"/>
        <v>0</v>
      </c>
    </row>
    <row r="27" spans="1:25" ht="12.75" customHeight="1">
      <c r="A27" s="117" t="s">
        <v>418</v>
      </c>
      <c r="B27" s="30"/>
      <c r="C27" s="117" t="s">
        <v>280</v>
      </c>
      <c r="D27" s="31"/>
      <c r="E27" s="32">
        <v>0</v>
      </c>
      <c r="F27" s="32">
        <v>0</v>
      </c>
      <c r="G27" s="37">
        <f t="shared" si="6"/>
        <v>0</v>
      </c>
      <c r="H27" s="37">
        <v>0</v>
      </c>
      <c r="I27" s="37">
        <v>0</v>
      </c>
      <c r="J27" s="37">
        <v>0</v>
      </c>
      <c r="K27" s="37">
        <v>0</v>
      </c>
      <c r="L27" s="37">
        <f t="shared" si="1"/>
        <v>0</v>
      </c>
      <c r="M27" s="37">
        <v>0</v>
      </c>
      <c r="N27" s="37">
        <v>0</v>
      </c>
      <c r="O27" s="37">
        <v>0</v>
      </c>
      <c r="P27" s="37">
        <f t="shared" si="2"/>
        <v>0</v>
      </c>
      <c r="Q27" s="37">
        <v>0</v>
      </c>
      <c r="R27" s="37">
        <v>0</v>
      </c>
      <c r="S27" s="37">
        <v>0</v>
      </c>
      <c r="T27" s="37">
        <v>0</v>
      </c>
      <c r="U27" s="37">
        <f t="shared" si="3"/>
        <v>0</v>
      </c>
      <c r="V27" s="37">
        <v>0</v>
      </c>
      <c r="W27" s="122">
        <f t="shared" si="4"/>
        <v>0</v>
      </c>
      <c r="X27" s="32">
        <v>0</v>
      </c>
      <c r="Y27" s="120">
        <f t="shared" si="5"/>
        <v>0</v>
      </c>
    </row>
    <row r="28" spans="1:25" ht="12.75" hidden="1" outlineLevel="1">
      <c r="A28" s="2" t="s">
        <v>419</v>
      </c>
      <c r="C28" s="2" t="s">
        <v>420</v>
      </c>
      <c r="D28" s="34" t="s">
        <v>421</v>
      </c>
      <c r="E28" s="2">
        <v>416103</v>
      </c>
      <c r="F28" s="2">
        <v>-13665.86</v>
      </c>
      <c r="G28" s="123">
        <f t="shared" si="6"/>
        <v>402437.14</v>
      </c>
      <c r="H28" s="123">
        <v>0</v>
      </c>
      <c r="I28" s="123">
        <v>0</v>
      </c>
      <c r="J28" s="123">
        <v>0</v>
      </c>
      <c r="K28" s="123">
        <v>0</v>
      </c>
      <c r="L28" s="123">
        <f t="shared" si="1"/>
        <v>0</v>
      </c>
      <c r="M28" s="123">
        <v>0</v>
      </c>
      <c r="N28" s="123">
        <v>0</v>
      </c>
      <c r="O28" s="123">
        <v>0</v>
      </c>
      <c r="P28" s="123">
        <f t="shared" si="2"/>
        <v>0</v>
      </c>
      <c r="Q28" s="123">
        <v>0</v>
      </c>
      <c r="R28" s="123">
        <v>0</v>
      </c>
      <c r="S28" s="123">
        <v>0</v>
      </c>
      <c r="T28" s="123">
        <v>0</v>
      </c>
      <c r="U28" s="123">
        <f t="shared" si="3"/>
        <v>0</v>
      </c>
      <c r="V28" s="123">
        <v>20676.02</v>
      </c>
      <c r="W28" s="124">
        <f t="shared" si="4"/>
        <v>423113.16000000003</v>
      </c>
      <c r="X28" s="2">
        <v>0</v>
      </c>
      <c r="Y28" s="121">
        <f t="shared" si="5"/>
        <v>423113.16000000003</v>
      </c>
    </row>
    <row r="29" spans="1:25" ht="12.75" customHeight="1" collapsed="1">
      <c r="A29" s="117" t="s">
        <v>422</v>
      </c>
      <c r="B29" s="30"/>
      <c r="C29" s="117" t="s">
        <v>423</v>
      </c>
      <c r="D29" s="31"/>
      <c r="E29" s="32">
        <v>416103</v>
      </c>
      <c r="F29" s="32">
        <v>-13665.86</v>
      </c>
      <c r="G29" s="37">
        <f t="shared" si="6"/>
        <v>402437.14</v>
      </c>
      <c r="H29" s="37">
        <v>0</v>
      </c>
      <c r="I29" s="37">
        <v>0</v>
      </c>
      <c r="J29" s="37">
        <v>0</v>
      </c>
      <c r="K29" s="37">
        <v>0</v>
      </c>
      <c r="L29" s="37">
        <f t="shared" si="1"/>
        <v>0</v>
      </c>
      <c r="M29" s="37">
        <v>0</v>
      </c>
      <c r="N29" s="37">
        <v>0</v>
      </c>
      <c r="O29" s="37">
        <v>0</v>
      </c>
      <c r="P29" s="37">
        <f t="shared" si="2"/>
        <v>0</v>
      </c>
      <c r="Q29" s="37">
        <v>0</v>
      </c>
      <c r="R29" s="37">
        <v>0</v>
      </c>
      <c r="S29" s="37">
        <v>0</v>
      </c>
      <c r="T29" s="37">
        <v>0</v>
      </c>
      <c r="U29" s="37">
        <f t="shared" si="3"/>
        <v>0</v>
      </c>
      <c r="V29" s="37">
        <v>20676.02</v>
      </c>
      <c r="W29" s="122">
        <f t="shared" si="4"/>
        <v>423113.16000000003</v>
      </c>
      <c r="X29" s="32">
        <v>0</v>
      </c>
      <c r="Y29" s="120">
        <f t="shared" si="5"/>
        <v>423113.16000000003</v>
      </c>
    </row>
    <row r="30" spans="1:25" ht="12.75" hidden="1" outlineLevel="1">
      <c r="A30" s="2" t="s">
        <v>424</v>
      </c>
      <c r="C30" s="2" t="s">
        <v>425</v>
      </c>
      <c r="D30" s="34" t="s">
        <v>426</v>
      </c>
      <c r="E30" s="2">
        <v>0</v>
      </c>
      <c r="F30" s="2">
        <v>0</v>
      </c>
      <c r="G30" s="123">
        <f t="shared" si="6"/>
        <v>0</v>
      </c>
      <c r="H30" s="123">
        <v>0</v>
      </c>
      <c r="I30" s="123">
        <v>0</v>
      </c>
      <c r="J30" s="123">
        <v>0</v>
      </c>
      <c r="K30" s="123">
        <v>0</v>
      </c>
      <c r="L30" s="123">
        <f t="shared" si="1"/>
        <v>0</v>
      </c>
      <c r="M30" s="123">
        <v>0</v>
      </c>
      <c r="N30" s="123">
        <v>5479497.98</v>
      </c>
      <c r="O30" s="123">
        <v>0</v>
      </c>
      <c r="P30" s="123">
        <f t="shared" si="2"/>
        <v>5479497.98</v>
      </c>
      <c r="Q30" s="123">
        <v>0</v>
      </c>
      <c r="R30" s="123">
        <v>0</v>
      </c>
      <c r="S30" s="123">
        <v>0</v>
      </c>
      <c r="T30" s="123">
        <v>0</v>
      </c>
      <c r="U30" s="123">
        <f t="shared" si="3"/>
        <v>0</v>
      </c>
      <c r="V30" s="123">
        <v>0</v>
      </c>
      <c r="W30" s="124">
        <f t="shared" si="4"/>
        <v>5479497.98</v>
      </c>
      <c r="X30" s="2">
        <v>16647096.99</v>
      </c>
      <c r="Y30" s="121">
        <f t="shared" si="5"/>
        <v>22126594.97</v>
      </c>
    </row>
    <row r="31" spans="1:25" ht="12.75" customHeight="1" collapsed="1">
      <c r="A31" s="117" t="s">
        <v>427</v>
      </c>
      <c r="B31" s="30"/>
      <c r="C31" s="117" t="s">
        <v>281</v>
      </c>
      <c r="D31" s="31"/>
      <c r="E31" s="32">
        <v>0</v>
      </c>
      <c r="F31" s="32">
        <v>0</v>
      </c>
      <c r="G31" s="37">
        <f t="shared" si="6"/>
        <v>0</v>
      </c>
      <c r="H31" s="37">
        <v>0</v>
      </c>
      <c r="I31" s="37">
        <v>0</v>
      </c>
      <c r="J31" s="37">
        <v>0</v>
      </c>
      <c r="K31" s="37">
        <v>0</v>
      </c>
      <c r="L31" s="37">
        <f t="shared" si="1"/>
        <v>0</v>
      </c>
      <c r="M31" s="37">
        <v>0</v>
      </c>
      <c r="N31" s="37">
        <v>5479497.98</v>
      </c>
      <c r="O31" s="37">
        <v>0</v>
      </c>
      <c r="P31" s="37">
        <f t="shared" si="2"/>
        <v>5479497.98</v>
      </c>
      <c r="Q31" s="37">
        <v>0</v>
      </c>
      <c r="R31" s="37">
        <v>0</v>
      </c>
      <c r="S31" s="37">
        <v>0</v>
      </c>
      <c r="T31" s="37">
        <v>0</v>
      </c>
      <c r="U31" s="37">
        <f t="shared" si="3"/>
        <v>0</v>
      </c>
      <c r="V31" s="37">
        <v>0</v>
      </c>
      <c r="W31" s="122">
        <f t="shared" si="4"/>
        <v>5479497.98</v>
      </c>
      <c r="X31" s="32">
        <v>16647096.99</v>
      </c>
      <c r="Y31" s="120">
        <f t="shared" si="5"/>
        <v>22126594.97</v>
      </c>
    </row>
    <row r="32" spans="1:25" ht="12.75" customHeight="1">
      <c r="A32" s="117" t="s">
        <v>428</v>
      </c>
      <c r="B32" s="30"/>
      <c r="C32" s="117" t="s">
        <v>429</v>
      </c>
      <c r="D32" s="31"/>
      <c r="E32" s="32">
        <v>0</v>
      </c>
      <c r="F32" s="32">
        <v>0</v>
      </c>
      <c r="G32" s="37">
        <f t="shared" si="6"/>
        <v>0</v>
      </c>
      <c r="H32" s="37">
        <v>0</v>
      </c>
      <c r="I32" s="37">
        <v>0</v>
      </c>
      <c r="J32" s="37">
        <v>0</v>
      </c>
      <c r="K32" s="37">
        <v>0</v>
      </c>
      <c r="L32" s="37">
        <f t="shared" si="1"/>
        <v>0</v>
      </c>
      <c r="M32" s="37">
        <v>0</v>
      </c>
      <c r="N32" s="37">
        <v>0</v>
      </c>
      <c r="O32" s="37">
        <v>0</v>
      </c>
      <c r="P32" s="37">
        <f t="shared" si="2"/>
        <v>0</v>
      </c>
      <c r="Q32" s="37">
        <v>0</v>
      </c>
      <c r="R32" s="37">
        <v>0</v>
      </c>
      <c r="S32" s="37">
        <v>0</v>
      </c>
      <c r="T32" s="37">
        <v>0</v>
      </c>
      <c r="U32" s="37">
        <f t="shared" si="3"/>
        <v>0</v>
      </c>
      <c r="V32" s="37">
        <v>0</v>
      </c>
      <c r="W32" s="122">
        <f t="shared" si="4"/>
        <v>0</v>
      </c>
      <c r="X32" s="32">
        <v>0</v>
      </c>
      <c r="Y32" s="120">
        <f t="shared" si="5"/>
        <v>0</v>
      </c>
    </row>
    <row r="33" spans="1:25" ht="12.75" customHeight="1">
      <c r="A33" s="117" t="s">
        <v>430</v>
      </c>
      <c r="B33" s="30"/>
      <c r="C33" s="117" t="s">
        <v>283</v>
      </c>
      <c r="D33" s="31"/>
      <c r="E33" s="32">
        <v>0</v>
      </c>
      <c r="F33" s="32">
        <v>0</v>
      </c>
      <c r="G33" s="37">
        <f t="shared" si="6"/>
        <v>0</v>
      </c>
      <c r="H33" s="37">
        <v>0</v>
      </c>
      <c r="I33" s="37">
        <v>0</v>
      </c>
      <c r="J33" s="37">
        <v>0</v>
      </c>
      <c r="K33" s="37">
        <v>0</v>
      </c>
      <c r="L33" s="37">
        <f t="shared" si="1"/>
        <v>0</v>
      </c>
      <c r="M33" s="37">
        <v>0</v>
      </c>
      <c r="N33" s="37">
        <v>0</v>
      </c>
      <c r="O33" s="37">
        <v>0</v>
      </c>
      <c r="P33" s="37">
        <f t="shared" si="2"/>
        <v>0</v>
      </c>
      <c r="Q33" s="37">
        <v>0</v>
      </c>
      <c r="R33" s="37">
        <v>0</v>
      </c>
      <c r="S33" s="37">
        <v>0</v>
      </c>
      <c r="T33" s="37">
        <v>0</v>
      </c>
      <c r="U33" s="37">
        <f t="shared" si="3"/>
        <v>0</v>
      </c>
      <c r="V33" s="37">
        <v>0</v>
      </c>
      <c r="W33" s="122">
        <f t="shared" si="4"/>
        <v>0</v>
      </c>
      <c r="X33" s="32">
        <v>0</v>
      </c>
      <c r="Y33" s="120">
        <f t="shared" si="5"/>
        <v>0</v>
      </c>
    </row>
    <row r="34" spans="1:25" ht="12.75" hidden="1" outlineLevel="1">
      <c r="A34" s="2" t="s">
        <v>431</v>
      </c>
      <c r="C34" s="2" t="s">
        <v>432</v>
      </c>
      <c r="D34" s="34" t="s">
        <v>433</v>
      </c>
      <c r="E34" s="2">
        <v>95161.52</v>
      </c>
      <c r="F34" s="2">
        <v>0</v>
      </c>
      <c r="G34" s="123">
        <f t="shared" si="6"/>
        <v>95161.52</v>
      </c>
      <c r="H34" s="123">
        <v>0</v>
      </c>
      <c r="I34" s="123">
        <v>0</v>
      </c>
      <c r="J34" s="123">
        <v>0</v>
      </c>
      <c r="K34" s="123">
        <v>0</v>
      </c>
      <c r="L34" s="123">
        <f t="shared" si="1"/>
        <v>0</v>
      </c>
      <c r="M34" s="123">
        <v>0</v>
      </c>
      <c r="N34" s="123">
        <v>0</v>
      </c>
      <c r="O34" s="123">
        <v>0</v>
      </c>
      <c r="P34" s="123">
        <f t="shared" si="2"/>
        <v>0</v>
      </c>
      <c r="Q34" s="123">
        <v>0</v>
      </c>
      <c r="R34" s="123">
        <v>0</v>
      </c>
      <c r="S34" s="123">
        <v>0</v>
      </c>
      <c r="T34" s="123">
        <v>0</v>
      </c>
      <c r="U34" s="123">
        <f t="shared" si="3"/>
        <v>0</v>
      </c>
      <c r="V34" s="123">
        <v>0</v>
      </c>
      <c r="W34" s="124">
        <f t="shared" si="4"/>
        <v>95161.52</v>
      </c>
      <c r="X34" s="2">
        <v>0</v>
      </c>
      <c r="Y34" s="121">
        <f t="shared" si="5"/>
        <v>95161.52</v>
      </c>
    </row>
    <row r="35" spans="1:25" ht="12.75" customHeight="1" collapsed="1">
      <c r="A35" s="117" t="s">
        <v>434</v>
      </c>
      <c r="B35" s="30"/>
      <c r="C35" s="117" t="s">
        <v>435</v>
      </c>
      <c r="D35" s="31"/>
      <c r="E35" s="32">
        <v>95161.52</v>
      </c>
      <c r="F35" s="32">
        <v>0</v>
      </c>
      <c r="G35" s="37">
        <f t="shared" si="6"/>
        <v>95161.52</v>
      </c>
      <c r="H35" s="37">
        <v>0</v>
      </c>
      <c r="I35" s="37">
        <v>0</v>
      </c>
      <c r="J35" s="37">
        <v>0</v>
      </c>
      <c r="K35" s="37">
        <v>0</v>
      </c>
      <c r="L35" s="37">
        <f t="shared" si="1"/>
        <v>0</v>
      </c>
      <c r="M35" s="37">
        <v>0</v>
      </c>
      <c r="N35" s="37">
        <v>0</v>
      </c>
      <c r="O35" s="37">
        <v>0</v>
      </c>
      <c r="P35" s="37">
        <f t="shared" si="2"/>
        <v>0</v>
      </c>
      <c r="Q35" s="37">
        <v>0</v>
      </c>
      <c r="R35" s="37">
        <v>0</v>
      </c>
      <c r="S35" s="37">
        <v>0</v>
      </c>
      <c r="T35" s="37">
        <v>0</v>
      </c>
      <c r="U35" s="37">
        <f t="shared" si="3"/>
        <v>0</v>
      </c>
      <c r="V35" s="37">
        <v>0</v>
      </c>
      <c r="W35" s="122">
        <f t="shared" si="4"/>
        <v>95161.52</v>
      </c>
      <c r="X35" s="32">
        <v>0</v>
      </c>
      <c r="Y35" s="120">
        <f t="shared" si="5"/>
        <v>95161.52</v>
      </c>
    </row>
    <row r="36" spans="1:25" ht="12.75" customHeight="1">
      <c r="A36" s="117" t="s">
        <v>436</v>
      </c>
      <c r="B36" s="30"/>
      <c r="C36" s="117" t="s">
        <v>282</v>
      </c>
      <c r="D36" s="31"/>
      <c r="E36" s="32">
        <v>0</v>
      </c>
      <c r="F36" s="32">
        <v>0</v>
      </c>
      <c r="G36" s="37">
        <f t="shared" si="6"/>
        <v>0</v>
      </c>
      <c r="H36" s="37">
        <v>0</v>
      </c>
      <c r="I36" s="37">
        <v>0</v>
      </c>
      <c r="J36" s="37">
        <v>0</v>
      </c>
      <c r="K36" s="37">
        <v>0</v>
      </c>
      <c r="L36" s="37">
        <f t="shared" si="1"/>
        <v>0</v>
      </c>
      <c r="M36" s="37">
        <v>0</v>
      </c>
      <c r="N36" s="37">
        <v>0</v>
      </c>
      <c r="O36" s="37">
        <v>0</v>
      </c>
      <c r="P36" s="37">
        <f t="shared" si="2"/>
        <v>0</v>
      </c>
      <c r="Q36" s="37">
        <v>0</v>
      </c>
      <c r="R36" s="37">
        <v>0</v>
      </c>
      <c r="S36" s="37">
        <v>0</v>
      </c>
      <c r="T36" s="37">
        <v>0</v>
      </c>
      <c r="U36" s="37">
        <f t="shared" si="3"/>
        <v>0</v>
      </c>
      <c r="V36" s="37">
        <v>0</v>
      </c>
      <c r="W36" s="122">
        <f t="shared" si="4"/>
        <v>0</v>
      </c>
      <c r="X36" s="32">
        <v>0</v>
      </c>
      <c r="Y36" s="120">
        <f t="shared" si="5"/>
        <v>0</v>
      </c>
    </row>
    <row r="37" spans="1:25" ht="12.75" hidden="1" outlineLevel="1">
      <c r="A37" s="2" t="s">
        <v>437</v>
      </c>
      <c r="C37" s="2" t="s">
        <v>438</v>
      </c>
      <c r="D37" s="34" t="s">
        <v>439</v>
      </c>
      <c r="E37" s="2">
        <v>-2777419.8</v>
      </c>
      <c r="F37" s="2">
        <v>0</v>
      </c>
      <c r="G37" s="123">
        <f t="shared" si="6"/>
        <v>-2777419.8</v>
      </c>
      <c r="H37" s="123">
        <v>0</v>
      </c>
      <c r="I37" s="123">
        <v>0</v>
      </c>
      <c r="J37" s="123">
        <v>0</v>
      </c>
      <c r="K37" s="123">
        <v>0</v>
      </c>
      <c r="L37" s="123">
        <f t="shared" si="1"/>
        <v>0</v>
      </c>
      <c r="M37" s="123">
        <v>55000000</v>
      </c>
      <c r="N37" s="123">
        <v>0</v>
      </c>
      <c r="O37" s="123">
        <v>0</v>
      </c>
      <c r="P37" s="123">
        <f t="shared" si="2"/>
        <v>55000000</v>
      </c>
      <c r="Q37" s="123">
        <v>0</v>
      </c>
      <c r="R37" s="123">
        <v>0</v>
      </c>
      <c r="S37" s="123">
        <v>0</v>
      </c>
      <c r="T37" s="123">
        <v>0</v>
      </c>
      <c r="U37" s="123">
        <f t="shared" si="3"/>
        <v>0</v>
      </c>
      <c r="V37" s="123">
        <v>0</v>
      </c>
      <c r="W37" s="124">
        <f t="shared" si="4"/>
        <v>52222580.2</v>
      </c>
      <c r="X37" s="2">
        <v>76385.01</v>
      </c>
      <c r="Y37" s="121">
        <f t="shared" si="5"/>
        <v>52298965.21</v>
      </c>
    </row>
    <row r="38" spans="1:25" ht="12.75" customHeight="1" collapsed="1">
      <c r="A38" s="117" t="s">
        <v>440</v>
      </c>
      <c r="B38" s="30"/>
      <c r="C38" s="117" t="s">
        <v>441</v>
      </c>
      <c r="D38" s="31"/>
      <c r="E38" s="32">
        <v>-2777419.8</v>
      </c>
      <c r="F38" s="32">
        <v>0</v>
      </c>
      <c r="G38" s="37">
        <f t="shared" si="6"/>
        <v>-2777419.8</v>
      </c>
      <c r="H38" s="37">
        <v>0</v>
      </c>
      <c r="I38" s="37">
        <v>0</v>
      </c>
      <c r="J38" s="37">
        <v>0</v>
      </c>
      <c r="K38" s="37">
        <v>0</v>
      </c>
      <c r="L38" s="37">
        <f t="shared" si="1"/>
        <v>0</v>
      </c>
      <c r="M38" s="37">
        <v>55000000</v>
      </c>
      <c r="N38" s="37">
        <v>0</v>
      </c>
      <c r="O38" s="37">
        <v>0</v>
      </c>
      <c r="P38" s="37">
        <f t="shared" si="2"/>
        <v>55000000</v>
      </c>
      <c r="Q38" s="37">
        <v>0</v>
      </c>
      <c r="R38" s="37">
        <v>0</v>
      </c>
      <c r="S38" s="37">
        <v>0</v>
      </c>
      <c r="T38" s="37">
        <v>0</v>
      </c>
      <c r="U38" s="37">
        <f t="shared" si="3"/>
        <v>0</v>
      </c>
      <c r="V38" s="37">
        <v>0</v>
      </c>
      <c r="W38" s="122">
        <f t="shared" si="4"/>
        <v>52222580.2</v>
      </c>
      <c r="X38" s="32">
        <v>76385.01</v>
      </c>
      <c r="Y38" s="120">
        <f t="shared" si="5"/>
        <v>52298965.21</v>
      </c>
    </row>
    <row r="39" spans="1:25" ht="12.75" customHeight="1">
      <c r="A39" s="34"/>
      <c r="B39" s="30"/>
      <c r="C39" s="117"/>
      <c r="D39" s="31"/>
      <c r="E39" s="32"/>
      <c r="F39" s="32"/>
      <c r="G39" s="37"/>
      <c r="H39" s="37"/>
      <c r="I39" s="37"/>
      <c r="J39" s="37"/>
      <c r="K39" s="37"/>
      <c r="L39" s="40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122"/>
      <c r="X39" s="32"/>
      <c r="Y39" s="110"/>
    </row>
    <row r="40" spans="1:25" s="125" customFormat="1" ht="12.75" customHeight="1">
      <c r="A40" s="29"/>
      <c r="B40" s="23" t="s">
        <v>69</v>
      </c>
      <c r="C40" s="116"/>
      <c r="D40" s="24"/>
      <c r="E40" s="27">
        <f aca="true" t="shared" si="7" ref="E40:Y40">+E14+E24+E25+E26+E27+E29+E33+E35+E36+E23+E38+E32+E31</f>
        <v>5762649.129999992</v>
      </c>
      <c r="F40" s="27">
        <f t="shared" si="7"/>
        <v>12416875.34</v>
      </c>
      <c r="G40" s="40">
        <f t="shared" si="7"/>
        <v>33471061.469999988</v>
      </c>
      <c r="H40" s="40">
        <f t="shared" si="7"/>
        <v>2225.53</v>
      </c>
      <c r="I40" s="40">
        <f t="shared" si="7"/>
        <v>-10230.02</v>
      </c>
      <c r="J40" s="40">
        <f t="shared" si="7"/>
        <v>0</v>
      </c>
      <c r="K40" s="40">
        <f t="shared" si="7"/>
        <v>83747.12</v>
      </c>
      <c r="L40" s="40">
        <f t="shared" si="7"/>
        <v>73517.09999999999</v>
      </c>
      <c r="M40" s="40">
        <f t="shared" si="7"/>
        <v>55000000</v>
      </c>
      <c r="N40" s="40">
        <f t="shared" si="7"/>
        <v>15590187.58</v>
      </c>
      <c r="O40" s="40">
        <f t="shared" si="7"/>
        <v>0</v>
      </c>
      <c r="P40" s="40">
        <f t="shared" si="7"/>
        <v>70590187.58</v>
      </c>
      <c r="Q40" s="40">
        <f t="shared" si="7"/>
        <v>7972580.100000001</v>
      </c>
      <c r="R40" s="40">
        <f t="shared" si="7"/>
        <v>0</v>
      </c>
      <c r="S40" s="40">
        <f t="shared" si="7"/>
        <v>321845.49</v>
      </c>
      <c r="T40" s="40">
        <f t="shared" si="7"/>
        <v>0</v>
      </c>
      <c r="U40" s="40">
        <f t="shared" si="7"/>
        <v>8294425.590000001</v>
      </c>
      <c r="V40" s="40">
        <f t="shared" si="7"/>
        <v>3228281.23</v>
      </c>
      <c r="W40" s="40">
        <f t="shared" si="7"/>
        <v>115659698.50000001</v>
      </c>
      <c r="X40" s="27">
        <f t="shared" si="7"/>
        <v>208595256.16</v>
      </c>
      <c r="Y40" s="27">
        <f t="shared" si="7"/>
        <v>324254954.65999997</v>
      </c>
    </row>
    <row r="41" spans="1:25" ht="12.75" customHeight="1">
      <c r="A41" s="34"/>
      <c r="B41" s="30"/>
      <c r="C41" s="117"/>
      <c r="D41" s="31"/>
      <c r="E41" s="32"/>
      <c r="F41" s="32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122"/>
      <c r="X41" s="32"/>
      <c r="Y41" s="110"/>
    </row>
    <row r="42" spans="1:25" ht="12.75" customHeight="1">
      <c r="A42" s="29"/>
      <c r="B42" s="23" t="s">
        <v>286</v>
      </c>
      <c r="C42" s="116"/>
      <c r="D42" s="24"/>
      <c r="E42" s="27"/>
      <c r="F42" s="27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126"/>
      <c r="X42" s="27"/>
      <c r="Y42" s="110"/>
    </row>
    <row r="43" spans="1:25" ht="12.75" customHeight="1">
      <c r="A43" s="34" t="s">
        <v>442</v>
      </c>
      <c r="B43" s="30"/>
      <c r="C43" s="117" t="s">
        <v>443</v>
      </c>
      <c r="D43" s="31"/>
      <c r="E43" s="32">
        <v>0</v>
      </c>
      <c r="F43" s="32">
        <v>0</v>
      </c>
      <c r="G43" s="37">
        <f aca="true" t="shared" si="8" ref="G43:G60">E43+F43</f>
        <v>0</v>
      </c>
      <c r="H43" s="37">
        <v>0</v>
      </c>
      <c r="I43" s="37">
        <v>0</v>
      </c>
      <c r="J43" s="37">
        <v>0</v>
      </c>
      <c r="K43" s="37">
        <v>0</v>
      </c>
      <c r="L43" s="37">
        <f aca="true" t="shared" si="9" ref="L43:L60">I43+J43+K43</f>
        <v>0</v>
      </c>
      <c r="M43" s="37">
        <v>0</v>
      </c>
      <c r="N43" s="37">
        <v>0</v>
      </c>
      <c r="O43" s="37">
        <v>0</v>
      </c>
      <c r="P43" s="37">
        <f aca="true" t="shared" si="10" ref="P43:P60">M43+N43+O43</f>
        <v>0</v>
      </c>
      <c r="Q43" s="37">
        <v>0</v>
      </c>
      <c r="R43" s="37">
        <v>0</v>
      </c>
      <c r="S43" s="37">
        <v>0</v>
      </c>
      <c r="T43" s="37">
        <v>0</v>
      </c>
      <c r="U43" s="37">
        <f aca="true" t="shared" si="11" ref="U43:U60">Q43+R43+S43+T43</f>
        <v>0</v>
      </c>
      <c r="V43" s="37">
        <v>0</v>
      </c>
      <c r="W43" s="122">
        <f aca="true" t="shared" si="12" ref="W43:W60">G43+H43+L43+P43+U43+V43</f>
        <v>0</v>
      </c>
      <c r="X43" s="32">
        <v>0</v>
      </c>
      <c r="Y43" s="120">
        <f aca="true" t="shared" si="13" ref="Y43:Y60">W43+X43</f>
        <v>0</v>
      </c>
    </row>
    <row r="44" spans="1:25" ht="12.75" customHeight="1">
      <c r="A44" s="117" t="s">
        <v>444</v>
      </c>
      <c r="B44" s="30"/>
      <c r="C44" s="117" t="s">
        <v>287</v>
      </c>
      <c r="D44" s="31"/>
      <c r="E44" s="32">
        <v>0</v>
      </c>
      <c r="F44" s="32">
        <v>0</v>
      </c>
      <c r="G44" s="37">
        <f t="shared" si="8"/>
        <v>0</v>
      </c>
      <c r="H44" s="37">
        <v>0</v>
      </c>
      <c r="I44" s="37">
        <v>0</v>
      </c>
      <c r="J44" s="37">
        <v>0</v>
      </c>
      <c r="K44" s="37">
        <v>0</v>
      </c>
      <c r="L44" s="37">
        <f t="shared" si="9"/>
        <v>0</v>
      </c>
      <c r="M44" s="37">
        <v>0</v>
      </c>
      <c r="N44" s="37">
        <v>0</v>
      </c>
      <c r="O44" s="37">
        <v>0</v>
      </c>
      <c r="P44" s="37">
        <f t="shared" si="10"/>
        <v>0</v>
      </c>
      <c r="Q44" s="37">
        <v>0</v>
      </c>
      <c r="R44" s="37">
        <v>0</v>
      </c>
      <c r="S44" s="37">
        <v>0</v>
      </c>
      <c r="T44" s="37">
        <v>0</v>
      </c>
      <c r="U44" s="37">
        <f t="shared" si="11"/>
        <v>0</v>
      </c>
      <c r="V44" s="37">
        <v>0</v>
      </c>
      <c r="W44" s="122">
        <f t="shared" si="12"/>
        <v>0</v>
      </c>
      <c r="X44" s="32">
        <v>0</v>
      </c>
      <c r="Y44" s="120">
        <f t="shared" si="13"/>
        <v>0</v>
      </c>
    </row>
    <row r="45" spans="1:25" ht="12.75" customHeight="1">
      <c r="A45" s="117" t="s">
        <v>445</v>
      </c>
      <c r="B45" s="30"/>
      <c r="C45" s="117" t="s">
        <v>288</v>
      </c>
      <c r="D45" s="31"/>
      <c r="E45" s="32">
        <v>0</v>
      </c>
      <c r="F45" s="32">
        <v>0</v>
      </c>
      <c r="G45" s="37">
        <f t="shared" si="8"/>
        <v>0</v>
      </c>
      <c r="H45" s="37">
        <v>0</v>
      </c>
      <c r="I45" s="37">
        <v>0</v>
      </c>
      <c r="J45" s="37">
        <v>0</v>
      </c>
      <c r="K45" s="37">
        <v>0</v>
      </c>
      <c r="L45" s="37">
        <f t="shared" si="9"/>
        <v>0</v>
      </c>
      <c r="M45" s="37">
        <v>0</v>
      </c>
      <c r="N45" s="37">
        <v>0</v>
      </c>
      <c r="O45" s="37">
        <v>0</v>
      </c>
      <c r="P45" s="37">
        <f t="shared" si="10"/>
        <v>0</v>
      </c>
      <c r="Q45" s="37">
        <v>0</v>
      </c>
      <c r="R45" s="37">
        <v>0</v>
      </c>
      <c r="S45" s="37">
        <v>0</v>
      </c>
      <c r="T45" s="37">
        <v>0</v>
      </c>
      <c r="U45" s="37">
        <f t="shared" si="11"/>
        <v>0</v>
      </c>
      <c r="V45" s="37">
        <v>0</v>
      </c>
      <c r="W45" s="122">
        <f t="shared" si="12"/>
        <v>0</v>
      </c>
      <c r="X45" s="32">
        <v>0</v>
      </c>
      <c r="Y45" s="120">
        <f t="shared" si="13"/>
        <v>0</v>
      </c>
    </row>
    <row r="46" spans="1:25" ht="12.75" hidden="1" outlineLevel="1">
      <c r="A46" s="2" t="s">
        <v>446</v>
      </c>
      <c r="C46" s="2" t="s">
        <v>447</v>
      </c>
      <c r="D46" s="34" t="s">
        <v>448</v>
      </c>
      <c r="E46" s="2">
        <v>0</v>
      </c>
      <c r="F46" s="2">
        <v>0</v>
      </c>
      <c r="G46" s="123">
        <f t="shared" si="8"/>
        <v>0</v>
      </c>
      <c r="H46" s="123">
        <v>0</v>
      </c>
      <c r="I46" s="123">
        <v>0</v>
      </c>
      <c r="J46" s="123">
        <v>0</v>
      </c>
      <c r="K46" s="123">
        <v>0</v>
      </c>
      <c r="L46" s="123">
        <f t="shared" si="9"/>
        <v>0</v>
      </c>
      <c r="M46" s="123">
        <v>0</v>
      </c>
      <c r="N46" s="123">
        <v>0</v>
      </c>
      <c r="O46" s="123">
        <v>0</v>
      </c>
      <c r="P46" s="123">
        <f t="shared" si="10"/>
        <v>0</v>
      </c>
      <c r="Q46" s="123">
        <v>0</v>
      </c>
      <c r="R46" s="123">
        <v>0</v>
      </c>
      <c r="S46" s="123">
        <v>297777.77</v>
      </c>
      <c r="T46" s="123">
        <v>0</v>
      </c>
      <c r="U46" s="123">
        <f t="shared" si="11"/>
        <v>297777.77</v>
      </c>
      <c r="V46" s="123">
        <v>0</v>
      </c>
      <c r="W46" s="124">
        <f t="shared" si="12"/>
        <v>297777.77</v>
      </c>
      <c r="X46" s="2">
        <v>0</v>
      </c>
      <c r="Y46" s="121">
        <f t="shared" si="13"/>
        <v>297777.77</v>
      </c>
    </row>
    <row r="47" spans="1:25" ht="12.75" customHeight="1" collapsed="1">
      <c r="A47" s="117" t="s">
        <v>449</v>
      </c>
      <c r="B47" s="30"/>
      <c r="C47" s="117" t="s">
        <v>289</v>
      </c>
      <c r="D47" s="31"/>
      <c r="E47" s="32">
        <v>0</v>
      </c>
      <c r="F47" s="32">
        <v>0</v>
      </c>
      <c r="G47" s="37">
        <f t="shared" si="8"/>
        <v>0</v>
      </c>
      <c r="H47" s="37">
        <v>0</v>
      </c>
      <c r="I47" s="37">
        <v>0</v>
      </c>
      <c r="J47" s="37">
        <v>0</v>
      </c>
      <c r="K47" s="37">
        <v>0</v>
      </c>
      <c r="L47" s="37">
        <f t="shared" si="9"/>
        <v>0</v>
      </c>
      <c r="M47" s="37">
        <v>0</v>
      </c>
      <c r="N47" s="37">
        <v>0</v>
      </c>
      <c r="O47" s="37">
        <v>0</v>
      </c>
      <c r="P47" s="37">
        <f t="shared" si="10"/>
        <v>0</v>
      </c>
      <c r="Q47" s="37">
        <v>0</v>
      </c>
      <c r="R47" s="37">
        <v>0</v>
      </c>
      <c r="S47" s="37">
        <v>297777.77</v>
      </c>
      <c r="T47" s="37">
        <v>0</v>
      </c>
      <c r="U47" s="37">
        <f t="shared" si="11"/>
        <v>297777.77</v>
      </c>
      <c r="V47" s="37">
        <v>0</v>
      </c>
      <c r="W47" s="122">
        <f t="shared" si="12"/>
        <v>297777.77</v>
      </c>
      <c r="X47" s="32">
        <v>0</v>
      </c>
      <c r="Y47" s="120">
        <f t="shared" si="13"/>
        <v>297777.77</v>
      </c>
    </row>
    <row r="48" spans="1:25" ht="12.75" hidden="1" outlineLevel="1">
      <c r="A48" s="2" t="s">
        <v>450</v>
      </c>
      <c r="C48" s="2" t="s">
        <v>451</v>
      </c>
      <c r="D48" s="34" t="s">
        <v>452</v>
      </c>
      <c r="E48" s="2">
        <v>0</v>
      </c>
      <c r="F48" s="2">
        <v>0</v>
      </c>
      <c r="G48" s="123">
        <f t="shared" si="8"/>
        <v>0</v>
      </c>
      <c r="H48" s="123">
        <v>0</v>
      </c>
      <c r="I48" s="123">
        <v>0</v>
      </c>
      <c r="J48" s="123">
        <v>0</v>
      </c>
      <c r="K48" s="123">
        <v>0</v>
      </c>
      <c r="L48" s="123">
        <f t="shared" si="9"/>
        <v>0</v>
      </c>
      <c r="M48" s="123">
        <v>-3593571.07</v>
      </c>
      <c r="N48" s="123">
        <v>43571051.2</v>
      </c>
      <c r="O48" s="123">
        <v>2549803.83</v>
      </c>
      <c r="P48" s="123">
        <f t="shared" si="10"/>
        <v>42527283.96</v>
      </c>
      <c r="Q48" s="123">
        <v>0</v>
      </c>
      <c r="R48" s="123">
        <v>0</v>
      </c>
      <c r="S48" s="123">
        <v>0</v>
      </c>
      <c r="T48" s="123">
        <v>0</v>
      </c>
      <c r="U48" s="123">
        <f t="shared" si="11"/>
        <v>0</v>
      </c>
      <c r="V48" s="123">
        <v>0</v>
      </c>
      <c r="W48" s="124">
        <f t="shared" si="12"/>
        <v>42527283.96</v>
      </c>
      <c r="X48" s="2">
        <v>0</v>
      </c>
      <c r="Y48" s="121">
        <f t="shared" si="13"/>
        <v>42527283.96</v>
      </c>
    </row>
    <row r="49" spans="1:25" ht="12.75" hidden="1" outlineLevel="1">
      <c r="A49" s="2" t="s">
        <v>453</v>
      </c>
      <c r="C49" s="2" t="s">
        <v>454</v>
      </c>
      <c r="D49" s="34" t="s">
        <v>455</v>
      </c>
      <c r="E49" s="2">
        <v>0</v>
      </c>
      <c r="F49" s="2">
        <v>0</v>
      </c>
      <c r="G49" s="123">
        <f t="shared" si="8"/>
        <v>0</v>
      </c>
      <c r="H49" s="123">
        <v>0</v>
      </c>
      <c r="I49" s="123">
        <v>0</v>
      </c>
      <c r="J49" s="123">
        <v>0</v>
      </c>
      <c r="K49" s="123">
        <v>0</v>
      </c>
      <c r="L49" s="123">
        <f t="shared" si="9"/>
        <v>0</v>
      </c>
      <c r="M49" s="123">
        <v>0</v>
      </c>
      <c r="N49" s="123">
        <v>5839.93</v>
      </c>
      <c r="O49" s="123">
        <v>0</v>
      </c>
      <c r="P49" s="123">
        <f t="shared" si="10"/>
        <v>5839.93</v>
      </c>
      <c r="Q49" s="123">
        <v>0</v>
      </c>
      <c r="R49" s="123">
        <v>0</v>
      </c>
      <c r="S49" s="123">
        <v>0</v>
      </c>
      <c r="T49" s="123">
        <v>0</v>
      </c>
      <c r="U49" s="123">
        <f t="shared" si="11"/>
        <v>0</v>
      </c>
      <c r="V49" s="123">
        <v>0</v>
      </c>
      <c r="W49" s="124">
        <f t="shared" si="12"/>
        <v>5839.93</v>
      </c>
      <c r="X49" s="2">
        <v>0</v>
      </c>
      <c r="Y49" s="121">
        <f t="shared" si="13"/>
        <v>5839.93</v>
      </c>
    </row>
    <row r="50" spans="1:25" ht="12.75" hidden="1" outlineLevel="1">
      <c r="A50" s="2" t="s">
        <v>456</v>
      </c>
      <c r="C50" s="2" t="s">
        <v>457</v>
      </c>
      <c r="D50" s="34" t="s">
        <v>458</v>
      </c>
      <c r="E50" s="2">
        <v>0</v>
      </c>
      <c r="F50" s="2">
        <v>0</v>
      </c>
      <c r="G50" s="123">
        <f t="shared" si="8"/>
        <v>0</v>
      </c>
      <c r="H50" s="123">
        <v>0</v>
      </c>
      <c r="I50" s="123">
        <v>0</v>
      </c>
      <c r="J50" s="123">
        <v>0</v>
      </c>
      <c r="K50" s="123">
        <v>57890.86</v>
      </c>
      <c r="L50" s="123">
        <f t="shared" si="9"/>
        <v>57890.86</v>
      </c>
      <c r="M50" s="123">
        <v>0</v>
      </c>
      <c r="N50" s="123">
        <v>0</v>
      </c>
      <c r="O50" s="123">
        <v>0</v>
      </c>
      <c r="P50" s="123">
        <f t="shared" si="10"/>
        <v>0</v>
      </c>
      <c r="Q50" s="123">
        <v>0</v>
      </c>
      <c r="R50" s="123">
        <v>0</v>
      </c>
      <c r="S50" s="123">
        <v>0</v>
      </c>
      <c r="T50" s="123">
        <v>0</v>
      </c>
      <c r="U50" s="123">
        <f t="shared" si="11"/>
        <v>0</v>
      </c>
      <c r="V50" s="123">
        <v>0</v>
      </c>
      <c r="W50" s="124">
        <f t="shared" si="12"/>
        <v>57890.86</v>
      </c>
      <c r="X50" s="2">
        <v>0</v>
      </c>
      <c r="Y50" s="121">
        <f t="shared" si="13"/>
        <v>57890.86</v>
      </c>
    </row>
    <row r="51" spans="1:25" ht="12.75" hidden="1" outlineLevel="1">
      <c r="A51" s="2" t="s">
        <v>459</v>
      </c>
      <c r="C51" s="2" t="s">
        <v>98</v>
      </c>
      <c r="D51" s="34" t="s">
        <v>460</v>
      </c>
      <c r="E51" s="2">
        <v>57501</v>
      </c>
      <c r="F51" s="2">
        <v>0</v>
      </c>
      <c r="G51" s="123">
        <f t="shared" si="8"/>
        <v>57501</v>
      </c>
      <c r="H51" s="123">
        <v>0</v>
      </c>
      <c r="I51" s="123">
        <v>0</v>
      </c>
      <c r="J51" s="123">
        <v>0</v>
      </c>
      <c r="K51" s="123">
        <v>0</v>
      </c>
      <c r="L51" s="123">
        <f t="shared" si="9"/>
        <v>0</v>
      </c>
      <c r="M51" s="123">
        <v>0</v>
      </c>
      <c r="N51" s="123">
        <v>0</v>
      </c>
      <c r="O51" s="123">
        <v>0</v>
      </c>
      <c r="P51" s="123">
        <f t="shared" si="10"/>
        <v>0</v>
      </c>
      <c r="Q51" s="123">
        <v>0</v>
      </c>
      <c r="R51" s="123">
        <v>0</v>
      </c>
      <c r="S51" s="123">
        <v>0</v>
      </c>
      <c r="T51" s="123">
        <v>0</v>
      </c>
      <c r="U51" s="123">
        <f t="shared" si="11"/>
        <v>0</v>
      </c>
      <c r="V51" s="123">
        <v>0</v>
      </c>
      <c r="W51" s="124">
        <f t="shared" si="12"/>
        <v>57501</v>
      </c>
      <c r="X51" s="2">
        <v>0</v>
      </c>
      <c r="Y51" s="121">
        <f t="shared" si="13"/>
        <v>57501</v>
      </c>
    </row>
    <row r="52" spans="1:25" ht="12.75" hidden="1" outlineLevel="1">
      <c r="A52" s="2" t="s">
        <v>461</v>
      </c>
      <c r="C52" s="2" t="s">
        <v>462</v>
      </c>
      <c r="D52" s="34" t="s">
        <v>463</v>
      </c>
      <c r="E52" s="2">
        <v>0</v>
      </c>
      <c r="F52" s="2">
        <v>0</v>
      </c>
      <c r="G52" s="123">
        <f t="shared" si="8"/>
        <v>0</v>
      </c>
      <c r="H52" s="123">
        <v>0</v>
      </c>
      <c r="I52" s="123">
        <v>0</v>
      </c>
      <c r="J52" s="123">
        <v>0</v>
      </c>
      <c r="K52" s="123">
        <v>0</v>
      </c>
      <c r="L52" s="123">
        <f t="shared" si="9"/>
        <v>0</v>
      </c>
      <c r="M52" s="123">
        <v>0</v>
      </c>
      <c r="N52" s="123">
        <v>0</v>
      </c>
      <c r="O52" s="123">
        <v>0</v>
      </c>
      <c r="P52" s="123">
        <f t="shared" si="10"/>
        <v>0</v>
      </c>
      <c r="Q52" s="123">
        <v>0</v>
      </c>
      <c r="R52" s="123">
        <v>0</v>
      </c>
      <c r="S52" s="123">
        <v>0</v>
      </c>
      <c r="T52" s="123">
        <v>0</v>
      </c>
      <c r="U52" s="123">
        <f t="shared" si="11"/>
        <v>0</v>
      </c>
      <c r="V52" s="123">
        <v>0</v>
      </c>
      <c r="W52" s="124">
        <f t="shared" si="12"/>
        <v>0</v>
      </c>
      <c r="X52" s="2">
        <v>2085851212.68</v>
      </c>
      <c r="Y52" s="121">
        <f t="shared" si="13"/>
        <v>2085851212.68</v>
      </c>
    </row>
    <row r="53" spans="1:25" ht="12.75" hidden="1" outlineLevel="1">
      <c r="A53" s="2" t="s">
        <v>464</v>
      </c>
      <c r="C53" s="2" t="s">
        <v>465</v>
      </c>
      <c r="D53" s="34" t="s">
        <v>466</v>
      </c>
      <c r="E53" s="2">
        <v>21669276.18</v>
      </c>
      <c r="F53" s="2">
        <v>0</v>
      </c>
      <c r="G53" s="123">
        <f t="shared" si="8"/>
        <v>21669276.18</v>
      </c>
      <c r="H53" s="123">
        <v>0</v>
      </c>
      <c r="I53" s="123">
        <v>0</v>
      </c>
      <c r="J53" s="123">
        <v>0</v>
      </c>
      <c r="K53" s="123">
        <v>0</v>
      </c>
      <c r="L53" s="123">
        <f t="shared" si="9"/>
        <v>0</v>
      </c>
      <c r="M53" s="123">
        <v>0</v>
      </c>
      <c r="N53" s="123">
        <v>0</v>
      </c>
      <c r="O53" s="123">
        <v>0</v>
      </c>
      <c r="P53" s="123">
        <f t="shared" si="10"/>
        <v>0</v>
      </c>
      <c r="Q53" s="123">
        <v>0</v>
      </c>
      <c r="R53" s="123">
        <v>0</v>
      </c>
      <c r="S53" s="123">
        <v>0</v>
      </c>
      <c r="T53" s="123">
        <v>0</v>
      </c>
      <c r="U53" s="123">
        <f t="shared" si="11"/>
        <v>0</v>
      </c>
      <c r="V53" s="123">
        <v>0</v>
      </c>
      <c r="W53" s="124">
        <f t="shared" si="12"/>
        <v>21669276.18</v>
      </c>
      <c r="X53" s="2">
        <v>0</v>
      </c>
      <c r="Y53" s="121">
        <f t="shared" si="13"/>
        <v>21669276.18</v>
      </c>
    </row>
    <row r="54" spans="1:25" ht="12.75" hidden="1" outlineLevel="1">
      <c r="A54" s="2" t="s">
        <v>99</v>
      </c>
      <c r="C54" s="2" t="s">
        <v>100</v>
      </c>
      <c r="D54" s="34" t="s">
        <v>101</v>
      </c>
      <c r="E54" s="2">
        <v>53526461.66</v>
      </c>
      <c r="F54" s="2">
        <v>0</v>
      </c>
      <c r="G54" s="123">
        <f t="shared" si="8"/>
        <v>53526461.66</v>
      </c>
      <c r="H54" s="123">
        <v>0</v>
      </c>
      <c r="I54" s="123">
        <v>0</v>
      </c>
      <c r="J54" s="123">
        <v>0</v>
      </c>
      <c r="K54" s="123">
        <v>411221.97</v>
      </c>
      <c r="L54" s="123">
        <f t="shared" si="9"/>
        <v>411221.97</v>
      </c>
      <c r="M54" s="123">
        <v>0</v>
      </c>
      <c r="N54" s="123">
        <v>166495.94</v>
      </c>
      <c r="O54" s="123">
        <v>0</v>
      </c>
      <c r="P54" s="123">
        <f t="shared" si="10"/>
        <v>166495.94</v>
      </c>
      <c r="Q54" s="123">
        <v>38487053.54</v>
      </c>
      <c r="R54" s="123">
        <v>0</v>
      </c>
      <c r="S54" s="123">
        <v>6011379.21</v>
      </c>
      <c r="T54" s="123">
        <v>0</v>
      </c>
      <c r="U54" s="123">
        <f t="shared" si="11"/>
        <v>44498432.75</v>
      </c>
      <c r="V54" s="123">
        <v>19301341.87</v>
      </c>
      <c r="W54" s="124">
        <f t="shared" si="12"/>
        <v>117903954.19</v>
      </c>
      <c r="X54" s="2">
        <v>0</v>
      </c>
      <c r="Y54" s="121">
        <f t="shared" si="13"/>
        <v>117903954.19</v>
      </c>
    </row>
    <row r="55" spans="1:25" ht="12.75" hidden="1" outlineLevel="1">
      <c r="A55" s="2" t="s">
        <v>102</v>
      </c>
      <c r="C55" s="2" t="s">
        <v>103</v>
      </c>
      <c r="D55" s="34" t="s">
        <v>104</v>
      </c>
      <c r="E55" s="2">
        <v>33192663.540000003</v>
      </c>
      <c r="F55" s="2">
        <v>0</v>
      </c>
      <c r="G55" s="123">
        <f t="shared" si="8"/>
        <v>33192663.540000003</v>
      </c>
      <c r="H55" s="123">
        <v>0</v>
      </c>
      <c r="I55" s="123">
        <v>0</v>
      </c>
      <c r="J55" s="123">
        <v>0</v>
      </c>
      <c r="K55" s="123">
        <v>0</v>
      </c>
      <c r="L55" s="123">
        <f t="shared" si="9"/>
        <v>0</v>
      </c>
      <c r="M55" s="123">
        <v>0</v>
      </c>
      <c r="N55" s="123">
        <v>0</v>
      </c>
      <c r="O55" s="123">
        <v>0</v>
      </c>
      <c r="P55" s="123">
        <f t="shared" si="10"/>
        <v>0</v>
      </c>
      <c r="Q55" s="123">
        <v>0</v>
      </c>
      <c r="R55" s="123">
        <v>0</v>
      </c>
      <c r="S55" s="123">
        <v>0</v>
      </c>
      <c r="T55" s="123">
        <v>0</v>
      </c>
      <c r="U55" s="123">
        <f t="shared" si="11"/>
        <v>0</v>
      </c>
      <c r="V55" s="123">
        <v>0</v>
      </c>
      <c r="W55" s="124">
        <f t="shared" si="12"/>
        <v>33192663.540000003</v>
      </c>
      <c r="X55" s="2">
        <v>0</v>
      </c>
      <c r="Y55" s="121">
        <f t="shared" si="13"/>
        <v>33192663.540000003</v>
      </c>
    </row>
    <row r="56" spans="1:25" ht="12.75" hidden="1" outlineLevel="1">
      <c r="A56" s="2" t="s">
        <v>467</v>
      </c>
      <c r="C56" s="2" t="s">
        <v>468</v>
      </c>
      <c r="D56" s="34" t="s">
        <v>469</v>
      </c>
      <c r="E56" s="2">
        <v>1292029.81</v>
      </c>
      <c r="F56" s="2">
        <v>0</v>
      </c>
      <c r="G56" s="123">
        <f t="shared" si="8"/>
        <v>1292029.81</v>
      </c>
      <c r="H56" s="123">
        <v>0</v>
      </c>
      <c r="I56" s="123">
        <v>0</v>
      </c>
      <c r="J56" s="123">
        <v>0</v>
      </c>
      <c r="K56" s="123">
        <v>4878.46</v>
      </c>
      <c r="L56" s="123">
        <f t="shared" si="9"/>
        <v>4878.46</v>
      </c>
      <c r="M56" s="123">
        <v>0</v>
      </c>
      <c r="N56" s="123">
        <v>2044.48</v>
      </c>
      <c r="O56" s="123">
        <v>0</v>
      </c>
      <c r="P56" s="123">
        <f t="shared" si="10"/>
        <v>2044.48</v>
      </c>
      <c r="Q56" s="123">
        <v>456584.45</v>
      </c>
      <c r="R56" s="123">
        <v>0</v>
      </c>
      <c r="S56" s="123">
        <v>71314.95</v>
      </c>
      <c r="T56" s="123">
        <v>0</v>
      </c>
      <c r="U56" s="123">
        <f t="shared" si="11"/>
        <v>527899.4</v>
      </c>
      <c r="V56" s="123">
        <v>228978.11</v>
      </c>
      <c r="W56" s="124">
        <f t="shared" si="12"/>
        <v>2055830.2599999998</v>
      </c>
      <c r="X56" s="2">
        <v>0</v>
      </c>
      <c r="Y56" s="121">
        <f t="shared" si="13"/>
        <v>2055830.2599999998</v>
      </c>
    </row>
    <row r="57" spans="1:25" ht="12.75" customHeight="1" collapsed="1">
      <c r="A57" s="117" t="s">
        <v>470</v>
      </c>
      <c r="B57" s="30"/>
      <c r="C57" s="117" t="s">
        <v>290</v>
      </c>
      <c r="D57" s="31"/>
      <c r="E57" s="32">
        <v>109737932.19000001</v>
      </c>
      <c r="F57" s="32">
        <v>0</v>
      </c>
      <c r="G57" s="37">
        <f t="shared" si="8"/>
        <v>109737932.19000001</v>
      </c>
      <c r="H57" s="37">
        <v>0</v>
      </c>
      <c r="I57" s="37">
        <v>0</v>
      </c>
      <c r="J57" s="37">
        <v>0</v>
      </c>
      <c r="K57" s="37">
        <v>473991.29</v>
      </c>
      <c r="L57" s="37">
        <f t="shared" si="9"/>
        <v>473991.29</v>
      </c>
      <c r="M57" s="37">
        <v>-3593571.07</v>
      </c>
      <c r="N57" s="37">
        <v>43745431.55</v>
      </c>
      <c r="O57" s="37">
        <v>2549803.83</v>
      </c>
      <c r="P57" s="37">
        <f t="shared" si="10"/>
        <v>42701664.309999995</v>
      </c>
      <c r="Q57" s="37">
        <v>38943637.99</v>
      </c>
      <c r="R57" s="37">
        <v>0</v>
      </c>
      <c r="S57" s="37">
        <v>6082694.16</v>
      </c>
      <c r="T57" s="37">
        <v>0</v>
      </c>
      <c r="U57" s="37">
        <f t="shared" si="11"/>
        <v>45026332.150000006</v>
      </c>
      <c r="V57" s="37">
        <v>19530319.98</v>
      </c>
      <c r="W57" s="122">
        <f t="shared" si="12"/>
        <v>217470239.92000002</v>
      </c>
      <c r="X57" s="32">
        <v>2085851212.68</v>
      </c>
      <c r="Y57" s="120">
        <f t="shared" si="13"/>
        <v>2303321452.6</v>
      </c>
    </row>
    <row r="58" spans="1:25" ht="12.75" hidden="1" outlineLevel="1">
      <c r="A58" s="2" t="s">
        <v>471</v>
      </c>
      <c r="C58" s="2" t="s">
        <v>472</v>
      </c>
      <c r="D58" s="34" t="s">
        <v>473</v>
      </c>
      <c r="E58" s="2">
        <v>0</v>
      </c>
      <c r="F58" s="2">
        <v>0</v>
      </c>
      <c r="G58" s="123">
        <f t="shared" si="8"/>
        <v>0</v>
      </c>
      <c r="H58" s="123">
        <v>0</v>
      </c>
      <c r="I58" s="123">
        <v>0</v>
      </c>
      <c r="J58" s="123">
        <v>0</v>
      </c>
      <c r="K58" s="123">
        <v>0</v>
      </c>
      <c r="L58" s="123">
        <f t="shared" si="9"/>
        <v>0</v>
      </c>
      <c r="M58" s="123">
        <v>0</v>
      </c>
      <c r="N58" s="123">
        <v>0</v>
      </c>
      <c r="O58" s="123">
        <v>0</v>
      </c>
      <c r="P58" s="123">
        <f t="shared" si="10"/>
        <v>0</v>
      </c>
      <c r="Q58" s="123">
        <v>0</v>
      </c>
      <c r="R58" s="123">
        <v>0</v>
      </c>
      <c r="S58" s="123">
        <v>0</v>
      </c>
      <c r="T58" s="123">
        <v>458322.81</v>
      </c>
      <c r="U58" s="123">
        <f t="shared" si="11"/>
        <v>458322.81</v>
      </c>
      <c r="V58" s="123">
        <v>0</v>
      </c>
      <c r="W58" s="124">
        <f t="shared" si="12"/>
        <v>458322.81</v>
      </c>
      <c r="X58" s="2">
        <v>0</v>
      </c>
      <c r="Y58" s="121">
        <f t="shared" si="13"/>
        <v>458322.81</v>
      </c>
    </row>
    <row r="59" spans="1:25" ht="12.75" hidden="1" outlineLevel="1">
      <c r="A59" s="2" t="s">
        <v>474</v>
      </c>
      <c r="C59" s="2" t="s">
        <v>475</v>
      </c>
      <c r="D59" s="34" t="s">
        <v>476</v>
      </c>
      <c r="E59" s="2">
        <v>0</v>
      </c>
      <c r="F59" s="2">
        <v>0</v>
      </c>
      <c r="G59" s="123">
        <f t="shared" si="8"/>
        <v>0</v>
      </c>
      <c r="H59" s="123">
        <v>0</v>
      </c>
      <c r="I59" s="123">
        <v>0</v>
      </c>
      <c r="J59" s="123">
        <v>0</v>
      </c>
      <c r="K59" s="123">
        <v>0</v>
      </c>
      <c r="L59" s="123">
        <f t="shared" si="9"/>
        <v>0</v>
      </c>
      <c r="M59" s="123">
        <v>0</v>
      </c>
      <c r="N59" s="123">
        <v>0</v>
      </c>
      <c r="O59" s="123">
        <v>0</v>
      </c>
      <c r="P59" s="123">
        <f t="shared" si="10"/>
        <v>0</v>
      </c>
      <c r="Q59" s="123">
        <v>0</v>
      </c>
      <c r="R59" s="123">
        <v>0</v>
      </c>
      <c r="S59" s="123">
        <v>0</v>
      </c>
      <c r="T59" s="123">
        <v>-137978.3</v>
      </c>
      <c r="U59" s="123">
        <f t="shared" si="11"/>
        <v>-137978.3</v>
      </c>
      <c r="V59" s="123">
        <v>0</v>
      </c>
      <c r="W59" s="124">
        <f t="shared" si="12"/>
        <v>-137978.3</v>
      </c>
      <c r="X59" s="2">
        <v>0</v>
      </c>
      <c r="Y59" s="121">
        <f t="shared" si="13"/>
        <v>-137978.3</v>
      </c>
    </row>
    <row r="60" spans="1:25" ht="12.75" customHeight="1" collapsed="1">
      <c r="A60" s="117" t="s">
        <v>477</v>
      </c>
      <c r="B60" s="30"/>
      <c r="C60" s="117" t="s">
        <v>291</v>
      </c>
      <c r="D60" s="31"/>
      <c r="E60" s="32">
        <v>0</v>
      </c>
      <c r="F60" s="32">
        <v>0</v>
      </c>
      <c r="G60" s="37">
        <f t="shared" si="8"/>
        <v>0</v>
      </c>
      <c r="H60" s="37">
        <v>0</v>
      </c>
      <c r="I60" s="37">
        <v>0</v>
      </c>
      <c r="J60" s="37">
        <v>0</v>
      </c>
      <c r="K60" s="37">
        <v>0</v>
      </c>
      <c r="L60" s="37">
        <f t="shared" si="9"/>
        <v>0</v>
      </c>
      <c r="M60" s="37">
        <v>0</v>
      </c>
      <c r="N60" s="37">
        <v>0</v>
      </c>
      <c r="O60" s="37">
        <v>0</v>
      </c>
      <c r="P60" s="37">
        <f t="shared" si="10"/>
        <v>0</v>
      </c>
      <c r="Q60" s="37">
        <v>0</v>
      </c>
      <c r="R60" s="37">
        <v>0</v>
      </c>
      <c r="S60" s="37">
        <v>0</v>
      </c>
      <c r="T60" s="37">
        <v>320344.51</v>
      </c>
      <c r="U60" s="37">
        <f t="shared" si="11"/>
        <v>320344.51</v>
      </c>
      <c r="V60" s="37">
        <v>0</v>
      </c>
      <c r="W60" s="122">
        <f t="shared" si="12"/>
        <v>320344.51</v>
      </c>
      <c r="X60" s="32">
        <v>0</v>
      </c>
      <c r="Y60" s="120">
        <f t="shared" si="13"/>
        <v>320344.51</v>
      </c>
    </row>
    <row r="61" spans="1:25" ht="12.75" customHeight="1">
      <c r="A61" s="34"/>
      <c r="B61" s="30"/>
      <c r="C61" s="117"/>
      <c r="D61" s="31"/>
      <c r="E61" s="32"/>
      <c r="F61" s="32"/>
      <c r="G61" s="37"/>
      <c r="H61" s="37"/>
      <c r="I61" s="37"/>
      <c r="J61" s="37"/>
      <c r="K61" s="37"/>
      <c r="L61" s="40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122"/>
      <c r="X61" s="32"/>
      <c r="Y61" s="110"/>
    </row>
    <row r="62" spans="1:25" s="125" customFormat="1" ht="12.75" customHeight="1">
      <c r="A62" s="29"/>
      <c r="B62" s="23" t="s">
        <v>70</v>
      </c>
      <c r="C62" s="116"/>
      <c r="D62" s="24"/>
      <c r="E62" s="27">
        <f aca="true" t="shared" si="14" ref="E62:Y62">+E44+E45+E47+E57+E60+E43</f>
        <v>109737932.19000001</v>
      </c>
      <c r="F62" s="27">
        <f t="shared" si="14"/>
        <v>0</v>
      </c>
      <c r="G62" s="40">
        <f t="shared" si="14"/>
        <v>109737932.19000001</v>
      </c>
      <c r="H62" s="40">
        <f t="shared" si="14"/>
        <v>0</v>
      </c>
      <c r="I62" s="40">
        <f t="shared" si="14"/>
        <v>0</v>
      </c>
      <c r="J62" s="40">
        <f t="shared" si="14"/>
        <v>0</v>
      </c>
      <c r="K62" s="40">
        <f t="shared" si="14"/>
        <v>473991.29</v>
      </c>
      <c r="L62" s="40">
        <f t="shared" si="14"/>
        <v>473991.29</v>
      </c>
      <c r="M62" s="40">
        <f t="shared" si="14"/>
        <v>-3593571.07</v>
      </c>
      <c r="N62" s="40">
        <f t="shared" si="14"/>
        <v>43745431.55</v>
      </c>
      <c r="O62" s="40">
        <f t="shared" si="14"/>
        <v>2549803.83</v>
      </c>
      <c r="P62" s="40">
        <f t="shared" si="14"/>
        <v>42701664.309999995</v>
      </c>
      <c r="Q62" s="40">
        <f t="shared" si="14"/>
        <v>38943637.99</v>
      </c>
      <c r="R62" s="40">
        <f t="shared" si="14"/>
        <v>0</v>
      </c>
      <c r="S62" s="40">
        <f t="shared" si="14"/>
        <v>6380471.93</v>
      </c>
      <c r="T62" s="40">
        <f t="shared" si="14"/>
        <v>320344.51</v>
      </c>
      <c r="U62" s="40">
        <f t="shared" si="14"/>
        <v>45644454.43000001</v>
      </c>
      <c r="V62" s="40">
        <f t="shared" si="14"/>
        <v>19530319.98</v>
      </c>
      <c r="W62" s="126">
        <f t="shared" si="14"/>
        <v>218088362.20000002</v>
      </c>
      <c r="X62" s="27">
        <f t="shared" si="14"/>
        <v>2085851212.68</v>
      </c>
      <c r="Y62" s="27">
        <f t="shared" si="14"/>
        <v>2303939574.88</v>
      </c>
    </row>
    <row r="63" spans="1:25" ht="12.75" customHeight="1">
      <c r="A63" s="34"/>
      <c r="B63" s="30"/>
      <c r="C63" s="117"/>
      <c r="D63" s="31"/>
      <c r="E63" s="32"/>
      <c r="F63" s="32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122"/>
      <c r="X63" s="32"/>
      <c r="Y63" s="32"/>
    </row>
    <row r="64" spans="1:25" s="125" customFormat="1" ht="12.75" customHeight="1">
      <c r="A64" s="29"/>
      <c r="B64" s="23" t="s">
        <v>292</v>
      </c>
      <c r="C64" s="116"/>
      <c r="D64" s="24"/>
      <c r="E64" s="27">
        <f aca="true" t="shared" si="15" ref="E64:K64">+E40+E62</f>
        <v>115500581.32000001</v>
      </c>
      <c r="F64" s="27">
        <f t="shared" si="15"/>
        <v>12416875.34</v>
      </c>
      <c r="G64" s="42">
        <f t="shared" si="15"/>
        <v>143208993.66</v>
      </c>
      <c r="H64" s="42">
        <f t="shared" si="15"/>
        <v>2225.53</v>
      </c>
      <c r="I64" s="42">
        <f t="shared" si="15"/>
        <v>-10230.02</v>
      </c>
      <c r="J64" s="42">
        <f t="shared" si="15"/>
        <v>0</v>
      </c>
      <c r="K64" s="42">
        <f t="shared" si="15"/>
        <v>557738.4099999999</v>
      </c>
      <c r="L64" s="42">
        <f>I64+J64+K64</f>
        <v>547508.3899999999</v>
      </c>
      <c r="M64" s="42">
        <f>+M40+M62</f>
        <v>51406428.93</v>
      </c>
      <c r="N64" s="42">
        <f>+N40+N62</f>
        <v>59335619.129999995</v>
      </c>
      <c r="O64" s="42">
        <f>+O40+O62</f>
        <v>2549803.83</v>
      </c>
      <c r="P64" s="42">
        <f>M64+N64+O64</f>
        <v>113291851.89</v>
      </c>
      <c r="Q64" s="42">
        <f aca="true" t="shared" si="16" ref="Q64:Y64">+Q40+Q62</f>
        <v>46916218.09</v>
      </c>
      <c r="R64" s="42">
        <f t="shared" si="16"/>
        <v>0</v>
      </c>
      <c r="S64" s="42">
        <f t="shared" si="16"/>
        <v>6702317.42</v>
      </c>
      <c r="T64" s="42">
        <f t="shared" si="16"/>
        <v>320344.51</v>
      </c>
      <c r="U64" s="42">
        <f t="shared" si="16"/>
        <v>53938880.02000001</v>
      </c>
      <c r="V64" s="42">
        <f t="shared" si="16"/>
        <v>22758601.21</v>
      </c>
      <c r="W64" s="127">
        <f t="shared" si="16"/>
        <v>333748060.70000005</v>
      </c>
      <c r="X64" s="27">
        <f t="shared" si="16"/>
        <v>2294446468.84</v>
      </c>
      <c r="Y64" s="27">
        <f t="shared" si="16"/>
        <v>2628194529.54</v>
      </c>
    </row>
    <row r="65" spans="1:25" ht="12.75" customHeight="1">
      <c r="A65" s="34"/>
      <c r="B65" s="30"/>
      <c r="C65" s="117"/>
      <c r="D65" s="31"/>
      <c r="E65" s="32"/>
      <c r="F65" s="32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122"/>
      <c r="X65" s="32"/>
      <c r="Y65" s="110"/>
    </row>
    <row r="66" spans="1:25" ht="12.75" customHeight="1">
      <c r="A66" s="29"/>
      <c r="B66" s="23" t="s">
        <v>293</v>
      </c>
      <c r="C66" s="116"/>
      <c r="D66" s="24"/>
      <c r="E66" s="27"/>
      <c r="F66" s="27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126"/>
      <c r="X66" s="27"/>
      <c r="Y66" s="110"/>
    </row>
    <row r="67" spans="1:25" ht="12.75" customHeight="1">
      <c r="A67" s="34"/>
      <c r="B67" s="23"/>
      <c r="C67" s="116"/>
      <c r="D67" s="24"/>
      <c r="E67" s="32"/>
      <c r="F67" s="32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122"/>
      <c r="X67" s="32"/>
      <c r="Y67" s="110"/>
    </row>
    <row r="68" spans="1:25" ht="12.75" customHeight="1">
      <c r="A68" s="29"/>
      <c r="B68" s="23" t="s">
        <v>294</v>
      </c>
      <c r="C68" s="116"/>
      <c r="D68" s="24"/>
      <c r="E68" s="27"/>
      <c r="F68" s="27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126"/>
      <c r="X68" s="27"/>
      <c r="Y68" s="110"/>
    </row>
    <row r="69" spans="1:25" ht="12.75" hidden="1" outlineLevel="1">
      <c r="A69" s="2" t="s">
        <v>478</v>
      </c>
      <c r="C69" s="2" t="s">
        <v>479</v>
      </c>
      <c r="D69" s="34" t="s">
        <v>480</v>
      </c>
      <c r="E69" s="2">
        <v>8013.95</v>
      </c>
      <c r="F69" s="2">
        <v>432.82</v>
      </c>
      <c r="G69" s="123">
        <f>E69+F69</f>
        <v>8446.77</v>
      </c>
      <c r="H69" s="123">
        <v>0</v>
      </c>
      <c r="I69" s="123">
        <v>0</v>
      </c>
      <c r="J69" s="123">
        <v>0</v>
      </c>
      <c r="K69" s="123">
        <v>0</v>
      </c>
      <c r="L69" s="123">
        <f>I69+J69+K69</f>
        <v>0</v>
      </c>
      <c r="M69" s="123">
        <v>0</v>
      </c>
      <c r="N69" s="123">
        <v>0</v>
      </c>
      <c r="O69" s="123">
        <v>0</v>
      </c>
      <c r="P69" s="123">
        <f>M69+N69+O69</f>
        <v>0</v>
      </c>
      <c r="Q69" s="123">
        <v>0</v>
      </c>
      <c r="R69" s="123">
        <v>0</v>
      </c>
      <c r="S69" s="123">
        <v>0</v>
      </c>
      <c r="T69" s="123">
        <v>0</v>
      </c>
      <c r="U69" s="123">
        <f>Q69+R69+S69+T69</f>
        <v>0</v>
      </c>
      <c r="V69" s="123">
        <v>18065935.86</v>
      </c>
      <c r="W69" s="124">
        <f>G69+H69+L69+P69+U69+V69</f>
        <v>18074382.63</v>
      </c>
      <c r="X69" s="2">
        <v>372.91</v>
      </c>
      <c r="Y69" s="121">
        <f>W69+X69</f>
        <v>18074755.54</v>
      </c>
    </row>
    <row r="70" spans="1:25" ht="12.75" hidden="1" outlineLevel="1">
      <c r="A70" s="2" t="s">
        <v>481</v>
      </c>
      <c r="C70" s="2" t="s">
        <v>482</v>
      </c>
      <c r="D70" s="34" t="s">
        <v>483</v>
      </c>
      <c r="E70" s="2">
        <v>0</v>
      </c>
      <c r="F70" s="2">
        <v>0</v>
      </c>
      <c r="G70" s="123">
        <f>E70+F70</f>
        <v>0</v>
      </c>
      <c r="H70" s="123">
        <v>0</v>
      </c>
      <c r="I70" s="123">
        <v>0</v>
      </c>
      <c r="J70" s="123">
        <v>0</v>
      </c>
      <c r="K70" s="123">
        <v>0</v>
      </c>
      <c r="L70" s="123">
        <f>I70+J70+K70</f>
        <v>0</v>
      </c>
      <c r="M70" s="123">
        <v>0</v>
      </c>
      <c r="N70" s="123">
        <v>0</v>
      </c>
      <c r="O70" s="123">
        <v>0</v>
      </c>
      <c r="P70" s="123">
        <f>M70+N70+O70</f>
        <v>0</v>
      </c>
      <c r="Q70" s="123">
        <v>0</v>
      </c>
      <c r="R70" s="123">
        <v>0</v>
      </c>
      <c r="S70" s="123">
        <v>0</v>
      </c>
      <c r="T70" s="123">
        <v>0</v>
      </c>
      <c r="U70" s="123">
        <f>Q70+R70+S70+T70</f>
        <v>0</v>
      </c>
      <c r="V70" s="123">
        <v>0</v>
      </c>
      <c r="W70" s="124">
        <f>G70+H70+L70+P70+U70+V70</f>
        <v>0</v>
      </c>
      <c r="X70" s="2">
        <v>-173.43</v>
      </c>
      <c r="Y70" s="121">
        <f>W70+X70</f>
        <v>-173.43</v>
      </c>
    </row>
    <row r="71" spans="1:25" ht="12.75" hidden="1" outlineLevel="1">
      <c r="A71" s="2" t="s">
        <v>105</v>
      </c>
      <c r="C71" s="2" t="s">
        <v>106</v>
      </c>
      <c r="D71" s="34" t="s">
        <v>107</v>
      </c>
      <c r="E71" s="2">
        <v>3360000</v>
      </c>
      <c r="F71" s="2">
        <v>0</v>
      </c>
      <c r="G71" s="123">
        <f>E71+F71</f>
        <v>3360000</v>
      </c>
      <c r="H71" s="123">
        <v>0</v>
      </c>
      <c r="I71" s="123">
        <v>0</v>
      </c>
      <c r="J71" s="123">
        <v>0</v>
      </c>
      <c r="K71" s="123">
        <v>0</v>
      </c>
      <c r="L71" s="123">
        <f>I71+J71+K71</f>
        <v>0</v>
      </c>
      <c r="M71" s="123">
        <v>0</v>
      </c>
      <c r="N71" s="123">
        <v>0</v>
      </c>
      <c r="O71" s="123">
        <v>0</v>
      </c>
      <c r="P71" s="123">
        <f>M71+N71+O71</f>
        <v>0</v>
      </c>
      <c r="Q71" s="123">
        <v>0</v>
      </c>
      <c r="R71" s="123">
        <v>0</v>
      </c>
      <c r="S71" s="123">
        <v>0</v>
      </c>
      <c r="T71" s="123">
        <v>0</v>
      </c>
      <c r="U71" s="123">
        <f>Q71+R71+S71+T71</f>
        <v>0</v>
      </c>
      <c r="V71" s="123">
        <v>0</v>
      </c>
      <c r="W71" s="124">
        <f>G71+H71+L71+P71+U71+V71</f>
        <v>3360000</v>
      </c>
      <c r="X71" s="2">
        <v>0</v>
      </c>
      <c r="Y71" s="121">
        <f>W71+X71</f>
        <v>3360000</v>
      </c>
    </row>
    <row r="72" spans="1:25" ht="12.75" hidden="1" outlineLevel="1">
      <c r="A72" s="2" t="s">
        <v>484</v>
      </c>
      <c r="C72" s="2" t="s">
        <v>485</v>
      </c>
      <c r="D72" s="34" t="s">
        <v>486</v>
      </c>
      <c r="E72" s="2">
        <v>0</v>
      </c>
      <c r="F72" s="2">
        <v>0</v>
      </c>
      <c r="G72" s="123">
        <f>E72+F72</f>
        <v>0</v>
      </c>
      <c r="H72" s="123">
        <v>0</v>
      </c>
      <c r="I72" s="123">
        <v>0</v>
      </c>
      <c r="J72" s="123">
        <v>0</v>
      </c>
      <c r="K72" s="123">
        <v>0</v>
      </c>
      <c r="L72" s="123">
        <f>I72+J72+K72</f>
        <v>0</v>
      </c>
      <c r="M72" s="123">
        <v>0</v>
      </c>
      <c r="N72" s="123">
        <v>0</v>
      </c>
      <c r="O72" s="123">
        <v>0</v>
      </c>
      <c r="P72" s="123">
        <f>M72+N72+O72</f>
        <v>0</v>
      </c>
      <c r="Q72" s="123">
        <v>0</v>
      </c>
      <c r="R72" s="123">
        <v>0</v>
      </c>
      <c r="S72" s="123">
        <v>0</v>
      </c>
      <c r="T72" s="123">
        <v>0</v>
      </c>
      <c r="U72" s="123">
        <f>Q72+R72+S72+T72</f>
        <v>0</v>
      </c>
      <c r="V72" s="123">
        <v>50224.69</v>
      </c>
      <c r="W72" s="124">
        <f>G72+H72+L72+P72+U72+V72</f>
        <v>50224.69</v>
      </c>
      <c r="X72" s="2">
        <v>0</v>
      </c>
      <c r="Y72" s="121">
        <f>W72+X72</f>
        <v>50224.69</v>
      </c>
    </row>
    <row r="73" spans="3:25" ht="12.75" hidden="1" outlineLevel="1">
      <c r="C73" s="2" t="s">
        <v>488</v>
      </c>
      <c r="D73" s="34" t="s">
        <v>489</v>
      </c>
      <c r="E73" s="2">
        <v>879486.15</v>
      </c>
      <c r="F73" s="2">
        <v>0</v>
      </c>
      <c r="G73" s="123">
        <f>E73+F73</f>
        <v>879486.15</v>
      </c>
      <c r="H73" s="123">
        <v>0</v>
      </c>
      <c r="I73" s="123">
        <v>0</v>
      </c>
      <c r="J73" s="123">
        <v>0</v>
      </c>
      <c r="K73" s="123">
        <v>0</v>
      </c>
      <c r="L73" s="123">
        <f>I73+J73+K73</f>
        <v>0</v>
      </c>
      <c r="M73" s="123">
        <v>0</v>
      </c>
      <c r="N73" s="123">
        <v>0</v>
      </c>
      <c r="O73" s="123">
        <v>0</v>
      </c>
      <c r="P73" s="123">
        <f>M73+N73+O73</f>
        <v>0</v>
      </c>
      <c r="Q73" s="123">
        <v>0</v>
      </c>
      <c r="R73" s="123">
        <v>0</v>
      </c>
      <c r="S73" s="123">
        <v>0</v>
      </c>
      <c r="T73" s="123">
        <v>0</v>
      </c>
      <c r="U73" s="123">
        <f>Q73+R73+S73+T73</f>
        <v>0</v>
      </c>
      <c r="V73" s="123">
        <v>0</v>
      </c>
      <c r="W73" s="124">
        <f>G73+H73+L73+P73+U73+V73</f>
        <v>879486.15</v>
      </c>
      <c r="X73" s="2">
        <v>1696000</v>
      </c>
      <c r="Y73" s="121">
        <f>W73+X73</f>
        <v>2575486.15</v>
      </c>
    </row>
    <row r="74" spans="1:24" ht="12.75" hidden="1" outlineLevel="1">
      <c r="A74" s="2" t="s">
        <v>487</v>
      </c>
      <c r="C74" s="2" t="s">
        <v>108</v>
      </c>
      <c r="D74" s="34" t="s">
        <v>109</v>
      </c>
      <c r="E74" s="79"/>
      <c r="F74" s="79"/>
      <c r="G74" s="123">
        <v>15291537</v>
      </c>
      <c r="H74" s="279"/>
      <c r="I74" s="279"/>
      <c r="J74" s="279"/>
      <c r="K74" s="279"/>
      <c r="L74" s="279"/>
      <c r="M74" s="279"/>
      <c r="N74" s="279"/>
      <c r="O74" s="279"/>
      <c r="P74" s="279"/>
      <c r="Q74" s="279"/>
      <c r="R74" s="279"/>
      <c r="S74" s="279"/>
      <c r="T74" s="279"/>
      <c r="U74" s="279"/>
      <c r="V74" s="279"/>
      <c r="W74" s="279"/>
      <c r="X74" s="79"/>
    </row>
    <row r="75" spans="1:25" ht="12.75" customHeight="1" collapsed="1">
      <c r="A75" s="117" t="s">
        <v>490</v>
      </c>
      <c r="B75" s="30"/>
      <c r="C75" s="117" t="s">
        <v>295</v>
      </c>
      <c r="D75" s="31"/>
      <c r="E75" s="32">
        <v>4247500.1</v>
      </c>
      <c r="F75" s="32">
        <v>432.82</v>
      </c>
      <c r="G75" s="35">
        <f>SUM(G69:G74)</f>
        <v>19539469.92</v>
      </c>
      <c r="H75" s="35">
        <v>0</v>
      </c>
      <c r="I75" s="35">
        <v>0</v>
      </c>
      <c r="J75" s="35">
        <v>0</v>
      </c>
      <c r="K75" s="35">
        <v>0</v>
      </c>
      <c r="L75" s="35">
        <f aca="true" t="shared" si="17" ref="L75:L91">I75+J75+K75</f>
        <v>0</v>
      </c>
      <c r="M75" s="35">
        <v>0</v>
      </c>
      <c r="N75" s="35">
        <v>0</v>
      </c>
      <c r="O75" s="35">
        <v>0</v>
      </c>
      <c r="P75" s="35">
        <f aca="true" t="shared" si="18" ref="P75:P99">M75+N75+O75</f>
        <v>0</v>
      </c>
      <c r="Q75" s="35">
        <v>0</v>
      </c>
      <c r="R75" s="35">
        <v>0</v>
      </c>
      <c r="S75" s="35">
        <v>0</v>
      </c>
      <c r="T75" s="35">
        <v>0</v>
      </c>
      <c r="U75" s="35">
        <f aca="true" t="shared" si="19" ref="U75:U91">Q75+R75+S75+T75</f>
        <v>0</v>
      </c>
      <c r="V75" s="35">
        <v>18116160.55</v>
      </c>
      <c r="W75" s="119">
        <f aca="true" t="shared" si="20" ref="W75:W99">G75+H75+L75+P75+U75+V75</f>
        <v>37655630.47</v>
      </c>
      <c r="X75" s="32">
        <v>1696199.48</v>
      </c>
      <c r="Y75" s="120">
        <f aca="true" t="shared" si="21" ref="Y75:Y99">W75+X75</f>
        <v>39351829.949999996</v>
      </c>
    </row>
    <row r="76" spans="1:25" ht="12.75" hidden="1" outlineLevel="1">
      <c r="A76" s="2" t="s">
        <v>491</v>
      </c>
      <c r="C76" s="2" t="s">
        <v>492</v>
      </c>
      <c r="D76" s="34" t="s">
        <v>493</v>
      </c>
      <c r="E76" s="2">
        <v>0</v>
      </c>
      <c r="F76" s="2">
        <v>192.54</v>
      </c>
      <c r="G76" s="123">
        <f aca="true" t="shared" si="22" ref="G76:G91">E76+F76</f>
        <v>192.54</v>
      </c>
      <c r="H76" s="123">
        <v>0</v>
      </c>
      <c r="I76" s="123">
        <v>0</v>
      </c>
      <c r="J76" s="123">
        <v>0</v>
      </c>
      <c r="K76" s="123">
        <v>0</v>
      </c>
      <c r="L76" s="123">
        <f t="shared" si="17"/>
        <v>0</v>
      </c>
      <c r="M76" s="123">
        <v>0</v>
      </c>
      <c r="N76" s="123">
        <v>0</v>
      </c>
      <c r="O76" s="123">
        <v>0</v>
      </c>
      <c r="P76" s="123">
        <f t="shared" si="18"/>
        <v>0</v>
      </c>
      <c r="Q76" s="123">
        <v>0</v>
      </c>
      <c r="R76" s="123">
        <v>0</v>
      </c>
      <c r="S76" s="123">
        <v>0</v>
      </c>
      <c r="T76" s="123">
        <v>0</v>
      </c>
      <c r="U76" s="123">
        <f t="shared" si="19"/>
        <v>0</v>
      </c>
      <c r="V76" s="123">
        <v>0</v>
      </c>
      <c r="W76" s="124">
        <f t="shared" si="20"/>
        <v>192.54</v>
      </c>
      <c r="X76" s="2">
        <v>2478.67</v>
      </c>
      <c r="Y76" s="121">
        <f t="shared" si="21"/>
        <v>2671.21</v>
      </c>
    </row>
    <row r="77" spans="1:25" ht="12.75" hidden="1" outlineLevel="1">
      <c r="A77" s="2" t="s">
        <v>494</v>
      </c>
      <c r="C77" s="2" t="s">
        <v>495</v>
      </c>
      <c r="D77" s="34" t="s">
        <v>496</v>
      </c>
      <c r="E77" s="2">
        <v>0</v>
      </c>
      <c r="F77" s="2">
        <v>10442831.79</v>
      </c>
      <c r="G77" s="123">
        <f t="shared" si="22"/>
        <v>10442831.79</v>
      </c>
      <c r="H77" s="123">
        <v>0</v>
      </c>
      <c r="I77" s="123">
        <v>0</v>
      </c>
      <c r="J77" s="123">
        <v>0</v>
      </c>
      <c r="K77" s="123">
        <v>0</v>
      </c>
      <c r="L77" s="123">
        <f t="shared" si="17"/>
        <v>0</v>
      </c>
      <c r="M77" s="123">
        <v>0</v>
      </c>
      <c r="N77" s="123">
        <v>0</v>
      </c>
      <c r="O77" s="123">
        <v>0</v>
      </c>
      <c r="P77" s="123">
        <f t="shared" si="18"/>
        <v>0</v>
      </c>
      <c r="Q77" s="123">
        <v>0</v>
      </c>
      <c r="R77" s="123">
        <v>0</v>
      </c>
      <c r="S77" s="123">
        <v>0</v>
      </c>
      <c r="T77" s="123">
        <v>0</v>
      </c>
      <c r="U77" s="123">
        <f t="shared" si="19"/>
        <v>0</v>
      </c>
      <c r="V77" s="123">
        <v>0</v>
      </c>
      <c r="W77" s="124">
        <f t="shared" si="20"/>
        <v>10442831.79</v>
      </c>
      <c r="X77" s="2">
        <v>0</v>
      </c>
      <c r="Y77" s="121">
        <f t="shared" si="21"/>
        <v>10442831.79</v>
      </c>
    </row>
    <row r="78" spans="1:25" ht="12.75" customHeight="1" collapsed="1">
      <c r="A78" s="117" t="s">
        <v>497</v>
      </c>
      <c r="B78" s="30"/>
      <c r="C78" s="117" t="s">
        <v>498</v>
      </c>
      <c r="D78" s="31"/>
      <c r="E78" s="32">
        <v>0</v>
      </c>
      <c r="F78" s="32">
        <v>10443024.329999998</v>
      </c>
      <c r="G78" s="37">
        <f t="shared" si="22"/>
        <v>10443024.329999998</v>
      </c>
      <c r="H78" s="37">
        <v>0</v>
      </c>
      <c r="I78" s="37">
        <v>0</v>
      </c>
      <c r="J78" s="37">
        <v>0</v>
      </c>
      <c r="K78" s="37">
        <v>0</v>
      </c>
      <c r="L78" s="37">
        <f t="shared" si="17"/>
        <v>0</v>
      </c>
      <c r="M78" s="37">
        <v>0</v>
      </c>
      <c r="N78" s="37">
        <v>0</v>
      </c>
      <c r="O78" s="37">
        <v>0</v>
      </c>
      <c r="P78" s="37">
        <f t="shared" si="18"/>
        <v>0</v>
      </c>
      <c r="Q78" s="37">
        <v>0</v>
      </c>
      <c r="R78" s="37">
        <v>0</v>
      </c>
      <c r="S78" s="37">
        <v>0</v>
      </c>
      <c r="T78" s="37">
        <v>0</v>
      </c>
      <c r="U78" s="37">
        <f t="shared" si="19"/>
        <v>0</v>
      </c>
      <c r="V78" s="37">
        <v>0</v>
      </c>
      <c r="W78" s="122">
        <f t="shared" si="20"/>
        <v>10443024.329999998</v>
      </c>
      <c r="X78" s="32">
        <v>2478.67</v>
      </c>
      <c r="Y78" s="120">
        <f t="shared" si="21"/>
        <v>10445502.999999998</v>
      </c>
    </row>
    <row r="79" spans="1:25" ht="12.75" hidden="1" outlineLevel="1">
      <c r="A79" s="2" t="s">
        <v>499</v>
      </c>
      <c r="C79" s="2" t="s">
        <v>500</v>
      </c>
      <c r="D79" s="34" t="s">
        <v>501</v>
      </c>
      <c r="E79" s="2">
        <v>59502.24</v>
      </c>
      <c r="F79" s="2">
        <v>0</v>
      </c>
      <c r="G79" s="123">
        <f t="shared" si="22"/>
        <v>59502.24</v>
      </c>
      <c r="H79" s="123">
        <v>0</v>
      </c>
      <c r="I79" s="123">
        <v>0</v>
      </c>
      <c r="J79" s="123">
        <v>0</v>
      </c>
      <c r="K79" s="123">
        <v>0</v>
      </c>
      <c r="L79" s="123">
        <f t="shared" si="17"/>
        <v>0</v>
      </c>
      <c r="M79" s="123">
        <v>0</v>
      </c>
      <c r="N79" s="123">
        <v>0</v>
      </c>
      <c r="O79" s="123">
        <v>0</v>
      </c>
      <c r="P79" s="123">
        <f t="shared" si="18"/>
        <v>0</v>
      </c>
      <c r="Q79" s="123">
        <v>0</v>
      </c>
      <c r="R79" s="123">
        <v>0</v>
      </c>
      <c r="S79" s="123">
        <v>0</v>
      </c>
      <c r="T79" s="123">
        <v>0</v>
      </c>
      <c r="U79" s="123">
        <f t="shared" si="19"/>
        <v>0</v>
      </c>
      <c r="V79" s="123">
        <v>0</v>
      </c>
      <c r="W79" s="124">
        <f t="shared" si="20"/>
        <v>59502.24</v>
      </c>
      <c r="X79" s="2">
        <v>70450.13</v>
      </c>
      <c r="Y79" s="121">
        <f t="shared" si="21"/>
        <v>129952.37</v>
      </c>
    </row>
    <row r="80" spans="1:25" ht="12.75" customHeight="1" collapsed="1">
      <c r="A80" s="117" t="s">
        <v>502</v>
      </c>
      <c r="B80" s="30"/>
      <c r="C80" s="117" t="s">
        <v>503</v>
      </c>
      <c r="D80" s="31"/>
      <c r="E80" s="32">
        <v>59502.24</v>
      </c>
      <c r="F80" s="32">
        <v>0</v>
      </c>
      <c r="G80" s="37">
        <f t="shared" si="22"/>
        <v>59502.24</v>
      </c>
      <c r="H80" s="37">
        <v>0</v>
      </c>
      <c r="I80" s="37">
        <v>0</v>
      </c>
      <c r="J80" s="37">
        <v>0</v>
      </c>
      <c r="K80" s="37">
        <v>0</v>
      </c>
      <c r="L80" s="37">
        <f t="shared" si="17"/>
        <v>0</v>
      </c>
      <c r="M80" s="37">
        <v>0</v>
      </c>
      <c r="N80" s="37">
        <v>0</v>
      </c>
      <c r="O80" s="37">
        <v>0</v>
      </c>
      <c r="P80" s="37">
        <f t="shared" si="18"/>
        <v>0</v>
      </c>
      <c r="Q80" s="37">
        <v>0</v>
      </c>
      <c r="R80" s="37">
        <v>0</v>
      </c>
      <c r="S80" s="37">
        <v>0</v>
      </c>
      <c r="T80" s="37">
        <v>0</v>
      </c>
      <c r="U80" s="37">
        <f t="shared" si="19"/>
        <v>0</v>
      </c>
      <c r="V80" s="37">
        <v>0</v>
      </c>
      <c r="W80" s="122">
        <f t="shared" si="20"/>
        <v>59502.24</v>
      </c>
      <c r="X80" s="32">
        <v>70450.13</v>
      </c>
      <c r="Y80" s="120">
        <f t="shared" si="21"/>
        <v>129952.37</v>
      </c>
    </row>
    <row r="81" spans="1:25" ht="12.75" hidden="1" outlineLevel="1">
      <c r="A81" s="2" t="s">
        <v>504</v>
      </c>
      <c r="C81" s="2" t="s">
        <v>505</v>
      </c>
      <c r="D81" s="34" t="s">
        <v>506</v>
      </c>
      <c r="E81" s="2">
        <v>0</v>
      </c>
      <c r="F81" s="2">
        <v>0</v>
      </c>
      <c r="G81" s="123">
        <f t="shared" si="22"/>
        <v>0</v>
      </c>
      <c r="H81" s="123">
        <v>0</v>
      </c>
      <c r="I81" s="123">
        <v>0</v>
      </c>
      <c r="J81" s="123">
        <v>0</v>
      </c>
      <c r="K81" s="123">
        <v>0</v>
      </c>
      <c r="L81" s="123">
        <f t="shared" si="17"/>
        <v>0</v>
      </c>
      <c r="M81" s="123">
        <v>0</v>
      </c>
      <c r="N81" s="123">
        <v>0</v>
      </c>
      <c r="O81" s="123">
        <v>0</v>
      </c>
      <c r="P81" s="123">
        <f t="shared" si="18"/>
        <v>0</v>
      </c>
      <c r="Q81" s="123">
        <v>0</v>
      </c>
      <c r="R81" s="123">
        <v>0</v>
      </c>
      <c r="S81" s="123">
        <v>2364683.51</v>
      </c>
      <c r="T81" s="123">
        <v>0</v>
      </c>
      <c r="U81" s="123">
        <f t="shared" si="19"/>
        <v>2364683.51</v>
      </c>
      <c r="V81" s="123">
        <v>0</v>
      </c>
      <c r="W81" s="124">
        <f t="shared" si="20"/>
        <v>2364683.51</v>
      </c>
      <c r="X81" s="2">
        <v>0</v>
      </c>
      <c r="Y81" s="121">
        <f t="shared" si="21"/>
        <v>2364683.51</v>
      </c>
    </row>
    <row r="82" spans="1:25" ht="12.75" customHeight="1" collapsed="1">
      <c r="A82" s="117" t="s">
        <v>507</v>
      </c>
      <c r="B82" s="30"/>
      <c r="C82" s="117" t="s">
        <v>508</v>
      </c>
      <c r="D82" s="31"/>
      <c r="E82" s="32">
        <v>0</v>
      </c>
      <c r="F82" s="32">
        <v>0</v>
      </c>
      <c r="G82" s="37">
        <f t="shared" si="22"/>
        <v>0</v>
      </c>
      <c r="H82" s="37">
        <v>0</v>
      </c>
      <c r="I82" s="37">
        <v>0</v>
      </c>
      <c r="J82" s="37">
        <v>0</v>
      </c>
      <c r="K82" s="37">
        <v>0</v>
      </c>
      <c r="L82" s="37">
        <f t="shared" si="17"/>
        <v>0</v>
      </c>
      <c r="M82" s="37">
        <v>0</v>
      </c>
      <c r="N82" s="37">
        <v>0</v>
      </c>
      <c r="O82" s="37">
        <v>0</v>
      </c>
      <c r="P82" s="37">
        <f t="shared" si="18"/>
        <v>0</v>
      </c>
      <c r="Q82" s="37">
        <v>0</v>
      </c>
      <c r="R82" s="37">
        <v>0</v>
      </c>
      <c r="S82" s="37">
        <v>2364683.51</v>
      </c>
      <c r="T82" s="37">
        <v>0</v>
      </c>
      <c r="U82" s="37">
        <f t="shared" si="19"/>
        <v>2364683.51</v>
      </c>
      <c r="V82" s="37">
        <v>0</v>
      </c>
      <c r="W82" s="122">
        <f t="shared" si="20"/>
        <v>2364683.51</v>
      </c>
      <c r="X82" s="32">
        <v>0</v>
      </c>
      <c r="Y82" s="120">
        <f t="shared" si="21"/>
        <v>2364683.51</v>
      </c>
    </row>
    <row r="83" spans="1:25" ht="12.75" hidden="1" outlineLevel="1">
      <c r="A83" s="2" t="s">
        <v>509</v>
      </c>
      <c r="C83" s="2" t="s">
        <v>510</v>
      </c>
      <c r="D83" s="34" t="s">
        <v>511</v>
      </c>
      <c r="E83" s="2">
        <v>68995767.4</v>
      </c>
      <c r="F83" s="2">
        <v>0</v>
      </c>
      <c r="G83" s="123">
        <f t="shared" si="22"/>
        <v>68995767.4</v>
      </c>
      <c r="H83" s="123">
        <v>0</v>
      </c>
      <c r="I83" s="123">
        <v>0</v>
      </c>
      <c r="J83" s="123">
        <v>0</v>
      </c>
      <c r="K83" s="123">
        <v>0</v>
      </c>
      <c r="L83" s="123">
        <f t="shared" si="17"/>
        <v>0</v>
      </c>
      <c r="M83" s="123">
        <v>0</v>
      </c>
      <c r="N83" s="123">
        <v>0</v>
      </c>
      <c r="O83" s="123">
        <v>0</v>
      </c>
      <c r="P83" s="123">
        <f t="shared" si="18"/>
        <v>0</v>
      </c>
      <c r="Q83" s="123">
        <v>0</v>
      </c>
      <c r="R83" s="123">
        <v>0</v>
      </c>
      <c r="S83" s="123">
        <v>0</v>
      </c>
      <c r="T83" s="123">
        <v>0</v>
      </c>
      <c r="U83" s="123">
        <f t="shared" si="19"/>
        <v>0</v>
      </c>
      <c r="V83" s="123">
        <v>0</v>
      </c>
      <c r="W83" s="124">
        <f t="shared" si="20"/>
        <v>68995767.4</v>
      </c>
      <c r="X83" s="2">
        <v>0</v>
      </c>
      <c r="Y83" s="121">
        <f t="shared" si="21"/>
        <v>68995767.4</v>
      </c>
    </row>
    <row r="84" spans="1:25" ht="12.75" customHeight="1" collapsed="1">
      <c r="A84" s="117" t="s">
        <v>512</v>
      </c>
      <c r="B84" s="30"/>
      <c r="C84" s="117" t="s">
        <v>513</v>
      </c>
      <c r="D84" s="31"/>
      <c r="E84" s="32">
        <v>68995767.4</v>
      </c>
      <c r="F84" s="32">
        <v>0</v>
      </c>
      <c r="G84" s="37">
        <f t="shared" si="22"/>
        <v>68995767.4</v>
      </c>
      <c r="H84" s="37">
        <v>0</v>
      </c>
      <c r="I84" s="37">
        <v>0</v>
      </c>
      <c r="J84" s="37">
        <v>0</v>
      </c>
      <c r="K84" s="37">
        <v>0</v>
      </c>
      <c r="L84" s="37">
        <f t="shared" si="17"/>
        <v>0</v>
      </c>
      <c r="M84" s="37">
        <v>0</v>
      </c>
      <c r="N84" s="37">
        <v>0</v>
      </c>
      <c r="O84" s="37">
        <v>0</v>
      </c>
      <c r="P84" s="37">
        <f t="shared" si="18"/>
        <v>0</v>
      </c>
      <c r="Q84" s="37">
        <v>0</v>
      </c>
      <c r="R84" s="37">
        <v>0</v>
      </c>
      <c r="S84" s="37">
        <v>0</v>
      </c>
      <c r="T84" s="37">
        <v>0</v>
      </c>
      <c r="U84" s="37">
        <f t="shared" si="19"/>
        <v>0</v>
      </c>
      <c r="V84" s="37">
        <v>0</v>
      </c>
      <c r="W84" s="122">
        <f t="shared" si="20"/>
        <v>68995767.4</v>
      </c>
      <c r="X84" s="32">
        <v>0</v>
      </c>
      <c r="Y84" s="120">
        <f t="shared" si="21"/>
        <v>68995767.4</v>
      </c>
    </row>
    <row r="85" spans="1:25" ht="12.75" hidden="1" outlineLevel="1">
      <c r="A85" s="2" t="s">
        <v>110</v>
      </c>
      <c r="C85" s="2" t="s">
        <v>111</v>
      </c>
      <c r="D85" s="34" t="s">
        <v>112</v>
      </c>
      <c r="E85" s="2">
        <v>0</v>
      </c>
      <c r="F85" s="2">
        <v>0</v>
      </c>
      <c r="G85" s="123">
        <f t="shared" si="22"/>
        <v>0</v>
      </c>
      <c r="H85" s="123">
        <v>0</v>
      </c>
      <c r="I85" s="123">
        <v>0</v>
      </c>
      <c r="J85" s="123">
        <v>0</v>
      </c>
      <c r="K85" s="123">
        <v>0</v>
      </c>
      <c r="L85" s="123">
        <f t="shared" si="17"/>
        <v>0</v>
      </c>
      <c r="M85" s="123">
        <v>0</v>
      </c>
      <c r="N85" s="123">
        <v>0</v>
      </c>
      <c r="O85" s="123">
        <v>0</v>
      </c>
      <c r="P85" s="123">
        <f t="shared" si="18"/>
        <v>0</v>
      </c>
      <c r="Q85" s="123">
        <v>0</v>
      </c>
      <c r="R85" s="123">
        <v>0</v>
      </c>
      <c r="S85" s="123">
        <v>0</v>
      </c>
      <c r="T85" s="123">
        <v>0</v>
      </c>
      <c r="U85" s="123">
        <f t="shared" si="19"/>
        <v>0</v>
      </c>
      <c r="V85" s="123">
        <v>269.58</v>
      </c>
      <c r="W85" s="124">
        <f t="shared" si="20"/>
        <v>269.58</v>
      </c>
      <c r="X85" s="2">
        <v>0</v>
      </c>
      <c r="Y85" s="121">
        <f t="shared" si="21"/>
        <v>269.58</v>
      </c>
    </row>
    <row r="86" spans="1:25" ht="12.75" hidden="1" outlineLevel="1">
      <c r="A86" s="2" t="s">
        <v>514</v>
      </c>
      <c r="C86" s="2" t="s">
        <v>515</v>
      </c>
      <c r="D86" s="34" t="s">
        <v>516</v>
      </c>
      <c r="E86" s="2">
        <v>0</v>
      </c>
      <c r="F86" s="2">
        <v>1973418.19</v>
      </c>
      <c r="G86" s="123">
        <f t="shared" si="22"/>
        <v>1973418.19</v>
      </c>
      <c r="H86" s="123">
        <v>0</v>
      </c>
      <c r="I86" s="123">
        <v>0</v>
      </c>
      <c r="J86" s="123">
        <v>0</v>
      </c>
      <c r="K86" s="123">
        <v>0</v>
      </c>
      <c r="L86" s="123">
        <f t="shared" si="17"/>
        <v>0</v>
      </c>
      <c r="M86" s="123">
        <v>0</v>
      </c>
      <c r="N86" s="123">
        <v>0</v>
      </c>
      <c r="O86" s="123">
        <v>0</v>
      </c>
      <c r="P86" s="123">
        <f t="shared" si="18"/>
        <v>0</v>
      </c>
      <c r="Q86" s="123">
        <v>0</v>
      </c>
      <c r="R86" s="123">
        <v>0</v>
      </c>
      <c r="S86" s="123">
        <v>0</v>
      </c>
      <c r="T86" s="123">
        <v>0</v>
      </c>
      <c r="U86" s="123">
        <f t="shared" si="19"/>
        <v>0</v>
      </c>
      <c r="V86" s="123">
        <v>0</v>
      </c>
      <c r="W86" s="124">
        <f t="shared" si="20"/>
        <v>1973418.19</v>
      </c>
      <c r="X86" s="2">
        <v>0</v>
      </c>
      <c r="Y86" s="121">
        <f t="shared" si="21"/>
        <v>1973418.19</v>
      </c>
    </row>
    <row r="87" spans="1:25" ht="12.75" customHeight="1" collapsed="1">
      <c r="A87" s="117" t="s">
        <v>517</v>
      </c>
      <c r="B87" s="30"/>
      <c r="C87" s="117" t="s">
        <v>518</v>
      </c>
      <c r="D87" s="31"/>
      <c r="E87" s="32">
        <v>0</v>
      </c>
      <c r="F87" s="32">
        <v>1973418.19</v>
      </c>
      <c r="G87" s="37">
        <f t="shared" si="22"/>
        <v>1973418.19</v>
      </c>
      <c r="H87" s="37">
        <v>0</v>
      </c>
      <c r="I87" s="37">
        <v>0</v>
      </c>
      <c r="J87" s="37">
        <v>0</v>
      </c>
      <c r="K87" s="37">
        <v>0</v>
      </c>
      <c r="L87" s="37">
        <f t="shared" si="17"/>
        <v>0</v>
      </c>
      <c r="M87" s="37">
        <v>0</v>
      </c>
      <c r="N87" s="37">
        <v>0</v>
      </c>
      <c r="O87" s="37">
        <v>0</v>
      </c>
      <c r="P87" s="37">
        <f t="shared" si="18"/>
        <v>0</v>
      </c>
      <c r="Q87" s="37">
        <v>0</v>
      </c>
      <c r="R87" s="37">
        <v>0</v>
      </c>
      <c r="S87" s="37">
        <v>0</v>
      </c>
      <c r="T87" s="37">
        <v>0</v>
      </c>
      <c r="U87" s="37">
        <f t="shared" si="19"/>
        <v>0</v>
      </c>
      <c r="V87" s="37">
        <v>269.58</v>
      </c>
      <c r="W87" s="122">
        <f t="shared" si="20"/>
        <v>1973687.77</v>
      </c>
      <c r="X87" s="32">
        <v>0</v>
      </c>
      <c r="Y87" s="120">
        <f t="shared" si="21"/>
        <v>1973687.77</v>
      </c>
    </row>
    <row r="88" spans="1:25" ht="12.75" hidden="1" outlineLevel="1">
      <c r="A88" s="2" t="s">
        <v>519</v>
      </c>
      <c r="C88" s="2" t="s">
        <v>520</v>
      </c>
      <c r="D88" s="34" t="s">
        <v>521</v>
      </c>
      <c r="E88" s="2">
        <v>0</v>
      </c>
      <c r="F88" s="2">
        <v>0</v>
      </c>
      <c r="G88" s="123">
        <f t="shared" si="22"/>
        <v>0</v>
      </c>
      <c r="H88" s="123">
        <v>0</v>
      </c>
      <c r="I88" s="123">
        <v>0</v>
      </c>
      <c r="J88" s="123">
        <v>0</v>
      </c>
      <c r="K88" s="123">
        <v>0</v>
      </c>
      <c r="L88" s="123">
        <f t="shared" si="17"/>
        <v>0</v>
      </c>
      <c r="M88" s="123">
        <v>0</v>
      </c>
      <c r="N88" s="123">
        <v>0</v>
      </c>
      <c r="O88" s="123">
        <v>0</v>
      </c>
      <c r="P88" s="123">
        <f t="shared" si="18"/>
        <v>0</v>
      </c>
      <c r="Q88" s="123">
        <v>0</v>
      </c>
      <c r="R88" s="123">
        <v>0</v>
      </c>
      <c r="S88" s="123">
        <v>0</v>
      </c>
      <c r="T88" s="123">
        <v>0</v>
      </c>
      <c r="U88" s="123">
        <f t="shared" si="19"/>
        <v>0</v>
      </c>
      <c r="V88" s="123">
        <v>-169658065.04</v>
      </c>
      <c r="W88" s="124">
        <f t="shared" si="20"/>
        <v>-169658065.04</v>
      </c>
      <c r="X88" s="2">
        <v>0</v>
      </c>
      <c r="Y88" s="121">
        <f t="shared" si="21"/>
        <v>-169658065.04</v>
      </c>
    </row>
    <row r="89" spans="1:25" ht="12.75" hidden="1" outlineLevel="1">
      <c r="A89" s="2" t="s">
        <v>522</v>
      </c>
      <c r="C89" s="2" t="s">
        <v>523</v>
      </c>
      <c r="D89" s="34" t="s">
        <v>524</v>
      </c>
      <c r="E89" s="2">
        <v>0</v>
      </c>
      <c r="F89" s="2">
        <v>0</v>
      </c>
      <c r="G89" s="123">
        <f t="shared" si="22"/>
        <v>0</v>
      </c>
      <c r="H89" s="123">
        <v>0</v>
      </c>
      <c r="I89" s="123">
        <v>0</v>
      </c>
      <c r="J89" s="123">
        <v>0</v>
      </c>
      <c r="K89" s="123">
        <v>0</v>
      </c>
      <c r="L89" s="123">
        <f t="shared" si="17"/>
        <v>0</v>
      </c>
      <c r="M89" s="123">
        <v>0</v>
      </c>
      <c r="N89" s="123">
        <v>0</v>
      </c>
      <c r="O89" s="123">
        <v>0</v>
      </c>
      <c r="P89" s="123">
        <f t="shared" si="18"/>
        <v>0</v>
      </c>
      <c r="Q89" s="123">
        <v>0</v>
      </c>
      <c r="R89" s="123">
        <v>0</v>
      </c>
      <c r="S89" s="123">
        <v>0</v>
      </c>
      <c r="T89" s="123">
        <v>0</v>
      </c>
      <c r="U89" s="123">
        <f t="shared" si="19"/>
        <v>0</v>
      </c>
      <c r="V89" s="123">
        <v>172848181.24</v>
      </c>
      <c r="W89" s="124">
        <f t="shared" si="20"/>
        <v>172848181.24</v>
      </c>
      <c r="X89" s="2">
        <v>0</v>
      </c>
      <c r="Y89" s="121">
        <f t="shared" si="21"/>
        <v>172848181.24</v>
      </c>
    </row>
    <row r="90" spans="1:25" ht="12.75" hidden="1" outlineLevel="1">
      <c r="A90" s="2" t="s">
        <v>113</v>
      </c>
      <c r="C90" s="2" t="s">
        <v>114</v>
      </c>
      <c r="D90" s="34" t="s">
        <v>115</v>
      </c>
      <c r="E90" s="2">
        <v>0</v>
      </c>
      <c r="F90" s="2">
        <v>0</v>
      </c>
      <c r="G90" s="123">
        <f t="shared" si="22"/>
        <v>0</v>
      </c>
      <c r="H90" s="123">
        <v>0</v>
      </c>
      <c r="I90" s="123">
        <v>0</v>
      </c>
      <c r="J90" s="123">
        <v>0</v>
      </c>
      <c r="K90" s="123">
        <v>0</v>
      </c>
      <c r="L90" s="123">
        <f t="shared" si="17"/>
        <v>0</v>
      </c>
      <c r="M90" s="123">
        <v>0</v>
      </c>
      <c r="N90" s="123">
        <v>0</v>
      </c>
      <c r="O90" s="123">
        <v>0</v>
      </c>
      <c r="P90" s="123">
        <f t="shared" si="18"/>
        <v>0</v>
      </c>
      <c r="Q90" s="123">
        <v>0</v>
      </c>
      <c r="R90" s="123">
        <v>0</v>
      </c>
      <c r="S90" s="123">
        <v>0</v>
      </c>
      <c r="T90" s="123">
        <v>0</v>
      </c>
      <c r="U90" s="123">
        <f t="shared" si="19"/>
        <v>0</v>
      </c>
      <c r="V90" s="123">
        <v>1452054.88</v>
      </c>
      <c r="W90" s="124">
        <f t="shared" si="20"/>
        <v>1452054.88</v>
      </c>
      <c r="X90" s="2">
        <v>0</v>
      </c>
      <c r="Y90" s="121">
        <f t="shared" si="21"/>
        <v>1452054.88</v>
      </c>
    </row>
    <row r="91" spans="1:25" ht="12.75" customHeight="1" collapsed="1">
      <c r="A91" s="117" t="s">
        <v>525</v>
      </c>
      <c r="B91" s="30"/>
      <c r="C91" s="117" t="s">
        <v>526</v>
      </c>
      <c r="D91" s="31"/>
      <c r="E91" s="32">
        <v>0</v>
      </c>
      <c r="F91" s="32">
        <v>0</v>
      </c>
      <c r="G91" s="37">
        <f t="shared" si="22"/>
        <v>0</v>
      </c>
      <c r="H91" s="37">
        <v>0</v>
      </c>
      <c r="I91" s="37">
        <v>0</v>
      </c>
      <c r="J91" s="37">
        <v>0</v>
      </c>
      <c r="K91" s="37">
        <v>0</v>
      </c>
      <c r="L91" s="37">
        <f t="shared" si="17"/>
        <v>0</v>
      </c>
      <c r="M91" s="37">
        <v>0</v>
      </c>
      <c r="N91" s="37">
        <v>0</v>
      </c>
      <c r="O91" s="37">
        <v>0</v>
      </c>
      <c r="P91" s="37">
        <f t="shared" si="18"/>
        <v>0</v>
      </c>
      <c r="Q91" s="37">
        <v>0</v>
      </c>
      <c r="R91" s="37">
        <v>0</v>
      </c>
      <c r="S91" s="37">
        <v>0</v>
      </c>
      <c r="T91" s="37">
        <v>0</v>
      </c>
      <c r="U91" s="37">
        <f t="shared" si="19"/>
        <v>0</v>
      </c>
      <c r="V91" s="37">
        <v>4642171.080000018</v>
      </c>
      <c r="W91" s="122">
        <f t="shared" si="20"/>
        <v>4642171.080000018</v>
      </c>
      <c r="X91" s="32">
        <v>0</v>
      </c>
      <c r="Y91" s="120">
        <f t="shared" si="21"/>
        <v>4642171.080000018</v>
      </c>
    </row>
    <row r="92" spans="1:25" ht="12.75" customHeight="1">
      <c r="A92" s="117" t="s">
        <v>269</v>
      </c>
      <c r="B92" s="30"/>
      <c r="C92" s="117" t="s">
        <v>299</v>
      </c>
      <c r="D92" s="31"/>
      <c r="E92" s="32">
        <v>0</v>
      </c>
      <c r="F92" s="32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f t="shared" si="18"/>
        <v>0</v>
      </c>
      <c r="Q92" s="37">
        <v>0</v>
      </c>
      <c r="R92" s="37">
        <v>0</v>
      </c>
      <c r="S92" s="37">
        <v>0</v>
      </c>
      <c r="T92" s="37">
        <v>0</v>
      </c>
      <c r="U92" s="37">
        <v>0</v>
      </c>
      <c r="V92" s="37">
        <f>V64-V75-V78-V80-V82-V84-V87-V91-V96-V97-V98-V99</f>
        <v>-1.7695128917694092E-08</v>
      </c>
      <c r="W92" s="122">
        <f t="shared" si="20"/>
        <v>-1.7695128917694092E-08</v>
      </c>
      <c r="X92" s="32">
        <v>0</v>
      </c>
      <c r="Y92" s="120">
        <f t="shared" si="21"/>
        <v>-1.7695128917694092E-08</v>
      </c>
    </row>
    <row r="93" spans="1:25" ht="12.75" hidden="1" outlineLevel="1">
      <c r="A93" s="2" t="s">
        <v>527</v>
      </c>
      <c r="C93" s="2" t="s">
        <v>528</v>
      </c>
      <c r="D93" s="34" t="s">
        <v>529</v>
      </c>
      <c r="E93" s="2">
        <v>0</v>
      </c>
      <c r="F93" s="2">
        <v>0</v>
      </c>
      <c r="G93" s="123">
        <f aca="true" t="shared" si="23" ref="G93:G99">E93+F93</f>
        <v>0</v>
      </c>
      <c r="H93" s="123">
        <v>0</v>
      </c>
      <c r="I93" s="123">
        <v>0</v>
      </c>
      <c r="J93" s="123">
        <v>0</v>
      </c>
      <c r="K93" s="123">
        <v>0</v>
      </c>
      <c r="L93" s="123">
        <f aca="true" t="shared" si="24" ref="L93:L99">I93+J93+K93</f>
        <v>0</v>
      </c>
      <c r="M93" s="123">
        <v>0</v>
      </c>
      <c r="N93" s="123">
        <v>18494419.09</v>
      </c>
      <c r="O93" s="123">
        <v>0</v>
      </c>
      <c r="P93" s="123">
        <f t="shared" si="18"/>
        <v>18494419.09</v>
      </c>
      <c r="Q93" s="123">
        <v>0</v>
      </c>
      <c r="R93" s="123">
        <v>0</v>
      </c>
      <c r="S93" s="123">
        <v>0</v>
      </c>
      <c r="T93" s="123">
        <v>0</v>
      </c>
      <c r="U93" s="123">
        <f aca="true" t="shared" si="25" ref="U93:U99">Q93+R93+S93+T93</f>
        <v>0</v>
      </c>
      <c r="V93" s="123">
        <v>0</v>
      </c>
      <c r="W93" s="124">
        <f t="shared" si="20"/>
        <v>18494419.09</v>
      </c>
      <c r="X93" s="2">
        <v>61235805.13</v>
      </c>
      <c r="Y93" s="121">
        <f t="shared" si="21"/>
        <v>79730224.22</v>
      </c>
    </row>
    <row r="94" spans="1:25" ht="12.75" customHeight="1" collapsed="1">
      <c r="A94" s="117" t="s">
        <v>530</v>
      </c>
      <c r="B94" s="30"/>
      <c r="C94" s="117" t="s">
        <v>301</v>
      </c>
      <c r="D94" s="31"/>
      <c r="E94" s="32">
        <v>0</v>
      </c>
      <c r="F94" s="32">
        <v>0</v>
      </c>
      <c r="G94" s="37">
        <f t="shared" si="23"/>
        <v>0</v>
      </c>
      <c r="H94" s="37">
        <v>0</v>
      </c>
      <c r="I94" s="37">
        <v>0</v>
      </c>
      <c r="J94" s="37">
        <v>0</v>
      </c>
      <c r="K94" s="37">
        <v>0</v>
      </c>
      <c r="L94" s="37">
        <f t="shared" si="24"/>
        <v>0</v>
      </c>
      <c r="M94" s="37">
        <v>0</v>
      </c>
      <c r="N94" s="37">
        <v>18494419.09</v>
      </c>
      <c r="O94" s="37">
        <v>0</v>
      </c>
      <c r="P94" s="37">
        <f t="shared" si="18"/>
        <v>18494419.09</v>
      </c>
      <c r="Q94" s="37">
        <v>0</v>
      </c>
      <c r="R94" s="37">
        <v>0</v>
      </c>
      <c r="S94" s="37">
        <v>0</v>
      </c>
      <c r="T94" s="37">
        <v>0</v>
      </c>
      <c r="U94" s="37">
        <f t="shared" si="25"/>
        <v>0</v>
      </c>
      <c r="V94" s="37">
        <v>0</v>
      </c>
      <c r="W94" s="122">
        <f t="shared" si="20"/>
        <v>18494419.09</v>
      </c>
      <c r="X94" s="32">
        <v>61235805.13</v>
      </c>
      <c r="Y94" s="120">
        <f t="shared" si="21"/>
        <v>79730224.22</v>
      </c>
    </row>
    <row r="95" spans="1:25" ht="12.75" hidden="1" outlineLevel="1">
      <c r="A95" s="2" t="s">
        <v>531</v>
      </c>
      <c r="C95" s="2" t="s">
        <v>532</v>
      </c>
      <c r="D95" s="34" t="s">
        <v>533</v>
      </c>
      <c r="E95" s="2">
        <v>0</v>
      </c>
      <c r="F95" s="2">
        <v>0</v>
      </c>
      <c r="G95" s="123">
        <f t="shared" si="23"/>
        <v>0</v>
      </c>
      <c r="H95" s="123">
        <v>0</v>
      </c>
      <c r="I95" s="123">
        <v>0</v>
      </c>
      <c r="J95" s="123">
        <v>0</v>
      </c>
      <c r="K95" s="123">
        <v>0</v>
      </c>
      <c r="L95" s="123">
        <f t="shared" si="24"/>
        <v>0</v>
      </c>
      <c r="M95" s="123">
        <v>0</v>
      </c>
      <c r="N95" s="123">
        <v>7470668.02</v>
      </c>
      <c r="O95" s="123">
        <v>0</v>
      </c>
      <c r="P95" s="123">
        <f t="shared" si="18"/>
        <v>7470668.02</v>
      </c>
      <c r="Q95" s="123">
        <v>0</v>
      </c>
      <c r="R95" s="123">
        <v>0</v>
      </c>
      <c r="S95" s="123">
        <v>0</v>
      </c>
      <c r="T95" s="123">
        <v>0</v>
      </c>
      <c r="U95" s="123">
        <f t="shared" si="25"/>
        <v>0</v>
      </c>
      <c r="V95" s="123">
        <v>0</v>
      </c>
      <c r="W95" s="124">
        <f t="shared" si="20"/>
        <v>7470668.02</v>
      </c>
      <c r="X95" s="2">
        <v>149916646.91</v>
      </c>
      <c r="Y95" s="121">
        <f t="shared" si="21"/>
        <v>157387314.93</v>
      </c>
    </row>
    <row r="96" spans="1:25" ht="12.75" customHeight="1" collapsed="1">
      <c r="A96" s="117" t="s">
        <v>534</v>
      </c>
      <c r="B96" s="30"/>
      <c r="C96" s="117" t="s">
        <v>302</v>
      </c>
      <c r="D96" s="31"/>
      <c r="E96" s="32">
        <v>0</v>
      </c>
      <c r="F96" s="32">
        <v>0</v>
      </c>
      <c r="G96" s="37">
        <f t="shared" si="23"/>
        <v>0</v>
      </c>
      <c r="H96" s="37">
        <v>0</v>
      </c>
      <c r="I96" s="37">
        <v>0</v>
      </c>
      <c r="J96" s="37">
        <v>0</v>
      </c>
      <c r="K96" s="37">
        <v>0</v>
      </c>
      <c r="L96" s="37">
        <f t="shared" si="24"/>
        <v>0</v>
      </c>
      <c r="M96" s="37">
        <v>0</v>
      </c>
      <c r="N96" s="37">
        <v>7470668.02</v>
      </c>
      <c r="O96" s="37">
        <v>0</v>
      </c>
      <c r="P96" s="37">
        <f t="shared" si="18"/>
        <v>7470668.02</v>
      </c>
      <c r="Q96" s="37">
        <v>0</v>
      </c>
      <c r="R96" s="37">
        <v>0</v>
      </c>
      <c r="S96" s="37">
        <v>0</v>
      </c>
      <c r="T96" s="37">
        <v>0</v>
      </c>
      <c r="U96" s="37">
        <f t="shared" si="25"/>
        <v>0</v>
      </c>
      <c r="V96" s="37">
        <v>0</v>
      </c>
      <c r="W96" s="122">
        <f t="shared" si="20"/>
        <v>7470668.02</v>
      </c>
      <c r="X96" s="32">
        <v>149916646.91</v>
      </c>
      <c r="Y96" s="120">
        <f t="shared" si="21"/>
        <v>157387314.93</v>
      </c>
    </row>
    <row r="97" spans="1:25" ht="12.75" customHeight="1">
      <c r="A97" s="117" t="s">
        <v>535</v>
      </c>
      <c r="B97" s="30"/>
      <c r="C97" s="117" t="s">
        <v>536</v>
      </c>
      <c r="D97" s="31"/>
      <c r="E97" s="32">
        <v>0</v>
      </c>
      <c r="F97" s="32">
        <v>0</v>
      </c>
      <c r="G97" s="37">
        <f t="shared" si="23"/>
        <v>0</v>
      </c>
      <c r="H97" s="37">
        <v>0</v>
      </c>
      <c r="I97" s="37">
        <v>0</v>
      </c>
      <c r="J97" s="37">
        <v>0</v>
      </c>
      <c r="K97" s="37">
        <v>0</v>
      </c>
      <c r="L97" s="37">
        <f t="shared" si="24"/>
        <v>0</v>
      </c>
      <c r="M97" s="37">
        <v>0</v>
      </c>
      <c r="N97" s="37">
        <v>0</v>
      </c>
      <c r="O97" s="37">
        <v>0</v>
      </c>
      <c r="P97" s="37">
        <f t="shared" si="18"/>
        <v>0</v>
      </c>
      <c r="Q97" s="37">
        <v>0</v>
      </c>
      <c r="R97" s="37">
        <v>0</v>
      </c>
      <c r="S97" s="37">
        <v>0</v>
      </c>
      <c r="T97" s="37">
        <v>0</v>
      </c>
      <c r="U97" s="37">
        <f t="shared" si="25"/>
        <v>0</v>
      </c>
      <c r="V97" s="37">
        <v>0</v>
      </c>
      <c r="W97" s="122">
        <f t="shared" si="20"/>
        <v>0</v>
      </c>
      <c r="X97" s="32">
        <v>0</v>
      </c>
      <c r="Y97" s="120">
        <f t="shared" si="21"/>
        <v>0</v>
      </c>
    </row>
    <row r="98" spans="1:25" ht="12.75" customHeight="1">
      <c r="A98" s="117" t="s">
        <v>537</v>
      </c>
      <c r="B98" s="30"/>
      <c r="C98" s="117" t="s">
        <v>303</v>
      </c>
      <c r="D98" s="31"/>
      <c r="E98" s="32">
        <v>0</v>
      </c>
      <c r="F98" s="32">
        <v>0</v>
      </c>
      <c r="G98" s="37">
        <f t="shared" si="23"/>
        <v>0</v>
      </c>
      <c r="H98" s="37">
        <v>0</v>
      </c>
      <c r="I98" s="37">
        <v>0</v>
      </c>
      <c r="J98" s="37">
        <v>0</v>
      </c>
      <c r="K98" s="37">
        <v>0</v>
      </c>
      <c r="L98" s="37">
        <f t="shared" si="24"/>
        <v>0</v>
      </c>
      <c r="M98" s="37">
        <v>0</v>
      </c>
      <c r="N98" s="37">
        <v>0</v>
      </c>
      <c r="O98" s="37">
        <v>0</v>
      </c>
      <c r="P98" s="37">
        <f t="shared" si="18"/>
        <v>0</v>
      </c>
      <c r="Q98" s="37">
        <v>0</v>
      </c>
      <c r="R98" s="37">
        <v>0</v>
      </c>
      <c r="S98" s="37">
        <v>0</v>
      </c>
      <c r="T98" s="37">
        <v>0</v>
      </c>
      <c r="U98" s="37">
        <f t="shared" si="25"/>
        <v>0</v>
      </c>
      <c r="V98" s="37">
        <v>0</v>
      </c>
      <c r="W98" s="122">
        <f t="shared" si="20"/>
        <v>0</v>
      </c>
      <c r="X98" s="32">
        <v>0</v>
      </c>
      <c r="Y98" s="120">
        <f t="shared" si="21"/>
        <v>0</v>
      </c>
    </row>
    <row r="99" spans="1:25" ht="12.75" customHeight="1">
      <c r="A99" s="117" t="s">
        <v>538</v>
      </c>
      <c r="B99" s="30"/>
      <c r="C99" s="117" t="s">
        <v>539</v>
      </c>
      <c r="D99" s="31"/>
      <c r="E99" s="32">
        <v>0</v>
      </c>
      <c r="F99" s="32">
        <v>0</v>
      </c>
      <c r="G99" s="37">
        <f t="shared" si="23"/>
        <v>0</v>
      </c>
      <c r="H99" s="37">
        <v>0</v>
      </c>
      <c r="I99" s="37">
        <v>0</v>
      </c>
      <c r="J99" s="37">
        <v>0</v>
      </c>
      <c r="K99" s="37">
        <v>0</v>
      </c>
      <c r="L99" s="37">
        <f t="shared" si="24"/>
        <v>0</v>
      </c>
      <c r="M99" s="37">
        <v>0</v>
      </c>
      <c r="N99" s="37">
        <v>0</v>
      </c>
      <c r="O99" s="37">
        <v>0</v>
      </c>
      <c r="P99" s="37">
        <f t="shared" si="18"/>
        <v>0</v>
      </c>
      <c r="Q99" s="37">
        <v>0</v>
      </c>
      <c r="R99" s="37">
        <v>0</v>
      </c>
      <c r="S99" s="37">
        <v>0</v>
      </c>
      <c r="T99" s="37">
        <v>0</v>
      </c>
      <c r="U99" s="37">
        <f t="shared" si="25"/>
        <v>0</v>
      </c>
      <c r="V99" s="37">
        <v>0</v>
      </c>
      <c r="W99" s="122">
        <f t="shared" si="20"/>
        <v>0</v>
      </c>
      <c r="X99" s="32">
        <v>0</v>
      </c>
      <c r="Y99" s="120">
        <f t="shared" si="21"/>
        <v>0</v>
      </c>
    </row>
    <row r="100" spans="1:25" ht="12.75" customHeight="1">
      <c r="A100" s="34"/>
      <c r="B100" s="30"/>
      <c r="C100" s="117"/>
      <c r="D100" s="31"/>
      <c r="E100" s="32"/>
      <c r="F100" s="32"/>
      <c r="G100" s="37"/>
      <c r="H100" s="37"/>
      <c r="I100" s="37"/>
      <c r="J100" s="37"/>
      <c r="K100" s="37"/>
      <c r="L100" s="37"/>
      <c r="M100" s="37"/>
      <c r="N100" s="37"/>
      <c r="O100" s="37"/>
      <c r="P100" s="40"/>
      <c r="Q100" s="37"/>
      <c r="R100" s="37"/>
      <c r="S100" s="37"/>
      <c r="T100" s="37"/>
      <c r="U100" s="37"/>
      <c r="V100" s="37"/>
      <c r="W100" s="122"/>
      <c r="X100" s="32"/>
      <c r="Y100" s="110"/>
    </row>
    <row r="101" spans="1:25" s="125" customFormat="1" ht="12.75" customHeight="1">
      <c r="A101" s="29"/>
      <c r="B101" s="23" t="s">
        <v>72</v>
      </c>
      <c r="C101" s="116"/>
      <c r="D101" s="24"/>
      <c r="E101" s="27">
        <f aca="true" t="shared" si="26" ref="E101:Y101">E75+E78+E80+E82+E91+E84+E87+E92+E96+E97+E98+E99+E94</f>
        <v>73302769.74000001</v>
      </c>
      <c r="F101" s="27">
        <f t="shared" si="26"/>
        <v>12416875.339999998</v>
      </c>
      <c r="G101" s="40">
        <f t="shared" si="26"/>
        <v>101011182.08</v>
      </c>
      <c r="H101" s="40">
        <f t="shared" si="26"/>
        <v>0</v>
      </c>
      <c r="I101" s="40">
        <f t="shared" si="26"/>
        <v>0</v>
      </c>
      <c r="J101" s="40">
        <f t="shared" si="26"/>
        <v>0</v>
      </c>
      <c r="K101" s="40">
        <f t="shared" si="26"/>
        <v>0</v>
      </c>
      <c r="L101" s="40">
        <f t="shared" si="26"/>
        <v>0</v>
      </c>
      <c r="M101" s="40">
        <f t="shared" si="26"/>
        <v>0</v>
      </c>
      <c r="N101" s="40">
        <f t="shared" si="26"/>
        <v>25965087.11</v>
      </c>
      <c r="O101" s="40">
        <f t="shared" si="26"/>
        <v>0</v>
      </c>
      <c r="P101" s="40">
        <f t="shared" si="26"/>
        <v>25965087.11</v>
      </c>
      <c r="Q101" s="40">
        <f t="shared" si="26"/>
        <v>0</v>
      </c>
      <c r="R101" s="40">
        <f t="shared" si="26"/>
        <v>0</v>
      </c>
      <c r="S101" s="40">
        <f t="shared" si="26"/>
        <v>2364683.51</v>
      </c>
      <c r="T101" s="40">
        <f t="shared" si="26"/>
        <v>0</v>
      </c>
      <c r="U101" s="40">
        <f t="shared" si="26"/>
        <v>2364683.51</v>
      </c>
      <c r="V101" s="40">
        <f t="shared" si="26"/>
        <v>22758601.209999997</v>
      </c>
      <c r="W101" s="40">
        <f t="shared" si="26"/>
        <v>152099553.91</v>
      </c>
      <c r="X101" s="27">
        <f t="shared" si="26"/>
        <v>212921580.32</v>
      </c>
      <c r="Y101" s="27">
        <f t="shared" si="26"/>
        <v>365021134.23</v>
      </c>
    </row>
    <row r="102" spans="1:25" s="125" customFormat="1" ht="12.75" customHeight="1">
      <c r="A102" s="29"/>
      <c r="B102" s="23"/>
      <c r="C102" s="116"/>
      <c r="D102" s="24"/>
      <c r="E102" s="27"/>
      <c r="F102" s="27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27"/>
      <c r="Y102" s="27"/>
    </row>
    <row r="103" spans="1:25" ht="12.75" customHeight="1">
      <c r="A103" s="29"/>
      <c r="B103" s="23" t="s">
        <v>304</v>
      </c>
      <c r="C103" s="116"/>
      <c r="D103" s="24"/>
      <c r="E103" s="27"/>
      <c r="F103" s="27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126"/>
      <c r="X103" s="27"/>
      <c r="Y103" s="110"/>
    </row>
    <row r="104" spans="1:25" ht="12.75" customHeight="1">
      <c r="A104" s="2" t="s">
        <v>540</v>
      </c>
      <c r="B104" s="30"/>
      <c r="C104" s="117" t="s">
        <v>298</v>
      </c>
      <c r="D104" s="31"/>
      <c r="E104" s="32">
        <v>0</v>
      </c>
      <c r="F104" s="32">
        <v>0</v>
      </c>
      <c r="G104" s="37">
        <f>E104+F104</f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f>I104+J104+K104</f>
        <v>0</v>
      </c>
      <c r="M104" s="37">
        <v>0</v>
      </c>
      <c r="N104" s="37">
        <v>0</v>
      </c>
      <c r="O104" s="37">
        <v>0</v>
      </c>
      <c r="P104" s="37">
        <f>M104+N104+O104</f>
        <v>0</v>
      </c>
      <c r="Q104" s="37">
        <v>0</v>
      </c>
      <c r="R104" s="37">
        <v>0</v>
      </c>
      <c r="S104" s="37">
        <v>0</v>
      </c>
      <c r="T104" s="37">
        <v>0</v>
      </c>
      <c r="U104" s="37">
        <f>Q104+R104+S104+T104</f>
        <v>0</v>
      </c>
      <c r="V104" s="37">
        <v>0</v>
      </c>
      <c r="W104" s="122">
        <f>G104+H104+L104+P104+U104+V104</f>
        <v>0</v>
      </c>
      <c r="X104" s="32">
        <v>0</v>
      </c>
      <c r="Y104" s="120">
        <f>W104+X104</f>
        <v>0</v>
      </c>
    </row>
    <row r="105" spans="1:25" ht="12.75" customHeight="1">
      <c r="A105" s="117" t="s">
        <v>541</v>
      </c>
      <c r="B105" s="30"/>
      <c r="C105" s="117" t="s">
        <v>542</v>
      </c>
      <c r="D105" s="31"/>
      <c r="E105" s="32">
        <v>0</v>
      </c>
      <c r="F105" s="32">
        <v>0</v>
      </c>
      <c r="G105" s="37">
        <f>E105+F105</f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f>I105+J105+K105</f>
        <v>0</v>
      </c>
      <c r="M105" s="37">
        <v>0</v>
      </c>
      <c r="N105" s="37">
        <v>0</v>
      </c>
      <c r="O105" s="37">
        <v>0</v>
      </c>
      <c r="P105" s="37">
        <f>M105+N105+O105</f>
        <v>0</v>
      </c>
      <c r="Q105" s="37">
        <v>0</v>
      </c>
      <c r="R105" s="37">
        <v>0</v>
      </c>
      <c r="S105" s="37">
        <v>0</v>
      </c>
      <c r="T105" s="37">
        <v>0</v>
      </c>
      <c r="U105" s="37">
        <f>Q105+R105+S105+T105</f>
        <v>0</v>
      </c>
      <c r="V105" s="37">
        <v>0</v>
      </c>
      <c r="W105" s="122">
        <f>G105+H105+L105+P105+U105+V105</f>
        <v>0</v>
      </c>
      <c r="X105" s="32">
        <v>0</v>
      </c>
      <c r="Y105" s="120">
        <f>W105+X105</f>
        <v>0</v>
      </c>
    </row>
    <row r="106" spans="1:25" ht="12.75" hidden="1" outlineLevel="1">
      <c r="A106" s="2" t="s">
        <v>543</v>
      </c>
      <c r="C106" s="2" t="s">
        <v>544</v>
      </c>
      <c r="D106" s="34" t="s">
        <v>545</v>
      </c>
      <c r="E106" s="2">
        <v>0</v>
      </c>
      <c r="F106" s="2">
        <v>0</v>
      </c>
      <c r="G106" s="123">
        <f>E106+F106</f>
        <v>0</v>
      </c>
      <c r="H106" s="123">
        <v>0</v>
      </c>
      <c r="I106" s="123">
        <v>0</v>
      </c>
      <c r="J106" s="123">
        <v>0</v>
      </c>
      <c r="K106" s="123">
        <v>0</v>
      </c>
      <c r="L106" s="123">
        <f>I106+J106+K106</f>
        <v>0</v>
      </c>
      <c r="M106" s="123">
        <v>0</v>
      </c>
      <c r="N106" s="123">
        <v>0</v>
      </c>
      <c r="O106" s="123">
        <v>0</v>
      </c>
      <c r="P106" s="123">
        <f>M106+N106+O106</f>
        <v>0</v>
      </c>
      <c r="Q106" s="123">
        <v>0</v>
      </c>
      <c r="R106" s="123">
        <v>0</v>
      </c>
      <c r="S106" s="123">
        <v>297777.77</v>
      </c>
      <c r="T106" s="123">
        <v>7922222.23</v>
      </c>
      <c r="U106" s="123">
        <f>Q106+R106+S106+T106</f>
        <v>8220000</v>
      </c>
      <c r="V106" s="123">
        <v>0</v>
      </c>
      <c r="W106" s="124">
        <f>G106+H106+L106+P106+U106+V106</f>
        <v>8220000</v>
      </c>
      <c r="X106" s="2">
        <v>0</v>
      </c>
      <c r="Y106" s="121">
        <f>W106+X106</f>
        <v>8220000</v>
      </c>
    </row>
    <row r="107" spans="1:25" ht="12.75" customHeight="1" collapsed="1">
      <c r="A107" s="117" t="s">
        <v>546</v>
      </c>
      <c r="B107" s="30"/>
      <c r="C107" s="117" t="s">
        <v>305</v>
      </c>
      <c r="D107" s="31"/>
      <c r="E107" s="32">
        <v>0</v>
      </c>
      <c r="F107" s="32">
        <v>0</v>
      </c>
      <c r="G107" s="37">
        <f>E107+F107</f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f>I107+J107+K107</f>
        <v>0</v>
      </c>
      <c r="M107" s="37">
        <v>0</v>
      </c>
      <c r="N107" s="37">
        <v>0</v>
      </c>
      <c r="O107" s="37">
        <v>0</v>
      </c>
      <c r="P107" s="37">
        <f>M107+N107+O107</f>
        <v>0</v>
      </c>
      <c r="Q107" s="37">
        <v>0</v>
      </c>
      <c r="R107" s="37">
        <v>0</v>
      </c>
      <c r="S107" s="37">
        <v>297777.77</v>
      </c>
      <c r="T107" s="37">
        <v>7922222.23</v>
      </c>
      <c r="U107" s="37">
        <f>Q107+R107+S107+T107</f>
        <v>8220000</v>
      </c>
      <c r="V107" s="37">
        <v>0</v>
      </c>
      <c r="W107" s="122">
        <f>G107+H107+L107+P107+U107+V107</f>
        <v>8220000</v>
      </c>
      <c r="X107" s="32">
        <v>0</v>
      </c>
      <c r="Y107" s="120">
        <f>W107+X107</f>
        <v>8220000</v>
      </c>
    </row>
    <row r="108" spans="1:25" ht="12.75" customHeight="1">
      <c r="A108" s="34"/>
      <c r="B108" s="30"/>
      <c r="C108" s="117"/>
      <c r="D108" s="31"/>
      <c r="E108" s="32"/>
      <c r="F108" s="32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122"/>
      <c r="X108" s="32"/>
      <c r="Y108" s="110"/>
    </row>
    <row r="109" spans="1:25" s="125" customFormat="1" ht="12.75" customHeight="1">
      <c r="A109" s="29"/>
      <c r="B109" s="23" t="s">
        <v>73</v>
      </c>
      <c r="C109" s="116"/>
      <c r="D109" s="24"/>
      <c r="E109" s="27">
        <f aca="true" t="shared" si="27" ref="E109:Y109">E104+E105+E107</f>
        <v>0</v>
      </c>
      <c r="F109" s="27">
        <f t="shared" si="27"/>
        <v>0</v>
      </c>
      <c r="G109" s="40">
        <f t="shared" si="27"/>
        <v>0</v>
      </c>
      <c r="H109" s="40">
        <f t="shared" si="27"/>
        <v>0</v>
      </c>
      <c r="I109" s="40">
        <f t="shared" si="27"/>
        <v>0</v>
      </c>
      <c r="J109" s="40">
        <f t="shared" si="27"/>
        <v>0</v>
      </c>
      <c r="K109" s="40">
        <f t="shared" si="27"/>
        <v>0</v>
      </c>
      <c r="L109" s="40">
        <f t="shared" si="27"/>
        <v>0</v>
      </c>
      <c r="M109" s="40">
        <f t="shared" si="27"/>
        <v>0</v>
      </c>
      <c r="N109" s="40">
        <f t="shared" si="27"/>
        <v>0</v>
      </c>
      <c r="O109" s="40">
        <f t="shared" si="27"/>
        <v>0</v>
      </c>
      <c r="P109" s="40">
        <f t="shared" si="27"/>
        <v>0</v>
      </c>
      <c r="Q109" s="40">
        <f t="shared" si="27"/>
        <v>0</v>
      </c>
      <c r="R109" s="40">
        <f t="shared" si="27"/>
        <v>0</v>
      </c>
      <c r="S109" s="40">
        <f t="shared" si="27"/>
        <v>297777.77</v>
      </c>
      <c r="T109" s="40">
        <f t="shared" si="27"/>
        <v>7922222.23</v>
      </c>
      <c r="U109" s="40">
        <f t="shared" si="27"/>
        <v>8220000</v>
      </c>
      <c r="V109" s="40">
        <f t="shared" si="27"/>
        <v>0</v>
      </c>
      <c r="W109" s="126">
        <f t="shared" si="27"/>
        <v>8220000</v>
      </c>
      <c r="X109" s="27">
        <f t="shared" si="27"/>
        <v>0</v>
      </c>
      <c r="Y109" s="27">
        <f t="shared" si="27"/>
        <v>8220000</v>
      </c>
    </row>
    <row r="110" spans="1:25" ht="12.75" customHeight="1">
      <c r="A110" s="34"/>
      <c r="B110" s="30"/>
      <c r="C110" s="117"/>
      <c r="D110" s="31"/>
      <c r="E110" s="32"/>
      <c r="F110" s="32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122"/>
      <c r="X110" s="32"/>
      <c r="Y110" s="32"/>
    </row>
    <row r="111" spans="1:25" s="125" customFormat="1" ht="12.75" customHeight="1">
      <c r="A111" s="29"/>
      <c r="B111" s="23" t="s">
        <v>116</v>
      </c>
      <c r="C111" s="116"/>
      <c r="D111" s="24"/>
      <c r="E111" s="27">
        <f aca="true" t="shared" si="28" ref="E111:Y111">E101+E109</f>
        <v>73302769.74000001</v>
      </c>
      <c r="F111" s="27">
        <f t="shared" si="28"/>
        <v>12416875.339999998</v>
      </c>
      <c r="G111" s="40">
        <f t="shared" si="28"/>
        <v>101011182.08</v>
      </c>
      <c r="H111" s="40">
        <f t="shared" si="28"/>
        <v>0</v>
      </c>
      <c r="I111" s="40">
        <f t="shared" si="28"/>
        <v>0</v>
      </c>
      <c r="J111" s="40">
        <f t="shared" si="28"/>
        <v>0</v>
      </c>
      <c r="K111" s="40">
        <f t="shared" si="28"/>
        <v>0</v>
      </c>
      <c r="L111" s="40">
        <f t="shared" si="28"/>
        <v>0</v>
      </c>
      <c r="M111" s="40">
        <f t="shared" si="28"/>
        <v>0</v>
      </c>
      <c r="N111" s="40">
        <f t="shared" si="28"/>
        <v>25965087.11</v>
      </c>
      <c r="O111" s="40">
        <f t="shared" si="28"/>
        <v>0</v>
      </c>
      <c r="P111" s="40">
        <f t="shared" si="28"/>
        <v>25965087.11</v>
      </c>
      <c r="Q111" s="40">
        <f t="shared" si="28"/>
        <v>0</v>
      </c>
      <c r="R111" s="40">
        <f t="shared" si="28"/>
        <v>0</v>
      </c>
      <c r="S111" s="40">
        <f t="shared" si="28"/>
        <v>2662461.28</v>
      </c>
      <c r="T111" s="40">
        <f t="shared" si="28"/>
        <v>7922222.23</v>
      </c>
      <c r="U111" s="40">
        <f t="shared" si="28"/>
        <v>10584683.51</v>
      </c>
      <c r="V111" s="40">
        <f t="shared" si="28"/>
        <v>22758601.209999997</v>
      </c>
      <c r="W111" s="126">
        <f t="shared" si="28"/>
        <v>160319553.91</v>
      </c>
      <c r="X111" s="27">
        <f t="shared" si="28"/>
        <v>212921580.32</v>
      </c>
      <c r="Y111" s="27">
        <f t="shared" si="28"/>
        <v>373241134.23</v>
      </c>
    </row>
    <row r="112" spans="1:25" ht="12.75" customHeight="1">
      <c r="A112" s="34"/>
      <c r="B112" s="30"/>
      <c r="C112" s="117"/>
      <c r="D112" s="31"/>
      <c r="E112" s="32"/>
      <c r="F112" s="32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122"/>
      <c r="X112" s="32"/>
      <c r="Y112" s="110"/>
    </row>
    <row r="113" spans="1:25" ht="12.75" customHeight="1">
      <c r="A113" s="34"/>
      <c r="B113" s="23" t="s">
        <v>307</v>
      </c>
      <c r="C113" s="116"/>
      <c r="D113" s="24"/>
      <c r="E113" s="32"/>
      <c r="F113" s="32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122"/>
      <c r="X113" s="32"/>
      <c r="Y113" s="110"/>
    </row>
    <row r="114" spans="1:25" ht="12.75" customHeight="1">
      <c r="A114" s="117"/>
      <c r="B114" s="30" t="s">
        <v>117</v>
      </c>
      <c r="C114" s="117"/>
      <c r="D114" s="31"/>
      <c r="E114" s="32">
        <v>0</v>
      </c>
      <c r="F114" s="32">
        <v>0</v>
      </c>
      <c r="G114" s="37">
        <f>E114+F114</f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f>I114+J114+K114</f>
        <v>0</v>
      </c>
      <c r="M114" s="37">
        <v>0</v>
      </c>
      <c r="N114" s="37">
        <v>0</v>
      </c>
      <c r="O114" s="37">
        <v>0</v>
      </c>
      <c r="P114" s="37">
        <f>M114+N114+O114</f>
        <v>0</v>
      </c>
      <c r="Q114" s="37">
        <v>0</v>
      </c>
      <c r="R114" s="37">
        <v>0</v>
      </c>
      <c r="S114" s="37">
        <v>0</v>
      </c>
      <c r="T114" s="37">
        <f>T64-T111</f>
        <v>-7601877.720000001</v>
      </c>
      <c r="U114" s="37">
        <f>Q114+R114+S114+T114</f>
        <v>-7601877.720000001</v>
      </c>
      <c r="V114" s="37">
        <v>0</v>
      </c>
      <c r="W114" s="122">
        <f>G114+H114+L114+P114+U114+V114</f>
        <v>-7601877.720000001</v>
      </c>
      <c r="X114" s="32">
        <v>0</v>
      </c>
      <c r="Y114" s="120">
        <f>W114+X114</f>
        <v>-7601877.720000001</v>
      </c>
    </row>
    <row r="115" spans="1:25" ht="12.75" customHeight="1" hidden="1">
      <c r="A115" s="117"/>
      <c r="B115" s="30" t="s">
        <v>118</v>
      </c>
      <c r="C115" s="117"/>
      <c r="D115" s="31"/>
      <c r="E115" s="32">
        <v>0</v>
      </c>
      <c r="F115" s="32">
        <v>0</v>
      </c>
      <c r="G115" s="37">
        <f>E115+F115</f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f>I115+J115+K115</f>
        <v>0</v>
      </c>
      <c r="M115" s="37">
        <v>0</v>
      </c>
      <c r="N115" s="37">
        <v>0</v>
      </c>
      <c r="O115" s="37"/>
      <c r="P115" s="37">
        <f>M115+N115+O115</f>
        <v>0</v>
      </c>
      <c r="Q115" s="37">
        <v>0</v>
      </c>
      <c r="R115" s="37">
        <v>0</v>
      </c>
      <c r="S115" s="37">
        <v>0</v>
      </c>
      <c r="T115" s="37">
        <v>0</v>
      </c>
      <c r="U115" s="37">
        <f>Q115+R115+S115+T115</f>
        <v>0</v>
      </c>
      <c r="V115" s="37">
        <v>0</v>
      </c>
      <c r="W115" s="122">
        <f>G115+H115+L115+P115+U115+V115</f>
        <v>0</v>
      </c>
      <c r="X115" s="120">
        <f>X64-X111</f>
        <v>2081524888.5200002</v>
      </c>
      <c r="Y115" s="120">
        <f>W115+X115</f>
        <v>2081524888.5200002</v>
      </c>
    </row>
    <row r="116" spans="1:25" ht="12.75" customHeight="1">
      <c r="A116" s="117"/>
      <c r="B116" s="30" t="s">
        <v>119</v>
      </c>
      <c r="C116" s="117"/>
      <c r="D116" s="31"/>
      <c r="E116" s="32"/>
      <c r="F116" s="32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122"/>
      <c r="X116" s="32"/>
      <c r="Y116" s="110"/>
    </row>
    <row r="117" spans="1:25" ht="12.75" customHeight="1">
      <c r="A117" s="117"/>
      <c r="B117" s="30"/>
      <c r="C117" s="117" t="s">
        <v>120</v>
      </c>
      <c r="D117" s="31"/>
      <c r="E117" s="32">
        <v>0</v>
      </c>
      <c r="F117" s="32">
        <v>0</v>
      </c>
      <c r="G117" s="37">
        <f>E117+F117</f>
        <v>0</v>
      </c>
      <c r="H117" s="37">
        <v>0</v>
      </c>
      <c r="I117" s="37">
        <v>0</v>
      </c>
      <c r="J117" s="37">
        <f>J64-J111</f>
        <v>0</v>
      </c>
      <c r="K117" s="37">
        <v>0</v>
      </c>
      <c r="L117" s="37">
        <f>I117+J117+K117</f>
        <v>0</v>
      </c>
      <c r="M117" s="37">
        <v>0</v>
      </c>
      <c r="N117" s="37">
        <f>N64-N111</f>
        <v>33370532.019999996</v>
      </c>
      <c r="O117" s="37">
        <v>0</v>
      </c>
      <c r="P117" s="37">
        <f>M117+N117+O117</f>
        <v>33370532.019999996</v>
      </c>
      <c r="Q117" s="37">
        <v>0</v>
      </c>
      <c r="R117" s="37">
        <v>0</v>
      </c>
      <c r="S117" s="37">
        <v>0</v>
      </c>
      <c r="T117" s="37">
        <v>0</v>
      </c>
      <c r="U117" s="37">
        <f>Q117+R117+S117+T117</f>
        <v>0</v>
      </c>
      <c r="V117" s="37">
        <v>0</v>
      </c>
      <c r="W117" s="122">
        <f>G117+H117+L117+P117+U117+V117</f>
        <v>33370532.019999996</v>
      </c>
      <c r="X117" s="32">
        <v>0</v>
      </c>
      <c r="Y117" s="120">
        <f>W117+X117</f>
        <v>33370532.019999996</v>
      </c>
    </row>
    <row r="118" spans="1:25" ht="12.75" customHeight="1">
      <c r="A118" s="117"/>
      <c r="B118" s="30"/>
      <c r="C118" s="117" t="s">
        <v>121</v>
      </c>
      <c r="D118" s="31"/>
      <c r="E118" s="32">
        <v>0</v>
      </c>
      <c r="F118" s="32">
        <v>0</v>
      </c>
      <c r="G118" s="37">
        <f>E118+F118</f>
        <v>0</v>
      </c>
      <c r="H118" s="37">
        <f>H64-H111</f>
        <v>2225.53</v>
      </c>
      <c r="I118" s="37">
        <v>0</v>
      </c>
      <c r="J118" s="37">
        <v>0</v>
      </c>
      <c r="K118" s="37">
        <f>K64-K111</f>
        <v>557738.4099999999</v>
      </c>
      <c r="L118" s="37">
        <f>I118+J118+K118</f>
        <v>557738.4099999999</v>
      </c>
      <c r="M118" s="37">
        <v>0</v>
      </c>
      <c r="N118" s="37">
        <v>0</v>
      </c>
      <c r="O118" s="37">
        <f>O64-O111</f>
        <v>2549803.83</v>
      </c>
      <c r="P118" s="37">
        <f>M118+N118+O118</f>
        <v>2549803.83</v>
      </c>
      <c r="Q118" s="37">
        <v>0</v>
      </c>
      <c r="R118" s="37">
        <f>R64-R111</f>
        <v>0</v>
      </c>
      <c r="S118" s="37">
        <f>S64-S111</f>
        <v>4039856.14</v>
      </c>
      <c r="T118" s="37">
        <v>0</v>
      </c>
      <c r="U118" s="37">
        <f>Q118+R118+S118+T118</f>
        <v>4039856.14</v>
      </c>
      <c r="V118" s="37">
        <v>0</v>
      </c>
      <c r="W118" s="122">
        <f>G118+H118+L118+P118+U118+V118</f>
        <v>7149623.91</v>
      </c>
      <c r="X118" s="32">
        <v>0</v>
      </c>
      <c r="Y118" s="120">
        <f>W118+X118</f>
        <v>7149623.91</v>
      </c>
    </row>
    <row r="119" spans="1:25" ht="12.75" customHeight="1">
      <c r="A119" s="117"/>
      <c r="B119" s="30" t="s">
        <v>122</v>
      </c>
      <c r="C119" s="117"/>
      <c r="D119" s="31"/>
      <c r="E119" s="32">
        <f>E64-E111</f>
        <v>42197811.58</v>
      </c>
      <c r="F119" s="32">
        <f>F64-F111</f>
        <v>0</v>
      </c>
      <c r="G119" s="37">
        <f>E119+F119</f>
        <v>42197811.58</v>
      </c>
      <c r="H119" s="37">
        <v>0</v>
      </c>
      <c r="I119" s="37">
        <f>I64-I111</f>
        <v>-10230.02</v>
      </c>
      <c r="J119" s="37">
        <v>0</v>
      </c>
      <c r="K119" s="37">
        <v>0</v>
      </c>
      <c r="L119" s="37">
        <f>I119+J119+K119</f>
        <v>-10230.02</v>
      </c>
      <c r="M119" s="37">
        <f>M64-M111</f>
        <v>51406428.93</v>
      </c>
      <c r="N119" s="37">
        <v>0</v>
      </c>
      <c r="O119" s="37">
        <v>0</v>
      </c>
      <c r="P119" s="37">
        <f>M119+N119+O119</f>
        <v>51406428.93</v>
      </c>
      <c r="Q119" s="37">
        <f>Q64-Q111</f>
        <v>46916218.09</v>
      </c>
      <c r="R119" s="37">
        <v>0</v>
      </c>
      <c r="S119" s="37">
        <v>0</v>
      </c>
      <c r="T119" s="37">
        <v>0</v>
      </c>
      <c r="U119" s="37">
        <f>Q119+R119+S119+T119</f>
        <v>46916218.09</v>
      </c>
      <c r="V119" s="37">
        <f>V64-V111</f>
        <v>0</v>
      </c>
      <c r="W119" s="122">
        <f>G119+H119+L119+P119+U119+V119</f>
        <v>140510228.57999998</v>
      </c>
      <c r="X119" s="32">
        <v>0</v>
      </c>
      <c r="Y119" s="120">
        <f>W119+X119</f>
        <v>140510228.57999998</v>
      </c>
    </row>
    <row r="120" spans="1:25" ht="12.75" customHeight="1">
      <c r="A120" s="29"/>
      <c r="B120" s="23"/>
      <c r="C120" s="116"/>
      <c r="D120" s="24"/>
      <c r="E120" s="27"/>
      <c r="F120" s="27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126"/>
      <c r="X120" s="27"/>
      <c r="Y120" s="110"/>
    </row>
    <row r="121" spans="1:25" s="125" customFormat="1" ht="12.75" customHeight="1">
      <c r="A121" s="29"/>
      <c r="B121" s="23" t="s">
        <v>123</v>
      </c>
      <c r="C121" s="116"/>
      <c r="D121" s="24"/>
      <c r="E121" s="27">
        <f aca="true" t="shared" si="29" ref="E121:Y121">+E114+E115+E117+E118+E119</f>
        <v>42197811.58</v>
      </c>
      <c r="F121" s="27">
        <f t="shared" si="29"/>
        <v>0</v>
      </c>
      <c r="G121" s="40">
        <f t="shared" si="29"/>
        <v>42197811.58</v>
      </c>
      <c r="H121" s="40">
        <f t="shared" si="29"/>
        <v>2225.53</v>
      </c>
      <c r="I121" s="40">
        <f t="shared" si="29"/>
        <v>-10230.02</v>
      </c>
      <c r="J121" s="40">
        <f t="shared" si="29"/>
        <v>0</v>
      </c>
      <c r="K121" s="40">
        <f t="shared" si="29"/>
        <v>557738.4099999999</v>
      </c>
      <c r="L121" s="40">
        <f t="shared" si="29"/>
        <v>547508.3899999999</v>
      </c>
      <c r="M121" s="40">
        <f t="shared" si="29"/>
        <v>51406428.93</v>
      </c>
      <c r="N121" s="40">
        <f t="shared" si="29"/>
        <v>33370532.019999996</v>
      </c>
      <c r="O121" s="40">
        <f t="shared" si="29"/>
        <v>2549803.83</v>
      </c>
      <c r="P121" s="40">
        <f t="shared" si="29"/>
        <v>87326764.78</v>
      </c>
      <c r="Q121" s="40">
        <f t="shared" si="29"/>
        <v>46916218.09</v>
      </c>
      <c r="R121" s="40">
        <f t="shared" si="29"/>
        <v>0</v>
      </c>
      <c r="S121" s="40">
        <f t="shared" si="29"/>
        <v>4039856.14</v>
      </c>
      <c r="T121" s="40">
        <f t="shared" si="29"/>
        <v>-7601877.720000001</v>
      </c>
      <c r="U121" s="40">
        <f t="shared" si="29"/>
        <v>43354196.510000005</v>
      </c>
      <c r="V121" s="40">
        <f t="shared" si="29"/>
        <v>0</v>
      </c>
      <c r="W121" s="126">
        <f t="shared" si="29"/>
        <v>173428506.79</v>
      </c>
      <c r="X121" s="27">
        <f t="shared" si="29"/>
        <v>2081524888.5200002</v>
      </c>
      <c r="Y121" s="27">
        <f t="shared" si="29"/>
        <v>2254953395.3100004</v>
      </c>
    </row>
    <row r="122" spans="1:25" ht="12.75" customHeight="1">
      <c r="A122" s="34"/>
      <c r="B122" s="30"/>
      <c r="C122" s="117"/>
      <c r="D122" s="31"/>
      <c r="E122" s="32"/>
      <c r="F122" s="32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122"/>
      <c r="X122" s="32"/>
      <c r="Y122" s="32"/>
    </row>
    <row r="123" spans="1:25" s="125" customFormat="1" ht="12.75" customHeight="1">
      <c r="A123" s="29"/>
      <c r="B123" s="23" t="s">
        <v>311</v>
      </c>
      <c r="C123" s="116"/>
      <c r="D123" s="24"/>
      <c r="E123" s="27">
        <f aca="true" t="shared" si="30" ref="E123:Y123">+E111+E121</f>
        <v>115500581.32000001</v>
      </c>
      <c r="F123" s="27">
        <f t="shared" si="30"/>
        <v>12416875.339999998</v>
      </c>
      <c r="G123" s="42">
        <f t="shared" si="30"/>
        <v>143208993.66</v>
      </c>
      <c r="H123" s="42">
        <f t="shared" si="30"/>
        <v>2225.53</v>
      </c>
      <c r="I123" s="42">
        <f t="shared" si="30"/>
        <v>-10230.02</v>
      </c>
      <c r="J123" s="42">
        <f t="shared" si="30"/>
        <v>0</v>
      </c>
      <c r="K123" s="42">
        <f t="shared" si="30"/>
        <v>557738.4099999999</v>
      </c>
      <c r="L123" s="42">
        <f t="shared" si="30"/>
        <v>547508.3899999999</v>
      </c>
      <c r="M123" s="42">
        <f t="shared" si="30"/>
        <v>51406428.93</v>
      </c>
      <c r="N123" s="42">
        <f t="shared" si="30"/>
        <v>59335619.129999995</v>
      </c>
      <c r="O123" s="42">
        <f t="shared" si="30"/>
        <v>2549803.83</v>
      </c>
      <c r="P123" s="42">
        <f t="shared" si="30"/>
        <v>113291851.89</v>
      </c>
      <c r="Q123" s="42">
        <f t="shared" si="30"/>
        <v>46916218.09</v>
      </c>
      <c r="R123" s="42">
        <f t="shared" si="30"/>
        <v>0</v>
      </c>
      <c r="S123" s="42">
        <f t="shared" si="30"/>
        <v>6702317.42</v>
      </c>
      <c r="T123" s="42">
        <f t="shared" si="30"/>
        <v>320344.5099999998</v>
      </c>
      <c r="U123" s="42">
        <f t="shared" si="30"/>
        <v>53938880.02</v>
      </c>
      <c r="V123" s="42">
        <f t="shared" si="30"/>
        <v>22758601.209999997</v>
      </c>
      <c r="W123" s="127">
        <f t="shared" si="30"/>
        <v>333748060.7</v>
      </c>
      <c r="X123" s="27">
        <f t="shared" si="30"/>
        <v>2294446468.84</v>
      </c>
      <c r="Y123" s="27">
        <f t="shared" si="30"/>
        <v>2628194529.5400004</v>
      </c>
    </row>
  </sheetData>
  <printOptions horizontalCentered="1"/>
  <pageMargins left="0.5" right="0.5" top="0.75" bottom="0.5" header="0.25" footer="0.5"/>
  <pageSetup fitToHeight="0" horizontalDpi="600" verticalDpi="600" orientation="landscape" scale="70" r:id="rId1"/>
  <rowBreaks count="1" manualBreakCount="1">
    <brk id="102" min="1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H561"/>
  <sheetViews>
    <sheetView workbookViewId="0" topLeftCell="A1">
      <pane xSplit="4" ySplit="9" topLeftCell="G10" activePane="bottomRight" state="frozen"/>
      <selection pane="topLeft" activeCell="B2" sqref="B2"/>
      <selection pane="topRight" activeCell="D2" sqref="D2"/>
      <selection pane="bottomLeft" activeCell="B9" sqref="B9"/>
      <selection pane="bottomRight" activeCell="B9" sqref="B9"/>
    </sheetView>
  </sheetViews>
  <sheetFormatPr defaultColWidth="9.140625" defaultRowHeight="12.75" outlineLevelRow="1" outlineLevelCol="1"/>
  <cols>
    <col min="1" max="1" width="1.28515625" style="128" hidden="1" customWidth="1"/>
    <col min="2" max="2" width="3.421875" style="129" customWidth="1"/>
    <col min="3" max="3" width="49.57421875" style="129" customWidth="1"/>
    <col min="4" max="4" width="8.421875" style="129" customWidth="1"/>
    <col min="5" max="6" width="19.57421875" style="128" hidden="1" customWidth="1" outlineLevel="1"/>
    <col min="7" max="7" width="17.8515625" style="129" customWidth="1" collapsed="1"/>
    <col min="8" max="8" width="17.8515625" style="128" customWidth="1"/>
    <col min="9" max="11" width="19.57421875" style="128" hidden="1" customWidth="1" outlineLevel="1"/>
    <col min="12" max="12" width="17.8515625" style="128" customWidth="1" collapsed="1"/>
    <col min="13" max="15" width="19.57421875" style="128" hidden="1" customWidth="1" outlineLevel="1"/>
    <col min="16" max="16" width="17.8515625" style="128" customWidth="1" collapsed="1"/>
    <col min="17" max="20" width="19.57421875" style="128" hidden="1" customWidth="1" outlineLevel="1"/>
    <col min="21" max="21" width="17.8515625" style="129" customWidth="1" collapsed="1"/>
    <col min="22" max="22" width="17.8515625" style="129" customWidth="1"/>
    <col min="23" max="24" width="17.7109375" style="128" hidden="1" customWidth="1"/>
    <col min="25" max="25" width="16.57421875" style="129" hidden="1" customWidth="1"/>
    <col min="26" max="26" width="17.57421875" style="128" hidden="1" customWidth="1"/>
    <col min="27" max="27" width="0" style="128" hidden="1" customWidth="1"/>
    <col min="28" max="31" width="8.00390625" style="280" hidden="1" customWidth="1"/>
    <col min="32" max="16384" width="8.00390625" style="280" customWidth="1"/>
  </cols>
  <sheetData>
    <row r="1" spans="1:26" ht="9" customHeight="1" hidden="1">
      <c r="A1" s="128" t="s">
        <v>547</v>
      </c>
      <c r="B1" s="129" t="s">
        <v>269</v>
      </c>
      <c r="C1" s="129" t="s">
        <v>270</v>
      </c>
      <c r="D1" s="129" t="s">
        <v>360</v>
      </c>
      <c r="E1" s="128" t="s">
        <v>362</v>
      </c>
      <c r="F1" s="128" t="s">
        <v>361</v>
      </c>
      <c r="G1" s="129" t="s">
        <v>271</v>
      </c>
      <c r="H1" s="128" t="s">
        <v>363</v>
      </c>
      <c r="I1" s="128" t="s">
        <v>364</v>
      </c>
      <c r="J1" s="128" t="s">
        <v>365</v>
      </c>
      <c r="K1" s="128" t="s">
        <v>83</v>
      </c>
      <c r="L1" s="128" t="s">
        <v>271</v>
      </c>
      <c r="M1" s="128" t="s">
        <v>366</v>
      </c>
      <c r="N1" s="128" t="s">
        <v>367</v>
      </c>
      <c r="O1" s="128" t="s">
        <v>84</v>
      </c>
      <c r="P1" s="128" t="s">
        <v>271</v>
      </c>
      <c r="Q1" s="129" t="s">
        <v>548</v>
      </c>
      <c r="R1" s="129" t="s">
        <v>369</v>
      </c>
      <c r="S1" s="129" t="s">
        <v>370</v>
      </c>
      <c r="T1" s="129" t="s">
        <v>549</v>
      </c>
      <c r="U1" s="129" t="s">
        <v>271</v>
      </c>
      <c r="V1" s="129" t="s">
        <v>271</v>
      </c>
      <c r="W1" s="128" t="s">
        <v>373</v>
      </c>
      <c r="X1" s="128" t="s">
        <v>271</v>
      </c>
      <c r="Y1" s="129" t="s">
        <v>372</v>
      </c>
      <c r="Z1" s="128" t="s">
        <v>271</v>
      </c>
    </row>
    <row r="2" spans="1:60" s="281" customFormat="1" ht="15.75" customHeight="1">
      <c r="A2" s="130"/>
      <c r="B2" s="5" t="str">
        <f>"University of Missouri - "&amp;RBN</f>
        <v>University of Missouri - University Wide Resources</v>
      </c>
      <c r="C2" s="131"/>
      <c r="D2" s="131"/>
      <c r="E2" s="132"/>
      <c r="F2" s="132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3"/>
      <c r="W2" s="131"/>
      <c r="X2" s="131"/>
      <c r="Y2" s="131"/>
      <c r="Z2" s="133"/>
      <c r="AA2" s="130"/>
      <c r="AE2" s="281" t="s">
        <v>375</v>
      </c>
      <c r="AF2" s="391"/>
      <c r="AG2" s="391"/>
      <c r="AH2" s="391"/>
      <c r="AI2" s="391"/>
      <c r="AJ2" s="391"/>
      <c r="AK2" s="391"/>
      <c r="AL2" s="391"/>
      <c r="AM2" s="391"/>
      <c r="AN2" s="391"/>
      <c r="AO2" s="391"/>
      <c r="AP2" s="391"/>
      <c r="AQ2" s="391"/>
      <c r="AR2" s="391"/>
      <c r="AS2" s="391"/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  <c r="BF2" s="391"/>
      <c r="BG2" s="391"/>
      <c r="BH2" s="391"/>
    </row>
    <row r="3" spans="1:60" s="283" customFormat="1" ht="15.75" customHeight="1">
      <c r="A3" s="134"/>
      <c r="B3" s="282" t="s">
        <v>550</v>
      </c>
      <c r="C3" s="52"/>
      <c r="D3" s="52"/>
      <c r="E3" s="136"/>
      <c r="F3" s="136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137"/>
      <c r="W3" s="52"/>
      <c r="X3" s="52"/>
      <c r="Y3" s="52"/>
      <c r="Z3" s="137"/>
      <c r="AA3" s="134"/>
      <c r="AF3" s="392"/>
      <c r="AG3" s="392"/>
      <c r="AH3" s="392"/>
      <c r="AI3" s="392"/>
      <c r="AJ3" s="392"/>
      <c r="AK3" s="392"/>
      <c r="AL3" s="392"/>
      <c r="AM3" s="392"/>
      <c r="AN3" s="392"/>
      <c r="AO3" s="392"/>
      <c r="AP3" s="392"/>
      <c r="AQ3" s="392"/>
      <c r="AR3" s="392"/>
      <c r="AS3" s="392"/>
      <c r="AT3" s="392"/>
      <c r="AU3" s="392"/>
      <c r="AV3" s="392"/>
      <c r="AW3" s="392"/>
      <c r="AX3" s="392"/>
      <c r="AY3" s="392"/>
      <c r="AZ3" s="392"/>
      <c r="BA3" s="392"/>
      <c r="BB3" s="392"/>
      <c r="BC3" s="392"/>
      <c r="BD3" s="392"/>
      <c r="BE3" s="392"/>
      <c r="BF3" s="392"/>
      <c r="BG3" s="392"/>
      <c r="BH3" s="392"/>
    </row>
    <row r="4" spans="1:60" s="283" customFormat="1" ht="15.75" customHeight="1">
      <c r="A4" s="134"/>
      <c r="B4" s="138" t="str">
        <f>"For the Year Ending "&amp;TEXT(AA4,"MMMM DD, YYY")</f>
        <v>For the Year Ending June 30, 2004</v>
      </c>
      <c r="C4" s="52"/>
      <c r="D4" s="52"/>
      <c r="E4" s="136"/>
      <c r="F4" s="136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137"/>
      <c r="W4" s="52"/>
      <c r="X4" s="52"/>
      <c r="Y4" s="52"/>
      <c r="Z4" s="137"/>
      <c r="AA4" s="134" t="s">
        <v>85</v>
      </c>
      <c r="AF4" s="392"/>
      <c r="AG4" s="392"/>
      <c r="AH4" s="392"/>
      <c r="AI4" s="392"/>
      <c r="AJ4" s="392"/>
      <c r="AK4" s="392"/>
      <c r="AL4" s="392"/>
      <c r="AM4" s="392"/>
      <c r="AN4" s="392"/>
      <c r="AO4" s="392"/>
      <c r="AP4" s="392"/>
      <c r="AQ4" s="392"/>
      <c r="AR4" s="392"/>
      <c r="AS4" s="392"/>
      <c r="AT4" s="392"/>
      <c r="AU4" s="392"/>
      <c r="AV4" s="392"/>
      <c r="AW4" s="392"/>
      <c r="AX4" s="392"/>
      <c r="AY4" s="392"/>
      <c r="AZ4" s="392"/>
      <c r="BA4" s="392"/>
      <c r="BB4" s="392"/>
      <c r="BC4" s="392"/>
      <c r="BD4" s="392"/>
      <c r="BE4" s="392"/>
      <c r="BF4" s="392"/>
      <c r="BG4" s="392"/>
      <c r="BH4" s="392"/>
    </row>
    <row r="5" spans="1:60" s="283" customFormat="1" ht="12.75" customHeight="1">
      <c r="A5" s="134"/>
      <c r="B5" s="139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140"/>
      <c r="W5" s="52"/>
      <c r="X5" s="52"/>
      <c r="Y5" s="52"/>
      <c r="Z5" s="52"/>
      <c r="AA5" s="134"/>
      <c r="AF5" s="392"/>
      <c r="AG5" s="392"/>
      <c r="AH5" s="392"/>
      <c r="AI5" s="392"/>
      <c r="AJ5" s="392"/>
      <c r="AK5" s="392"/>
      <c r="AL5" s="392"/>
      <c r="AM5" s="392"/>
      <c r="AN5" s="392"/>
      <c r="AO5" s="392"/>
      <c r="AP5" s="392"/>
      <c r="AQ5" s="392"/>
      <c r="AR5" s="392"/>
      <c r="AS5" s="392"/>
      <c r="AT5" s="392"/>
      <c r="AU5" s="392"/>
      <c r="AV5" s="392"/>
      <c r="AW5" s="392"/>
      <c r="AX5" s="392"/>
      <c r="AY5" s="392"/>
      <c r="AZ5" s="392"/>
      <c r="BA5" s="392"/>
      <c r="BB5" s="392"/>
      <c r="BC5" s="392"/>
      <c r="BD5" s="392"/>
      <c r="BE5" s="392"/>
      <c r="BF5" s="392"/>
      <c r="BG5" s="392"/>
      <c r="BH5" s="392"/>
    </row>
    <row r="6" spans="2:26" ht="12.75">
      <c r="B6" s="141"/>
      <c r="C6" s="142"/>
      <c r="D6" s="143"/>
      <c r="E6" s="144"/>
      <c r="F6" s="144"/>
      <c r="G6" s="145"/>
      <c r="H6" s="146"/>
      <c r="I6" s="99"/>
      <c r="J6" s="99"/>
      <c r="K6" s="99"/>
      <c r="L6" s="100"/>
      <c r="M6" s="99" t="s">
        <v>310</v>
      </c>
      <c r="N6" s="99" t="s">
        <v>376</v>
      </c>
      <c r="O6" s="99" t="s">
        <v>86</v>
      </c>
      <c r="P6" s="100"/>
      <c r="Q6" s="147" t="s">
        <v>377</v>
      </c>
      <c r="R6" s="147"/>
      <c r="S6" s="147"/>
      <c r="T6" s="147"/>
      <c r="U6" s="148"/>
      <c r="V6" s="148" t="s">
        <v>551</v>
      </c>
      <c r="W6" s="149"/>
      <c r="X6" s="100"/>
      <c r="Y6" s="148"/>
      <c r="Z6" s="149"/>
    </row>
    <row r="7" spans="2:26" ht="12.75">
      <c r="B7" s="150"/>
      <c r="C7" s="151"/>
      <c r="D7" s="152"/>
      <c r="E7" s="144"/>
      <c r="F7" s="144"/>
      <c r="G7" s="150"/>
      <c r="H7" s="153"/>
      <c r="I7" s="99" t="s">
        <v>310</v>
      </c>
      <c r="J7" s="99" t="s">
        <v>376</v>
      </c>
      <c r="K7" s="99" t="s">
        <v>86</v>
      </c>
      <c r="L7" s="107"/>
      <c r="M7" s="99" t="s">
        <v>379</v>
      </c>
      <c r="N7" s="99" t="s">
        <v>379</v>
      </c>
      <c r="O7" s="99" t="s">
        <v>379</v>
      </c>
      <c r="P7" s="107" t="s">
        <v>379</v>
      </c>
      <c r="Q7" s="99" t="s">
        <v>310</v>
      </c>
      <c r="R7" s="99" t="s">
        <v>380</v>
      </c>
      <c r="S7" s="147"/>
      <c r="T7" s="147"/>
      <c r="U7" s="107"/>
      <c r="V7" s="107" t="s">
        <v>389</v>
      </c>
      <c r="W7" s="154"/>
      <c r="X7" s="107" t="s">
        <v>551</v>
      </c>
      <c r="Y7" s="155"/>
      <c r="Z7" s="154"/>
    </row>
    <row r="8" spans="2:26" ht="12.75">
      <c r="B8" s="156"/>
      <c r="C8" s="64"/>
      <c r="D8" s="157"/>
      <c r="E8" s="147"/>
      <c r="F8" s="147"/>
      <c r="G8" s="155" t="s">
        <v>382</v>
      </c>
      <c r="H8" s="155"/>
      <c r="I8" s="99" t="s">
        <v>383</v>
      </c>
      <c r="J8" s="99" t="s">
        <v>383</v>
      </c>
      <c r="K8" s="99" t="s">
        <v>383</v>
      </c>
      <c r="L8" s="107" t="s">
        <v>383</v>
      </c>
      <c r="M8" s="99" t="s">
        <v>384</v>
      </c>
      <c r="N8" s="99" t="s">
        <v>384</v>
      </c>
      <c r="O8" s="99" t="s">
        <v>384</v>
      </c>
      <c r="P8" s="107" t="s">
        <v>384</v>
      </c>
      <c r="Q8" s="99" t="s">
        <v>385</v>
      </c>
      <c r="R8" s="99" t="s">
        <v>385</v>
      </c>
      <c r="S8" s="99" t="s">
        <v>386</v>
      </c>
      <c r="T8" s="99" t="s">
        <v>387</v>
      </c>
      <c r="U8" s="107" t="s">
        <v>552</v>
      </c>
      <c r="V8" s="107" t="s">
        <v>553</v>
      </c>
      <c r="W8" s="107" t="s">
        <v>390</v>
      </c>
      <c r="X8" s="107" t="s">
        <v>389</v>
      </c>
      <c r="Y8" s="107"/>
      <c r="Z8" s="107" t="s">
        <v>378</v>
      </c>
    </row>
    <row r="9" spans="2:26" ht="12.75">
      <c r="B9" s="158"/>
      <c r="C9" s="159"/>
      <c r="D9" s="160"/>
      <c r="E9" s="99" t="s">
        <v>392</v>
      </c>
      <c r="F9" s="99" t="s">
        <v>310</v>
      </c>
      <c r="G9" s="99" t="s">
        <v>310</v>
      </c>
      <c r="H9" s="99" t="s">
        <v>376</v>
      </c>
      <c r="I9" s="99" t="s">
        <v>381</v>
      </c>
      <c r="J9" s="99" t="s">
        <v>381</v>
      </c>
      <c r="K9" s="99" t="s">
        <v>381</v>
      </c>
      <c r="L9" s="115" t="s">
        <v>381</v>
      </c>
      <c r="M9" s="99" t="s">
        <v>381</v>
      </c>
      <c r="N9" s="99" t="s">
        <v>381</v>
      </c>
      <c r="O9" s="99" t="s">
        <v>381</v>
      </c>
      <c r="P9" s="115" t="s">
        <v>381</v>
      </c>
      <c r="Q9" s="99" t="s">
        <v>393</v>
      </c>
      <c r="R9" s="99" t="s">
        <v>393</v>
      </c>
      <c r="S9" s="99" t="s">
        <v>390</v>
      </c>
      <c r="T9" s="99" t="s">
        <v>394</v>
      </c>
      <c r="U9" s="115" t="s">
        <v>381</v>
      </c>
      <c r="V9" s="115" t="s">
        <v>390</v>
      </c>
      <c r="W9" s="115" t="s">
        <v>381</v>
      </c>
      <c r="X9" s="115" t="s">
        <v>554</v>
      </c>
      <c r="Y9" s="115" t="s">
        <v>395</v>
      </c>
      <c r="Z9" s="115" t="s">
        <v>381</v>
      </c>
    </row>
    <row r="10" spans="2:26" ht="12.75">
      <c r="B10" s="161"/>
      <c r="C10" s="162"/>
      <c r="D10" s="163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64"/>
    </row>
    <row r="11" spans="1:27" ht="15">
      <c r="A11" s="165"/>
      <c r="B11" s="65" t="s">
        <v>317</v>
      </c>
      <c r="C11" s="166"/>
      <c r="D11" s="66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65"/>
    </row>
    <row r="12" spans="1:27" ht="12" customHeight="1">
      <c r="A12" s="167" t="s">
        <v>555</v>
      </c>
      <c r="B12" s="168"/>
      <c r="C12" s="167" t="s">
        <v>124</v>
      </c>
      <c r="D12" s="169"/>
      <c r="E12" s="144">
        <v>0</v>
      </c>
      <c r="F12" s="144">
        <v>0</v>
      </c>
      <c r="G12" s="170">
        <f>E12+F12</f>
        <v>0</v>
      </c>
      <c r="H12" s="170">
        <v>0</v>
      </c>
      <c r="I12" s="170">
        <v>0</v>
      </c>
      <c r="J12" s="170">
        <v>0</v>
      </c>
      <c r="K12" s="170">
        <v>0</v>
      </c>
      <c r="L12" s="170">
        <f>I12+J12+K12</f>
        <v>0</v>
      </c>
      <c r="M12" s="170">
        <v>0</v>
      </c>
      <c r="N12" s="170">
        <v>0</v>
      </c>
      <c r="O12" s="170">
        <v>0</v>
      </c>
      <c r="P12" s="170">
        <f>M12+N12+O12</f>
        <v>0</v>
      </c>
      <c r="Q12" s="170">
        <v>0</v>
      </c>
      <c r="R12" s="170">
        <v>0</v>
      </c>
      <c r="S12" s="170">
        <v>0</v>
      </c>
      <c r="T12" s="170">
        <v>0</v>
      </c>
      <c r="U12" s="170">
        <f>Q12+R12+S12+T12</f>
        <v>0</v>
      </c>
      <c r="V12" s="170">
        <f>G12+H12+L12+P12+U12</f>
        <v>0</v>
      </c>
      <c r="W12" s="171">
        <v>0</v>
      </c>
      <c r="X12" s="171">
        <f>V12+W12</f>
        <v>0</v>
      </c>
      <c r="Y12" s="171">
        <v>0</v>
      </c>
      <c r="Z12" s="171">
        <f>X12+Y12</f>
        <v>0</v>
      </c>
      <c r="AA12" s="167"/>
    </row>
    <row r="13" spans="1:26" ht="12.75" hidden="1" outlineLevel="1">
      <c r="A13" s="128" t="s">
        <v>125</v>
      </c>
      <c r="C13" s="129" t="s">
        <v>126</v>
      </c>
      <c r="D13" s="129" t="s">
        <v>127</v>
      </c>
      <c r="E13" s="128">
        <v>0</v>
      </c>
      <c r="F13" s="128">
        <v>0</v>
      </c>
      <c r="G13" s="129">
        <f>E13+F13</f>
        <v>0</v>
      </c>
      <c r="H13" s="128">
        <v>1500</v>
      </c>
      <c r="I13" s="128">
        <v>0</v>
      </c>
      <c r="J13" s="128">
        <v>0</v>
      </c>
      <c r="K13" s="128">
        <v>0</v>
      </c>
      <c r="L13" s="128">
        <f>J13+I13+K13</f>
        <v>0</v>
      </c>
      <c r="M13" s="128">
        <v>0</v>
      </c>
      <c r="N13" s="128">
        <v>0</v>
      </c>
      <c r="O13" s="128">
        <v>0</v>
      </c>
      <c r="P13" s="128">
        <f>M13+N13+O13</f>
        <v>0</v>
      </c>
      <c r="Q13" s="129">
        <v>0</v>
      </c>
      <c r="R13" s="129">
        <v>0</v>
      </c>
      <c r="S13" s="129">
        <v>0</v>
      </c>
      <c r="T13" s="129">
        <v>0</v>
      </c>
      <c r="U13" s="129">
        <f>Q13+R13+S13+T13</f>
        <v>0</v>
      </c>
      <c r="V13" s="129">
        <f>G13+H13+L13+P13+U13</f>
        <v>1500</v>
      </c>
      <c r="W13" s="128">
        <v>0</v>
      </c>
      <c r="X13" s="128">
        <f>V13+W13</f>
        <v>1500</v>
      </c>
      <c r="Y13" s="129">
        <v>0</v>
      </c>
      <c r="Z13" s="128">
        <f>X13+Y13</f>
        <v>1500</v>
      </c>
    </row>
    <row r="14" spans="1:27" ht="12" customHeight="1" collapsed="1">
      <c r="A14" s="167" t="s">
        <v>556</v>
      </c>
      <c r="B14" s="168"/>
      <c r="C14" s="167" t="s">
        <v>319</v>
      </c>
      <c r="D14" s="169"/>
      <c r="E14" s="144">
        <v>0</v>
      </c>
      <c r="F14" s="144">
        <v>0</v>
      </c>
      <c r="G14" s="172">
        <f>E14+F14</f>
        <v>0</v>
      </c>
      <c r="H14" s="172">
        <v>1500</v>
      </c>
      <c r="I14" s="172">
        <v>0</v>
      </c>
      <c r="J14" s="172">
        <v>0</v>
      </c>
      <c r="K14" s="172">
        <v>0</v>
      </c>
      <c r="L14" s="172">
        <f>J14+I14+K14</f>
        <v>0</v>
      </c>
      <c r="M14" s="172">
        <v>0</v>
      </c>
      <c r="N14" s="172">
        <v>0</v>
      </c>
      <c r="O14" s="172">
        <v>0</v>
      </c>
      <c r="P14" s="172">
        <f>M14+N14+O14</f>
        <v>0</v>
      </c>
      <c r="Q14" s="172">
        <v>0</v>
      </c>
      <c r="R14" s="172">
        <v>0</v>
      </c>
      <c r="S14" s="172">
        <v>0</v>
      </c>
      <c r="T14" s="172">
        <v>0</v>
      </c>
      <c r="U14" s="172">
        <f>Q14+R14+S14+T14</f>
        <v>0</v>
      </c>
      <c r="V14" s="172">
        <f>G14+H14+L14+P14+U14</f>
        <v>1500</v>
      </c>
      <c r="W14" s="144">
        <v>0</v>
      </c>
      <c r="X14" s="144">
        <f>V14+W14</f>
        <v>1500</v>
      </c>
      <c r="Y14" s="144">
        <v>0</v>
      </c>
      <c r="Z14" s="144">
        <f>X14+Y14</f>
        <v>1500</v>
      </c>
      <c r="AA14" s="167"/>
    </row>
    <row r="15" spans="1:27" ht="15.75">
      <c r="A15" s="173"/>
      <c r="B15" s="174"/>
      <c r="C15" s="175" t="s">
        <v>128</v>
      </c>
      <c r="D15" s="75"/>
      <c r="E15" s="108">
        <f aca="true" t="shared" si="0" ref="E15:Z15">E12-E14</f>
        <v>0</v>
      </c>
      <c r="F15" s="108">
        <f t="shared" si="0"/>
        <v>0</v>
      </c>
      <c r="G15" s="176">
        <f t="shared" si="0"/>
        <v>0</v>
      </c>
      <c r="H15" s="176">
        <f t="shared" si="0"/>
        <v>-1500</v>
      </c>
      <c r="I15" s="176">
        <f t="shared" si="0"/>
        <v>0</v>
      </c>
      <c r="J15" s="176">
        <f t="shared" si="0"/>
        <v>0</v>
      </c>
      <c r="K15" s="176">
        <f t="shared" si="0"/>
        <v>0</v>
      </c>
      <c r="L15" s="176">
        <f t="shared" si="0"/>
        <v>0</v>
      </c>
      <c r="M15" s="176">
        <f t="shared" si="0"/>
        <v>0</v>
      </c>
      <c r="N15" s="176">
        <f t="shared" si="0"/>
        <v>0</v>
      </c>
      <c r="O15" s="176">
        <f t="shared" si="0"/>
        <v>0</v>
      </c>
      <c r="P15" s="176">
        <f t="shared" si="0"/>
        <v>0</v>
      </c>
      <c r="Q15" s="176">
        <f t="shared" si="0"/>
        <v>0</v>
      </c>
      <c r="R15" s="176">
        <f t="shared" si="0"/>
        <v>0</v>
      </c>
      <c r="S15" s="176">
        <f t="shared" si="0"/>
        <v>0</v>
      </c>
      <c r="T15" s="176">
        <f t="shared" si="0"/>
        <v>0</v>
      </c>
      <c r="U15" s="176">
        <f t="shared" si="0"/>
        <v>0</v>
      </c>
      <c r="V15" s="176">
        <f t="shared" si="0"/>
        <v>-1500</v>
      </c>
      <c r="W15" s="108">
        <f t="shared" si="0"/>
        <v>0</v>
      </c>
      <c r="X15" s="108">
        <f t="shared" si="0"/>
        <v>-1500</v>
      </c>
      <c r="Y15" s="108">
        <f t="shared" si="0"/>
        <v>0</v>
      </c>
      <c r="Z15" s="108">
        <f t="shared" si="0"/>
        <v>-1500</v>
      </c>
      <c r="AA15" s="165"/>
    </row>
    <row r="16" spans="2:26" ht="12" customHeight="1">
      <c r="B16" s="168"/>
      <c r="C16" s="167"/>
      <c r="D16" s="169"/>
      <c r="E16" s="144"/>
      <c r="F16" s="144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44"/>
      <c r="X16" s="144"/>
      <c r="Y16" s="144"/>
      <c r="Z16" s="144"/>
    </row>
    <row r="17" spans="1:27" ht="12.75">
      <c r="A17" s="167" t="s">
        <v>557</v>
      </c>
      <c r="B17" s="168"/>
      <c r="C17" s="167" t="s">
        <v>321</v>
      </c>
      <c r="D17" s="169"/>
      <c r="E17" s="144">
        <v>0</v>
      </c>
      <c r="F17" s="144">
        <v>0</v>
      </c>
      <c r="G17" s="172">
        <f>E17+F17</f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f>J17+I17+K17</f>
        <v>0</v>
      </c>
      <c r="M17" s="172">
        <v>0</v>
      </c>
      <c r="N17" s="172">
        <v>0</v>
      </c>
      <c r="O17" s="172">
        <v>0</v>
      </c>
      <c r="P17" s="172">
        <f>M17+N17+O17</f>
        <v>0</v>
      </c>
      <c r="Q17" s="172">
        <v>0</v>
      </c>
      <c r="R17" s="172">
        <v>0</v>
      </c>
      <c r="S17" s="172">
        <v>0</v>
      </c>
      <c r="T17" s="172">
        <v>0</v>
      </c>
      <c r="U17" s="172">
        <v>0</v>
      </c>
      <c r="V17" s="172">
        <f>G17+H17+L17+P17</f>
        <v>0</v>
      </c>
      <c r="W17" s="144">
        <v>0</v>
      </c>
      <c r="X17" s="144">
        <f>V17+W17</f>
        <v>0</v>
      </c>
      <c r="Y17" s="144">
        <v>0</v>
      </c>
      <c r="Z17" s="144">
        <f>X17+Y17</f>
        <v>0</v>
      </c>
      <c r="AA17" s="167"/>
    </row>
    <row r="18" spans="1:27" ht="12.75">
      <c r="A18" s="167" t="s">
        <v>558</v>
      </c>
      <c r="B18" s="168"/>
      <c r="C18" s="167" t="s">
        <v>322</v>
      </c>
      <c r="D18" s="169"/>
      <c r="E18" s="144">
        <v>0</v>
      </c>
      <c r="F18" s="144">
        <v>0</v>
      </c>
      <c r="G18" s="172">
        <f>E18+F18</f>
        <v>0</v>
      </c>
      <c r="H18" s="172">
        <v>0</v>
      </c>
      <c r="I18" s="172">
        <v>0</v>
      </c>
      <c r="J18" s="172">
        <v>0</v>
      </c>
      <c r="K18" s="172">
        <v>0</v>
      </c>
      <c r="L18" s="172">
        <f>J18+I18+K18</f>
        <v>0</v>
      </c>
      <c r="M18" s="172">
        <v>0</v>
      </c>
      <c r="N18" s="172">
        <v>0</v>
      </c>
      <c r="O18" s="172">
        <v>0</v>
      </c>
      <c r="P18" s="172">
        <f>M18+N18+O18</f>
        <v>0</v>
      </c>
      <c r="Q18" s="172">
        <v>0</v>
      </c>
      <c r="R18" s="172">
        <v>0</v>
      </c>
      <c r="S18" s="172">
        <v>0</v>
      </c>
      <c r="T18" s="172">
        <v>0</v>
      </c>
      <c r="U18" s="172">
        <v>0</v>
      </c>
      <c r="V18" s="172">
        <f>G18+H18+L18+P18+U18</f>
        <v>0</v>
      </c>
      <c r="W18" s="144">
        <v>0</v>
      </c>
      <c r="X18" s="144">
        <f>V18+W18</f>
        <v>0</v>
      </c>
      <c r="Y18" s="144">
        <v>0</v>
      </c>
      <c r="Z18" s="144">
        <f>X18+Y18</f>
        <v>0</v>
      </c>
      <c r="AA18" s="167"/>
    </row>
    <row r="19" spans="1:27" ht="12.75">
      <c r="A19" s="167" t="s">
        <v>559</v>
      </c>
      <c r="B19" s="168"/>
      <c r="C19" s="167" t="s">
        <v>323</v>
      </c>
      <c r="D19" s="169"/>
      <c r="E19" s="144">
        <v>0</v>
      </c>
      <c r="F19" s="144">
        <v>0</v>
      </c>
      <c r="G19" s="172">
        <f>E19+F19</f>
        <v>0</v>
      </c>
      <c r="H19" s="172">
        <v>0</v>
      </c>
      <c r="I19" s="172">
        <v>0</v>
      </c>
      <c r="J19" s="172">
        <v>0</v>
      </c>
      <c r="K19" s="172">
        <v>0</v>
      </c>
      <c r="L19" s="172">
        <f>J19+I19+K19</f>
        <v>0</v>
      </c>
      <c r="M19" s="172">
        <v>0</v>
      </c>
      <c r="N19" s="172">
        <v>0</v>
      </c>
      <c r="O19" s="172">
        <v>0</v>
      </c>
      <c r="P19" s="172">
        <f>M19+N19+O19</f>
        <v>0</v>
      </c>
      <c r="Q19" s="172">
        <v>0</v>
      </c>
      <c r="R19" s="172">
        <v>0</v>
      </c>
      <c r="S19" s="172">
        <v>0</v>
      </c>
      <c r="T19" s="172">
        <v>0</v>
      </c>
      <c r="U19" s="172">
        <v>0</v>
      </c>
      <c r="V19" s="172">
        <f>G19+H19+L19+P19+U19</f>
        <v>0</v>
      </c>
      <c r="W19" s="144">
        <v>0</v>
      </c>
      <c r="X19" s="144">
        <f>V19+W19</f>
        <v>0</v>
      </c>
      <c r="Y19" s="144">
        <v>0</v>
      </c>
      <c r="Z19" s="144">
        <f>X19+Y19</f>
        <v>0</v>
      </c>
      <c r="AA19" s="167"/>
    </row>
    <row r="20" spans="1:27" ht="12.75">
      <c r="A20" s="167" t="s">
        <v>560</v>
      </c>
      <c r="B20" s="168"/>
      <c r="C20" s="167" t="s">
        <v>561</v>
      </c>
      <c r="D20" s="169"/>
      <c r="E20" s="144">
        <v>0</v>
      </c>
      <c r="F20" s="144">
        <v>0</v>
      </c>
      <c r="G20" s="172">
        <f>E20+F20</f>
        <v>0</v>
      </c>
      <c r="H20" s="172">
        <v>0</v>
      </c>
      <c r="I20" s="172">
        <v>0</v>
      </c>
      <c r="J20" s="172">
        <v>0</v>
      </c>
      <c r="K20" s="172">
        <v>0</v>
      </c>
      <c r="L20" s="172">
        <f>J20+I20+K20</f>
        <v>0</v>
      </c>
      <c r="M20" s="172">
        <v>0</v>
      </c>
      <c r="N20" s="172">
        <v>0</v>
      </c>
      <c r="O20" s="172">
        <v>0</v>
      </c>
      <c r="P20" s="172">
        <f>M20+N20+O20</f>
        <v>0</v>
      </c>
      <c r="Q20" s="172">
        <v>0</v>
      </c>
      <c r="R20" s="172">
        <v>0</v>
      </c>
      <c r="S20" s="172">
        <v>0</v>
      </c>
      <c r="T20" s="172">
        <v>0</v>
      </c>
      <c r="U20" s="172">
        <f>Q20+R20+S20+T20</f>
        <v>0</v>
      </c>
      <c r="V20" s="172">
        <f>G20+H20+L20+P20+U20</f>
        <v>0</v>
      </c>
      <c r="W20" s="144">
        <v>0</v>
      </c>
      <c r="X20" s="144">
        <f>V20+W20</f>
        <v>0</v>
      </c>
      <c r="Y20" s="144">
        <v>0</v>
      </c>
      <c r="Z20" s="144">
        <f>X20+Y20</f>
        <v>0</v>
      </c>
      <c r="AA20" s="167"/>
    </row>
    <row r="21" spans="1:27" ht="12.75">
      <c r="A21" s="167"/>
      <c r="B21" s="168"/>
      <c r="C21" s="167" t="s">
        <v>562</v>
      </c>
      <c r="D21" s="169"/>
      <c r="E21" s="144"/>
      <c r="F21" s="144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44"/>
      <c r="X21" s="144"/>
      <c r="Y21" s="144"/>
      <c r="Z21" s="144"/>
      <c r="AA21" s="167"/>
    </row>
    <row r="22" spans="1:27" ht="12.75">
      <c r="A22" s="167"/>
      <c r="B22" s="168"/>
      <c r="C22" s="167" t="s">
        <v>326</v>
      </c>
      <c r="D22" s="169"/>
      <c r="E22" s="144">
        <v>0</v>
      </c>
      <c r="F22" s="144">
        <v>0</v>
      </c>
      <c r="G22" s="172">
        <f aca="true" t="shared" si="1" ref="G22:G29">E22+F22</f>
        <v>0</v>
      </c>
      <c r="H22" s="172">
        <v>0</v>
      </c>
      <c r="I22" s="172">
        <v>0</v>
      </c>
      <c r="J22" s="172">
        <v>0</v>
      </c>
      <c r="K22" s="172">
        <v>0</v>
      </c>
      <c r="L22" s="172">
        <f aca="true" t="shared" si="2" ref="L22:L29">J22+I22+K22</f>
        <v>0</v>
      </c>
      <c r="M22" s="172">
        <v>0</v>
      </c>
      <c r="N22" s="172">
        <v>0</v>
      </c>
      <c r="O22" s="172">
        <v>0</v>
      </c>
      <c r="P22" s="172">
        <f aca="true" t="shared" si="3" ref="P22:P29">M22+N22+O22</f>
        <v>0</v>
      </c>
      <c r="Q22" s="172">
        <v>0</v>
      </c>
      <c r="R22" s="172">
        <v>0</v>
      </c>
      <c r="S22" s="172">
        <v>0</v>
      </c>
      <c r="T22" s="172">
        <v>0</v>
      </c>
      <c r="U22" s="172">
        <f aca="true" t="shared" si="4" ref="U22:U29">Q22+R22+S22+T22</f>
        <v>0</v>
      </c>
      <c r="V22" s="172">
        <f aca="true" t="shared" si="5" ref="V22:V29">G22+H22+L22+P22+U22</f>
        <v>0</v>
      </c>
      <c r="W22" s="144">
        <v>0</v>
      </c>
      <c r="X22" s="144">
        <f aca="true" t="shared" si="6" ref="X22:X29">V22+W22</f>
        <v>0</v>
      </c>
      <c r="Y22" s="144">
        <v>0</v>
      </c>
      <c r="Z22" s="144">
        <f aca="true" t="shared" si="7" ref="Z22:Z29">X22+Y22</f>
        <v>0</v>
      </c>
      <c r="AA22" s="167"/>
    </row>
    <row r="23" spans="1:27" ht="12.75">
      <c r="A23" s="167"/>
      <c r="B23" s="168"/>
      <c r="C23" s="167" t="s">
        <v>327</v>
      </c>
      <c r="D23" s="169"/>
      <c r="E23" s="144">
        <v>0</v>
      </c>
      <c r="F23" s="144">
        <v>0</v>
      </c>
      <c r="G23" s="172">
        <f t="shared" si="1"/>
        <v>0</v>
      </c>
      <c r="H23" s="172">
        <v>0</v>
      </c>
      <c r="I23" s="172">
        <v>0</v>
      </c>
      <c r="J23" s="172">
        <v>0</v>
      </c>
      <c r="K23" s="172">
        <v>0</v>
      </c>
      <c r="L23" s="172">
        <f t="shared" si="2"/>
        <v>0</v>
      </c>
      <c r="M23" s="172">
        <v>0</v>
      </c>
      <c r="N23" s="172">
        <v>0</v>
      </c>
      <c r="O23" s="172">
        <v>0</v>
      </c>
      <c r="P23" s="172">
        <f t="shared" si="3"/>
        <v>0</v>
      </c>
      <c r="Q23" s="172">
        <v>0</v>
      </c>
      <c r="R23" s="172">
        <v>0</v>
      </c>
      <c r="S23" s="172">
        <v>0</v>
      </c>
      <c r="T23" s="172">
        <v>0</v>
      </c>
      <c r="U23" s="172">
        <f t="shared" si="4"/>
        <v>0</v>
      </c>
      <c r="V23" s="172">
        <f t="shared" si="5"/>
        <v>0</v>
      </c>
      <c r="W23" s="144">
        <v>0</v>
      </c>
      <c r="X23" s="144">
        <f t="shared" si="6"/>
        <v>0</v>
      </c>
      <c r="Y23" s="144">
        <v>0</v>
      </c>
      <c r="Z23" s="144">
        <f t="shared" si="7"/>
        <v>0</v>
      </c>
      <c r="AA23" s="167"/>
    </row>
    <row r="24" spans="1:27" ht="12.75">
      <c r="A24" s="167"/>
      <c r="B24" s="168"/>
      <c r="C24" s="167" t="s">
        <v>328</v>
      </c>
      <c r="D24" s="169"/>
      <c r="E24" s="144">
        <v>0</v>
      </c>
      <c r="F24" s="144">
        <v>0</v>
      </c>
      <c r="G24" s="172">
        <f t="shared" si="1"/>
        <v>0</v>
      </c>
      <c r="H24" s="172">
        <v>0</v>
      </c>
      <c r="I24" s="172">
        <v>0</v>
      </c>
      <c r="J24" s="172">
        <v>0</v>
      </c>
      <c r="K24" s="172">
        <v>0</v>
      </c>
      <c r="L24" s="172">
        <f t="shared" si="2"/>
        <v>0</v>
      </c>
      <c r="M24" s="172">
        <v>0</v>
      </c>
      <c r="N24" s="172">
        <v>0</v>
      </c>
      <c r="O24" s="172">
        <v>0</v>
      </c>
      <c r="P24" s="172">
        <f t="shared" si="3"/>
        <v>0</v>
      </c>
      <c r="Q24" s="172">
        <v>0</v>
      </c>
      <c r="R24" s="172">
        <v>0</v>
      </c>
      <c r="S24" s="172">
        <v>0</v>
      </c>
      <c r="T24" s="172">
        <v>0</v>
      </c>
      <c r="U24" s="172">
        <f t="shared" si="4"/>
        <v>0</v>
      </c>
      <c r="V24" s="172">
        <f t="shared" si="5"/>
        <v>0</v>
      </c>
      <c r="W24" s="144">
        <v>0</v>
      </c>
      <c r="X24" s="144">
        <f t="shared" si="6"/>
        <v>0</v>
      </c>
      <c r="Y24" s="144">
        <v>0</v>
      </c>
      <c r="Z24" s="144">
        <f t="shared" si="7"/>
        <v>0</v>
      </c>
      <c r="AA24" s="167"/>
    </row>
    <row r="25" spans="1:27" ht="12.75">
      <c r="A25" s="167" t="s">
        <v>563</v>
      </c>
      <c r="B25" s="168"/>
      <c r="C25" s="167" t="s">
        <v>129</v>
      </c>
      <c r="D25" s="169"/>
      <c r="E25" s="144">
        <v>0</v>
      </c>
      <c r="F25" s="144">
        <v>0</v>
      </c>
      <c r="G25" s="172">
        <f t="shared" si="1"/>
        <v>0</v>
      </c>
      <c r="H25" s="172">
        <v>0</v>
      </c>
      <c r="I25" s="172">
        <v>0</v>
      </c>
      <c r="J25" s="172">
        <v>0</v>
      </c>
      <c r="K25" s="172">
        <v>0</v>
      </c>
      <c r="L25" s="172">
        <f t="shared" si="2"/>
        <v>0</v>
      </c>
      <c r="M25" s="172">
        <v>0</v>
      </c>
      <c r="N25" s="172">
        <v>0</v>
      </c>
      <c r="O25" s="172">
        <v>0</v>
      </c>
      <c r="P25" s="172">
        <f t="shared" si="3"/>
        <v>0</v>
      </c>
      <c r="Q25" s="172">
        <v>0</v>
      </c>
      <c r="R25" s="172">
        <v>0</v>
      </c>
      <c r="S25" s="172">
        <v>0</v>
      </c>
      <c r="T25" s="172">
        <v>0</v>
      </c>
      <c r="U25" s="172">
        <f t="shared" si="4"/>
        <v>0</v>
      </c>
      <c r="V25" s="172">
        <f t="shared" si="5"/>
        <v>0</v>
      </c>
      <c r="W25" s="144">
        <v>0</v>
      </c>
      <c r="X25" s="144">
        <f t="shared" si="6"/>
        <v>0</v>
      </c>
      <c r="Y25" s="144">
        <v>0</v>
      </c>
      <c r="Z25" s="144">
        <f t="shared" si="7"/>
        <v>0</v>
      </c>
      <c r="AA25" s="167"/>
    </row>
    <row r="26" spans="1:27" ht="12.75">
      <c r="A26" s="167"/>
      <c r="B26" s="168"/>
      <c r="C26" s="167" t="s">
        <v>130</v>
      </c>
      <c r="D26" s="169"/>
      <c r="E26" s="144">
        <v>0</v>
      </c>
      <c r="F26" s="144">
        <v>0</v>
      </c>
      <c r="G26" s="172">
        <f t="shared" si="1"/>
        <v>0</v>
      </c>
      <c r="H26" s="172">
        <v>0</v>
      </c>
      <c r="I26" s="172">
        <v>0</v>
      </c>
      <c r="J26" s="172">
        <v>0</v>
      </c>
      <c r="K26" s="172">
        <v>0</v>
      </c>
      <c r="L26" s="172">
        <f t="shared" si="2"/>
        <v>0</v>
      </c>
      <c r="M26" s="172">
        <v>0</v>
      </c>
      <c r="N26" s="172">
        <v>0</v>
      </c>
      <c r="O26" s="172">
        <v>0</v>
      </c>
      <c r="P26" s="172">
        <f t="shared" si="3"/>
        <v>0</v>
      </c>
      <c r="Q26" s="172">
        <v>0</v>
      </c>
      <c r="R26" s="172">
        <v>0</v>
      </c>
      <c r="S26" s="172">
        <v>0</v>
      </c>
      <c r="T26" s="172">
        <v>0</v>
      </c>
      <c r="U26" s="172">
        <f t="shared" si="4"/>
        <v>0</v>
      </c>
      <c r="V26" s="172">
        <f t="shared" si="5"/>
        <v>0</v>
      </c>
      <c r="W26" s="144">
        <v>0</v>
      </c>
      <c r="X26" s="144">
        <f t="shared" si="6"/>
        <v>0</v>
      </c>
      <c r="Y26" s="144">
        <v>0</v>
      </c>
      <c r="Z26" s="144">
        <f t="shared" si="7"/>
        <v>0</v>
      </c>
      <c r="AA26" s="167"/>
    </row>
    <row r="27" spans="1:27" ht="12.75">
      <c r="A27" s="167" t="s">
        <v>564</v>
      </c>
      <c r="B27" s="168"/>
      <c r="C27" s="167" t="s">
        <v>330</v>
      </c>
      <c r="D27" s="169"/>
      <c r="E27" s="144">
        <v>0</v>
      </c>
      <c r="F27" s="144">
        <v>0</v>
      </c>
      <c r="G27" s="172">
        <f t="shared" si="1"/>
        <v>0</v>
      </c>
      <c r="H27" s="172">
        <v>0</v>
      </c>
      <c r="I27" s="172">
        <v>0</v>
      </c>
      <c r="J27" s="172">
        <v>0</v>
      </c>
      <c r="K27" s="172">
        <v>0</v>
      </c>
      <c r="L27" s="172">
        <f t="shared" si="2"/>
        <v>0</v>
      </c>
      <c r="M27" s="172">
        <v>0</v>
      </c>
      <c r="N27" s="172">
        <v>0</v>
      </c>
      <c r="O27" s="172">
        <v>0</v>
      </c>
      <c r="P27" s="172">
        <f t="shared" si="3"/>
        <v>0</v>
      </c>
      <c r="Q27" s="172">
        <v>0</v>
      </c>
      <c r="R27" s="172">
        <v>0</v>
      </c>
      <c r="S27" s="172">
        <v>0</v>
      </c>
      <c r="T27" s="172">
        <v>0</v>
      </c>
      <c r="U27" s="172">
        <f t="shared" si="4"/>
        <v>0</v>
      </c>
      <c r="V27" s="172">
        <f t="shared" si="5"/>
        <v>0</v>
      </c>
      <c r="W27" s="144">
        <v>0</v>
      </c>
      <c r="X27" s="144">
        <f t="shared" si="6"/>
        <v>0</v>
      </c>
      <c r="Y27" s="144">
        <v>0</v>
      </c>
      <c r="Z27" s="144">
        <f t="shared" si="7"/>
        <v>0</v>
      </c>
      <c r="AA27" s="167"/>
    </row>
    <row r="28" spans="1:26" ht="12.75" hidden="1" outlineLevel="1">
      <c r="A28" s="128" t="s">
        <v>938</v>
      </c>
      <c r="C28" s="129" t="s">
        <v>939</v>
      </c>
      <c r="D28" s="129" t="s">
        <v>940</v>
      </c>
      <c r="E28" s="128">
        <v>0</v>
      </c>
      <c r="F28" s="128">
        <v>0</v>
      </c>
      <c r="G28" s="178">
        <f t="shared" si="1"/>
        <v>0</v>
      </c>
      <c r="H28" s="179">
        <v>0</v>
      </c>
      <c r="I28" s="179">
        <v>0</v>
      </c>
      <c r="J28" s="179">
        <v>0</v>
      </c>
      <c r="K28" s="179">
        <v>150.71</v>
      </c>
      <c r="L28" s="179">
        <f t="shared" si="2"/>
        <v>150.71</v>
      </c>
      <c r="M28" s="179">
        <v>0</v>
      </c>
      <c r="N28" s="179">
        <v>0</v>
      </c>
      <c r="O28" s="179">
        <v>0</v>
      </c>
      <c r="P28" s="179">
        <f t="shared" si="3"/>
        <v>0</v>
      </c>
      <c r="Q28" s="178">
        <v>333.55</v>
      </c>
      <c r="R28" s="178">
        <v>0</v>
      </c>
      <c r="S28" s="178">
        <v>0</v>
      </c>
      <c r="T28" s="178">
        <v>0</v>
      </c>
      <c r="U28" s="178">
        <f t="shared" si="4"/>
        <v>333.55</v>
      </c>
      <c r="V28" s="178">
        <f t="shared" si="5"/>
        <v>484.26</v>
      </c>
      <c r="W28" s="128">
        <v>0</v>
      </c>
      <c r="X28" s="128">
        <f t="shared" si="6"/>
        <v>484.26</v>
      </c>
      <c r="Y28" s="129">
        <v>658.81</v>
      </c>
      <c r="Z28" s="128">
        <f t="shared" si="7"/>
        <v>1143.07</v>
      </c>
    </row>
    <row r="29" spans="1:27" ht="12.75" collapsed="1">
      <c r="A29" s="167" t="s">
        <v>565</v>
      </c>
      <c r="B29" s="168"/>
      <c r="C29" s="167" t="s">
        <v>331</v>
      </c>
      <c r="D29" s="169"/>
      <c r="E29" s="144">
        <v>0</v>
      </c>
      <c r="F29" s="144">
        <v>540946.16</v>
      </c>
      <c r="G29" s="172">
        <f t="shared" si="1"/>
        <v>540946.16</v>
      </c>
      <c r="H29" s="172">
        <v>0</v>
      </c>
      <c r="I29" s="172">
        <v>0</v>
      </c>
      <c r="J29" s="172">
        <v>0</v>
      </c>
      <c r="K29" s="172">
        <v>150.71</v>
      </c>
      <c r="L29" s="172">
        <f t="shared" si="2"/>
        <v>150.71</v>
      </c>
      <c r="M29" s="172">
        <v>0</v>
      </c>
      <c r="N29" s="172">
        <v>0</v>
      </c>
      <c r="O29" s="172">
        <v>0</v>
      </c>
      <c r="P29" s="172">
        <f t="shared" si="3"/>
        <v>0</v>
      </c>
      <c r="Q29" s="172">
        <v>333.55</v>
      </c>
      <c r="R29" s="172">
        <v>0</v>
      </c>
      <c r="S29" s="172">
        <v>0</v>
      </c>
      <c r="T29" s="172">
        <v>0</v>
      </c>
      <c r="U29" s="172">
        <f t="shared" si="4"/>
        <v>333.55</v>
      </c>
      <c r="V29" s="172">
        <f t="shared" si="5"/>
        <v>541430.42</v>
      </c>
      <c r="W29" s="144">
        <v>0</v>
      </c>
      <c r="X29" s="144">
        <f t="shared" si="6"/>
        <v>541430.42</v>
      </c>
      <c r="Y29" s="144">
        <v>658.81</v>
      </c>
      <c r="Z29" s="144">
        <f t="shared" si="7"/>
        <v>542089.2300000001</v>
      </c>
      <c r="AA29" s="167"/>
    </row>
    <row r="30" spans="1:27" ht="15.75">
      <c r="A30" s="177"/>
      <c r="B30" s="174"/>
      <c r="C30" s="166" t="s">
        <v>332</v>
      </c>
      <c r="D30" s="66"/>
      <c r="E30" s="108">
        <f aca="true" t="shared" si="8" ref="E30:T30">+E15+E17+E18+E19+E20+E22+E23+E24+E25+E26+E27+E29</f>
        <v>0</v>
      </c>
      <c r="F30" s="108">
        <f t="shared" si="8"/>
        <v>540946.16</v>
      </c>
      <c r="G30" s="176">
        <f t="shared" si="8"/>
        <v>540946.16</v>
      </c>
      <c r="H30" s="176">
        <f t="shared" si="8"/>
        <v>-1500</v>
      </c>
      <c r="I30" s="176">
        <f t="shared" si="8"/>
        <v>0</v>
      </c>
      <c r="J30" s="176">
        <f t="shared" si="8"/>
        <v>0</v>
      </c>
      <c r="K30" s="176">
        <f t="shared" si="8"/>
        <v>150.71</v>
      </c>
      <c r="L30" s="176">
        <f t="shared" si="8"/>
        <v>150.71</v>
      </c>
      <c r="M30" s="176">
        <f t="shared" si="8"/>
        <v>0</v>
      </c>
      <c r="N30" s="176">
        <f t="shared" si="8"/>
        <v>0</v>
      </c>
      <c r="O30" s="176">
        <f t="shared" si="8"/>
        <v>0</v>
      </c>
      <c r="P30" s="176">
        <f t="shared" si="8"/>
        <v>0</v>
      </c>
      <c r="Q30" s="176">
        <f t="shared" si="8"/>
        <v>333.55</v>
      </c>
      <c r="R30" s="176">
        <f t="shared" si="8"/>
        <v>0</v>
      </c>
      <c r="S30" s="176">
        <f t="shared" si="8"/>
        <v>0</v>
      </c>
      <c r="T30" s="176">
        <f t="shared" si="8"/>
        <v>0</v>
      </c>
      <c r="U30" s="176">
        <f>+U15+U20+U22+U23+U24+U25+U26+U27+U29</f>
        <v>333.55</v>
      </c>
      <c r="V30" s="176">
        <f>+V15+V17+V18+V19+V20+V22+V23+V24+V25+V26+V27+V29</f>
        <v>539930.42</v>
      </c>
      <c r="W30" s="108">
        <f>+W15+W17+W18+W19+W20+W22+W23+W24+W25+W26+W27+W29</f>
        <v>0</v>
      </c>
      <c r="X30" s="108">
        <f>+X15+X17+X18+X19+X20+X22+X23+X24+X25+X26+X27+X29</f>
        <v>539930.42</v>
      </c>
      <c r="Y30" s="108">
        <f>+Y15+Y17+Y18+Y19+Y20+Y22+Y23+Y24+Y25+Y26+Y27+Y29</f>
        <v>658.81</v>
      </c>
      <c r="Z30" s="108">
        <f>+Z15+Z17+Z18+Z19+Z20+Z22+Z23+Z24+Z25+Z26+Z27+Z29</f>
        <v>540589.2300000001</v>
      </c>
      <c r="AA30" s="165"/>
    </row>
    <row r="31" spans="2:26" ht="12.75">
      <c r="B31" s="168"/>
      <c r="C31" s="167"/>
      <c r="D31" s="169"/>
      <c r="E31" s="144"/>
      <c r="F31" s="144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44"/>
      <c r="X31" s="144"/>
      <c r="Y31" s="144"/>
      <c r="Z31" s="144"/>
    </row>
    <row r="32" spans="1:27" ht="15">
      <c r="A32" s="165"/>
      <c r="B32" s="174" t="s">
        <v>333</v>
      </c>
      <c r="C32" s="175"/>
      <c r="D32" s="75"/>
      <c r="E32" s="144"/>
      <c r="F32" s="144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44"/>
      <c r="X32" s="144"/>
      <c r="Y32" s="144"/>
      <c r="Z32" s="144"/>
      <c r="AA32" s="165"/>
    </row>
    <row r="33" spans="1:26" ht="12.75" hidden="1" outlineLevel="1">
      <c r="A33" s="128" t="s">
        <v>566</v>
      </c>
      <c r="C33" s="129" t="s">
        <v>567</v>
      </c>
      <c r="D33" s="129" t="s">
        <v>568</v>
      </c>
      <c r="E33" s="128">
        <v>0</v>
      </c>
      <c r="F33" s="128">
        <v>15000</v>
      </c>
      <c r="G33" s="178">
        <f aca="true" t="shared" si="9" ref="G33:G64">E33+F33</f>
        <v>15000</v>
      </c>
      <c r="H33" s="179">
        <v>0</v>
      </c>
      <c r="I33" s="179">
        <v>0</v>
      </c>
      <c r="J33" s="179">
        <v>0</v>
      </c>
      <c r="K33" s="179">
        <v>0</v>
      </c>
      <c r="L33" s="179">
        <f aca="true" t="shared" si="10" ref="L33:L64">J33+I33+K33</f>
        <v>0</v>
      </c>
      <c r="M33" s="179">
        <v>0</v>
      </c>
      <c r="N33" s="179">
        <v>0</v>
      </c>
      <c r="O33" s="179">
        <v>0</v>
      </c>
      <c r="P33" s="179">
        <f aca="true" t="shared" si="11" ref="P33:P64">M33+N33+O33</f>
        <v>0</v>
      </c>
      <c r="Q33" s="178">
        <v>0</v>
      </c>
      <c r="R33" s="178">
        <v>0</v>
      </c>
      <c r="S33" s="178">
        <v>0</v>
      </c>
      <c r="T33" s="178">
        <v>0</v>
      </c>
      <c r="U33" s="178">
        <f aca="true" t="shared" si="12" ref="U33:U64">Q33+R33+S33+T33</f>
        <v>0</v>
      </c>
      <c r="V33" s="178">
        <f aca="true" t="shared" si="13" ref="V33:V64">G33+H33+L33+P33+U33</f>
        <v>15000</v>
      </c>
      <c r="W33" s="128">
        <v>0</v>
      </c>
      <c r="X33" s="128">
        <f aca="true" t="shared" si="14" ref="X33:X64">V33+W33</f>
        <v>15000</v>
      </c>
      <c r="Y33" s="129">
        <v>0</v>
      </c>
      <c r="Z33" s="128">
        <f aca="true" t="shared" si="15" ref="Z33:Z64">X33+Y33</f>
        <v>15000</v>
      </c>
    </row>
    <row r="34" spans="1:26" ht="12.75" hidden="1" outlineLevel="1">
      <c r="A34" s="128" t="s">
        <v>569</v>
      </c>
      <c r="C34" s="129" t="s">
        <v>570</v>
      </c>
      <c r="D34" s="129" t="s">
        <v>571</v>
      </c>
      <c r="E34" s="128">
        <v>0</v>
      </c>
      <c r="F34" s="128">
        <v>14750</v>
      </c>
      <c r="G34" s="178">
        <f t="shared" si="9"/>
        <v>14750</v>
      </c>
      <c r="H34" s="179">
        <v>0</v>
      </c>
      <c r="I34" s="179">
        <v>0</v>
      </c>
      <c r="J34" s="179">
        <v>0</v>
      </c>
      <c r="K34" s="179">
        <v>0</v>
      </c>
      <c r="L34" s="179">
        <f t="shared" si="10"/>
        <v>0</v>
      </c>
      <c r="M34" s="179">
        <v>0</v>
      </c>
      <c r="N34" s="179">
        <v>0</v>
      </c>
      <c r="O34" s="179">
        <v>0</v>
      </c>
      <c r="P34" s="179">
        <f t="shared" si="11"/>
        <v>0</v>
      </c>
      <c r="Q34" s="178">
        <v>0</v>
      </c>
      <c r="R34" s="178">
        <v>0</v>
      </c>
      <c r="S34" s="178">
        <v>0</v>
      </c>
      <c r="T34" s="178">
        <v>0</v>
      </c>
      <c r="U34" s="178">
        <f t="shared" si="12"/>
        <v>0</v>
      </c>
      <c r="V34" s="178">
        <f t="shared" si="13"/>
        <v>14750</v>
      </c>
      <c r="W34" s="128">
        <v>0</v>
      </c>
      <c r="X34" s="128">
        <f t="shared" si="14"/>
        <v>14750</v>
      </c>
      <c r="Y34" s="129">
        <v>0</v>
      </c>
      <c r="Z34" s="128">
        <f t="shared" si="15"/>
        <v>14750</v>
      </c>
    </row>
    <row r="35" spans="1:26" ht="12.75" hidden="1" outlineLevel="1">
      <c r="A35" s="128" t="s">
        <v>572</v>
      </c>
      <c r="C35" s="129" t="s">
        <v>573</v>
      </c>
      <c r="D35" s="129" t="s">
        <v>574</v>
      </c>
      <c r="E35" s="128">
        <v>0</v>
      </c>
      <c r="F35" s="128">
        <v>188921.58</v>
      </c>
      <c r="G35" s="178">
        <f t="shared" si="9"/>
        <v>188921.58</v>
      </c>
      <c r="H35" s="179">
        <v>0</v>
      </c>
      <c r="I35" s="179">
        <v>0</v>
      </c>
      <c r="J35" s="179">
        <v>0</v>
      </c>
      <c r="K35" s="179">
        <v>0</v>
      </c>
      <c r="L35" s="179">
        <f t="shared" si="10"/>
        <v>0</v>
      </c>
      <c r="M35" s="179">
        <v>0</v>
      </c>
      <c r="N35" s="179">
        <v>0</v>
      </c>
      <c r="O35" s="179">
        <v>0</v>
      </c>
      <c r="P35" s="179">
        <f t="shared" si="11"/>
        <v>0</v>
      </c>
      <c r="Q35" s="178">
        <v>0</v>
      </c>
      <c r="R35" s="178">
        <v>0</v>
      </c>
      <c r="S35" s="178">
        <v>0</v>
      </c>
      <c r="T35" s="178">
        <v>0</v>
      </c>
      <c r="U35" s="178">
        <f t="shared" si="12"/>
        <v>0</v>
      </c>
      <c r="V35" s="178">
        <f t="shared" si="13"/>
        <v>188921.58</v>
      </c>
      <c r="W35" s="128">
        <v>167015.84</v>
      </c>
      <c r="X35" s="128">
        <f t="shared" si="14"/>
        <v>355937.42</v>
      </c>
      <c r="Y35" s="129">
        <v>0</v>
      </c>
      <c r="Z35" s="128">
        <f t="shared" si="15"/>
        <v>355937.42</v>
      </c>
    </row>
    <row r="36" spans="1:26" ht="12.75" hidden="1" outlineLevel="1">
      <c r="A36" s="128" t="s">
        <v>575</v>
      </c>
      <c r="C36" s="129" t="s">
        <v>576</v>
      </c>
      <c r="D36" s="129" t="s">
        <v>577</v>
      </c>
      <c r="E36" s="128">
        <v>0</v>
      </c>
      <c r="F36" s="128">
        <v>334369.26</v>
      </c>
      <c r="G36" s="178">
        <f t="shared" si="9"/>
        <v>334369.26</v>
      </c>
      <c r="H36" s="179">
        <v>0</v>
      </c>
      <c r="I36" s="179">
        <v>0</v>
      </c>
      <c r="J36" s="179">
        <v>0</v>
      </c>
      <c r="K36" s="179">
        <v>0</v>
      </c>
      <c r="L36" s="179">
        <f t="shared" si="10"/>
        <v>0</v>
      </c>
      <c r="M36" s="179">
        <v>0</v>
      </c>
      <c r="N36" s="179">
        <v>0</v>
      </c>
      <c r="O36" s="179">
        <v>0</v>
      </c>
      <c r="P36" s="179">
        <f t="shared" si="11"/>
        <v>0</v>
      </c>
      <c r="Q36" s="178">
        <v>0</v>
      </c>
      <c r="R36" s="178">
        <v>0</v>
      </c>
      <c r="S36" s="178">
        <v>0</v>
      </c>
      <c r="T36" s="178">
        <v>0</v>
      </c>
      <c r="U36" s="178">
        <f t="shared" si="12"/>
        <v>0</v>
      </c>
      <c r="V36" s="178">
        <f t="shared" si="13"/>
        <v>334369.26</v>
      </c>
      <c r="W36" s="128">
        <v>266127.4</v>
      </c>
      <c r="X36" s="128">
        <f t="shared" si="14"/>
        <v>600496.66</v>
      </c>
      <c r="Y36" s="129">
        <v>0</v>
      </c>
      <c r="Z36" s="128">
        <f t="shared" si="15"/>
        <v>600496.66</v>
      </c>
    </row>
    <row r="37" spans="1:26" ht="12.75" hidden="1" outlineLevel="1">
      <c r="A37" s="128" t="s">
        <v>578</v>
      </c>
      <c r="C37" s="129" t="s">
        <v>579</v>
      </c>
      <c r="D37" s="129" t="s">
        <v>580</v>
      </c>
      <c r="E37" s="128">
        <v>0</v>
      </c>
      <c r="F37" s="128">
        <v>16965.36</v>
      </c>
      <c r="G37" s="178">
        <f t="shared" si="9"/>
        <v>16965.36</v>
      </c>
      <c r="H37" s="179">
        <v>0</v>
      </c>
      <c r="I37" s="179">
        <v>0</v>
      </c>
      <c r="J37" s="179">
        <v>0</v>
      </c>
      <c r="K37" s="179">
        <v>0</v>
      </c>
      <c r="L37" s="179">
        <f t="shared" si="10"/>
        <v>0</v>
      </c>
      <c r="M37" s="179">
        <v>0</v>
      </c>
      <c r="N37" s="179">
        <v>0</v>
      </c>
      <c r="O37" s="179">
        <v>0</v>
      </c>
      <c r="P37" s="179">
        <f t="shared" si="11"/>
        <v>0</v>
      </c>
      <c r="Q37" s="178">
        <v>0</v>
      </c>
      <c r="R37" s="178">
        <v>0</v>
      </c>
      <c r="S37" s="178">
        <v>0</v>
      </c>
      <c r="T37" s="178">
        <v>0</v>
      </c>
      <c r="U37" s="178">
        <f t="shared" si="12"/>
        <v>0</v>
      </c>
      <c r="V37" s="178">
        <f t="shared" si="13"/>
        <v>16965.36</v>
      </c>
      <c r="W37" s="128">
        <v>77157.51</v>
      </c>
      <c r="X37" s="128">
        <f t="shared" si="14"/>
        <v>94122.87</v>
      </c>
      <c r="Y37" s="129">
        <v>0</v>
      </c>
      <c r="Z37" s="128">
        <f t="shared" si="15"/>
        <v>94122.87</v>
      </c>
    </row>
    <row r="38" spans="1:26" ht="12.75" hidden="1" outlineLevel="1">
      <c r="A38" s="128" t="s">
        <v>581</v>
      </c>
      <c r="C38" s="129" t="s">
        <v>582</v>
      </c>
      <c r="D38" s="129" t="s">
        <v>583</v>
      </c>
      <c r="E38" s="128">
        <v>0</v>
      </c>
      <c r="F38" s="128">
        <v>-2586.82</v>
      </c>
      <c r="G38" s="178">
        <f t="shared" si="9"/>
        <v>-2586.82</v>
      </c>
      <c r="H38" s="179">
        <v>0</v>
      </c>
      <c r="I38" s="179">
        <v>0</v>
      </c>
      <c r="J38" s="179">
        <v>0</v>
      </c>
      <c r="K38" s="179">
        <v>0</v>
      </c>
      <c r="L38" s="179">
        <f t="shared" si="10"/>
        <v>0</v>
      </c>
      <c r="M38" s="179">
        <v>0</v>
      </c>
      <c r="N38" s="179">
        <v>0</v>
      </c>
      <c r="O38" s="179">
        <v>0</v>
      </c>
      <c r="P38" s="179">
        <f t="shared" si="11"/>
        <v>0</v>
      </c>
      <c r="Q38" s="178">
        <v>0</v>
      </c>
      <c r="R38" s="178">
        <v>0</v>
      </c>
      <c r="S38" s="178">
        <v>0</v>
      </c>
      <c r="T38" s="178">
        <v>0</v>
      </c>
      <c r="U38" s="178">
        <f t="shared" si="12"/>
        <v>0</v>
      </c>
      <c r="V38" s="178">
        <f t="shared" si="13"/>
        <v>-2586.82</v>
      </c>
      <c r="W38" s="128">
        <v>-1133.28</v>
      </c>
      <c r="X38" s="128">
        <f t="shared" si="14"/>
        <v>-3720.1000000000004</v>
      </c>
      <c r="Y38" s="129">
        <v>0</v>
      </c>
      <c r="Z38" s="128">
        <f t="shared" si="15"/>
        <v>-3720.1000000000004</v>
      </c>
    </row>
    <row r="39" spans="1:27" ht="12.75" collapsed="1">
      <c r="A39" s="167" t="s">
        <v>584</v>
      </c>
      <c r="B39" s="168"/>
      <c r="C39" s="167" t="s">
        <v>334</v>
      </c>
      <c r="D39" s="169"/>
      <c r="E39" s="144">
        <v>0</v>
      </c>
      <c r="F39" s="144">
        <v>567419.38</v>
      </c>
      <c r="G39" s="172">
        <f t="shared" si="9"/>
        <v>567419.38</v>
      </c>
      <c r="H39" s="172">
        <v>0</v>
      </c>
      <c r="I39" s="172">
        <v>0</v>
      </c>
      <c r="J39" s="172">
        <v>0</v>
      </c>
      <c r="K39" s="172">
        <v>0</v>
      </c>
      <c r="L39" s="172">
        <f t="shared" si="10"/>
        <v>0</v>
      </c>
      <c r="M39" s="172">
        <v>0</v>
      </c>
      <c r="N39" s="172">
        <v>0</v>
      </c>
      <c r="O39" s="172">
        <v>0</v>
      </c>
      <c r="P39" s="172">
        <f t="shared" si="11"/>
        <v>0</v>
      </c>
      <c r="Q39" s="172">
        <v>0</v>
      </c>
      <c r="R39" s="172">
        <v>0</v>
      </c>
      <c r="S39" s="172">
        <v>0</v>
      </c>
      <c r="T39" s="172">
        <v>0</v>
      </c>
      <c r="U39" s="172">
        <f t="shared" si="12"/>
        <v>0</v>
      </c>
      <c r="V39" s="172">
        <f t="shared" si="13"/>
        <v>567419.38</v>
      </c>
      <c r="W39" s="144">
        <v>509167.47</v>
      </c>
      <c r="X39" s="144">
        <f t="shared" si="14"/>
        <v>1076586.85</v>
      </c>
      <c r="Y39" s="144">
        <v>0</v>
      </c>
      <c r="Z39" s="144">
        <f t="shared" si="15"/>
        <v>1076586.85</v>
      </c>
      <c r="AA39" s="167"/>
    </row>
    <row r="40" spans="1:26" ht="12.75" hidden="1" outlineLevel="1">
      <c r="A40" s="128" t="s">
        <v>585</v>
      </c>
      <c r="C40" s="129" t="s">
        <v>335</v>
      </c>
      <c r="D40" s="129" t="s">
        <v>586</v>
      </c>
      <c r="E40" s="128">
        <v>0</v>
      </c>
      <c r="F40" s="128">
        <v>-2666391.74</v>
      </c>
      <c r="G40" s="178">
        <f t="shared" si="9"/>
        <v>-2666391.74</v>
      </c>
      <c r="H40" s="179">
        <v>0</v>
      </c>
      <c r="I40" s="179">
        <v>0</v>
      </c>
      <c r="J40" s="179">
        <v>0</v>
      </c>
      <c r="K40" s="179">
        <v>0</v>
      </c>
      <c r="L40" s="179">
        <f t="shared" si="10"/>
        <v>0</v>
      </c>
      <c r="M40" s="179">
        <v>0</v>
      </c>
      <c r="N40" s="179">
        <v>0</v>
      </c>
      <c r="O40" s="179">
        <v>0</v>
      </c>
      <c r="P40" s="179">
        <f t="shared" si="11"/>
        <v>0</v>
      </c>
      <c r="Q40" s="178">
        <v>0</v>
      </c>
      <c r="R40" s="178">
        <v>0</v>
      </c>
      <c r="S40" s="178">
        <v>0</v>
      </c>
      <c r="T40" s="178">
        <v>0</v>
      </c>
      <c r="U40" s="178">
        <f t="shared" si="12"/>
        <v>0</v>
      </c>
      <c r="V40" s="178">
        <f t="shared" si="13"/>
        <v>-2666391.74</v>
      </c>
      <c r="W40" s="128">
        <v>0</v>
      </c>
      <c r="X40" s="128">
        <f t="shared" si="14"/>
        <v>-2666391.74</v>
      </c>
      <c r="Y40" s="129">
        <v>0</v>
      </c>
      <c r="Z40" s="128">
        <f t="shared" si="15"/>
        <v>-2666391.74</v>
      </c>
    </row>
    <row r="41" spans="1:26" ht="12.75" hidden="1" outlineLevel="1">
      <c r="A41" s="128" t="s">
        <v>587</v>
      </c>
      <c r="C41" s="129" t="s">
        <v>588</v>
      </c>
      <c r="D41" s="129" t="s">
        <v>589</v>
      </c>
      <c r="E41" s="128">
        <v>0</v>
      </c>
      <c r="F41" s="128">
        <v>8487.05</v>
      </c>
      <c r="G41" s="178">
        <f t="shared" si="9"/>
        <v>8487.05</v>
      </c>
      <c r="H41" s="179">
        <v>0</v>
      </c>
      <c r="I41" s="179">
        <v>0</v>
      </c>
      <c r="J41" s="179">
        <v>0</v>
      </c>
      <c r="K41" s="179">
        <v>0</v>
      </c>
      <c r="L41" s="179">
        <f t="shared" si="10"/>
        <v>0</v>
      </c>
      <c r="M41" s="179">
        <v>0</v>
      </c>
      <c r="N41" s="179">
        <v>0</v>
      </c>
      <c r="O41" s="179">
        <v>0</v>
      </c>
      <c r="P41" s="179">
        <f t="shared" si="11"/>
        <v>0</v>
      </c>
      <c r="Q41" s="178">
        <v>0</v>
      </c>
      <c r="R41" s="178">
        <v>0</v>
      </c>
      <c r="S41" s="178">
        <v>0</v>
      </c>
      <c r="T41" s="178">
        <v>0</v>
      </c>
      <c r="U41" s="178">
        <f t="shared" si="12"/>
        <v>0</v>
      </c>
      <c r="V41" s="178">
        <f t="shared" si="13"/>
        <v>8487.05</v>
      </c>
      <c r="W41" s="128">
        <v>0</v>
      </c>
      <c r="X41" s="128">
        <f t="shared" si="14"/>
        <v>8487.05</v>
      </c>
      <c r="Y41" s="129">
        <v>0</v>
      </c>
      <c r="Z41" s="128">
        <f t="shared" si="15"/>
        <v>8487.05</v>
      </c>
    </row>
    <row r="42" spans="1:26" ht="12.75" hidden="1" outlineLevel="1">
      <c r="A42" s="128" t="s">
        <v>590</v>
      </c>
      <c r="C42" s="129" t="s">
        <v>591</v>
      </c>
      <c r="D42" s="129" t="s">
        <v>592</v>
      </c>
      <c r="E42" s="128">
        <v>0</v>
      </c>
      <c r="F42" s="128">
        <v>740.23</v>
      </c>
      <c r="G42" s="178">
        <f t="shared" si="9"/>
        <v>740.23</v>
      </c>
      <c r="H42" s="179">
        <v>0</v>
      </c>
      <c r="I42" s="179">
        <v>0</v>
      </c>
      <c r="J42" s="179">
        <v>0</v>
      </c>
      <c r="K42" s="179">
        <v>0</v>
      </c>
      <c r="L42" s="179">
        <f t="shared" si="10"/>
        <v>0</v>
      </c>
      <c r="M42" s="179">
        <v>0</v>
      </c>
      <c r="N42" s="179">
        <v>0</v>
      </c>
      <c r="O42" s="179">
        <v>0</v>
      </c>
      <c r="P42" s="179">
        <f t="shared" si="11"/>
        <v>0</v>
      </c>
      <c r="Q42" s="178">
        <v>0</v>
      </c>
      <c r="R42" s="178">
        <v>0</v>
      </c>
      <c r="S42" s="178">
        <v>0</v>
      </c>
      <c r="T42" s="178">
        <v>0</v>
      </c>
      <c r="U42" s="178">
        <f t="shared" si="12"/>
        <v>0</v>
      </c>
      <c r="V42" s="178">
        <f t="shared" si="13"/>
        <v>740.23</v>
      </c>
      <c r="W42" s="128">
        <v>0</v>
      </c>
      <c r="X42" s="128">
        <f t="shared" si="14"/>
        <v>740.23</v>
      </c>
      <c r="Y42" s="129">
        <v>0</v>
      </c>
      <c r="Z42" s="128">
        <f t="shared" si="15"/>
        <v>740.23</v>
      </c>
    </row>
    <row r="43" spans="1:26" ht="12.75" hidden="1" outlineLevel="1">
      <c r="A43" s="128" t="s">
        <v>593</v>
      </c>
      <c r="C43" s="129" t="s">
        <v>594</v>
      </c>
      <c r="D43" s="129" t="s">
        <v>595</v>
      </c>
      <c r="E43" s="128">
        <v>0</v>
      </c>
      <c r="F43" s="128">
        <v>168.3</v>
      </c>
      <c r="G43" s="178">
        <f t="shared" si="9"/>
        <v>168.3</v>
      </c>
      <c r="H43" s="179">
        <v>0</v>
      </c>
      <c r="I43" s="179">
        <v>0</v>
      </c>
      <c r="J43" s="179">
        <v>0</v>
      </c>
      <c r="K43" s="179">
        <v>0</v>
      </c>
      <c r="L43" s="179">
        <f t="shared" si="10"/>
        <v>0</v>
      </c>
      <c r="M43" s="179">
        <v>0</v>
      </c>
      <c r="N43" s="179">
        <v>0</v>
      </c>
      <c r="O43" s="179">
        <v>0</v>
      </c>
      <c r="P43" s="179">
        <f t="shared" si="11"/>
        <v>0</v>
      </c>
      <c r="Q43" s="178">
        <v>0</v>
      </c>
      <c r="R43" s="178">
        <v>0</v>
      </c>
      <c r="S43" s="178">
        <v>0</v>
      </c>
      <c r="T43" s="178">
        <v>0</v>
      </c>
      <c r="U43" s="178">
        <f t="shared" si="12"/>
        <v>0</v>
      </c>
      <c r="V43" s="178">
        <f t="shared" si="13"/>
        <v>168.3</v>
      </c>
      <c r="W43" s="128">
        <v>0</v>
      </c>
      <c r="X43" s="128">
        <f t="shared" si="14"/>
        <v>168.3</v>
      </c>
      <c r="Y43" s="129">
        <v>0</v>
      </c>
      <c r="Z43" s="128">
        <f t="shared" si="15"/>
        <v>168.3</v>
      </c>
    </row>
    <row r="44" spans="1:26" ht="12.75" hidden="1" outlineLevel="1">
      <c r="A44" s="128" t="s">
        <v>596</v>
      </c>
      <c r="C44" s="129" t="s">
        <v>597</v>
      </c>
      <c r="D44" s="129" t="s">
        <v>598</v>
      </c>
      <c r="E44" s="128">
        <v>0</v>
      </c>
      <c r="F44" s="128">
        <v>42153.28</v>
      </c>
      <c r="G44" s="178">
        <f t="shared" si="9"/>
        <v>42153.28</v>
      </c>
      <c r="H44" s="179">
        <v>0</v>
      </c>
      <c r="I44" s="179">
        <v>0</v>
      </c>
      <c r="J44" s="179">
        <v>0</v>
      </c>
      <c r="K44" s="179">
        <v>0</v>
      </c>
      <c r="L44" s="179">
        <f t="shared" si="10"/>
        <v>0</v>
      </c>
      <c r="M44" s="179">
        <v>0</v>
      </c>
      <c r="N44" s="179">
        <v>0</v>
      </c>
      <c r="O44" s="179">
        <v>0</v>
      </c>
      <c r="P44" s="179">
        <f t="shared" si="11"/>
        <v>0</v>
      </c>
      <c r="Q44" s="178">
        <v>0</v>
      </c>
      <c r="R44" s="178">
        <v>0</v>
      </c>
      <c r="S44" s="178">
        <v>0</v>
      </c>
      <c r="T44" s="178">
        <v>0</v>
      </c>
      <c r="U44" s="178">
        <f t="shared" si="12"/>
        <v>0</v>
      </c>
      <c r="V44" s="178">
        <f t="shared" si="13"/>
        <v>42153.28</v>
      </c>
      <c r="W44" s="128">
        <v>44049</v>
      </c>
      <c r="X44" s="128">
        <f t="shared" si="14"/>
        <v>86202.28</v>
      </c>
      <c r="Y44" s="129">
        <v>0</v>
      </c>
      <c r="Z44" s="128">
        <f t="shared" si="15"/>
        <v>86202.28</v>
      </c>
    </row>
    <row r="45" spans="1:26" ht="12.75" hidden="1" outlineLevel="1">
      <c r="A45" s="128" t="s">
        <v>599</v>
      </c>
      <c r="C45" s="129" t="s">
        <v>600</v>
      </c>
      <c r="D45" s="129" t="s">
        <v>601</v>
      </c>
      <c r="E45" s="128">
        <v>0</v>
      </c>
      <c r="F45" s="128">
        <v>87744.23</v>
      </c>
      <c r="G45" s="178">
        <f t="shared" si="9"/>
        <v>87744.23</v>
      </c>
      <c r="H45" s="179">
        <v>0</v>
      </c>
      <c r="I45" s="179">
        <v>0</v>
      </c>
      <c r="J45" s="179">
        <v>0</v>
      </c>
      <c r="K45" s="179">
        <v>0</v>
      </c>
      <c r="L45" s="179">
        <f t="shared" si="10"/>
        <v>0</v>
      </c>
      <c r="M45" s="179">
        <v>0</v>
      </c>
      <c r="N45" s="179">
        <v>0</v>
      </c>
      <c r="O45" s="179">
        <v>0</v>
      </c>
      <c r="P45" s="179">
        <f t="shared" si="11"/>
        <v>0</v>
      </c>
      <c r="Q45" s="178">
        <v>0</v>
      </c>
      <c r="R45" s="178">
        <v>0</v>
      </c>
      <c r="S45" s="178">
        <v>0</v>
      </c>
      <c r="T45" s="178">
        <v>0</v>
      </c>
      <c r="U45" s="178">
        <f t="shared" si="12"/>
        <v>0</v>
      </c>
      <c r="V45" s="178">
        <f t="shared" si="13"/>
        <v>87744.23</v>
      </c>
      <c r="W45" s="128">
        <v>72460.81</v>
      </c>
      <c r="X45" s="128">
        <f t="shared" si="14"/>
        <v>160205.03999999998</v>
      </c>
      <c r="Y45" s="129">
        <v>0</v>
      </c>
      <c r="Z45" s="128">
        <f t="shared" si="15"/>
        <v>160205.03999999998</v>
      </c>
    </row>
    <row r="46" spans="1:26" ht="12.75" hidden="1" outlineLevel="1">
      <c r="A46" s="128" t="s">
        <v>602</v>
      </c>
      <c r="C46" s="129" t="s">
        <v>603</v>
      </c>
      <c r="D46" s="129" t="s">
        <v>604</v>
      </c>
      <c r="E46" s="128">
        <v>0</v>
      </c>
      <c r="F46" s="128">
        <v>4613.98</v>
      </c>
      <c r="G46" s="178">
        <f t="shared" si="9"/>
        <v>4613.98</v>
      </c>
      <c r="H46" s="179">
        <v>0</v>
      </c>
      <c r="I46" s="179">
        <v>0</v>
      </c>
      <c r="J46" s="179">
        <v>0</v>
      </c>
      <c r="K46" s="179">
        <v>0</v>
      </c>
      <c r="L46" s="179">
        <f t="shared" si="10"/>
        <v>0</v>
      </c>
      <c r="M46" s="179">
        <v>0</v>
      </c>
      <c r="N46" s="179">
        <v>0</v>
      </c>
      <c r="O46" s="179">
        <v>0</v>
      </c>
      <c r="P46" s="179">
        <f t="shared" si="11"/>
        <v>0</v>
      </c>
      <c r="Q46" s="178">
        <v>0</v>
      </c>
      <c r="R46" s="178">
        <v>0</v>
      </c>
      <c r="S46" s="178">
        <v>0</v>
      </c>
      <c r="T46" s="178">
        <v>0</v>
      </c>
      <c r="U46" s="178">
        <f t="shared" si="12"/>
        <v>0</v>
      </c>
      <c r="V46" s="178">
        <f t="shared" si="13"/>
        <v>4613.98</v>
      </c>
      <c r="W46" s="128">
        <v>21346.96</v>
      </c>
      <c r="X46" s="128">
        <f t="shared" si="14"/>
        <v>25960.94</v>
      </c>
      <c r="Y46" s="129">
        <v>0</v>
      </c>
      <c r="Z46" s="128">
        <f t="shared" si="15"/>
        <v>25960.94</v>
      </c>
    </row>
    <row r="47" spans="1:26" ht="12.75" hidden="1" outlineLevel="1">
      <c r="A47" s="128" t="s">
        <v>605</v>
      </c>
      <c r="C47" s="129" t="s">
        <v>606</v>
      </c>
      <c r="D47" s="129" t="s">
        <v>607</v>
      </c>
      <c r="E47" s="128">
        <v>0</v>
      </c>
      <c r="F47" s="128">
        <v>140655.53</v>
      </c>
      <c r="G47" s="178">
        <f t="shared" si="9"/>
        <v>140655.53</v>
      </c>
      <c r="H47" s="179">
        <v>0</v>
      </c>
      <c r="I47" s="179">
        <v>0</v>
      </c>
      <c r="J47" s="179">
        <v>0</v>
      </c>
      <c r="K47" s="179">
        <v>0</v>
      </c>
      <c r="L47" s="179">
        <f t="shared" si="10"/>
        <v>0</v>
      </c>
      <c r="M47" s="179">
        <v>0</v>
      </c>
      <c r="N47" s="179">
        <v>0</v>
      </c>
      <c r="O47" s="179">
        <v>0</v>
      </c>
      <c r="P47" s="179">
        <f t="shared" si="11"/>
        <v>0</v>
      </c>
      <c r="Q47" s="178">
        <v>0</v>
      </c>
      <c r="R47" s="178">
        <v>0</v>
      </c>
      <c r="S47" s="178">
        <v>0</v>
      </c>
      <c r="T47" s="178">
        <v>0</v>
      </c>
      <c r="U47" s="178">
        <f t="shared" si="12"/>
        <v>0</v>
      </c>
      <c r="V47" s="178">
        <f t="shared" si="13"/>
        <v>140655.53</v>
      </c>
      <c r="W47" s="128">
        <v>0</v>
      </c>
      <c r="X47" s="128">
        <f t="shared" si="14"/>
        <v>140655.53</v>
      </c>
      <c r="Y47" s="129">
        <v>0</v>
      </c>
      <c r="Z47" s="128">
        <f t="shared" si="15"/>
        <v>140655.53</v>
      </c>
    </row>
    <row r="48" spans="1:26" ht="12.75" hidden="1" outlineLevel="1">
      <c r="A48" s="128" t="s">
        <v>608</v>
      </c>
      <c r="C48" s="129" t="s">
        <v>609</v>
      </c>
      <c r="D48" s="129" t="s">
        <v>610</v>
      </c>
      <c r="E48" s="128">
        <v>0</v>
      </c>
      <c r="F48" s="128">
        <v>641467.79</v>
      </c>
      <c r="G48" s="178">
        <f t="shared" si="9"/>
        <v>641467.79</v>
      </c>
      <c r="H48" s="179">
        <v>0</v>
      </c>
      <c r="I48" s="179">
        <v>0</v>
      </c>
      <c r="J48" s="179">
        <v>0</v>
      </c>
      <c r="K48" s="179">
        <v>0</v>
      </c>
      <c r="L48" s="179">
        <f t="shared" si="10"/>
        <v>0</v>
      </c>
      <c r="M48" s="179">
        <v>0</v>
      </c>
      <c r="N48" s="179">
        <v>0</v>
      </c>
      <c r="O48" s="179">
        <v>0</v>
      </c>
      <c r="P48" s="179">
        <f t="shared" si="11"/>
        <v>0</v>
      </c>
      <c r="Q48" s="178">
        <v>0</v>
      </c>
      <c r="R48" s="178">
        <v>0</v>
      </c>
      <c r="S48" s="178">
        <v>0</v>
      </c>
      <c r="T48" s="178">
        <v>0</v>
      </c>
      <c r="U48" s="178">
        <f t="shared" si="12"/>
        <v>0</v>
      </c>
      <c r="V48" s="178">
        <f t="shared" si="13"/>
        <v>641467.79</v>
      </c>
      <c r="W48" s="128">
        <v>0</v>
      </c>
      <c r="X48" s="128">
        <f t="shared" si="14"/>
        <v>641467.79</v>
      </c>
      <c r="Y48" s="129">
        <v>0</v>
      </c>
      <c r="Z48" s="128">
        <f t="shared" si="15"/>
        <v>641467.79</v>
      </c>
    </row>
    <row r="49" spans="1:26" ht="12.75" hidden="1" outlineLevel="1">
      <c r="A49" s="128" t="s">
        <v>611</v>
      </c>
      <c r="C49" s="129" t="s">
        <v>612</v>
      </c>
      <c r="D49" s="129" t="s">
        <v>613</v>
      </c>
      <c r="E49" s="128">
        <v>0</v>
      </c>
      <c r="F49" s="128">
        <v>654062.34</v>
      </c>
      <c r="G49" s="178">
        <f t="shared" si="9"/>
        <v>654062.34</v>
      </c>
      <c r="H49" s="179">
        <v>0</v>
      </c>
      <c r="I49" s="179">
        <v>0</v>
      </c>
      <c r="J49" s="179">
        <v>0</v>
      </c>
      <c r="K49" s="179">
        <v>0</v>
      </c>
      <c r="L49" s="179">
        <f t="shared" si="10"/>
        <v>0</v>
      </c>
      <c r="M49" s="179">
        <v>0</v>
      </c>
      <c r="N49" s="179">
        <v>0</v>
      </c>
      <c r="O49" s="179">
        <v>0</v>
      </c>
      <c r="P49" s="179">
        <f t="shared" si="11"/>
        <v>0</v>
      </c>
      <c r="Q49" s="178">
        <v>0</v>
      </c>
      <c r="R49" s="178">
        <v>0</v>
      </c>
      <c r="S49" s="178">
        <v>0</v>
      </c>
      <c r="T49" s="178">
        <v>0</v>
      </c>
      <c r="U49" s="178">
        <f t="shared" si="12"/>
        <v>0</v>
      </c>
      <c r="V49" s="178">
        <f t="shared" si="13"/>
        <v>654062.34</v>
      </c>
      <c r="W49" s="128">
        <v>0</v>
      </c>
      <c r="X49" s="128">
        <f t="shared" si="14"/>
        <v>654062.34</v>
      </c>
      <c r="Y49" s="129">
        <v>0</v>
      </c>
      <c r="Z49" s="128">
        <f t="shared" si="15"/>
        <v>654062.34</v>
      </c>
    </row>
    <row r="50" spans="1:26" ht="12.75" hidden="1" outlineLevel="1">
      <c r="A50" s="128" t="s">
        <v>131</v>
      </c>
      <c r="C50" s="129" t="s">
        <v>132</v>
      </c>
      <c r="D50" s="129" t="s">
        <v>133</v>
      </c>
      <c r="E50" s="128">
        <v>0</v>
      </c>
      <c r="F50" s="128">
        <v>5962.2</v>
      </c>
      <c r="G50" s="178">
        <f t="shared" si="9"/>
        <v>5962.2</v>
      </c>
      <c r="H50" s="179">
        <v>0</v>
      </c>
      <c r="I50" s="179">
        <v>0</v>
      </c>
      <c r="J50" s="179">
        <v>0</v>
      </c>
      <c r="K50" s="179">
        <v>0</v>
      </c>
      <c r="L50" s="179">
        <f t="shared" si="10"/>
        <v>0</v>
      </c>
      <c r="M50" s="179">
        <v>0</v>
      </c>
      <c r="N50" s="179">
        <v>0</v>
      </c>
      <c r="O50" s="179">
        <v>0</v>
      </c>
      <c r="P50" s="179">
        <f t="shared" si="11"/>
        <v>0</v>
      </c>
      <c r="Q50" s="178">
        <v>0</v>
      </c>
      <c r="R50" s="178">
        <v>0</v>
      </c>
      <c r="S50" s="178">
        <v>0</v>
      </c>
      <c r="T50" s="178">
        <v>0</v>
      </c>
      <c r="U50" s="178">
        <f t="shared" si="12"/>
        <v>0</v>
      </c>
      <c r="V50" s="178">
        <f t="shared" si="13"/>
        <v>5962.2</v>
      </c>
      <c r="W50" s="128">
        <v>0</v>
      </c>
      <c r="X50" s="128">
        <f t="shared" si="14"/>
        <v>5962.2</v>
      </c>
      <c r="Y50" s="129">
        <v>0</v>
      </c>
      <c r="Z50" s="128">
        <f t="shared" si="15"/>
        <v>5962.2</v>
      </c>
    </row>
    <row r="51" spans="1:26" ht="12.75" hidden="1" outlineLevel="1">
      <c r="A51" s="128" t="s">
        <v>614</v>
      </c>
      <c r="C51" s="129" t="s">
        <v>615</v>
      </c>
      <c r="D51" s="129" t="s">
        <v>616</v>
      </c>
      <c r="E51" s="128">
        <v>0</v>
      </c>
      <c r="F51" s="128">
        <v>616219.4</v>
      </c>
      <c r="G51" s="178">
        <f t="shared" si="9"/>
        <v>616219.4</v>
      </c>
      <c r="H51" s="179">
        <v>0</v>
      </c>
      <c r="I51" s="179">
        <v>0</v>
      </c>
      <c r="J51" s="179">
        <v>0</v>
      </c>
      <c r="K51" s="179">
        <v>0</v>
      </c>
      <c r="L51" s="179">
        <f t="shared" si="10"/>
        <v>0</v>
      </c>
      <c r="M51" s="179">
        <v>0</v>
      </c>
      <c r="N51" s="179">
        <v>0</v>
      </c>
      <c r="O51" s="179">
        <v>0</v>
      </c>
      <c r="P51" s="179">
        <f t="shared" si="11"/>
        <v>0</v>
      </c>
      <c r="Q51" s="178">
        <v>0</v>
      </c>
      <c r="R51" s="178">
        <v>0</v>
      </c>
      <c r="S51" s="178">
        <v>0</v>
      </c>
      <c r="T51" s="178">
        <v>0</v>
      </c>
      <c r="U51" s="178">
        <f t="shared" si="12"/>
        <v>0</v>
      </c>
      <c r="V51" s="178">
        <f t="shared" si="13"/>
        <v>616219.4</v>
      </c>
      <c r="W51" s="128">
        <v>0</v>
      </c>
      <c r="X51" s="128">
        <f t="shared" si="14"/>
        <v>616219.4</v>
      </c>
      <c r="Y51" s="129">
        <v>0</v>
      </c>
      <c r="Z51" s="128">
        <f t="shared" si="15"/>
        <v>616219.4</v>
      </c>
    </row>
    <row r="52" spans="1:26" ht="12.75" hidden="1" outlineLevel="1">
      <c r="A52" s="128" t="s">
        <v>134</v>
      </c>
      <c r="C52" s="129" t="s">
        <v>135</v>
      </c>
      <c r="D52" s="129" t="s">
        <v>136</v>
      </c>
      <c r="E52" s="128">
        <v>0</v>
      </c>
      <c r="F52" s="128">
        <v>608024.48</v>
      </c>
      <c r="G52" s="178">
        <f t="shared" si="9"/>
        <v>608024.48</v>
      </c>
      <c r="H52" s="179">
        <v>0</v>
      </c>
      <c r="I52" s="179">
        <v>0</v>
      </c>
      <c r="J52" s="179">
        <v>0</v>
      </c>
      <c r="K52" s="179">
        <v>0</v>
      </c>
      <c r="L52" s="179">
        <f t="shared" si="10"/>
        <v>0</v>
      </c>
      <c r="M52" s="179">
        <v>0</v>
      </c>
      <c r="N52" s="179">
        <v>0</v>
      </c>
      <c r="O52" s="179">
        <v>0</v>
      </c>
      <c r="P52" s="179">
        <f t="shared" si="11"/>
        <v>0</v>
      </c>
      <c r="Q52" s="178">
        <v>0</v>
      </c>
      <c r="R52" s="178">
        <v>0</v>
      </c>
      <c r="S52" s="178">
        <v>0</v>
      </c>
      <c r="T52" s="178">
        <v>0</v>
      </c>
      <c r="U52" s="178">
        <f t="shared" si="12"/>
        <v>0</v>
      </c>
      <c r="V52" s="178">
        <f t="shared" si="13"/>
        <v>608024.48</v>
      </c>
      <c r="W52" s="128">
        <v>0</v>
      </c>
      <c r="X52" s="128">
        <f t="shared" si="14"/>
        <v>608024.48</v>
      </c>
      <c r="Y52" s="129">
        <v>0</v>
      </c>
      <c r="Z52" s="128">
        <f t="shared" si="15"/>
        <v>608024.48</v>
      </c>
    </row>
    <row r="53" spans="1:26" ht="12.75" hidden="1" outlineLevel="1">
      <c r="A53" s="128" t="s">
        <v>617</v>
      </c>
      <c r="C53" s="129" t="s">
        <v>618</v>
      </c>
      <c r="D53" s="129" t="s">
        <v>619</v>
      </c>
      <c r="E53" s="128">
        <v>0</v>
      </c>
      <c r="F53" s="128">
        <v>-3244.26</v>
      </c>
      <c r="G53" s="178">
        <f t="shared" si="9"/>
        <v>-3244.26</v>
      </c>
      <c r="H53" s="179">
        <v>0</v>
      </c>
      <c r="I53" s="179">
        <v>0</v>
      </c>
      <c r="J53" s="179">
        <v>0</v>
      </c>
      <c r="K53" s="179">
        <v>0</v>
      </c>
      <c r="L53" s="179">
        <f t="shared" si="10"/>
        <v>0</v>
      </c>
      <c r="M53" s="179">
        <v>0</v>
      </c>
      <c r="N53" s="179">
        <v>0</v>
      </c>
      <c r="O53" s="179">
        <v>0</v>
      </c>
      <c r="P53" s="179">
        <f t="shared" si="11"/>
        <v>0</v>
      </c>
      <c r="Q53" s="178">
        <v>0</v>
      </c>
      <c r="R53" s="178">
        <v>0</v>
      </c>
      <c r="S53" s="178">
        <v>0</v>
      </c>
      <c r="T53" s="178">
        <v>0</v>
      </c>
      <c r="U53" s="178">
        <f t="shared" si="12"/>
        <v>0</v>
      </c>
      <c r="V53" s="178">
        <f t="shared" si="13"/>
        <v>-3244.26</v>
      </c>
      <c r="W53" s="128">
        <v>2964.68</v>
      </c>
      <c r="X53" s="128">
        <f t="shared" si="14"/>
        <v>-279.5800000000004</v>
      </c>
      <c r="Y53" s="129">
        <v>0</v>
      </c>
      <c r="Z53" s="128">
        <f t="shared" si="15"/>
        <v>-279.5800000000004</v>
      </c>
    </row>
    <row r="54" spans="1:27" ht="12.75" collapsed="1">
      <c r="A54" s="167" t="s">
        <v>620</v>
      </c>
      <c r="B54" s="168"/>
      <c r="C54" s="167" t="s">
        <v>335</v>
      </c>
      <c r="D54" s="169"/>
      <c r="E54" s="144">
        <v>0</v>
      </c>
      <c r="F54" s="144">
        <v>140662.80999999878</v>
      </c>
      <c r="G54" s="172">
        <f t="shared" si="9"/>
        <v>140662.80999999878</v>
      </c>
      <c r="H54" s="172">
        <v>0</v>
      </c>
      <c r="I54" s="172">
        <v>0</v>
      </c>
      <c r="J54" s="172">
        <v>0</v>
      </c>
      <c r="K54" s="172">
        <v>0</v>
      </c>
      <c r="L54" s="172">
        <f t="shared" si="10"/>
        <v>0</v>
      </c>
      <c r="M54" s="172">
        <v>0</v>
      </c>
      <c r="N54" s="172">
        <v>0</v>
      </c>
      <c r="O54" s="172">
        <v>0</v>
      </c>
      <c r="P54" s="172">
        <f t="shared" si="11"/>
        <v>0</v>
      </c>
      <c r="Q54" s="172">
        <v>0</v>
      </c>
      <c r="R54" s="172">
        <v>0</v>
      </c>
      <c r="S54" s="172">
        <v>0</v>
      </c>
      <c r="T54" s="172">
        <v>0</v>
      </c>
      <c r="U54" s="172">
        <f t="shared" si="12"/>
        <v>0</v>
      </c>
      <c r="V54" s="172">
        <f t="shared" si="13"/>
        <v>140662.80999999878</v>
      </c>
      <c r="W54" s="144">
        <v>140821.45</v>
      </c>
      <c r="X54" s="144">
        <f t="shared" si="14"/>
        <v>281484.2599999988</v>
      </c>
      <c r="Y54" s="144">
        <v>0</v>
      </c>
      <c r="Z54" s="144">
        <f t="shared" si="15"/>
        <v>281484.2599999988</v>
      </c>
      <c r="AA54" s="167"/>
    </row>
    <row r="55" spans="1:26" ht="12.75" hidden="1" outlineLevel="1">
      <c r="A55" s="128" t="s">
        <v>624</v>
      </c>
      <c r="C55" s="129" t="s">
        <v>625</v>
      </c>
      <c r="D55" s="129" t="s">
        <v>626</v>
      </c>
      <c r="E55" s="128">
        <v>0</v>
      </c>
      <c r="F55" s="128">
        <v>-43670325.75</v>
      </c>
      <c r="G55" s="178">
        <f t="shared" si="9"/>
        <v>-43670325.75</v>
      </c>
      <c r="H55" s="179">
        <v>0</v>
      </c>
      <c r="I55" s="179">
        <v>0</v>
      </c>
      <c r="J55" s="179">
        <v>0</v>
      </c>
      <c r="K55" s="179">
        <v>0</v>
      </c>
      <c r="L55" s="179">
        <f t="shared" si="10"/>
        <v>0</v>
      </c>
      <c r="M55" s="179">
        <v>0</v>
      </c>
      <c r="N55" s="179">
        <v>0</v>
      </c>
      <c r="O55" s="179">
        <v>0</v>
      </c>
      <c r="P55" s="179">
        <f t="shared" si="11"/>
        <v>0</v>
      </c>
      <c r="Q55" s="178">
        <v>0</v>
      </c>
      <c r="R55" s="178">
        <v>0</v>
      </c>
      <c r="S55" s="178">
        <v>0</v>
      </c>
      <c r="T55" s="178">
        <v>0</v>
      </c>
      <c r="U55" s="178">
        <f t="shared" si="12"/>
        <v>0</v>
      </c>
      <c r="V55" s="178">
        <f t="shared" si="13"/>
        <v>-43670325.75</v>
      </c>
      <c r="W55" s="128">
        <v>0</v>
      </c>
      <c r="X55" s="128">
        <f t="shared" si="14"/>
        <v>-43670325.75</v>
      </c>
      <c r="Y55" s="129">
        <v>0</v>
      </c>
      <c r="Z55" s="128">
        <f t="shared" si="15"/>
        <v>-43670325.75</v>
      </c>
    </row>
    <row r="56" spans="1:26" ht="12.75" hidden="1" outlineLevel="1">
      <c r="A56" s="128" t="s">
        <v>627</v>
      </c>
      <c r="C56" s="129" t="s">
        <v>628</v>
      </c>
      <c r="D56" s="129" t="s">
        <v>629</v>
      </c>
      <c r="E56" s="128">
        <v>0</v>
      </c>
      <c r="F56" s="128">
        <v>-104094393.78</v>
      </c>
      <c r="G56" s="178">
        <f t="shared" si="9"/>
        <v>-104094393.78</v>
      </c>
      <c r="H56" s="179">
        <v>0</v>
      </c>
      <c r="I56" s="179">
        <v>0</v>
      </c>
      <c r="J56" s="179">
        <v>0</v>
      </c>
      <c r="K56" s="179">
        <v>0</v>
      </c>
      <c r="L56" s="179">
        <f t="shared" si="10"/>
        <v>0</v>
      </c>
      <c r="M56" s="179">
        <v>0</v>
      </c>
      <c r="N56" s="179">
        <v>0</v>
      </c>
      <c r="O56" s="179">
        <v>0</v>
      </c>
      <c r="P56" s="179">
        <f t="shared" si="11"/>
        <v>0</v>
      </c>
      <c r="Q56" s="178">
        <v>0</v>
      </c>
      <c r="R56" s="178">
        <v>0</v>
      </c>
      <c r="S56" s="178">
        <v>0</v>
      </c>
      <c r="T56" s="178">
        <v>0</v>
      </c>
      <c r="U56" s="178">
        <f t="shared" si="12"/>
        <v>0</v>
      </c>
      <c r="V56" s="178">
        <f t="shared" si="13"/>
        <v>-104094393.78</v>
      </c>
      <c r="W56" s="128">
        <v>0</v>
      </c>
      <c r="X56" s="128">
        <f t="shared" si="14"/>
        <v>-104094393.78</v>
      </c>
      <c r="Y56" s="129">
        <v>0</v>
      </c>
      <c r="Z56" s="128">
        <f t="shared" si="15"/>
        <v>-104094393.78</v>
      </c>
    </row>
    <row r="57" spans="1:26" ht="12.75" hidden="1" outlineLevel="1">
      <c r="A57" s="128" t="s">
        <v>630</v>
      </c>
      <c r="C57" s="129" t="s">
        <v>631</v>
      </c>
      <c r="D57" s="129" t="s">
        <v>632</v>
      </c>
      <c r="E57" s="128">
        <v>0</v>
      </c>
      <c r="F57" s="128">
        <v>22475.56</v>
      </c>
      <c r="G57" s="178">
        <f t="shared" si="9"/>
        <v>22475.56</v>
      </c>
      <c r="H57" s="179">
        <v>0</v>
      </c>
      <c r="I57" s="179">
        <v>0</v>
      </c>
      <c r="J57" s="179">
        <v>0</v>
      </c>
      <c r="K57" s="179">
        <v>0</v>
      </c>
      <c r="L57" s="179">
        <f t="shared" si="10"/>
        <v>0</v>
      </c>
      <c r="M57" s="179">
        <v>0</v>
      </c>
      <c r="N57" s="179">
        <v>0</v>
      </c>
      <c r="O57" s="179">
        <v>0</v>
      </c>
      <c r="P57" s="179">
        <f t="shared" si="11"/>
        <v>0</v>
      </c>
      <c r="Q57" s="178">
        <v>0</v>
      </c>
      <c r="R57" s="178">
        <v>0</v>
      </c>
      <c r="S57" s="178">
        <v>0</v>
      </c>
      <c r="T57" s="178">
        <v>0</v>
      </c>
      <c r="U57" s="178">
        <f t="shared" si="12"/>
        <v>0</v>
      </c>
      <c r="V57" s="178">
        <f t="shared" si="13"/>
        <v>22475.56</v>
      </c>
      <c r="W57" s="128">
        <v>1140.8</v>
      </c>
      <c r="X57" s="128">
        <f t="shared" si="14"/>
        <v>23616.36</v>
      </c>
      <c r="Y57" s="129">
        <v>0</v>
      </c>
      <c r="Z57" s="128">
        <f t="shared" si="15"/>
        <v>23616.36</v>
      </c>
    </row>
    <row r="58" spans="1:26" ht="12.75" hidden="1" outlineLevel="1">
      <c r="A58" s="128" t="s">
        <v>633</v>
      </c>
      <c r="C58" s="129" t="s">
        <v>634</v>
      </c>
      <c r="D58" s="129" t="s">
        <v>635</v>
      </c>
      <c r="E58" s="128">
        <v>0</v>
      </c>
      <c r="F58" s="128">
        <v>1938.2</v>
      </c>
      <c r="G58" s="178">
        <f t="shared" si="9"/>
        <v>1938.2</v>
      </c>
      <c r="H58" s="179">
        <v>0</v>
      </c>
      <c r="I58" s="179">
        <v>0</v>
      </c>
      <c r="J58" s="179">
        <v>0</v>
      </c>
      <c r="K58" s="179">
        <v>0</v>
      </c>
      <c r="L58" s="179">
        <f t="shared" si="10"/>
        <v>0</v>
      </c>
      <c r="M58" s="179">
        <v>0</v>
      </c>
      <c r="N58" s="179">
        <v>0</v>
      </c>
      <c r="O58" s="179">
        <v>0</v>
      </c>
      <c r="P58" s="179">
        <f t="shared" si="11"/>
        <v>0</v>
      </c>
      <c r="Q58" s="178">
        <v>0</v>
      </c>
      <c r="R58" s="178">
        <v>0</v>
      </c>
      <c r="S58" s="178">
        <v>0</v>
      </c>
      <c r="T58" s="178">
        <v>0</v>
      </c>
      <c r="U58" s="178">
        <f t="shared" si="12"/>
        <v>0</v>
      </c>
      <c r="V58" s="178">
        <f t="shared" si="13"/>
        <v>1938.2</v>
      </c>
      <c r="W58" s="128">
        <v>835.19</v>
      </c>
      <c r="X58" s="128">
        <f t="shared" si="14"/>
        <v>2773.3900000000003</v>
      </c>
      <c r="Y58" s="129">
        <v>0</v>
      </c>
      <c r="Z58" s="128">
        <f t="shared" si="15"/>
        <v>2773.3900000000003</v>
      </c>
    </row>
    <row r="59" spans="1:26" ht="12.75" hidden="1" outlineLevel="1">
      <c r="A59" s="128" t="s">
        <v>137</v>
      </c>
      <c r="C59" s="129" t="s">
        <v>138</v>
      </c>
      <c r="D59" s="129" t="s">
        <v>139</v>
      </c>
      <c r="E59" s="128">
        <v>0</v>
      </c>
      <c r="F59" s="128">
        <v>5740.87</v>
      </c>
      <c r="G59" s="178">
        <f t="shared" si="9"/>
        <v>5740.87</v>
      </c>
      <c r="H59" s="179">
        <v>0</v>
      </c>
      <c r="I59" s="179">
        <v>0</v>
      </c>
      <c r="J59" s="179">
        <v>0</v>
      </c>
      <c r="K59" s="179">
        <v>0</v>
      </c>
      <c r="L59" s="179">
        <f t="shared" si="10"/>
        <v>0</v>
      </c>
      <c r="M59" s="179">
        <v>0</v>
      </c>
      <c r="N59" s="179">
        <v>0</v>
      </c>
      <c r="O59" s="179">
        <v>0</v>
      </c>
      <c r="P59" s="179">
        <f t="shared" si="11"/>
        <v>0</v>
      </c>
      <c r="Q59" s="178">
        <v>0</v>
      </c>
      <c r="R59" s="178">
        <v>0</v>
      </c>
      <c r="S59" s="178">
        <v>0</v>
      </c>
      <c r="T59" s="178">
        <v>0</v>
      </c>
      <c r="U59" s="178">
        <f t="shared" si="12"/>
        <v>0</v>
      </c>
      <c r="V59" s="178">
        <f t="shared" si="13"/>
        <v>5740.87</v>
      </c>
      <c r="W59" s="128">
        <v>1240.64</v>
      </c>
      <c r="X59" s="128">
        <f t="shared" si="14"/>
        <v>6981.51</v>
      </c>
      <c r="Y59" s="129">
        <v>0</v>
      </c>
      <c r="Z59" s="128">
        <f t="shared" si="15"/>
        <v>6981.51</v>
      </c>
    </row>
    <row r="60" spans="1:26" ht="12.75" hidden="1" outlineLevel="1">
      <c r="A60" s="128" t="s">
        <v>140</v>
      </c>
      <c r="C60" s="129" t="s">
        <v>141</v>
      </c>
      <c r="D60" s="129" t="s">
        <v>142</v>
      </c>
      <c r="E60" s="128">
        <v>0</v>
      </c>
      <c r="F60" s="128">
        <v>0</v>
      </c>
      <c r="G60" s="178">
        <f t="shared" si="9"/>
        <v>0</v>
      </c>
      <c r="H60" s="179">
        <v>0</v>
      </c>
      <c r="I60" s="179">
        <v>0</v>
      </c>
      <c r="J60" s="179">
        <v>0</v>
      </c>
      <c r="K60" s="179">
        <v>0</v>
      </c>
      <c r="L60" s="179">
        <f t="shared" si="10"/>
        <v>0</v>
      </c>
      <c r="M60" s="179">
        <v>0</v>
      </c>
      <c r="N60" s="179">
        <v>0</v>
      </c>
      <c r="O60" s="179">
        <v>0</v>
      </c>
      <c r="P60" s="179">
        <f t="shared" si="11"/>
        <v>0</v>
      </c>
      <c r="Q60" s="178">
        <v>0</v>
      </c>
      <c r="R60" s="178">
        <v>0</v>
      </c>
      <c r="S60" s="178">
        <v>0</v>
      </c>
      <c r="T60" s="178">
        <v>0</v>
      </c>
      <c r="U60" s="178">
        <f t="shared" si="12"/>
        <v>0</v>
      </c>
      <c r="V60" s="178">
        <f t="shared" si="13"/>
        <v>0</v>
      </c>
      <c r="W60" s="128">
        <v>20</v>
      </c>
      <c r="X60" s="128">
        <f t="shared" si="14"/>
        <v>20</v>
      </c>
      <c r="Y60" s="129">
        <v>0</v>
      </c>
      <c r="Z60" s="128">
        <f t="shared" si="15"/>
        <v>20</v>
      </c>
    </row>
    <row r="61" spans="1:26" ht="12.75" hidden="1" outlineLevel="1">
      <c r="A61" s="128" t="s">
        <v>636</v>
      </c>
      <c r="C61" s="129" t="s">
        <v>637</v>
      </c>
      <c r="D61" s="129" t="s">
        <v>638</v>
      </c>
      <c r="E61" s="128">
        <v>0</v>
      </c>
      <c r="F61" s="128">
        <v>792.72</v>
      </c>
      <c r="G61" s="178">
        <f t="shared" si="9"/>
        <v>792.72</v>
      </c>
      <c r="H61" s="179">
        <v>0</v>
      </c>
      <c r="I61" s="179">
        <v>0</v>
      </c>
      <c r="J61" s="179">
        <v>0</v>
      </c>
      <c r="K61" s="179">
        <v>0</v>
      </c>
      <c r="L61" s="179">
        <f t="shared" si="10"/>
        <v>0</v>
      </c>
      <c r="M61" s="179">
        <v>0</v>
      </c>
      <c r="N61" s="179">
        <v>0</v>
      </c>
      <c r="O61" s="179">
        <v>0</v>
      </c>
      <c r="P61" s="179">
        <f t="shared" si="11"/>
        <v>0</v>
      </c>
      <c r="Q61" s="178">
        <v>0</v>
      </c>
      <c r="R61" s="178">
        <v>0</v>
      </c>
      <c r="S61" s="178">
        <v>0</v>
      </c>
      <c r="T61" s="178">
        <v>0</v>
      </c>
      <c r="U61" s="178">
        <f t="shared" si="12"/>
        <v>0</v>
      </c>
      <c r="V61" s="178">
        <f t="shared" si="13"/>
        <v>792.72</v>
      </c>
      <c r="W61" s="128">
        <v>1202.41</v>
      </c>
      <c r="X61" s="128">
        <f t="shared" si="14"/>
        <v>1995.13</v>
      </c>
      <c r="Y61" s="129">
        <v>0</v>
      </c>
      <c r="Z61" s="128">
        <f t="shared" si="15"/>
        <v>1995.13</v>
      </c>
    </row>
    <row r="62" spans="1:26" ht="12.75" hidden="1" outlineLevel="1">
      <c r="A62" s="128" t="s">
        <v>143</v>
      </c>
      <c r="C62" s="129" t="s">
        <v>144</v>
      </c>
      <c r="D62" s="129" t="s">
        <v>145</v>
      </c>
      <c r="E62" s="128">
        <v>0</v>
      </c>
      <c r="F62" s="128">
        <v>60</v>
      </c>
      <c r="G62" s="178">
        <f t="shared" si="9"/>
        <v>60</v>
      </c>
      <c r="H62" s="179">
        <v>0</v>
      </c>
      <c r="I62" s="179">
        <v>0</v>
      </c>
      <c r="J62" s="179">
        <v>0</v>
      </c>
      <c r="K62" s="179">
        <v>0</v>
      </c>
      <c r="L62" s="179">
        <f t="shared" si="10"/>
        <v>0</v>
      </c>
      <c r="M62" s="179">
        <v>0</v>
      </c>
      <c r="N62" s="179">
        <v>0</v>
      </c>
      <c r="O62" s="179">
        <v>0</v>
      </c>
      <c r="P62" s="179">
        <f t="shared" si="11"/>
        <v>0</v>
      </c>
      <c r="Q62" s="178">
        <v>0</v>
      </c>
      <c r="R62" s="178">
        <v>0</v>
      </c>
      <c r="S62" s="178">
        <v>0</v>
      </c>
      <c r="T62" s="178">
        <v>0</v>
      </c>
      <c r="U62" s="178">
        <f t="shared" si="12"/>
        <v>0</v>
      </c>
      <c r="V62" s="178">
        <f t="shared" si="13"/>
        <v>60</v>
      </c>
      <c r="W62" s="128">
        <v>45</v>
      </c>
      <c r="X62" s="128">
        <f t="shared" si="14"/>
        <v>105</v>
      </c>
      <c r="Y62" s="129">
        <v>0</v>
      </c>
      <c r="Z62" s="128">
        <f t="shared" si="15"/>
        <v>105</v>
      </c>
    </row>
    <row r="63" spans="1:26" ht="12.75" hidden="1" outlineLevel="1">
      <c r="A63" s="128" t="s">
        <v>639</v>
      </c>
      <c r="C63" s="129" t="s">
        <v>640</v>
      </c>
      <c r="D63" s="129" t="s">
        <v>641</v>
      </c>
      <c r="E63" s="128">
        <v>0</v>
      </c>
      <c r="F63" s="128">
        <v>102.14</v>
      </c>
      <c r="G63" s="178">
        <f t="shared" si="9"/>
        <v>102.14</v>
      </c>
      <c r="H63" s="179">
        <v>0</v>
      </c>
      <c r="I63" s="179">
        <v>0</v>
      </c>
      <c r="J63" s="179">
        <v>0</v>
      </c>
      <c r="K63" s="179">
        <v>0</v>
      </c>
      <c r="L63" s="179">
        <f t="shared" si="10"/>
        <v>0</v>
      </c>
      <c r="M63" s="179">
        <v>0</v>
      </c>
      <c r="N63" s="179">
        <v>0</v>
      </c>
      <c r="O63" s="179">
        <v>0</v>
      </c>
      <c r="P63" s="179">
        <f t="shared" si="11"/>
        <v>0</v>
      </c>
      <c r="Q63" s="178">
        <v>0</v>
      </c>
      <c r="R63" s="178">
        <v>0</v>
      </c>
      <c r="S63" s="178">
        <v>0</v>
      </c>
      <c r="T63" s="178">
        <v>0</v>
      </c>
      <c r="U63" s="178">
        <f t="shared" si="12"/>
        <v>0</v>
      </c>
      <c r="V63" s="178">
        <f t="shared" si="13"/>
        <v>102.14</v>
      </c>
      <c r="W63" s="128">
        <v>49253.1</v>
      </c>
      <c r="X63" s="128">
        <f t="shared" si="14"/>
        <v>49355.24</v>
      </c>
      <c r="Y63" s="129">
        <v>0</v>
      </c>
      <c r="Z63" s="128">
        <f t="shared" si="15"/>
        <v>49355.24</v>
      </c>
    </row>
    <row r="64" spans="1:26" ht="12.75" hidden="1" outlineLevel="1">
      <c r="A64" s="128" t="s">
        <v>642</v>
      </c>
      <c r="C64" s="129" t="s">
        <v>643</v>
      </c>
      <c r="D64" s="129" t="s">
        <v>644</v>
      </c>
      <c r="E64" s="128">
        <v>0</v>
      </c>
      <c r="F64" s="128">
        <v>10613.05</v>
      </c>
      <c r="G64" s="178">
        <f t="shared" si="9"/>
        <v>10613.05</v>
      </c>
      <c r="H64" s="179">
        <v>0</v>
      </c>
      <c r="I64" s="179">
        <v>0</v>
      </c>
      <c r="J64" s="179">
        <v>0</v>
      </c>
      <c r="K64" s="179">
        <v>0</v>
      </c>
      <c r="L64" s="179">
        <f t="shared" si="10"/>
        <v>0</v>
      </c>
      <c r="M64" s="179">
        <v>0</v>
      </c>
      <c r="N64" s="179">
        <v>0</v>
      </c>
      <c r="O64" s="179">
        <v>0</v>
      </c>
      <c r="P64" s="179">
        <f t="shared" si="11"/>
        <v>0</v>
      </c>
      <c r="Q64" s="178">
        <v>0</v>
      </c>
      <c r="R64" s="178">
        <v>0</v>
      </c>
      <c r="S64" s="178">
        <v>0</v>
      </c>
      <c r="T64" s="178">
        <v>0</v>
      </c>
      <c r="U64" s="178">
        <f t="shared" si="12"/>
        <v>0</v>
      </c>
      <c r="V64" s="178">
        <f t="shared" si="13"/>
        <v>10613.05</v>
      </c>
      <c r="W64" s="128">
        <v>5284.88</v>
      </c>
      <c r="X64" s="128">
        <f t="shared" si="14"/>
        <v>15897.93</v>
      </c>
      <c r="Y64" s="129">
        <v>0</v>
      </c>
      <c r="Z64" s="128">
        <f t="shared" si="15"/>
        <v>15897.93</v>
      </c>
    </row>
    <row r="65" spans="1:26" ht="12.75" hidden="1" outlineLevel="1">
      <c r="A65" s="128" t="s">
        <v>645</v>
      </c>
      <c r="C65" s="129" t="s">
        <v>646</v>
      </c>
      <c r="D65" s="129" t="s">
        <v>647</v>
      </c>
      <c r="E65" s="128">
        <v>0</v>
      </c>
      <c r="F65" s="128">
        <v>270.58</v>
      </c>
      <c r="G65" s="178">
        <f aca="true" t="shared" si="16" ref="G65:G96">E65+F65</f>
        <v>270.58</v>
      </c>
      <c r="H65" s="179">
        <v>0</v>
      </c>
      <c r="I65" s="179">
        <v>0</v>
      </c>
      <c r="J65" s="179">
        <v>0</v>
      </c>
      <c r="K65" s="179">
        <v>0</v>
      </c>
      <c r="L65" s="179">
        <f aca="true" t="shared" si="17" ref="L65:L96">J65+I65+K65</f>
        <v>0</v>
      </c>
      <c r="M65" s="179">
        <v>0</v>
      </c>
      <c r="N65" s="179">
        <v>0</v>
      </c>
      <c r="O65" s="179">
        <v>0</v>
      </c>
      <c r="P65" s="179">
        <f aca="true" t="shared" si="18" ref="P65:P96">M65+N65+O65</f>
        <v>0</v>
      </c>
      <c r="Q65" s="178">
        <v>0</v>
      </c>
      <c r="R65" s="178">
        <v>0</v>
      </c>
      <c r="S65" s="178">
        <v>0</v>
      </c>
      <c r="T65" s="178">
        <v>0</v>
      </c>
      <c r="U65" s="178">
        <f aca="true" t="shared" si="19" ref="U65:U96">Q65+R65+S65+T65</f>
        <v>0</v>
      </c>
      <c r="V65" s="178">
        <f aca="true" t="shared" si="20" ref="V65:V96">G65+H65+L65+P65+U65</f>
        <v>270.58</v>
      </c>
      <c r="W65" s="128">
        <v>87.18</v>
      </c>
      <c r="X65" s="128">
        <f aca="true" t="shared" si="21" ref="X65:X96">V65+W65</f>
        <v>357.76</v>
      </c>
      <c r="Y65" s="129">
        <v>0</v>
      </c>
      <c r="Z65" s="128">
        <f aca="true" t="shared" si="22" ref="Z65:Z96">X65+Y65</f>
        <v>357.76</v>
      </c>
    </row>
    <row r="66" spans="1:26" ht="12.75" hidden="1" outlineLevel="1">
      <c r="A66" s="128" t="s">
        <v>146</v>
      </c>
      <c r="C66" s="129" t="s">
        <v>147</v>
      </c>
      <c r="D66" s="129" t="s">
        <v>148</v>
      </c>
      <c r="E66" s="128">
        <v>0</v>
      </c>
      <c r="F66" s="128">
        <v>2081.59</v>
      </c>
      <c r="G66" s="178">
        <f t="shared" si="16"/>
        <v>2081.59</v>
      </c>
      <c r="H66" s="179">
        <v>0</v>
      </c>
      <c r="I66" s="179">
        <v>0</v>
      </c>
      <c r="J66" s="179">
        <v>0</v>
      </c>
      <c r="K66" s="179">
        <v>0</v>
      </c>
      <c r="L66" s="179">
        <f t="shared" si="17"/>
        <v>0</v>
      </c>
      <c r="M66" s="179">
        <v>0</v>
      </c>
      <c r="N66" s="179">
        <v>0</v>
      </c>
      <c r="O66" s="179">
        <v>0</v>
      </c>
      <c r="P66" s="179">
        <f t="shared" si="18"/>
        <v>0</v>
      </c>
      <c r="Q66" s="178">
        <v>0</v>
      </c>
      <c r="R66" s="178">
        <v>0</v>
      </c>
      <c r="S66" s="178">
        <v>0</v>
      </c>
      <c r="T66" s="178">
        <v>0</v>
      </c>
      <c r="U66" s="178">
        <f t="shared" si="19"/>
        <v>0</v>
      </c>
      <c r="V66" s="178">
        <f t="shared" si="20"/>
        <v>2081.59</v>
      </c>
      <c r="W66" s="128">
        <v>0</v>
      </c>
      <c r="X66" s="128">
        <f t="shared" si="21"/>
        <v>2081.59</v>
      </c>
      <c r="Y66" s="129">
        <v>0</v>
      </c>
      <c r="Z66" s="128">
        <f t="shared" si="22"/>
        <v>2081.59</v>
      </c>
    </row>
    <row r="67" spans="1:26" ht="12.75" hidden="1" outlineLevel="1">
      <c r="A67" s="128" t="s">
        <v>648</v>
      </c>
      <c r="C67" s="129" t="s">
        <v>649</v>
      </c>
      <c r="D67" s="129" t="s">
        <v>650</v>
      </c>
      <c r="E67" s="128">
        <v>0</v>
      </c>
      <c r="F67" s="128">
        <v>430.2</v>
      </c>
      <c r="G67" s="178">
        <f t="shared" si="16"/>
        <v>430.2</v>
      </c>
      <c r="H67" s="179">
        <v>0</v>
      </c>
      <c r="I67" s="179">
        <v>0</v>
      </c>
      <c r="J67" s="179">
        <v>0</v>
      </c>
      <c r="K67" s="179">
        <v>0</v>
      </c>
      <c r="L67" s="179">
        <f t="shared" si="17"/>
        <v>0</v>
      </c>
      <c r="M67" s="179">
        <v>0</v>
      </c>
      <c r="N67" s="179">
        <v>0</v>
      </c>
      <c r="O67" s="179">
        <v>0</v>
      </c>
      <c r="P67" s="179">
        <f t="shared" si="18"/>
        <v>0</v>
      </c>
      <c r="Q67" s="178">
        <v>0</v>
      </c>
      <c r="R67" s="178">
        <v>0</v>
      </c>
      <c r="S67" s="178">
        <v>0</v>
      </c>
      <c r="T67" s="178">
        <v>0</v>
      </c>
      <c r="U67" s="178">
        <f t="shared" si="19"/>
        <v>0</v>
      </c>
      <c r="V67" s="178">
        <f t="shared" si="20"/>
        <v>430.2</v>
      </c>
      <c r="W67" s="128">
        <v>489.85</v>
      </c>
      <c r="X67" s="128">
        <f t="shared" si="21"/>
        <v>920.05</v>
      </c>
      <c r="Y67" s="129">
        <v>0</v>
      </c>
      <c r="Z67" s="128">
        <f t="shared" si="22"/>
        <v>920.05</v>
      </c>
    </row>
    <row r="68" spans="1:26" ht="12.75" hidden="1" outlineLevel="1">
      <c r="A68" s="128" t="s">
        <v>651</v>
      </c>
      <c r="C68" s="129" t="s">
        <v>652</v>
      </c>
      <c r="D68" s="129" t="s">
        <v>653</v>
      </c>
      <c r="E68" s="128">
        <v>0</v>
      </c>
      <c r="F68" s="128">
        <v>80</v>
      </c>
      <c r="G68" s="178">
        <f t="shared" si="16"/>
        <v>80</v>
      </c>
      <c r="H68" s="179">
        <v>0</v>
      </c>
      <c r="I68" s="179">
        <v>0</v>
      </c>
      <c r="J68" s="179">
        <v>0</v>
      </c>
      <c r="K68" s="179">
        <v>0</v>
      </c>
      <c r="L68" s="179">
        <f t="shared" si="17"/>
        <v>0</v>
      </c>
      <c r="M68" s="179">
        <v>0</v>
      </c>
      <c r="N68" s="179">
        <v>0</v>
      </c>
      <c r="O68" s="179">
        <v>0</v>
      </c>
      <c r="P68" s="179">
        <f t="shared" si="18"/>
        <v>0</v>
      </c>
      <c r="Q68" s="178">
        <v>0</v>
      </c>
      <c r="R68" s="178">
        <v>0</v>
      </c>
      <c r="S68" s="178">
        <v>0</v>
      </c>
      <c r="T68" s="178">
        <v>0</v>
      </c>
      <c r="U68" s="178">
        <f t="shared" si="19"/>
        <v>0</v>
      </c>
      <c r="V68" s="178">
        <f t="shared" si="20"/>
        <v>80</v>
      </c>
      <c r="W68" s="128">
        <v>0</v>
      </c>
      <c r="X68" s="128">
        <f t="shared" si="21"/>
        <v>80</v>
      </c>
      <c r="Y68" s="129">
        <v>0</v>
      </c>
      <c r="Z68" s="128">
        <f t="shared" si="22"/>
        <v>80</v>
      </c>
    </row>
    <row r="69" spans="1:26" ht="12.75" hidden="1" outlineLevel="1">
      <c r="A69" s="128" t="s">
        <v>654</v>
      </c>
      <c r="C69" s="129" t="s">
        <v>655</v>
      </c>
      <c r="D69" s="129" t="s">
        <v>656</v>
      </c>
      <c r="E69" s="128">
        <v>0</v>
      </c>
      <c r="F69" s="128">
        <v>718.47</v>
      </c>
      <c r="G69" s="178">
        <f t="shared" si="16"/>
        <v>718.47</v>
      </c>
      <c r="H69" s="179">
        <v>0</v>
      </c>
      <c r="I69" s="179">
        <v>0</v>
      </c>
      <c r="J69" s="179">
        <v>0</v>
      </c>
      <c r="K69" s="179">
        <v>0</v>
      </c>
      <c r="L69" s="179">
        <f t="shared" si="17"/>
        <v>0</v>
      </c>
      <c r="M69" s="179">
        <v>0</v>
      </c>
      <c r="N69" s="179">
        <v>0</v>
      </c>
      <c r="O69" s="179">
        <v>0</v>
      </c>
      <c r="P69" s="179">
        <f t="shared" si="18"/>
        <v>0</v>
      </c>
      <c r="Q69" s="178">
        <v>0</v>
      </c>
      <c r="R69" s="178">
        <v>0</v>
      </c>
      <c r="S69" s="178">
        <v>0</v>
      </c>
      <c r="T69" s="178">
        <v>0</v>
      </c>
      <c r="U69" s="178">
        <f t="shared" si="19"/>
        <v>0</v>
      </c>
      <c r="V69" s="178">
        <f t="shared" si="20"/>
        <v>718.47</v>
      </c>
      <c r="W69" s="128">
        <v>0</v>
      </c>
      <c r="X69" s="128">
        <f t="shared" si="21"/>
        <v>718.47</v>
      </c>
      <c r="Y69" s="129">
        <v>0</v>
      </c>
      <c r="Z69" s="128">
        <f t="shared" si="22"/>
        <v>718.47</v>
      </c>
    </row>
    <row r="70" spans="1:26" ht="12.75" hidden="1" outlineLevel="1">
      <c r="A70" s="128" t="s">
        <v>657</v>
      </c>
      <c r="C70" s="129" t="s">
        <v>658</v>
      </c>
      <c r="D70" s="129" t="s">
        <v>659</v>
      </c>
      <c r="E70" s="128">
        <v>0</v>
      </c>
      <c r="F70" s="128">
        <v>233.76</v>
      </c>
      <c r="G70" s="178">
        <f t="shared" si="16"/>
        <v>233.76</v>
      </c>
      <c r="H70" s="179">
        <v>0</v>
      </c>
      <c r="I70" s="179">
        <v>0</v>
      </c>
      <c r="J70" s="179">
        <v>0</v>
      </c>
      <c r="K70" s="179">
        <v>0</v>
      </c>
      <c r="L70" s="179">
        <f t="shared" si="17"/>
        <v>0</v>
      </c>
      <c r="M70" s="179">
        <v>0</v>
      </c>
      <c r="N70" s="179">
        <v>0</v>
      </c>
      <c r="O70" s="179">
        <v>0</v>
      </c>
      <c r="P70" s="179">
        <f t="shared" si="18"/>
        <v>0</v>
      </c>
      <c r="Q70" s="178">
        <v>0</v>
      </c>
      <c r="R70" s="178">
        <v>0</v>
      </c>
      <c r="S70" s="178">
        <v>0</v>
      </c>
      <c r="T70" s="178">
        <v>0</v>
      </c>
      <c r="U70" s="178">
        <f t="shared" si="19"/>
        <v>0</v>
      </c>
      <c r="V70" s="178">
        <f t="shared" si="20"/>
        <v>233.76</v>
      </c>
      <c r="W70" s="128">
        <v>2000.6</v>
      </c>
      <c r="X70" s="128">
        <f t="shared" si="21"/>
        <v>2234.3599999999997</v>
      </c>
      <c r="Y70" s="129">
        <v>0</v>
      </c>
      <c r="Z70" s="128">
        <f t="shared" si="22"/>
        <v>2234.3599999999997</v>
      </c>
    </row>
    <row r="71" spans="1:26" ht="12.75" hidden="1" outlineLevel="1">
      <c r="A71" s="128" t="s">
        <v>149</v>
      </c>
      <c r="C71" s="129" t="s">
        <v>150</v>
      </c>
      <c r="D71" s="129" t="s">
        <v>151</v>
      </c>
      <c r="E71" s="128">
        <v>0</v>
      </c>
      <c r="F71" s="128">
        <v>0</v>
      </c>
      <c r="G71" s="178">
        <f t="shared" si="16"/>
        <v>0</v>
      </c>
      <c r="H71" s="179">
        <v>0</v>
      </c>
      <c r="I71" s="179">
        <v>0</v>
      </c>
      <c r="J71" s="179">
        <v>0</v>
      </c>
      <c r="K71" s="179">
        <v>0</v>
      </c>
      <c r="L71" s="179">
        <f t="shared" si="17"/>
        <v>0</v>
      </c>
      <c r="M71" s="179">
        <v>0</v>
      </c>
      <c r="N71" s="179">
        <v>0</v>
      </c>
      <c r="O71" s="179">
        <v>0</v>
      </c>
      <c r="P71" s="179">
        <f t="shared" si="18"/>
        <v>0</v>
      </c>
      <c r="Q71" s="178">
        <v>0</v>
      </c>
      <c r="R71" s="178">
        <v>0</v>
      </c>
      <c r="S71" s="178">
        <v>0</v>
      </c>
      <c r="T71" s="178">
        <v>0</v>
      </c>
      <c r="U71" s="178">
        <f t="shared" si="19"/>
        <v>0</v>
      </c>
      <c r="V71" s="178">
        <f t="shared" si="20"/>
        <v>0</v>
      </c>
      <c r="W71" s="128">
        <v>212.16</v>
      </c>
      <c r="X71" s="128">
        <f t="shared" si="21"/>
        <v>212.16</v>
      </c>
      <c r="Y71" s="129">
        <v>0</v>
      </c>
      <c r="Z71" s="128">
        <f t="shared" si="22"/>
        <v>212.16</v>
      </c>
    </row>
    <row r="72" spans="1:26" ht="12.75" hidden="1" outlineLevel="1">
      <c r="A72" s="128" t="s">
        <v>660</v>
      </c>
      <c r="C72" s="129" t="s">
        <v>661</v>
      </c>
      <c r="D72" s="129" t="s">
        <v>662</v>
      </c>
      <c r="E72" s="128">
        <v>0</v>
      </c>
      <c r="F72" s="128">
        <v>-226.87</v>
      </c>
      <c r="G72" s="178">
        <f t="shared" si="16"/>
        <v>-226.87</v>
      </c>
      <c r="H72" s="179">
        <v>0</v>
      </c>
      <c r="I72" s="179">
        <v>0</v>
      </c>
      <c r="J72" s="179">
        <v>0</v>
      </c>
      <c r="K72" s="179">
        <v>0</v>
      </c>
      <c r="L72" s="179">
        <f t="shared" si="17"/>
        <v>0</v>
      </c>
      <c r="M72" s="179">
        <v>0</v>
      </c>
      <c r="N72" s="179">
        <v>0</v>
      </c>
      <c r="O72" s="179">
        <v>0</v>
      </c>
      <c r="P72" s="179">
        <f t="shared" si="18"/>
        <v>0</v>
      </c>
      <c r="Q72" s="178">
        <v>0</v>
      </c>
      <c r="R72" s="178">
        <v>0</v>
      </c>
      <c r="S72" s="178">
        <v>0</v>
      </c>
      <c r="T72" s="178">
        <v>0</v>
      </c>
      <c r="U72" s="178">
        <f t="shared" si="19"/>
        <v>0</v>
      </c>
      <c r="V72" s="178">
        <f t="shared" si="20"/>
        <v>-226.87</v>
      </c>
      <c r="W72" s="128">
        <v>0</v>
      </c>
      <c r="X72" s="128">
        <f t="shared" si="21"/>
        <v>-226.87</v>
      </c>
      <c r="Y72" s="129">
        <v>0</v>
      </c>
      <c r="Z72" s="128">
        <f t="shared" si="22"/>
        <v>-226.87</v>
      </c>
    </row>
    <row r="73" spans="1:26" ht="12.75" hidden="1" outlineLevel="1">
      <c r="A73" s="128" t="s">
        <v>663</v>
      </c>
      <c r="C73" s="129" t="s">
        <v>664</v>
      </c>
      <c r="D73" s="129" t="s">
        <v>665</v>
      </c>
      <c r="E73" s="128">
        <v>0</v>
      </c>
      <c r="F73" s="128">
        <v>36871.82</v>
      </c>
      <c r="G73" s="178">
        <f t="shared" si="16"/>
        <v>36871.82</v>
      </c>
      <c r="H73" s="179">
        <v>0</v>
      </c>
      <c r="I73" s="179">
        <v>0</v>
      </c>
      <c r="J73" s="179">
        <v>0</v>
      </c>
      <c r="K73" s="179">
        <v>0</v>
      </c>
      <c r="L73" s="179">
        <f t="shared" si="17"/>
        <v>0</v>
      </c>
      <c r="M73" s="179">
        <v>0</v>
      </c>
      <c r="N73" s="179">
        <v>0</v>
      </c>
      <c r="O73" s="179">
        <v>0</v>
      </c>
      <c r="P73" s="179">
        <f t="shared" si="18"/>
        <v>0</v>
      </c>
      <c r="Q73" s="178">
        <v>0</v>
      </c>
      <c r="R73" s="178">
        <v>0</v>
      </c>
      <c r="S73" s="178">
        <v>0</v>
      </c>
      <c r="T73" s="178">
        <v>0</v>
      </c>
      <c r="U73" s="178">
        <f t="shared" si="19"/>
        <v>0</v>
      </c>
      <c r="V73" s="178">
        <f t="shared" si="20"/>
        <v>36871.82</v>
      </c>
      <c r="W73" s="128">
        <v>8775.67</v>
      </c>
      <c r="X73" s="128">
        <f t="shared" si="21"/>
        <v>45647.49</v>
      </c>
      <c r="Y73" s="129">
        <v>0</v>
      </c>
      <c r="Z73" s="128">
        <f t="shared" si="22"/>
        <v>45647.49</v>
      </c>
    </row>
    <row r="74" spans="1:26" ht="12.75" hidden="1" outlineLevel="1">
      <c r="A74" s="128" t="s">
        <v>666</v>
      </c>
      <c r="C74" s="129" t="s">
        <v>667</v>
      </c>
      <c r="D74" s="129" t="s">
        <v>668</v>
      </c>
      <c r="E74" s="128">
        <v>0</v>
      </c>
      <c r="F74" s="128">
        <v>1445.6</v>
      </c>
      <c r="G74" s="178">
        <f t="shared" si="16"/>
        <v>1445.6</v>
      </c>
      <c r="H74" s="179">
        <v>0</v>
      </c>
      <c r="I74" s="179">
        <v>0</v>
      </c>
      <c r="J74" s="179">
        <v>0</v>
      </c>
      <c r="K74" s="179">
        <v>0</v>
      </c>
      <c r="L74" s="179">
        <f t="shared" si="17"/>
        <v>0</v>
      </c>
      <c r="M74" s="179">
        <v>0</v>
      </c>
      <c r="N74" s="179">
        <v>0</v>
      </c>
      <c r="O74" s="179">
        <v>0</v>
      </c>
      <c r="P74" s="179">
        <f t="shared" si="18"/>
        <v>0</v>
      </c>
      <c r="Q74" s="178">
        <v>0</v>
      </c>
      <c r="R74" s="178">
        <v>0</v>
      </c>
      <c r="S74" s="178">
        <v>0</v>
      </c>
      <c r="T74" s="178">
        <v>0</v>
      </c>
      <c r="U74" s="178">
        <f t="shared" si="19"/>
        <v>0</v>
      </c>
      <c r="V74" s="178">
        <f t="shared" si="20"/>
        <v>1445.6</v>
      </c>
      <c r="W74" s="128">
        <v>1493.24</v>
      </c>
      <c r="X74" s="128">
        <f t="shared" si="21"/>
        <v>2938.84</v>
      </c>
      <c r="Y74" s="129">
        <v>0</v>
      </c>
      <c r="Z74" s="128">
        <f t="shared" si="22"/>
        <v>2938.84</v>
      </c>
    </row>
    <row r="75" spans="1:26" ht="12.75" hidden="1" outlineLevel="1">
      <c r="A75" s="128" t="s">
        <v>669</v>
      </c>
      <c r="C75" s="129" t="s">
        <v>670</v>
      </c>
      <c r="D75" s="129" t="s">
        <v>671</v>
      </c>
      <c r="E75" s="128">
        <v>0</v>
      </c>
      <c r="F75" s="128">
        <v>1853.14</v>
      </c>
      <c r="G75" s="178">
        <f t="shared" si="16"/>
        <v>1853.14</v>
      </c>
      <c r="H75" s="179">
        <v>0</v>
      </c>
      <c r="I75" s="179">
        <v>0</v>
      </c>
      <c r="J75" s="179">
        <v>0</v>
      </c>
      <c r="K75" s="179">
        <v>0</v>
      </c>
      <c r="L75" s="179">
        <f t="shared" si="17"/>
        <v>0</v>
      </c>
      <c r="M75" s="179">
        <v>0</v>
      </c>
      <c r="N75" s="179">
        <v>0</v>
      </c>
      <c r="O75" s="179">
        <v>0</v>
      </c>
      <c r="P75" s="179">
        <f t="shared" si="18"/>
        <v>0</v>
      </c>
      <c r="Q75" s="178">
        <v>0</v>
      </c>
      <c r="R75" s="178">
        <v>0</v>
      </c>
      <c r="S75" s="178">
        <v>0</v>
      </c>
      <c r="T75" s="178">
        <v>0</v>
      </c>
      <c r="U75" s="178">
        <f t="shared" si="19"/>
        <v>0</v>
      </c>
      <c r="V75" s="178">
        <f t="shared" si="20"/>
        <v>1853.14</v>
      </c>
      <c r="W75" s="128">
        <v>0</v>
      </c>
      <c r="X75" s="128">
        <f t="shared" si="21"/>
        <v>1853.14</v>
      </c>
      <c r="Y75" s="129">
        <v>0</v>
      </c>
      <c r="Z75" s="128">
        <f t="shared" si="22"/>
        <v>1853.14</v>
      </c>
    </row>
    <row r="76" spans="1:26" ht="12.75" hidden="1" outlineLevel="1">
      <c r="A76" s="128" t="s">
        <v>672</v>
      </c>
      <c r="C76" s="129" t="s">
        <v>673</v>
      </c>
      <c r="D76" s="129" t="s">
        <v>674</v>
      </c>
      <c r="E76" s="128">
        <v>0</v>
      </c>
      <c r="F76" s="128">
        <v>8957.82</v>
      </c>
      <c r="G76" s="178">
        <f t="shared" si="16"/>
        <v>8957.82</v>
      </c>
      <c r="H76" s="179">
        <v>0</v>
      </c>
      <c r="I76" s="179">
        <v>0</v>
      </c>
      <c r="J76" s="179">
        <v>0</v>
      </c>
      <c r="K76" s="179">
        <v>0</v>
      </c>
      <c r="L76" s="179">
        <f t="shared" si="17"/>
        <v>0</v>
      </c>
      <c r="M76" s="179">
        <v>0</v>
      </c>
      <c r="N76" s="179">
        <v>0</v>
      </c>
      <c r="O76" s="179">
        <v>0</v>
      </c>
      <c r="P76" s="179">
        <f t="shared" si="18"/>
        <v>0</v>
      </c>
      <c r="Q76" s="178">
        <v>0</v>
      </c>
      <c r="R76" s="178">
        <v>0</v>
      </c>
      <c r="S76" s="178">
        <v>0</v>
      </c>
      <c r="T76" s="178">
        <v>0</v>
      </c>
      <c r="U76" s="178">
        <f t="shared" si="19"/>
        <v>0</v>
      </c>
      <c r="V76" s="178">
        <f t="shared" si="20"/>
        <v>8957.82</v>
      </c>
      <c r="W76" s="128">
        <v>0</v>
      </c>
      <c r="X76" s="128">
        <f t="shared" si="21"/>
        <v>8957.82</v>
      </c>
      <c r="Y76" s="129">
        <v>0</v>
      </c>
      <c r="Z76" s="128">
        <f t="shared" si="22"/>
        <v>8957.82</v>
      </c>
    </row>
    <row r="77" spans="1:26" ht="12.75" hidden="1" outlineLevel="1">
      <c r="A77" s="128" t="s">
        <v>152</v>
      </c>
      <c r="C77" s="129" t="s">
        <v>153</v>
      </c>
      <c r="D77" s="129" t="s">
        <v>154</v>
      </c>
      <c r="E77" s="128">
        <v>0</v>
      </c>
      <c r="F77" s="128">
        <v>14250</v>
      </c>
      <c r="G77" s="178">
        <f t="shared" si="16"/>
        <v>14250</v>
      </c>
      <c r="H77" s="179">
        <v>0</v>
      </c>
      <c r="I77" s="179">
        <v>0</v>
      </c>
      <c r="J77" s="179">
        <v>0</v>
      </c>
      <c r="K77" s="179">
        <v>0</v>
      </c>
      <c r="L77" s="179">
        <f t="shared" si="17"/>
        <v>0</v>
      </c>
      <c r="M77" s="179">
        <v>0</v>
      </c>
      <c r="N77" s="179">
        <v>0</v>
      </c>
      <c r="O77" s="179">
        <v>0</v>
      </c>
      <c r="P77" s="179">
        <f t="shared" si="18"/>
        <v>0</v>
      </c>
      <c r="Q77" s="178">
        <v>0</v>
      </c>
      <c r="R77" s="178">
        <v>0</v>
      </c>
      <c r="S77" s="178">
        <v>0</v>
      </c>
      <c r="T77" s="178">
        <v>0</v>
      </c>
      <c r="U77" s="178">
        <f t="shared" si="19"/>
        <v>0</v>
      </c>
      <c r="V77" s="178">
        <f t="shared" si="20"/>
        <v>14250</v>
      </c>
      <c r="W77" s="128">
        <v>0</v>
      </c>
      <c r="X77" s="128">
        <f t="shared" si="21"/>
        <v>14250</v>
      </c>
      <c r="Y77" s="129">
        <v>0</v>
      </c>
      <c r="Z77" s="128">
        <f t="shared" si="22"/>
        <v>14250</v>
      </c>
    </row>
    <row r="78" spans="1:26" ht="12.75" hidden="1" outlineLevel="1">
      <c r="A78" s="128" t="s">
        <v>155</v>
      </c>
      <c r="C78" s="129" t="s">
        <v>156</v>
      </c>
      <c r="D78" s="129" t="s">
        <v>157</v>
      </c>
      <c r="E78" s="128">
        <v>0</v>
      </c>
      <c r="F78" s="128">
        <v>821.89</v>
      </c>
      <c r="G78" s="178">
        <f t="shared" si="16"/>
        <v>821.89</v>
      </c>
      <c r="H78" s="179">
        <v>0</v>
      </c>
      <c r="I78" s="179">
        <v>0</v>
      </c>
      <c r="J78" s="179">
        <v>0</v>
      </c>
      <c r="K78" s="179">
        <v>0</v>
      </c>
      <c r="L78" s="179">
        <f t="shared" si="17"/>
        <v>0</v>
      </c>
      <c r="M78" s="179">
        <v>0</v>
      </c>
      <c r="N78" s="179">
        <v>0</v>
      </c>
      <c r="O78" s="179">
        <v>0</v>
      </c>
      <c r="P78" s="179">
        <f t="shared" si="18"/>
        <v>0</v>
      </c>
      <c r="Q78" s="178">
        <v>0</v>
      </c>
      <c r="R78" s="178">
        <v>0</v>
      </c>
      <c r="S78" s="178">
        <v>0</v>
      </c>
      <c r="T78" s="178">
        <v>0</v>
      </c>
      <c r="U78" s="178">
        <f t="shared" si="19"/>
        <v>0</v>
      </c>
      <c r="V78" s="178">
        <f t="shared" si="20"/>
        <v>821.89</v>
      </c>
      <c r="W78" s="128">
        <v>0</v>
      </c>
      <c r="X78" s="128">
        <f t="shared" si="21"/>
        <v>821.89</v>
      </c>
      <c r="Y78" s="129">
        <v>0</v>
      </c>
      <c r="Z78" s="128">
        <f t="shared" si="22"/>
        <v>821.89</v>
      </c>
    </row>
    <row r="79" spans="1:26" ht="12.75" hidden="1" outlineLevel="1">
      <c r="A79" s="128" t="s">
        <v>675</v>
      </c>
      <c r="C79" s="129" t="s">
        <v>676</v>
      </c>
      <c r="D79" s="129" t="s">
        <v>677</v>
      </c>
      <c r="E79" s="128">
        <v>0</v>
      </c>
      <c r="F79" s="128">
        <v>113086.18</v>
      </c>
      <c r="G79" s="178">
        <f t="shared" si="16"/>
        <v>113086.18</v>
      </c>
      <c r="H79" s="179">
        <v>0</v>
      </c>
      <c r="I79" s="179">
        <v>0</v>
      </c>
      <c r="J79" s="179">
        <v>0</v>
      </c>
      <c r="K79" s="179">
        <v>0</v>
      </c>
      <c r="L79" s="179">
        <f t="shared" si="17"/>
        <v>0</v>
      </c>
      <c r="M79" s="179">
        <v>0</v>
      </c>
      <c r="N79" s="179">
        <v>0</v>
      </c>
      <c r="O79" s="179">
        <v>0</v>
      </c>
      <c r="P79" s="179">
        <f t="shared" si="18"/>
        <v>0</v>
      </c>
      <c r="Q79" s="178">
        <v>0</v>
      </c>
      <c r="R79" s="178">
        <v>0</v>
      </c>
      <c r="S79" s="178">
        <v>0</v>
      </c>
      <c r="T79" s="178">
        <v>0</v>
      </c>
      <c r="U79" s="178">
        <f t="shared" si="19"/>
        <v>0</v>
      </c>
      <c r="V79" s="178">
        <f t="shared" si="20"/>
        <v>113086.18</v>
      </c>
      <c r="W79" s="128">
        <v>0</v>
      </c>
      <c r="X79" s="128">
        <f t="shared" si="21"/>
        <v>113086.18</v>
      </c>
      <c r="Y79" s="129">
        <v>0</v>
      </c>
      <c r="Z79" s="128">
        <f t="shared" si="22"/>
        <v>113086.18</v>
      </c>
    </row>
    <row r="80" spans="1:26" ht="12.75" hidden="1" outlineLevel="1">
      <c r="A80" s="128" t="s">
        <v>678</v>
      </c>
      <c r="C80" s="129" t="s">
        <v>679</v>
      </c>
      <c r="D80" s="129" t="s">
        <v>680</v>
      </c>
      <c r="E80" s="128">
        <v>0</v>
      </c>
      <c r="F80" s="128">
        <v>5392.89</v>
      </c>
      <c r="G80" s="178">
        <f t="shared" si="16"/>
        <v>5392.89</v>
      </c>
      <c r="H80" s="179">
        <v>0</v>
      </c>
      <c r="I80" s="179">
        <v>0</v>
      </c>
      <c r="J80" s="179">
        <v>0</v>
      </c>
      <c r="K80" s="179">
        <v>0</v>
      </c>
      <c r="L80" s="179">
        <f t="shared" si="17"/>
        <v>0</v>
      </c>
      <c r="M80" s="179">
        <v>0</v>
      </c>
      <c r="N80" s="179">
        <v>0</v>
      </c>
      <c r="O80" s="179">
        <v>0</v>
      </c>
      <c r="P80" s="179">
        <f t="shared" si="18"/>
        <v>0</v>
      </c>
      <c r="Q80" s="178">
        <v>0</v>
      </c>
      <c r="R80" s="178">
        <v>0</v>
      </c>
      <c r="S80" s="178">
        <v>0</v>
      </c>
      <c r="T80" s="178">
        <v>0</v>
      </c>
      <c r="U80" s="178">
        <f t="shared" si="19"/>
        <v>0</v>
      </c>
      <c r="V80" s="178">
        <f t="shared" si="20"/>
        <v>5392.89</v>
      </c>
      <c r="W80" s="128">
        <v>0</v>
      </c>
      <c r="X80" s="128">
        <f t="shared" si="21"/>
        <v>5392.89</v>
      </c>
      <c r="Y80" s="129">
        <v>0</v>
      </c>
      <c r="Z80" s="128">
        <f t="shared" si="22"/>
        <v>5392.89</v>
      </c>
    </row>
    <row r="81" spans="1:26" ht="12.75" hidden="1" outlineLevel="1">
      <c r="A81" s="128" t="s">
        <v>681</v>
      </c>
      <c r="C81" s="129" t="s">
        <v>682</v>
      </c>
      <c r="D81" s="129" t="s">
        <v>683</v>
      </c>
      <c r="E81" s="128">
        <v>0</v>
      </c>
      <c r="F81" s="128">
        <v>480</v>
      </c>
      <c r="G81" s="178">
        <f t="shared" si="16"/>
        <v>480</v>
      </c>
      <c r="H81" s="179">
        <v>0</v>
      </c>
      <c r="I81" s="179">
        <v>0</v>
      </c>
      <c r="J81" s="179">
        <v>0</v>
      </c>
      <c r="K81" s="179">
        <v>0</v>
      </c>
      <c r="L81" s="179">
        <f t="shared" si="17"/>
        <v>0</v>
      </c>
      <c r="M81" s="179">
        <v>0</v>
      </c>
      <c r="N81" s="179">
        <v>0</v>
      </c>
      <c r="O81" s="179">
        <v>0</v>
      </c>
      <c r="P81" s="179">
        <f t="shared" si="18"/>
        <v>0</v>
      </c>
      <c r="Q81" s="178">
        <v>0</v>
      </c>
      <c r="R81" s="178">
        <v>0</v>
      </c>
      <c r="S81" s="178">
        <v>0</v>
      </c>
      <c r="T81" s="178">
        <v>0</v>
      </c>
      <c r="U81" s="178">
        <f t="shared" si="19"/>
        <v>0</v>
      </c>
      <c r="V81" s="178">
        <f t="shared" si="20"/>
        <v>480</v>
      </c>
      <c r="W81" s="128">
        <v>1260</v>
      </c>
      <c r="X81" s="128">
        <f t="shared" si="21"/>
        <v>1740</v>
      </c>
      <c r="Y81" s="129">
        <v>0</v>
      </c>
      <c r="Z81" s="128">
        <f t="shared" si="22"/>
        <v>1740</v>
      </c>
    </row>
    <row r="82" spans="1:26" ht="12.75" hidden="1" outlineLevel="1">
      <c r="A82" s="128" t="s">
        <v>158</v>
      </c>
      <c r="C82" s="129" t="s">
        <v>159</v>
      </c>
      <c r="D82" s="129" t="s">
        <v>160</v>
      </c>
      <c r="E82" s="128">
        <v>0</v>
      </c>
      <c r="F82" s="128">
        <v>144</v>
      </c>
      <c r="G82" s="178">
        <f t="shared" si="16"/>
        <v>144</v>
      </c>
      <c r="H82" s="179">
        <v>0</v>
      </c>
      <c r="I82" s="179">
        <v>0</v>
      </c>
      <c r="J82" s="179">
        <v>0</v>
      </c>
      <c r="K82" s="179">
        <v>0</v>
      </c>
      <c r="L82" s="179">
        <f t="shared" si="17"/>
        <v>0</v>
      </c>
      <c r="M82" s="179">
        <v>0</v>
      </c>
      <c r="N82" s="179">
        <v>0</v>
      </c>
      <c r="O82" s="179">
        <v>0</v>
      </c>
      <c r="P82" s="179">
        <f t="shared" si="18"/>
        <v>0</v>
      </c>
      <c r="Q82" s="178">
        <v>0</v>
      </c>
      <c r="R82" s="178">
        <v>0</v>
      </c>
      <c r="S82" s="178">
        <v>0</v>
      </c>
      <c r="T82" s="178">
        <v>0</v>
      </c>
      <c r="U82" s="178">
        <f t="shared" si="19"/>
        <v>0</v>
      </c>
      <c r="V82" s="178">
        <f t="shared" si="20"/>
        <v>144</v>
      </c>
      <c r="W82" s="128">
        <v>0</v>
      </c>
      <c r="X82" s="128">
        <f t="shared" si="21"/>
        <v>144</v>
      </c>
      <c r="Y82" s="129">
        <v>0</v>
      </c>
      <c r="Z82" s="128">
        <f t="shared" si="22"/>
        <v>144</v>
      </c>
    </row>
    <row r="83" spans="1:26" ht="12.75" hidden="1" outlineLevel="1">
      <c r="A83" s="128" t="s">
        <v>684</v>
      </c>
      <c r="C83" s="129" t="s">
        <v>685</v>
      </c>
      <c r="D83" s="129" t="s">
        <v>686</v>
      </c>
      <c r="E83" s="128">
        <v>0</v>
      </c>
      <c r="F83" s="128">
        <v>35400</v>
      </c>
      <c r="G83" s="178">
        <f t="shared" si="16"/>
        <v>35400</v>
      </c>
      <c r="H83" s="179">
        <v>0</v>
      </c>
      <c r="I83" s="179">
        <v>0</v>
      </c>
      <c r="J83" s="179">
        <v>0</v>
      </c>
      <c r="K83" s="179">
        <v>0</v>
      </c>
      <c r="L83" s="179">
        <f t="shared" si="17"/>
        <v>0</v>
      </c>
      <c r="M83" s="179">
        <v>0</v>
      </c>
      <c r="N83" s="179">
        <v>0</v>
      </c>
      <c r="O83" s="179">
        <v>0</v>
      </c>
      <c r="P83" s="179">
        <f t="shared" si="18"/>
        <v>0</v>
      </c>
      <c r="Q83" s="178">
        <v>0</v>
      </c>
      <c r="R83" s="178">
        <v>0</v>
      </c>
      <c r="S83" s="178">
        <v>0</v>
      </c>
      <c r="T83" s="178">
        <v>0</v>
      </c>
      <c r="U83" s="178">
        <f t="shared" si="19"/>
        <v>0</v>
      </c>
      <c r="V83" s="178">
        <f t="shared" si="20"/>
        <v>35400</v>
      </c>
      <c r="W83" s="128">
        <v>0</v>
      </c>
      <c r="X83" s="128">
        <f t="shared" si="21"/>
        <v>35400</v>
      </c>
      <c r="Y83" s="129">
        <v>0</v>
      </c>
      <c r="Z83" s="128">
        <f t="shared" si="22"/>
        <v>35400</v>
      </c>
    </row>
    <row r="84" spans="1:26" ht="12.75" hidden="1" outlineLevel="1">
      <c r="A84" s="128" t="s">
        <v>687</v>
      </c>
      <c r="C84" s="129" t="s">
        <v>688</v>
      </c>
      <c r="D84" s="129" t="s">
        <v>689</v>
      </c>
      <c r="E84" s="128">
        <v>0</v>
      </c>
      <c r="F84" s="128">
        <v>9956</v>
      </c>
      <c r="G84" s="178">
        <f t="shared" si="16"/>
        <v>9956</v>
      </c>
      <c r="H84" s="179">
        <v>0</v>
      </c>
      <c r="I84" s="179">
        <v>0</v>
      </c>
      <c r="J84" s="179">
        <v>0</v>
      </c>
      <c r="K84" s="179">
        <v>0</v>
      </c>
      <c r="L84" s="179">
        <f t="shared" si="17"/>
        <v>0</v>
      </c>
      <c r="M84" s="179">
        <v>0</v>
      </c>
      <c r="N84" s="179">
        <v>0</v>
      </c>
      <c r="O84" s="179">
        <v>0</v>
      </c>
      <c r="P84" s="179">
        <f t="shared" si="18"/>
        <v>0</v>
      </c>
      <c r="Q84" s="178">
        <v>0</v>
      </c>
      <c r="R84" s="178">
        <v>0</v>
      </c>
      <c r="S84" s="178">
        <v>0</v>
      </c>
      <c r="T84" s="178">
        <v>0</v>
      </c>
      <c r="U84" s="178">
        <f t="shared" si="19"/>
        <v>0</v>
      </c>
      <c r="V84" s="178">
        <f t="shared" si="20"/>
        <v>9956</v>
      </c>
      <c r="W84" s="128">
        <v>2489</v>
      </c>
      <c r="X84" s="128">
        <f t="shared" si="21"/>
        <v>12445</v>
      </c>
      <c r="Y84" s="129">
        <v>0</v>
      </c>
      <c r="Z84" s="128">
        <f t="shared" si="22"/>
        <v>12445</v>
      </c>
    </row>
    <row r="85" spans="1:26" ht="12.75" hidden="1" outlineLevel="1">
      <c r="A85" s="128" t="s">
        <v>690</v>
      </c>
      <c r="C85" s="129" t="s">
        <v>691</v>
      </c>
      <c r="D85" s="129" t="s">
        <v>692</v>
      </c>
      <c r="E85" s="128">
        <v>0</v>
      </c>
      <c r="F85" s="128">
        <v>1826.1</v>
      </c>
      <c r="G85" s="178">
        <f t="shared" si="16"/>
        <v>1826.1</v>
      </c>
      <c r="H85" s="179">
        <v>0</v>
      </c>
      <c r="I85" s="179">
        <v>0</v>
      </c>
      <c r="J85" s="179">
        <v>0</v>
      </c>
      <c r="K85" s="179">
        <v>0</v>
      </c>
      <c r="L85" s="179">
        <f t="shared" si="17"/>
        <v>0</v>
      </c>
      <c r="M85" s="179">
        <v>0</v>
      </c>
      <c r="N85" s="179">
        <v>0</v>
      </c>
      <c r="O85" s="179">
        <v>0</v>
      </c>
      <c r="P85" s="179">
        <f t="shared" si="18"/>
        <v>0</v>
      </c>
      <c r="Q85" s="178">
        <v>0</v>
      </c>
      <c r="R85" s="178">
        <v>0</v>
      </c>
      <c r="S85" s="178">
        <v>0</v>
      </c>
      <c r="T85" s="178">
        <v>0</v>
      </c>
      <c r="U85" s="178">
        <f t="shared" si="19"/>
        <v>0</v>
      </c>
      <c r="V85" s="178">
        <f t="shared" si="20"/>
        <v>1826.1</v>
      </c>
      <c r="W85" s="128">
        <v>0</v>
      </c>
      <c r="X85" s="128">
        <f t="shared" si="21"/>
        <v>1826.1</v>
      </c>
      <c r="Y85" s="129">
        <v>0</v>
      </c>
      <c r="Z85" s="128">
        <f t="shared" si="22"/>
        <v>1826.1</v>
      </c>
    </row>
    <row r="86" spans="1:26" ht="12.75" hidden="1" outlineLevel="1">
      <c r="A86" s="128" t="s">
        <v>161</v>
      </c>
      <c r="C86" s="129" t="s">
        <v>162</v>
      </c>
      <c r="D86" s="129" t="s">
        <v>163</v>
      </c>
      <c r="E86" s="128">
        <v>0</v>
      </c>
      <c r="F86" s="128">
        <v>0</v>
      </c>
      <c r="G86" s="178">
        <f t="shared" si="16"/>
        <v>0</v>
      </c>
      <c r="H86" s="179">
        <v>0</v>
      </c>
      <c r="I86" s="179">
        <v>0</v>
      </c>
      <c r="J86" s="179">
        <v>0</v>
      </c>
      <c r="K86" s="179">
        <v>0</v>
      </c>
      <c r="L86" s="179">
        <f t="shared" si="17"/>
        <v>0</v>
      </c>
      <c r="M86" s="179">
        <v>0</v>
      </c>
      <c r="N86" s="179">
        <v>0</v>
      </c>
      <c r="O86" s="179">
        <v>0</v>
      </c>
      <c r="P86" s="179">
        <f t="shared" si="18"/>
        <v>0</v>
      </c>
      <c r="Q86" s="178">
        <v>0</v>
      </c>
      <c r="R86" s="178">
        <v>0</v>
      </c>
      <c r="S86" s="178">
        <v>0</v>
      </c>
      <c r="T86" s="178">
        <v>0</v>
      </c>
      <c r="U86" s="178">
        <f t="shared" si="19"/>
        <v>0</v>
      </c>
      <c r="V86" s="178">
        <f t="shared" si="20"/>
        <v>0</v>
      </c>
      <c r="W86" s="128">
        <v>7569</v>
      </c>
      <c r="X86" s="128">
        <f t="shared" si="21"/>
        <v>7569</v>
      </c>
      <c r="Y86" s="129">
        <v>0</v>
      </c>
      <c r="Z86" s="128">
        <f t="shared" si="22"/>
        <v>7569</v>
      </c>
    </row>
    <row r="87" spans="1:26" ht="12.75" hidden="1" outlineLevel="1">
      <c r="A87" s="128" t="s">
        <v>164</v>
      </c>
      <c r="C87" s="129" t="s">
        <v>165</v>
      </c>
      <c r="D87" s="129" t="s">
        <v>166</v>
      </c>
      <c r="E87" s="128">
        <v>0</v>
      </c>
      <c r="F87" s="128">
        <v>0</v>
      </c>
      <c r="G87" s="178">
        <f t="shared" si="16"/>
        <v>0</v>
      </c>
      <c r="H87" s="179">
        <v>0</v>
      </c>
      <c r="I87" s="179">
        <v>0</v>
      </c>
      <c r="J87" s="179">
        <v>0</v>
      </c>
      <c r="K87" s="179">
        <v>0</v>
      </c>
      <c r="L87" s="179">
        <f t="shared" si="17"/>
        <v>0</v>
      </c>
      <c r="M87" s="179">
        <v>0</v>
      </c>
      <c r="N87" s="179">
        <v>0</v>
      </c>
      <c r="O87" s="179">
        <v>0</v>
      </c>
      <c r="P87" s="179">
        <f t="shared" si="18"/>
        <v>0</v>
      </c>
      <c r="Q87" s="178">
        <v>0</v>
      </c>
      <c r="R87" s="178">
        <v>0</v>
      </c>
      <c r="S87" s="178">
        <v>0</v>
      </c>
      <c r="T87" s="178">
        <v>0</v>
      </c>
      <c r="U87" s="178">
        <f t="shared" si="19"/>
        <v>0</v>
      </c>
      <c r="V87" s="178">
        <f t="shared" si="20"/>
        <v>0</v>
      </c>
      <c r="W87" s="128">
        <v>9641.97</v>
      </c>
      <c r="X87" s="128">
        <f t="shared" si="21"/>
        <v>9641.97</v>
      </c>
      <c r="Y87" s="129">
        <v>0</v>
      </c>
      <c r="Z87" s="128">
        <f t="shared" si="22"/>
        <v>9641.97</v>
      </c>
    </row>
    <row r="88" spans="1:26" ht="12.75" hidden="1" outlineLevel="1">
      <c r="A88" s="128" t="s">
        <v>693</v>
      </c>
      <c r="C88" s="129" t="s">
        <v>694</v>
      </c>
      <c r="D88" s="129" t="s">
        <v>695</v>
      </c>
      <c r="E88" s="128">
        <v>0</v>
      </c>
      <c r="F88" s="128">
        <v>1075</v>
      </c>
      <c r="G88" s="178">
        <f t="shared" si="16"/>
        <v>1075</v>
      </c>
      <c r="H88" s="179">
        <v>0</v>
      </c>
      <c r="I88" s="179">
        <v>0</v>
      </c>
      <c r="J88" s="179">
        <v>0</v>
      </c>
      <c r="K88" s="179">
        <v>0</v>
      </c>
      <c r="L88" s="179">
        <f t="shared" si="17"/>
        <v>0</v>
      </c>
      <c r="M88" s="179">
        <v>0</v>
      </c>
      <c r="N88" s="179">
        <v>0</v>
      </c>
      <c r="O88" s="179">
        <v>0</v>
      </c>
      <c r="P88" s="179">
        <f t="shared" si="18"/>
        <v>0</v>
      </c>
      <c r="Q88" s="178">
        <v>0</v>
      </c>
      <c r="R88" s="178">
        <v>0</v>
      </c>
      <c r="S88" s="178">
        <v>0</v>
      </c>
      <c r="T88" s="178">
        <v>0</v>
      </c>
      <c r="U88" s="178">
        <f t="shared" si="19"/>
        <v>0</v>
      </c>
      <c r="V88" s="178">
        <f t="shared" si="20"/>
        <v>1075</v>
      </c>
      <c r="W88" s="128">
        <v>19543.36</v>
      </c>
      <c r="X88" s="128">
        <f t="shared" si="21"/>
        <v>20618.36</v>
      </c>
      <c r="Y88" s="129">
        <v>957478.2</v>
      </c>
      <c r="Z88" s="128">
        <f t="shared" si="22"/>
        <v>978096.5599999999</v>
      </c>
    </row>
    <row r="89" spans="1:26" ht="12.75" hidden="1" outlineLevel="1">
      <c r="A89" s="128" t="s">
        <v>696</v>
      </c>
      <c r="C89" s="129" t="s">
        <v>697</v>
      </c>
      <c r="D89" s="129" t="s">
        <v>698</v>
      </c>
      <c r="E89" s="128">
        <v>0</v>
      </c>
      <c r="F89" s="128">
        <v>8026.9</v>
      </c>
      <c r="G89" s="178">
        <f t="shared" si="16"/>
        <v>8026.9</v>
      </c>
      <c r="H89" s="179">
        <v>0</v>
      </c>
      <c r="I89" s="179">
        <v>0</v>
      </c>
      <c r="J89" s="179">
        <v>0</v>
      </c>
      <c r="K89" s="179">
        <v>0</v>
      </c>
      <c r="L89" s="179">
        <f t="shared" si="17"/>
        <v>0</v>
      </c>
      <c r="M89" s="179">
        <v>0</v>
      </c>
      <c r="N89" s="179">
        <v>0</v>
      </c>
      <c r="O89" s="179">
        <v>0</v>
      </c>
      <c r="P89" s="179">
        <f t="shared" si="18"/>
        <v>0</v>
      </c>
      <c r="Q89" s="178">
        <v>0</v>
      </c>
      <c r="R89" s="178">
        <v>0</v>
      </c>
      <c r="S89" s="178">
        <v>0</v>
      </c>
      <c r="T89" s="178">
        <v>0</v>
      </c>
      <c r="U89" s="178">
        <f t="shared" si="19"/>
        <v>0</v>
      </c>
      <c r="V89" s="178">
        <f t="shared" si="20"/>
        <v>8026.9</v>
      </c>
      <c r="W89" s="128">
        <v>0</v>
      </c>
      <c r="X89" s="128">
        <f t="shared" si="21"/>
        <v>8026.9</v>
      </c>
      <c r="Y89" s="129">
        <v>0</v>
      </c>
      <c r="Z89" s="128">
        <f t="shared" si="22"/>
        <v>8026.9</v>
      </c>
    </row>
    <row r="90" spans="1:26" ht="12.75" hidden="1" outlineLevel="1">
      <c r="A90" s="128" t="s">
        <v>167</v>
      </c>
      <c r="C90" s="129" t="s">
        <v>168</v>
      </c>
      <c r="D90" s="129" t="s">
        <v>169</v>
      </c>
      <c r="E90" s="128">
        <v>0</v>
      </c>
      <c r="F90" s="128">
        <v>127.17</v>
      </c>
      <c r="G90" s="178">
        <f t="shared" si="16"/>
        <v>127.17</v>
      </c>
      <c r="H90" s="179">
        <v>0</v>
      </c>
      <c r="I90" s="179">
        <v>0</v>
      </c>
      <c r="J90" s="179">
        <v>0</v>
      </c>
      <c r="K90" s="179">
        <v>0</v>
      </c>
      <c r="L90" s="179">
        <f t="shared" si="17"/>
        <v>0</v>
      </c>
      <c r="M90" s="179">
        <v>0</v>
      </c>
      <c r="N90" s="179">
        <v>0</v>
      </c>
      <c r="O90" s="179">
        <v>0</v>
      </c>
      <c r="P90" s="179">
        <f t="shared" si="18"/>
        <v>0</v>
      </c>
      <c r="Q90" s="178">
        <v>0</v>
      </c>
      <c r="R90" s="178">
        <v>0</v>
      </c>
      <c r="S90" s="178">
        <v>0</v>
      </c>
      <c r="T90" s="178">
        <v>0</v>
      </c>
      <c r="U90" s="178">
        <f t="shared" si="19"/>
        <v>0</v>
      </c>
      <c r="V90" s="178">
        <f t="shared" si="20"/>
        <v>127.17</v>
      </c>
      <c r="W90" s="128">
        <v>0</v>
      </c>
      <c r="X90" s="128">
        <f t="shared" si="21"/>
        <v>127.17</v>
      </c>
      <c r="Y90" s="129">
        <v>0</v>
      </c>
      <c r="Z90" s="128">
        <f t="shared" si="22"/>
        <v>127.17</v>
      </c>
    </row>
    <row r="91" spans="1:26" ht="12.75" hidden="1" outlineLevel="1">
      <c r="A91" s="128" t="s">
        <v>699</v>
      </c>
      <c r="C91" s="129" t="s">
        <v>700</v>
      </c>
      <c r="D91" s="129" t="s">
        <v>701</v>
      </c>
      <c r="E91" s="128">
        <v>0</v>
      </c>
      <c r="F91" s="128">
        <v>293480.54</v>
      </c>
      <c r="G91" s="178">
        <f t="shared" si="16"/>
        <v>293480.54</v>
      </c>
      <c r="H91" s="179">
        <v>0</v>
      </c>
      <c r="I91" s="179">
        <v>0</v>
      </c>
      <c r="J91" s="179">
        <v>0</v>
      </c>
      <c r="K91" s="179">
        <v>0</v>
      </c>
      <c r="L91" s="179">
        <f t="shared" si="17"/>
        <v>0</v>
      </c>
      <c r="M91" s="179">
        <v>0</v>
      </c>
      <c r="N91" s="179">
        <v>0</v>
      </c>
      <c r="O91" s="179">
        <v>0</v>
      </c>
      <c r="P91" s="179">
        <f t="shared" si="18"/>
        <v>0</v>
      </c>
      <c r="Q91" s="178">
        <v>8336.17</v>
      </c>
      <c r="R91" s="178">
        <v>0</v>
      </c>
      <c r="S91" s="178">
        <v>-24812.98</v>
      </c>
      <c r="T91" s="178">
        <v>0</v>
      </c>
      <c r="U91" s="178">
        <f t="shared" si="19"/>
        <v>-16476.809999999998</v>
      </c>
      <c r="V91" s="178">
        <f t="shared" si="20"/>
        <v>277003.73</v>
      </c>
      <c r="W91" s="128">
        <v>5585</v>
      </c>
      <c r="X91" s="128">
        <f t="shared" si="21"/>
        <v>282588.73</v>
      </c>
      <c r="Y91" s="129">
        <v>0</v>
      </c>
      <c r="Z91" s="128">
        <f t="shared" si="22"/>
        <v>282588.73</v>
      </c>
    </row>
    <row r="92" spans="1:26" ht="12.75" hidden="1" outlineLevel="1">
      <c r="A92" s="128" t="s">
        <v>702</v>
      </c>
      <c r="C92" s="129" t="s">
        <v>703</v>
      </c>
      <c r="D92" s="129" t="s">
        <v>704</v>
      </c>
      <c r="E92" s="128">
        <v>0</v>
      </c>
      <c r="F92" s="128">
        <v>298610.45</v>
      </c>
      <c r="G92" s="178">
        <f t="shared" si="16"/>
        <v>298610.45</v>
      </c>
      <c r="H92" s="179">
        <v>0</v>
      </c>
      <c r="I92" s="179">
        <v>0</v>
      </c>
      <c r="J92" s="179">
        <v>0</v>
      </c>
      <c r="K92" s="179">
        <v>0</v>
      </c>
      <c r="L92" s="179">
        <f t="shared" si="17"/>
        <v>0</v>
      </c>
      <c r="M92" s="179">
        <v>0</v>
      </c>
      <c r="N92" s="179">
        <v>0</v>
      </c>
      <c r="O92" s="179">
        <v>0</v>
      </c>
      <c r="P92" s="179">
        <f t="shared" si="18"/>
        <v>0</v>
      </c>
      <c r="Q92" s="178">
        <v>0</v>
      </c>
      <c r="R92" s="178">
        <v>0</v>
      </c>
      <c r="S92" s="178">
        <v>0</v>
      </c>
      <c r="T92" s="178">
        <v>0</v>
      </c>
      <c r="U92" s="178">
        <f t="shared" si="19"/>
        <v>0</v>
      </c>
      <c r="V92" s="178">
        <f t="shared" si="20"/>
        <v>298610.45</v>
      </c>
      <c r="W92" s="128">
        <v>362644.73</v>
      </c>
      <c r="X92" s="128">
        <f t="shared" si="21"/>
        <v>661255.1799999999</v>
      </c>
      <c r="Y92" s="129">
        <v>0</v>
      </c>
      <c r="Z92" s="128">
        <f t="shared" si="22"/>
        <v>661255.1799999999</v>
      </c>
    </row>
    <row r="93" spans="1:26" ht="12.75" hidden="1" outlineLevel="1">
      <c r="A93" s="128" t="s">
        <v>705</v>
      </c>
      <c r="C93" s="129" t="s">
        <v>706</v>
      </c>
      <c r="D93" s="129" t="s">
        <v>707</v>
      </c>
      <c r="E93" s="128">
        <v>0</v>
      </c>
      <c r="F93" s="128">
        <v>57217.61</v>
      </c>
      <c r="G93" s="178">
        <f t="shared" si="16"/>
        <v>57217.61</v>
      </c>
      <c r="H93" s="179">
        <v>0</v>
      </c>
      <c r="I93" s="179">
        <v>0</v>
      </c>
      <c r="J93" s="179">
        <v>0</v>
      </c>
      <c r="K93" s="179">
        <v>0</v>
      </c>
      <c r="L93" s="179">
        <f t="shared" si="17"/>
        <v>0</v>
      </c>
      <c r="M93" s="179">
        <v>0</v>
      </c>
      <c r="N93" s="179">
        <v>0</v>
      </c>
      <c r="O93" s="179">
        <v>0</v>
      </c>
      <c r="P93" s="179">
        <f t="shared" si="18"/>
        <v>0</v>
      </c>
      <c r="Q93" s="178">
        <v>0</v>
      </c>
      <c r="R93" s="178">
        <v>0</v>
      </c>
      <c r="S93" s="178">
        <v>0</v>
      </c>
      <c r="T93" s="178">
        <v>0</v>
      </c>
      <c r="U93" s="178">
        <f t="shared" si="19"/>
        <v>0</v>
      </c>
      <c r="V93" s="178">
        <f t="shared" si="20"/>
        <v>57217.61</v>
      </c>
      <c r="W93" s="128">
        <v>85</v>
      </c>
      <c r="X93" s="128">
        <f t="shared" si="21"/>
        <v>57302.61</v>
      </c>
      <c r="Y93" s="129">
        <v>0</v>
      </c>
      <c r="Z93" s="128">
        <f t="shared" si="22"/>
        <v>57302.61</v>
      </c>
    </row>
    <row r="94" spans="1:26" ht="12.75" hidden="1" outlineLevel="1">
      <c r="A94" s="128" t="s">
        <v>708</v>
      </c>
      <c r="C94" s="129" t="s">
        <v>709</v>
      </c>
      <c r="D94" s="129" t="s">
        <v>710</v>
      </c>
      <c r="E94" s="128">
        <v>0</v>
      </c>
      <c r="F94" s="128">
        <v>4516598.7</v>
      </c>
      <c r="G94" s="178">
        <f t="shared" si="16"/>
        <v>4516598.7</v>
      </c>
      <c r="H94" s="179">
        <v>0</v>
      </c>
      <c r="I94" s="179">
        <v>0</v>
      </c>
      <c r="J94" s="179">
        <v>0</v>
      </c>
      <c r="K94" s="179">
        <v>0</v>
      </c>
      <c r="L94" s="179">
        <f t="shared" si="17"/>
        <v>0</v>
      </c>
      <c r="M94" s="179">
        <v>0</v>
      </c>
      <c r="N94" s="179">
        <v>0</v>
      </c>
      <c r="O94" s="179">
        <v>0</v>
      </c>
      <c r="P94" s="179">
        <f t="shared" si="18"/>
        <v>0</v>
      </c>
      <c r="Q94" s="178">
        <v>0</v>
      </c>
      <c r="R94" s="178">
        <v>0</v>
      </c>
      <c r="S94" s="178">
        <v>0</v>
      </c>
      <c r="T94" s="178">
        <v>0</v>
      </c>
      <c r="U94" s="178">
        <f t="shared" si="19"/>
        <v>0</v>
      </c>
      <c r="V94" s="178">
        <f t="shared" si="20"/>
        <v>4516598.7</v>
      </c>
      <c r="W94" s="128">
        <v>0</v>
      </c>
      <c r="X94" s="128">
        <f t="shared" si="21"/>
        <v>4516598.7</v>
      </c>
      <c r="Y94" s="129">
        <v>0</v>
      </c>
      <c r="Z94" s="128">
        <f t="shared" si="22"/>
        <v>4516598.7</v>
      </c>
    </row>
    <row r="95" spans="1:26" ht="12.75" hidden="1" outlineLevel="1">
      <c r="A95" s="128" t="s">
        <v>711</v>
      </c>
      <c r="C95" s="129" t="s">
        <v>712</v>
      </c>
      <c r="D95" s="129" t="s">
        <v>713</v>
      </c>
      <c r="E95" s="128">
        <v>0</v>
      </c>
      <c r="F95" s="128">
        <v>71735463.17</v>
      </c>
      <c r="G95" s="178">
        <f t="shared" si="16"/>
        <v>71735463.17</v>
      </c>
      <c r="H95" s="179">
        <v>0</v>
      </c>
      <c r="I95" s="179">
        <v>0</v>
      </c>
      <c r="J95" s="179">
        <v>0</v>
      </c>
      <c r="K95" s="179">
        <v>0</v>
      </c>
      <c r="L95" s="179">
        <f t="shared" si="17"/>
        <v>0</v>
      </c>
      <c r="M95" s="179">
        <v>0</v>
      </c>
      <c r="N95" s="179">
        <v>0</v>
      </c>
      <c r="O95" s="179">
        <v>0</v>
      </c>
      <c r="P95" s="179">
        <f t="shared" si="18"/>
        <v>0</v>
      </c>
      <c r="Q95" s="178">
        <v>0</v>
      </c>
      <c r="R95" s="178">
        <v>0</v>
      </c>
      <c r="S95" s="178">
        <v>0</v>
      </c>
      <c r="T95" s="178">
        <v>0</v>
      </c>
      <c r="U95" s="178">
        <f t="shared" si="19"/>
        <v>0</v>
      </c>
      <c r="V95" s="178">
        <f t="shared" si="20"/>
        <v>71735463.17</v>
      </c>
      <c r="W95" s="128">
        <v>0</v>
      </c>
      <c r="X95" s="128">
        <f t="shared" si="21"/>
        <v>71735463.17</v>
      </c>
      <c r="Y95" s="129">
        <v>0</v>
      </c>
      <c r="Z95" s="128">
        <f t="shared" si="22"/>
        <v>71735463.17</v>
      </c>
    </row>
    <row r="96" spans="1:26" ht="12.75" hidden="1" outlineLevel="1">
      <c r="A96" s="128" t="s">
        <v>714</v>
      </c>
      <c r="C96" s="129" t="s">
        <v>715</v>
      </c>
      <c r="D96" s="129" t="s">
        <v>716</v>
      </c>
      <c r="E96" s="128">
        <v>0</v>
      </c>
      <c r="F96" s="128">
        <v>5653099.5</v>
      </c>
      <c r="G96" s="178">
        <f t="shared" si="16"/>
        <v>5653099.5</v>
      </c>
      <c r="H96" s="179">
        <v>0</v>
      </c>
      <c r="I96" s="179">
        <v>0</v>
      </c>
      <c r="J96" s="179">
        <v>0</v>
      </c>
      <c r="K96" s="179">
        <v>0</v>
      </c>
      <c r="L96" s="179">
        <f t="shared" si="17"/>
        <v>0</v>
      </c>
      <c r="M96" s="179">
        <v>0</v>
      </c>
      <c r="N96" s="179">
        <v>0</v>
      </c>
      <c r="O96" s="179">
        <v>0</v>
      </c>
      <c r="P96" s="179">
        <f t="shared" si="18"/>
        <v>0</v>
      </c>
      <c r="Q96" s="178">
        <v>0</v>
      </c>
      <c r="R96" s="178">
        <v>0</v>
      </c>
      <c r="S96" s="178">
        <v>0</v>
      </c>
      <c r="T96" s="178">
        <v>0</v>
      </c>
      <c r="U96" s="178">
        <f t="shared" si="19"/>
        <v>0</v>
      </c>
      <c r="V96" s="178">
        <f t="shared" si="20"/>
        <v>5653099.5</v>
      </c>
      <c r="W96" s="128">
        <v>0</v>
      </c>
      <c r="X96" s="128">
        <f t="shared" si="21"/>
        <v>5653099.5</v>
      </c>
      <c r="Y96" s="129">
        <v>0</v>
      </c>
      <c r="Z96" s="128">
        <f t="shared" si="22"/>
        <v>5653099.5</v>
      </c>
    </row>
    <row r="97" spans="1:26" ht="12.75" hidden="1" outlineLevel="1">
      <c r="A97" s="128" t="s">
        <v>717</v>
      </c>
      <c r="C97" s="129" t="s">
        <v>718</v>
      </c>
      <c r="D97" s="129" t="s">
        <v>719</v>
      </c>
      <c r="E97" s="128">
        <v>0</v>
      </c>
      <c r="F97" s="128">
        <v>1318292.36</v>
      </c>
      <c r="G97" s="178">
        <f aca="true" t="shared" si="23" ref="G97:G128">E97+F97</f>
        <v>1318292.36</v>
      </c>
      <c r="H97" s="179">
        <v>0</v>
      </c>
      <c r="I97" s="179">
        <v>0</v>
      </c>
      <c r="J97" s="179">
        <v>0</v>
      </c>
      <c r="K97" s="179">
        <v>0</v>
      </c>
      <c r="L97" s="179">
        <f aca="true" t="shared" si="24" ref="L97:L128">J97+I97+K97</f>
        <v>0</v>
      </c>
      <c r="M97" s="179">
        <v>0</v>
      </c>
      <c r="N97" s="179">
        <v>0</v>
      </c>
      <c r="O97" s="179">
        <v>0</v>
      </c>
      <c r="P97" s="179">
        <f aca="true" t="shared" si="25" ref="P97:P128">M97+N97+O97</f>
        <v>0</v>
      </c>
      <c r="Q97" s="178">
        <v>0</v>
      </c>
      <c r="R97" s="178">
        <v>0</v>
      </c>
      <c r="S97" s="178">
        <v>0</v>
      </c>
      <c r="T97" s="178">
        <v>0</v>
      </c>
      <c r="U97" s="178">
        <f aca="true" t="shared" si="26" ref="U97:U128">Q97+R97+S97+T97</f>
        <v>0</v>
      </c>
      <c r="V97" s="178">
        <f aca="true" t="shared" si="27" ref="V97:V128">G97+H97+L97+P97+U97</f>
        <v>1318292.36</v>
      </c>
      <c r="W97" s="128">
        <v>0</v>
      </c>
      <c r="X97" s="128">
        <f aca="true" t="shared" si="28" ref="X97:X128">V97+W97</f>
        <v>1318292.36</v>
      </c>
      <c r="Y97" s="129">
        <v>0</v>
      </c>
      <c r="Z97" s="128">
        <f aca="true" t="shared" si="29" ref="Z97:Z128">X97+Y97</f>
        <v>1318292.36</v>
      </c>
    </row>
    <row r="98" spans="1:26" ht="12.75" hidden="1" outlineLevel="1">
      <c r="A98" s="128" t="s">
        <v>720</v>
      </c>
      <c r="C98" s="129" t="s">
        <v>721</v>
      </c>
      <c r="D98" s="129" t="s">
        <v>722</v>
      </c>
      <c r="E98" s="128">
        <v>0</v>
      </c>
      <c r="F98" s="128">
        <v>23274666.18</v>
      </c>
      <c r="G98" s="178">
        <f t="shared" si="23"/>
        <v>23274666.18</v>
      </c>
      <c r="H98" s="179">
        <v>0</v>
      </c>
      <c r="I98" s="179">
        <v>0</v>
      </c>
      <c r="J98" s="179">
        <v>0</v>
      </c>
      <c r="K98" s="179">
        <v>0</v>
      </c>
      <c r="L98" s="179">
        <f t="shared" si="24"/>
        <v>0</v>
      </c>
      <c r="M98" s="179">
        <v>0</v>
      </c>
      <c r="N98" s="179">
        <v>0</v>
      </c>
      <c r="O98" s="179">
        <v>0</v>
      </c>
      <c r="P98" s="179">
        <f t="shared" si="25"/>
        <v>0</v>
      </c>
      <c r="Q98" s="178">
        <v>0</v>
      </c>
      <c r="R98" s="178">
        <v>0</v>
      </c>
      <c r="S98" s="178">
        <v>0</v>
      </c>
      <c r="T98" s="178">
        <v>0</v>
      </c>
      <c r="U98" s="178">
        <f t="shared" si="26"/>
        <v>0</v>
      </c>
      <c r="V98" s="178">
        <f t="shared" si="27"/>
        <v>23274666.18</v>
      </c>
      <c r="W98" s="128">
        <v>0</v>
      </c>
      <c r="X98" s="128">
        <f t="shared" si="28"/>
        <v>23274666.18</v>
      </c>
      <c r="Y98" s="129">
        <v>0</v>
      </c>
      <c r="Z98" s="128">
        <f t="shared" si="29"/>
        <v>23274666.18</v>
      </c>
    </row>
    <row r="99" spans="1:26" ht="12.75" hidden="1" outlineLevel="1">
      <c r="A99" s="128" t="s">
        <v>723</v>
      </c>
      <c r="C99" s="129" t="s">
        <v>724</v>
      </c>
      <c r="D99" s="129" t="s">
        <v>725</v>
      </c>
      <c r="E99" s="128">
        <v>0</v>
      </c>
      <c r="F99" s="128">
        <v>6431128.92</v>
      </c>
      <c r="G99" s="178">
        <f t="shared" si="23"/>
        <v>6431128.92</v>
      </c>
      <c r="H99" s="179">
        <v>0</v>
      </c>
      <c r="I99" s="179">
        <v>0</v>
      </c>
      <c r="J99" s="179">
        <v>0</v>
      </c>
      <c r="K99" s="179">
        <v>0</v>
      </c>
      <c r="L99" s="179">
        <f t="shared" si="24"/>
        <v>0</v>
      </c>
      <c r="M99" s="179">
        <v>0</v>
      </c>
      <c r="N99" s="179">
        <v>0</v>
      </c>
      <c r="O99" s="179">
        <v>0</v>
      </c>
      <c r="P99" s="179">
        <f t="shared" si="25"/>
        <v>0</v>
      </c>
      <c r="Q99" s="178">
        <v>0</v>
      </c>
      <c r="R99" s="178">
        <v>0</v>
      </c>
      <c r="S99" s="178">
        <v>0</v>
      </c>
      <c r="T99" s="178">
        <v>0</v>
      </c>
      <c r="U99" s="178">
        <f t="shared" si="26"/>
        <v>0</v>
      </c>
      <c r="V99" s="178">
        <f t="shared" si="27"/>
        <v>6431128.92</v>
      </c>
      <c r="W99" s="128">
        <v>0</v>
      </c>
      <c r="X99" s="128">
        <f t="shared" si="28"/>
        <v>6431128.92</v>
      </c>
      <c r="Y99" s="129">
        <v>0</v>
      </c>
      <c r="Z99" s="128">
        <f t="shared" si="29"/>
        <v>6431128.92</v>
      </c>
    </row>
    <row r="100" spans="1:26" ht="12.75" hidden="1" outlineLevel="1">
      <c r="A100" s="128" t="s">
        <v>726</v>
      </c>
      <c r="C100" s="129" t="s">
        <v>727</v>
      </c>
      <c r="D100" s="129" t="s">
        <v>728</v>
      </c>
      <c r="E100" s="128">
        <v>0</v>
      </c>
      <c r="F100" s="128">
        <v>844319.68</v>
      </c>
      <c r="G100" s="178">
        <f t="shared" si="23"/>
        <v>844319.68</v>
      </c>
      <c r="H100" s="179">
        <v>0</v>
      </c>
      <c r="I100" s="179">
        <v>0</v>
      </c>
      <c r="J100" s="179">
        <v>0</v>
      </c>
      <c r="K100" s="179">
        <v>0</v>
      </c>
      <c r="L100" s="179">
        <f t="shared" si="24"/>
        <v>0</v>
      </c>
      <c r="M100" s="179">
        <v>0</v>
      </c>
      <c r="N100" s="179">
        <v>0</v>
      </c>
      <c r="O100" s="179">
        <v>0</v>
      </c>
      <c r="P100" s="179">
        <f t="shared" si="25"/>
        <v>0</v>
      </c>
      <c r="Q100" s="178">
        <v>0</v>
      </c>
      <c r="R100" s="178">
        <v>0</v>
      </c>
      <c r="S100" s="178">
        <v>0</v>
      </c>
      <c r="T100" s="178">
        <v>0</v>
      </c>
      <c r="U100" s="178">
        <f t="shared" si="26"/>
        <v>0</v>
      </c>
      <c r="V100" s="178">
        <f t="shared" si="27"/>
        <v>844319.68</v>
      </c>
      <c r="W100" s="128">
        <v>0</v>
      </c>
      <c r="X100" s="128">
        <f t="shared" si="28"/>
        <v>844319.68</v>
      </c>
      <c r="Y100" s="129">
        <v>0</v>
      </c>
      <c r="Z100" s="128">
        <f t="shared" si="29"/>
        <v>844319.68</v>
      </c>
    </row>
    <row r="101" spans="1:26" ht="12.75" hidden="1" outlineLevel="1">
      <c r="A101" s="128" t="s">
        <v>729</v>
      </c>
      <c r="C101" s="129" t="s">
        <v>730</v>
      </c>
      <c r="D101" s="129" t="s">
        <v>731</v>
      </c>
      <c r="E101" s="128">
        <v>0</v>
      </c>
      <c r="F101" s="128">
        <v>204480.24</v>
      </c>
      <c r="G101" s="178">
        <f t="shared" si="23"/>
        <v>204480.24</v>
      </c>
      <c r="H101" s="179">
        <v>0</v>
      </c>
      <c r="I101" s="179">
        <v>0</v>
      </c>
      <c r="J101" s="179">
        <v>0</v>
      </c>
      <c r="K101" s="179">
        <v>0</v>
      </c>
      <c r="L101" s="179">
        <f t="shared" si="24"/>
        <v>0</v>
      </c>
      <c r="M101" s="179">
        <v>0</v>
      </c>
      <c r="N101" s="179">
        <v>0</v>
      </c>
      <c r="O101" s="179">
        <v>0</v>
      </c>
      <c r="P101" s="179">
        <f t="shared" si="25"/>
        <v>0</v>
      </c>
      <c r="Q101" s="178">
        <v>0</v>
      </c>
      <c r="R101" s="178">
        <v>0</v>
      </c>
      <c r="S101" s="178">
        <v>0</v>
      </c>
      <c r="T101" s="178">
        <v>0</v>
      </c>
      <c r="U101" s="178">
        <f t="shared" si="26"/>
        <v>0</v>
      </c>
      <c r="V101" s="178">
        <f t="shared" si="27"/>
        <v>204480.24</v>
      </c>
      <c r="W101" s="128">
        <v>0</v>
      </c>
      <c r="X101" s="128">
        <f t="shared" si="28"/>
        <v>204480.24</v>
      </c>
      <c r="Y101" s="129">
        <v>0</v>
      </c>
      <c r="Z101" s="128">
        <f t="shared" si="29"/>
        <v>204480.24</v>
      </c>
    </row>
    <row r="102" spans="1:26" ht="12.75" hidden="1" outlineLevel="1">
      <c r="A102" s="128" t="s">
        <v>732</v>
      </c>
      <c r="C102" s="129" t="s">
        <v>733</v>
      </c>
      <c r="D102" s="129" t="s">
        <v>734</v>
      </c>
      <c r="E102" s="128">
        <v>0</v>
      </c>
      <c r="F102" s="128">
        <v>56019.08</v>
      </c>
      <c r="G102" s="178">
        <f t="shared" si="23"/>
        <v>56019.08</v>
      </c>
      <c r="H102" s="179">
        <v>0</v>
      </c>
      <c r="I102" s="179">
        <v>0</v>
      </c>
      <c r="J102" s="179">
        <v>0</v>
      </c>
      <c r="K102" s="179">
        <v>0</v>
      </c>
      <c r="L102" s="179">
        <f t="shared" si="24"/>
        <v>0</v>
      </c>
      <c r="M102" s="179">
        <v>0</v>
      </c>
      <c r="N102" s="179">
        <v>0</v>
      </c>
      <c r="O102" s="179">
        <v>0</v>
      </c>
      <c r="P102" s="179">
        <f t="shared" si="25"/>
        <v>0</v>
      </c>
      <c r="Q102" s="178">
        <v>0</v>
      </c>
      <c r="R102" s="178">
        <v>0</v>
      </c>
      <c r="S102" s="178">
        <v>0</v>
      </c>
      <c r="T102" s="178">
        <v>0</v>
      </c>
      <c r="U102" s="178">
        <f t="shared" si="26"/>
        <v>0</v>
      </c>
      <c r="V102" s="178">
        <f t="shared" si="27"/>
        <v>56019.08</v>
      </c>
      <c r="W102" s="128">
        <v>0</v>
      </c>
      <c r="X102" s="128">
        <f t="shared" si="28"/>
        <v>56019.08</v>
      </c>
      <c r="Y102" s="129">
        <v>0</v>
      </c>
      <c r="Z102" s="128">
        <f t="shared" si="29"/>
        <v>56019.08</v>
      </c>
    </row>
    <row r="103" spans="1:26" ht="12.75" hidden="1" outlineLevel="1">
      <c r="A103" s="128" t="s">
        <v>735</v>
      </c>
      <c r="C103" s="129" t="s">
        <v>736</v>
      </c>
      <c r="D103" s="129" t="s">
        <v>737</v>
      </c>
      <c r="E103" s="128">
        <v>0</v>
      </c>
      <c r="F103" s="128">
        <v>8882144.98</v>
      </c>
      <c r="G103" s="178">
        <f t="shared" si="23"/>
        <v>8882144.98</v>
      </c>
      <c r="H103" s="179">
        <v>0</v>
      </c>
      <c r="I103" s="179">
        <v>0</v>
      </c>
      <c r="J103" s="179">
        <v>0</v>
      </c>
      <c r="K103" s="179">
        <v>0</v>
      </c>
      <c r="L103" s="179">
        <f t="shared" si="24"/>
        <v>0</v>
      </c>
      <c r="M103" s="179">
        <v>0</v>
      </c>
      <c r="N103" s="179">
        <v>0</v>
      </c>
      <c r="O103" s="179">
        <v>0</v>
      </c>
      <c r="P103" s="179">
        <f t="shared" si="25"/>
        <v>0</v>
      </c>
      <c r="Q103" s="178">
        <v>0</v>
      </c>
      <c r="R103" s="178">
        <v>0</v>
      </c>
      <c r="S103" s="178">
        <v>0</v>
      </c>
      <c r="T103" s="178">
        <v>0</v>
      </c>
      <c r="U103" s="178">
        <f t="shared" si="26"/>
        <v>0</v>
      </c>
      <c r="V103" s="178">
        <f t="shared" si="27"/>
        <v>8882144.98</v>
      </c>
      <c r="W103" s="128">
        <v>0</v>
      </c>
      <c r="X103" s="128">
        <f t="shared" si="28"/>
        <v>8882144.98</v>
      </c>
      <c r="Y103" s="129">
        <v>0</v>
      </c>
      <c r="Z103" s="128">
        <f t="shared" si="29"/>
        <v>8882144.98</v>
      </c>
    </row>
    <row r="104" spans="1:26" ht="12.75" hidden="1" outlineLevel="1">
      <c r="A104" s="128" t="s">
        <v>738</v>
      </c>
      <c r="C104" s="129" t="s">
        <v>739</v>
      </c>
      <c r="D104" s="129" t="s">
        <v>740</v>
      </c>
      <c r="E104" s="128">
        <v>0</v>
      </c>
      <c r="F104" s="128">
        <v>757233.88</v>
      </c>
      <c r="G104" s="178">
        <f t="shared" si="23"/>
        <v>757233.88</v>
      </c>
      <c r="H104" s="179">
        <v>0</v>
      </c>
      <c r="I104" s="179">
        <v>0</v>
      </c>
      <c r="J104" s="179">
        <v>0</v>
      </c>
      <c r="K104" s="179">
        <v>0</v>
      </c>
      <c r="L104" s="179">
        <f t="shared" si="24"/>
        <v>0</v>
      </c>
      <c r="M104" s="179">
        <v>0</v>
      </c>
      <c r="N104" s="179">
        <v>0</v>
      </c>
      <c r="O104" s="179">
        <v>0</v>
      </c>
      <c r="P104" s="179">
        <f t="shared" si="25"/>
        <v>0</v>
      </c>
      <c r="Q104" s="178">
        <v>0</v>
      </c>
      <c r="R104" s="178">
        <v>0</v>
      </c>
      <c r="S104" s="178">
        <v>0</v>
      </c>
      <c r="T104" s="178">
        <v>0</v>
      </c>
      <c r="U104" s="178">
        <f t="shared" si="26"/>
        <v>0</v>
      </c>
      <c r="V104" s="178">
        <f t="shared" si="27"/>
        <v>757233.88</v>
      </c>
      <c r="W104" s="128">
        <v>0</v>
      </c>
      <c r="X104" s="128">
        <f t="shared" si="28"/>
        <v>757233.88</v>
      </c>
      <c r="Y104" s="129">
        <v>0</v>
      </c>
      <c r="Z104" s="128">
        <f t="shared" si="29"/>
        <v>757233.88</v>
      </c>
    </row>
    <row r="105" spans="1:26" ht="12.75" hidden="1" outlineLevel="1">
      <c r="A105" s="128" t="s">
        <v>741</v>
      </c>
      <c r="C105" s="129" t="s">
        <v>742</v>
      </c>
      <c r="D105" s="129" t="s">
        <v>743</v>
      </c>
      <c r="E105" s="128">
        <v>0</v>
      </c>
      <c r="F105" s="128">
        <v>1141365.03</v>
      </c>
      <c r="G105" s="178">
        <f t="shared" si="23"/>
        <v>1141365.03</v>
      </c>
      <c r="H105" s="179">
        <v>0</v>
      </c>
      <c r="I105" s="179">
        <v>0</v>
      </c>
      <c r="J105" s="179">
        <v>0</v>
      </c>
      <c r="K105" s="179">
        <v>0</v>
      </c>
      <c r="L105" s="179">
        <f t="shared" si="24"/>
        <v>0</v>
      </c>
      <c r="M105" s="179">
        <v>0</v>
      </c>
      <c r="N105" s="179">
        <v>0</v>
      </c>
      <c r="O105" s="179">
        <v>0</v>
      </c>
      <c r="P105" s="179">
        <f t="shared" si="25"/>
        <v>0</v>
      </c>
      <c r="Q105" s="178">
        <v>0</v>
      </c>
      <c r="R105" s="178">
        <v>0</v>
      </c>
      <c r="S105" s="178">
        <v>0</v>
      </c>
      <c r="T105" s="178">
        <v>0</v>
      </c>
      <c r="U105" s="178">
        <f t="shared" si="26"/>
        <v>0</v>
      </c>
      <c r="V105" s="178">
        <f t="shared" si="27"/>
        <v>1141365.03</v>
      </c>
      <c r="W105" s="128">
        <v>0</v>
      </c>
      <c r="X105" s="128">
        <f t="shared" si="28"/>
        <v>1141365.03</v>
      </c>
      <c r="Y105" s="129">
        <v>0</v>
      </c>
      <c r="Z105" s="128">
        <f t="shared" si="29"/>
        <v>1141365.03</v>
      </c>
    </row>
    <row r="106" spans="1:26" ht="12.75" hidden="1" outlineLevel="1">
      <c r="A106" s="128" t="s">
        <v>744</v>
      </c>
      <c r="C106" s="129" t="s">
        <v>745</v>
      </c>
      <c r="D106" s="129" t="s">
        <v>746</v>
      </c>
      <c r="E106" s="128">
        <v>0</v>
      </c>
      <c r="F106" s="128">
        <v>797414.6</v>
      </c>
      <c r="G106" s="178">
        <f t="shared" si="23"/>
        <v>797414.6</v>
      </c>
      <c r="H106" s="179">
        <v>0</v>
      </c>
      <c r="I106" s="179">
        <v>0</v>
      </c>
      <c r="J106" s="179">
        <v>0</v>
      </c>
      <c r="K106" s="179">
        <v>0</v>
      </c>
      <c r="L106" s="179">
        <f t="shared" si="24"/>
        <v>0</v>
      </c>
      <c r="M106" s="179">
        <v>0</v>
      </c>
      <c r="N106" s="179">
        <v>0</v>
      </c>
      <c r="O106" s="179">
        <v>0</v>
      </c>
      <c r="P106" s="179">
        <f t="shared" si="25"/>
        <v>0</v>
      </c>
      <c r="Q106" s="178">
        <v>0</v>
      </c>
      <c r="R106" s="178">
        <v>0</v>
      </c>
      <c r="S106" s="178">
        <v>0</v>
      </c>
      <c r="T106" s="178">
        <v>0</v>
      </c>
      <c r="U106" s="178">
        <f t="shared" si="26"/>
        <v>0</v>
      </c>
      <c r="V106" s="178">
        <f t="shared" si="27"/>
        <v>797414.6</v>
      </c>
      <c r="W106" s="128">
        <v>0</v>
      </c>
      <c r="X106" s="128">
        <f t="shared" si="28"/>
        <v>797414.6</v>
      </c>
      <c r="Y106" s="129">
        <v>0</v>
      </c>
      <c r="Z106" s="128">
        <f t="shared" si="29"/>
        <v>797414.6</v>
      </c>
    </row>
    <row r="107" spans="1:26" ht="12.75" hidden="1" outlineLevel="1">
      <c r="A107" s="128" t="s">
        <v>747</v>
      </c>
      <c r="C107" s="129" t="s">
        <v>748</v>
      </c>
      <c r="D107" s="129" t="s">
        <v>749</v>
      </c>
      <c r="E107" s="128">
        <v>0</v>
      </c>
      <c r="F107" s="128">
        <v>520028.71</v>
      </c>
      <c r="G107" s="178">
        <f t="shared" si="23"/>
        <v>520028.71</v>
      </c>
      <c r="H107" s="179">
        <v>0</v>
      </c>
      <c r="I107" s="179">
        <v>0</v>
      </c>
      <c r="J107" s="179">
        <v>0</v>
      </c>
      <c r="K107" s="179">
        <v>0</v>
      </c>
      <c r="L107" s="179">
        <f t="shared" si="24"/>
        <v>0</v>
      </c>
      <c r="M107" s="179">
        <v>0</v>
      </c>
      <c r="N107" s="179">
        <v>0</v>
      </c>
      <c r="O107" s="179">
        <v>0</v>
      </c>
      <c r="P107" s="179">
        <f t="shared" si="25"/>
        <v>0</v>
      </c>
      <c r="Q107" s="178">
        <v>0</v>
      </c>
      <c r="R107" s="178">
        <v>0</v>
      </c>
      <c r="S107" s="178">
        <v>0</v>
      </c>
      <c r="T107" s="178">
        <v>0</v>
      </c>
      <c r="U107" s="178">
        <f t="shared" si="26"/>
        <v>0</v>
      </c>
      <c r="V107" s="178">
        <f t="shared" si="27"/>
        <v>520028.71</v>
      </c>
      <c r="W107" s="128">
        <v>0</v>
      </c>
      <c r="X107" s="128">
        <f t="shared" si="28"/>
        <v>520028.71</v>
      </c>
      <c r="Y107" s="129">
        <v>0</v>
      </c>
      <c r="Z107" s="128">
        <f t="shared" si="29"/>
        <v>520028.71</v>
      </c>
    </row>
    <row r="108" spans="1:26" ht="12.75" hidden="1" outlineLevel="1">
      <c r="A108" s="128" t="s">
        <v>750</v>
      </c>
      <c r="C108" s="129" t="s">
        <v>751</v>
      </c>
      <c r="D108" s="129" t="s">
        <v>752</v>
      </c>
      <c r="E108" s="128">
        <v>0</v>
      </c>
      <c r="F108" s="128">
        <v>225395.77</v>
      </c>
      <c r="G108" s="178">
        <f t="shared" si="23"/>
        <v>225395.77</v>
      </c>
      <c r="H108" s="179">
        <v>0</v>
      </c>
      <c r="I108" s="179">
        <v>0</v>
      </c>
      <c r="J108" s="179">
        <v>0</v>
      </c>
      <c r="K108" s="179">
        <v>0</v>
      </c>
      <c r="L108" s="179">
        <f t="shared" si="24"/>
        <v>0</v>
      </c>
      <c r="M108" s="179">
        <v>0</v>
      </c>
      <c r="N108" s="179">
        <v>0</v>
      </c>
      <c r="O108" s="179">
        <v>0</v>
      </c>
      <c r="P108" s="179">
        <f t="shared" si="25"/>
        <v>0</v>
      </c>
      <c r="Q108" s="178">
        <v>0</v>
      </c>
      <c r="R108" s="178">
        <v>0</v>
      </c>
      <c r="S108" s="178">
        <v>0</v>
      </c>
      <c r="T108" s="178">
        <v>0</v>
      </c>
      <c r="U108" s="178">
        <f t="shared" si="26"/>
        <v>0</v>
      </c>
      <c r="V108" s="178">
        <f t="shared" si="27"/>
        <v>225395.77</v>
      </c>
      <c r="W108" s="128">
        <v>0</v>
      </c>
      <c r="X108" s="128">
        <f t="shared" si="28"/>
        <v>225395.77</v>
      </c>
      <c r="Y108" s="129">
        <v>0</v>
      </c>
      <c r="Z108" s="128">
        <f t="shared" si="29"/>
        <v>225395.77</v>
      </c>
    </row>
    <row r="109" spans="1:26" ht="12.75" hidden="1" outlineLevel="1">
      <c r="A109" s="128" t="s">
        <v>753</v>
      </c>
      <c r="C109" s="129" t="s">
        <v>754</v>
      </c>
      <c r="D109" s="129" t="s">
        <v>755</v>
      </c>
      <c r="E109" s="128">
        <v>0</v>
      </c>
      <c r="F109" s="128">
        <v>312585.71</v>
      </c>
      <c r="G109" s="178">
        <f t="shared" si="23"/>
        <v>312585.71</v>
      </c>
      <c r="H109" s="179">
        <v>0</v>
      </c>
      <c r="I109" s="179">
        <v>0</v>
      </c>
      <c r="J109" s="179">
        <v>0</v>
      </c>
      <c r="K109" s="179">
        <v>0</v>
      </c>
      <c r="L109" s="179">
        <f t="shared" si="24"/>
        <v>0</v>
      </c>
      <c r="M109" s="179">
        <v>0</v>
      </c>
      <c r="N109" s="179">
        <v>0</v>
      </c>
      <c r="O109" s="179">
        <v>0</v>
      </c>
      <c r="P109" s="179">
        <f t="shared" si="25"/>
        <v>0</v>
      </c>
      <c r="Q109" s="178">
        <v>0</v>
      </c>
      <c r="R109" s="178">
        <v>0</v>
      </c>
      <c r="S109" s="178">
        <v>0</v>
      </c>
      <c r="T109" s="178">
        <v>0</v>
      </c>
      <c r="U109" s="178">
        <f t="shared" si="26"/>
        <v>0</v>
      </c>
      <c r="V109" s="178">
        <f t="shared" si="27"/>
        <v>312585.71</v>
      </c>
      <c r="W109" s="128">
        <v>0</v>
      </c>
      <c r="X109" s="128">
        <f t="shared" si="28"/>
        <v>312585.71</v>
      </c>
      <c r="Y109" s="129">
        <v>0</v>
      </c>
      <c r="Z109" s="128">
        <f t="shared" si="29"/>
        <v>312585.71</v>
      </c>
    </row>
    <row r="110" spans="1:26" ht="12.75" hidden="1" outlineLevel="1">
      <c r="A110" s="128" t="s">
        <v>756</v>
      </c>
      <c r="C110" s="129" t="s">
        <v>757</v>
      </c>
      <c r="D110" s="129" t="s">
        <v>758</v>
      </c>
      <c r="E110" s="128">
        <v>0</v>
      </c>
      <c r="F110" s="128">
        <v>202735.22</v>
      </c>
      <c r="G110" s="178">
        <f t="shared" si="23"/>
        <v>202735.22</v>
      </c>
      <c r="H110" s="179">
        <v>0</v>
      </c>
      <c r="I110" s="179">
        <v>0</v>
      </c>
      <c r="J110" s="179">
        <v>0</v>
      </c>
      <c r="K110" s="179">
        <v>0</v>
      </c>
      <c r="L110" s="179">
        <f t="shared" si="24"/>
        <v>0</v>
      </c>
      <c r="M110" s="179">
        <v>0</v>
      </c>
      <c r="N110" s="179">
        <v>0</v>
      </c>
      <c r="O110" s="179">
        <v>0</v>
      </c>
      <c r="P110" s="179">
        <f t="shared" si="25"/>
        <v>0</v>
      </c>
      <c r="Q110" s="178">
        <v>0</v>
      </c>
      <c r="R110" s="178">
        <v>0</v>
      </c>
      <c r="S110" s="178">
        <v>0</v>
      </c>
      <c r="T110" s="178">
        <v>0</v>
      </c>
      <c r="U110" s="178">
        <f t="shared" si="26"/>
        <v>0</v>
      </c>
      <c r="V110" s="178">
        <f t="shared" si="27"/>
        <v>202735.22</v>
      </c>
      <c r="W110" s="128">
        <v>0</v>
      </c>
      <c r="X110" s="128">
        <f t="shared" si="28"/>
        <v>202735.22</v>
      </c>
      <c r="Y110" s="129">
        <v>0</v>
      </c>
      <c r="Z110" s="128">
        <f t="shared" si="29"/>
        <v>202735.22</v>
      </c>
    </row>
    <row r="111" spans="1:26" ht="12.75" hidden="1" outlineLevel="1">
      <c r="A111" s="128" t="s">
        <v>759</v>
      </c>
      <c r="C111" s="129" t="s">
        <v>760</v>
      </c>
      <c r="D111" s="129" t="s">
        <v>761</v>
      </c>
      <c r="E111" s="128">
        <v>0</v>
      </c>
      <c r="F111" s="128">
        <v>-28376.91</v>
      </c>
      <c r="G111" s="178">
        <f t="shared" si="23"/>
        <v>-28376.91</v>
      </c>
      <c r="H111" s="179">
        <v>0</v>
      </c>
      <c r="I111" s="179">
        <v>0</v>
      </c>
      <c r="J111" s="179">
        <v>0</v>
      </c>
      <c r="K111" s="179">
        <v>0</v>
      </c>
      <c r="L111" s="179">
        <f t="shared" si="24"/>
        <v>0</v>
      </c>
      <c r="M111" s="179">
        <v>0</v>
      </c>
      <c r="N111" s="179">
        <v>0</v>
      </c>
      <c r="O111" s="179">
        <v>0</v>
      </c>
      <c r="P111" s="179">
        <f t="shared" si="25"/>
        <v>0</v>
      </c>
      <c r="Q111" s="178">
        <v>0</v>
      </c>
      <c r="R111" s="178">
        <v>0</v>
      </c>
      <c r="S111" s="178">
        <v>0</v>
      </c>
      <c r="T111" s="178">
        <v>0</v>
      </c>
      <c r="U111" s="178">
        <f t="shared" si="26"/>
        <v>0</v>
      </c>
      <c r="V111" s="178">
        <f t="shared" si="27"/>
        <v>-28376.91</v>
      </c>
      <c r="W111" s="128">
        <v>0</v>
      </c>
      <c r="X111" s="128">
        <f t="shared" si="28"/>
        <v>-28376.91</v>
      </c>
      <c r="Y111" s="129">
        <v>0</v>
      </c>
      <c r="Z111" s="128">
        <f t="shared" si="29"/>
        <v>-28376.91</v>
      </c>
    </row>
    <row r="112" spans="1:26" ht="12.75" hidden="1" outlineLevel="1">
      <c r="A112" s="128" t="s">
        <v>762</v>
      </c>
      <c r="C112" s="129" t="s">
        <v>763</v>
      </c>
      <c r="D112" s="129" t="s">
        <v>764</v>
      </c>
      <c r="E112" s="128">
        <v>0</v>
      </c>
      <c r="F112" s="128">
        <v>180160</v>
      </c>
      <c r="G112" s="178">
        <f t="shared" si="23"/>
        <v>180160</v>
      </c>
      <c r="H112" s="179">
        <v>0</v>
      </c>
      <c r="I112" s="179">
        <v>0</v>
      </c>
      <c r="J112" s="179">
        <v>0</v>
      </c>
      <c r="K112" s="179">
        <v>0</v>
      </c>
      <c r="L112" s="179">
        <f t="shared" si="24"/>
        <v>0</v>
      </c>
      <c r="M112" s="179">
        <v>0</v>
      </c>
      <c r="N112" s="179">
        <v>0</v>
      </c>
      <c r="O112" s="179">
        <v>0</v>
      </c>
      <c r="P112" s="179">
        <f t="shared" si="25"/>
        <v>0</v>
      </c>
      <c r="Q112" s="178">
        <v>0</v>
      </c>
      <c r="R112" s="178">
        <v>0</v>
      </c>
      <c r="S112" s="178">
        <v>0</v>
      </c>
      <c r="T112" s="178">
        <v>0</v>
      </c>
      <c r="U112" s="178">
        <f t="shared" si="26"/>
        <v>0</v>
      </c>
      <c r="V112" s="178">
        <f t="shared" si="27"/>
        <v>180160</v>
      </c>
      <c r="W112" s="128">
        <v>0</v>
      </c>
      <c r="X112" s="128">
        <f t="shared" si="28"/>
        <v>180160</v>
      </c>
      <c r="Y112" s="129">
        <v>0</v>
      </c>
      <c r="Z112" s="128">
        <f t="shared" si="29"/>
        <v>180160</v>
      </c>
    </row>
    <row r="113" spans="1:26" ht="12.75" hidden="1" outlineLevel="1">
      <c r="A113" s="128" t="s">
        <v>766</v>
      </c>
      <c r="C113" s="129" t="s">
        <v>767</v>
      </c>
      <c r="D113" s="129" t="s">
        <v>768</v>
      </c>
      <c r="E113" s="128">
        <v>0</v>
      </c>
      <c r="F113" s="128">
        <v>7118778.66</v>
      </c>
      <c r="G113" s="178">
        <f t="shared" si="23"/>
        <v>7118778.66</v>
      </c>
      <c r="H113" s="179">
        <v>0</v>
      </c>
      <c r="I113" s="179">
        <v>0</v>
      </c>
      <c r="J113" s="179">
        <v>0</v>
      </c>
      <c r="K113" s="179">
        <v>0</v>
      </c>
      <c r="L113" s="179">
        <f t="shared" si="24"/>
        <v>0</v>
      </c>
      <c r="M113" s="179">
        <v>0</v>
      </c>
      <c r="N113" s="179">
        <v>0</v>
      </c>
      <c r="O113" s="179">
        <v>0</v>
      </c>
      <c r="P113" s="179">
        <f t="shared" si="25"/>
        <v>0</v>
      </c>
      <c r="Q113" s="178">
        <v>0</v>
      </c>
      <c r="R113" s="178">
        <v>0</v>
      </c>
      <c r="S113" s="178">
        <v>0</v>
      </c>
      <c r="T113" s="178">
        <v>0</v>
      </c>
      <c r="U113" s="178">
        <f t="shared" si="26"/>
        <v>0</v>
      </c>
      <c r="V113" s="178">
        <f t="shared" si="27"/>
        <v>7118778.66</v>
      </c>
      <c r="W113" s="128">
        <v>0</v>
      </c>
      <c r="X113" s="128">
        <f t="shared" si="28"/>
        <v>7118778.66</v>
      </c>
      <c r="Y113" s="129">
        <v>0</v>
      </c>
      <c r="Z113" s="128">
        <f t="shared" si="29"/>
        <v>7118778.66</v>
      </c>
    </row>
    <row r="114" spans="1:26" ht="12.75" hidden="1" outlineLevel="1">
      <c r="A114" s="128" t="s">
        <v>769</v>
      </c>
      <c r="C114" s="129" t="s">
        <v>770</v>
      </c>
      <c r="D114" s="129" t="s">
        <v>771</v>
      </c>
      <c r="E114" s="128">
        <v>0</v>
      </c>
      <c r="F114" s="128">
        <v>524858.59</v>
      </c>
      <c r="G114" s="178">
        <f t="shared" si="23"/>
        <v>524858.59</v>
      </c>
      <c r="H114" s="179">
        <v>0</v>
      </c>
      <c r="I114" s="179">
        <v>0</v>
      </c>
      <c r="J114" s="179">
        <v>0</v>
      </c>
      <c r="K114" s="179">
        <v>0</v>
      </c>
      <c r="L114" s="179">
        <f t="shared" si="24"/>
        <v>0</v>
      </c>
      <c r="M114" s="179">
        <v>0</v>
      </c>
      <c r="N114" s="179">
        <v>0</v>
      </c>
      <c r="O114" s="179">
        <v>0</v>
      </c>
      <c r="P114" s="179">
        <f t="shared" si="25"/>
        <v>0</v>
      </c>
      <c r="Q114" s="178">
        <v>0</v>
      </c>
      <c r="R114" s="178">
        <v>0</v>
      </c>
      <c r="S114" s="178">
        <v>0</v>
      </c>
      <c r="T114" s="178">
        <v>0</v>
      </c>
      <c r="U114" s="178">
        <f t="shared" si="26"/>
        <v>0</v>
      </c>
      <c r="V114" s="178">
        <f t="shared" si="27"/>
        <v>524858.59</v>
      </c>
      <c r="W114" s="128">
        <v>0</v>
      </c>
      <c r="X114" s="128">
        <f t="shared" si="28"/>
        <v>524858.59</v>
      </c>
      <c r="Y114" s="129">
        <v>0</v>
      </c>
      <c r="Z114" s="128">
        <f t="shared" si="29"/>
        <v>524858.59</v>
      </c>
    </row>
    <row r="115" spans="1:26" ht="12.75" hidden="1" outlineLevel="1">
      <c r="A115" s="128" t="s">
        <v>772</v>
      </c>
      <c r="C115" s="129" t="s">
        <v>773</v>
      </c>
      <c r="D115" s="129" t="s">
        <v>774</v>
      </c>
      <c r="E115" s="128">
        <v>0</v>
      </c>
      <c r="F115" s="128">
        <v>27300</v>
      </c>
      <c r="G115" s="178">
        <f t="shared" si="23"/>
        <v>27300</v>
      </c>
      <c r="H115" s="179">
        <v>0</v>
      </c>
      <c r="I115" s="179">
        <v>0</v>
      </c>
      <c r="J115" s="179">
        <v>0</v>
      </c>
      <c r="K115" s="179">
        <v>0</v>
      </c>
      <c r="L115" s="179">
        <f t="shared" si="24"/>
        <v>0</v>
      </c>
      <c r="M115" s="179">
        <v>0</v>
      </c>
      <c r="N115" s="179">
        <v>0</v>
      </c>
      <c r="O115" s="179">
        <v>0</v>
      </c>
      <c r="P115" s="179">
        <f t="shared" si="25"/>
        <v>0</v>
      </c>
      <c r="Q115" s="178">
        <v>0</v>
      </c>
      <c r="R115" s="178">
        <v>0</v>
      </c>
      <c r="S115" s="178">
        <v>0</v>
      </c>
      <c r="T115" s="178">
        <v>0</v>
      </c>
      <c r="U115" s="178">
        <f t="shared" si="26"/>
        <v>0</v>
      </c>
      <c r="V115" s="178">
        <f t="shared" si="27"/>
        <v>27300</v>
      </c>
      <c r="W115" s="128">
        <v>0</v>
      </c>
      <c r="X115" s="128">
        <f t="shared" si="28"/>
        <v>27300</v>
      </c>
      <c r="Y115" s="129">
        <v>0</v>
      </c>
      <c r="Z115" s="128">
        <f t="shared" si="29"/>
        <v>27300</v>
      </c>
    </row>
    <row r="116" spans="1:26" ht="12.75" hidden="1" outlineLevel="1">
      <c r="A116" s="128" t="s">
        <v>775</v>
      </c>
      <c r="C116" s="129" t="s">
        <v>776</v>
      </c>
      <c r="D116" s="129" t="s">
        <v>777</v>
      </c>
      <c r="E116" s="128">
        <v>0</v>
      </c>
      <c r="F116" s="128">
        <v>147592.77</v>
      </c>
      <c r="G116" s="178">
        <f t="shared" si="23"/>
        <v>147592.77</v>
      </c>
      <c r="H116" s="179">
        <v>0</v>
      </c>
      <c r="I116" s="179">
        <v>0</v>
      </c>
      <c r="J116" s="179">
        <v>0</v>
      </c>
      <c r="K116" s="179">
        <v>0</v>
      </c>
      <c r="L116" s="179">
        <f t="shared" si="24"/>
        <v>0</v>
      </c>
      <c r="M116" s="179">
        <v>0</v>
      </c>
      <c r="N116" s="179">
        <v>0</v>
      </c>
      <c r="O116" s="179">
        <v>0</v>
      </c>
      <c r="P116" s="179">
        <f t="shared" si="25"/>
        <v>0</v>
      </c>
      <c r="Q116" s="178">
        <v>0</v>
      </c>
      <c r="R116" s="178">
        <v>0</v>
      </c>
      <c r="S116" s="178">
        <v>0</v>
      </c>
      <c r="T116" s="178">
        <v>0</v>
      </c>
      <c r="U116" s="178">
        <f t="shared" si="26"/>
        <v>0</v>
      </c>
      <c r="V116" s="178">
        <f t="shared" si="27"/>
        <v>147592.77</v>
      </c>
      <c r="W116" s="128">
        <v>0</v>
      </c>
      <c r="X116" s="128">
        <f t="shared" si="28"/>
        <v>147592.77</v>
      </c>
      <c r="Y116" s="129">
        <v>0</v>
      </c>
      <c r="Z116" s="128">
        <f t="shared" si="29"/>
        <v>147592.77</v>
      </c>
    </row>
    <row r="117" spans="1:26" ht="12.75" hidden="1" outlineLevel="1">
      <c r="A117" s="128" t="s">
        <v>778</v>
      </c>
      <c r="C117" s="129" t="s">
        <v>779</v>
      </c>
      <c r="D117" s="129" t="s">
        <v>780</v>
      </c>
      <c r="E117" s="128">
        <v>0</v>
      </c>
      <c r="F117" s="128">
        <v>10302348</v>
      </c>
      <c r="G117" s="178">
        <f t="shared" si="23"/>
        <v>10302348</v>
      </c>
      <c r="H117" s="179">
        <v>0</v>
      </c>
      <c r="I117" s="179">
        <v>0</v>
      </c>
      <c r="J117" s="179">
        <v>0</v>
      </c>
      <c r="K117" s="179">
        <v>0</v>
      </c>
      <c r="L117" s="179">
        <f t="shared" si="24"/>
        <v>0</v>
      </c>
      <c r="M117" s="179">
        <v>0</v>
      </c>
      <c r="N117" s="179">
        <v>0</v>
      </c>
      <c r="O117" s="179">
        <v>0</v>
      </c>
      <c r="P117" s="179">
        <f t="shared" si="25"/>
        <v>0</v>
      </c>
      <c r="Q117" s="178">
        <v>0</v>
      </c>
      <c r="R117" s="178">
        <v>0</v>
      </c>
      <c r="S117" s="178">
        <v>0</v>
      </c>
      <c r="T117" s="178">
        <v>0</v>
      </c>
      <c r="U117" s="178">
        <f t="shared" si="26"/>
        <v>0</v>
      </c>
      <c r="V117" s="178">
        <f t="shared" si="27"/>
        <v>10302348</v>
      </c>
      <c r="W117" s="128">
        <v>0</v>
      </c>
      <c r="X117" s="128">
        <f t="shared" si="28"/>
        <v>10302348</v>
      </c>
      <c r="Y117" s="129">
        <v>0</v>
      </c>
      <c r="Z117" s="128">
        <f t="shared" si="29"/>
        <v>10302348</v>
      </c>
    </row>
    <row r="118" spans="1:26" ht="12.75" hidden="1" outlineLevel="1">
      <c r="A118" s="128" t="s">
        <v>781</v>
      </c>
      <c r="C118" s="129" t="s">
        <v>782</v>
      </c>
      <c r="D118" s="129" t="s">
        <v>783</v>
      </c>
      <c r="E118" s="128">
        <v>0</v>
      </c>
      <c r="F118" s="128">
        <v>1263531.11</v>
      </c>
      <c r="G118" s="178">
        <f t="shared" si="23"/>
        <v>1263531.11</v>
      </c>
      <c r="H118" s="179">
        <v>0</v>
      </c>
      <c r="I118" s="179">
        <v>0</v>
      </c>
      <c r="J118" s="179">
        <v>0</v>
      </c>
      <c r="K118" s="179">
        <v>0</v>
      </c>
      <c r="L118" s="179">
        <f t="shared" si="24"/>
        <v>0</v>
      </c>
      <c r="M118" s="179">
        <v>0</v>
      </c>
      <c r="N118" s="179">
        <v>0</v>
      </c>
      <c r="O118" s="179">
        <v>0</v>
      </c>
      <c r="P118" s="179">
        <f t="shared" si="25"/>
        <v>0</v>
      </c>
      <c r="Q118" s="178">
        <v>0</v>
      </c>
      <c r="R118" s="178">
        <v>0</v>
      </c>
      <c r="S118" s="178">
        <v>0</v>
      </c>
      <c r="T118" s="178">
        <v>0</v>
      </c>
      <c r="U118" s="178">
        <f t="shared" si="26"/>
        <v>0</v>
      </c>
      <c r="V118" s="178">
        <f t="shared" si="27"/>
        <v>1263531.11</v>
      </c>
      <c r="W118" s="128">
        <v>0</v>
      </c>
      <c r="X118" s="128">
        <f t="shared" si="28"/>
        <v>1263531.11</v>
      </c>
      <c r="Y118" s="129">
        <v>0</v>
      </c>
      <c r="Z118" s="128">
        <f t="shared" si="29"/>
        <v>1263531.11</v>
      </c>
    </row>
    <row r="119" spans="1:26" ht="12.75" hidden="1" outlineLevel="1">
      <c r="A119" s="128" t="s">
        <v>784</v>
      </c>
      <c r="C119" s="129" t="s">
        <v>785</v>
      </c>
      <c r="D119" s="129" t="s">
        <v>786</v>
      </c>
      <c r="E119" s="128">
        <v>0</v>
      </c>
      <c r="F119" s="128">
        <v>555743.55</v>
      </c>
      <c r="G119" s="178">
        <f t="shared" si="23"/>
        <v>555743.55</v>
      </c>
      <c r="H119" s="179">
        <v>0</v>
      </c>
      <c r="I119" s="179">
        <v>0</v>
      </c>
      <c r="J119" s="179">
        <v>0</v>
      </c>
      <c r="K119" s="179">
        <v>0</v>
      </c>
      <c r="L119" s="179">
        <f t="shared" si="24"/>
        <v>0</v>
      </c>
      <c r="M119" s="179">
        <v>0</v>
      </c>
      <c r="N119" s="179">
        <v>0</v>
      </c>
      <c r="O119" s="179">
        <v>0</v>
      </c>
      <c r="P119" s="179">
        <f t="shared" si="25"/>
        <v>0</v>
      </c>
      <c r="Q119" s="178">
        <v>0</v>
      </c>
      <c r="R119" s="178">
        <v>0</v>
      </c>
      <c r="S119" s="178">
        <v>0</v>
      </c>
      <c r="T119" s="178">
        <v>0</v>
      </c>
      <c r="U119" s="178">
        <f t="shared" si="26"/>
        <v>0</v>
      </c>
      <c r="V119" s="178">
        <f t="shared" si="27"/>
        <v>555743.55</v>
      </c>
      <c r="W119" s="128">
        <v>0</v>
      </c>
      <c r="X119" s="128">
        <f t="shared" si="28"/>
        <v>555743.55</v>
      </c>
      <c r="Y119" s="129">
        <v>0</v>
      </c>
      <c r="Z119" s="128">
        <f t="shared" si="29"/>
        <v>555743.55</v>
      </c>
    </row>
    <row r="120" spans="1:26" ht="12.75" hidden="1" outlineLevel="1">
      <c r="A120" s="128" t="s">
        <v>787</v>
      </c>
      <c r="C120" s="129" t="s">
        <v>788</v>
      </c>
      <c r="D120" s="129" t="s">
        <v>789</v>
      </c>
      <c r="E120" s="128">
        <v>0</v>
      </c>
      <c r="F120" s="128">
        <v>138052</v>
      </c>
      <c r="G120" s="178">
        <f t="shared" si="23"/>
        <v>138052</v>
      </c>
      <c r="H120" s="179">
        <v>0</v>
      </c>
      <c r="I120" s="179">
        <v>0</v>
      </c>
      <c r="J120" s="179">
        <v>0</v>
      </c>
      <c r="K120" s="179">
        <v>0</v>
      </c>
      <c r="L120" s="179">
        <f t="shared" si="24"/>
        <v>0</v>
      </c>
      <c r="M120" s="179">
        <v>0</v>
      </c>
      <c r="N120" s="179">
        <v>0</v>
      </c>
      <c r="O120" s="179">
        <v>0</v>
      </c>
      <c r="P120" s="179">
        <f t="shared" si="25"/>
        <v>0</v>
      </c>
      <c r="Q120" s="178">
        <v>0</v>
      </c>
      <c r="R120" s="178">
        <v>0</v>
      </c>
      <c r="S120" s="178">
        <v>0</v>
      </c>
      <c r="T120" s="178">
        <v>0</v>
      </c>
      <c r="U120" s="178">
        <f t="shared" si="26"/>
        <v>0</v>
      </c>
      <c r="V120" s="178">
        <f t="shared" si="27"/>
        <v>138052</v>
      </c>
      <c r="W120" s="128">
        <v>0</v>
      </c>
      <c r="X120" s="128">
        <f t="shared" si="28"/>
        <v>138052</v>
      </c>
      <c r="Y120" s="129">
        <v>0</v>
      </c>
      <c r="Z120" s="128">
        <f t="shared" si="29"/>
        <v>138052</v>
      </c>
    </row>
    <row r="121" spans="1:26" ht="12.75" hidden="1" outlineLevel="1">
      <c r="A121" s="128" t="s">
        <v>170</v>
      </c>
      <c r="C121" s="129" t="s">
        <v>171</v>
      </c>
      <c r="D121" s="129" t="s">
        <v>172</v>
      </c>
      <c r="E121" s="128">
        <v>0</v>
      </c>
      <c r="F121" s="128">
        <v>0</v>
      </c>
      <c r="G121" s="178">
        <f t="shared" si="23"/>
        <v>0</v>
      </c>
      <c r="H121" s="179">
        <v>0</v>
      </c>
      <c r="I121" s="179">
        <v>0</v>
      </c>
      <c r="J121" s="179">
        <v>0</v>
      </c>
      <c r="K121" s="179">
        <v>0</v>
      </c>
      <c r="L121" s="179">
        <f t="shared" si="24"/>
        <v>0</v>
      </c>
      <c r="M121" s="179">
        <v>0</v>
      </c>
      <c r="N121" s="179">
        <v>0</v>
      </c>
      <c r="O121" s="179">
        <v>0</v>
      </c>
      <c r="P121" s="179">
        <f t="shared" si="25"/>
        <v>0</v>
      </c>
      <c r="Q121" s="178">
        <v>0</v>
      </c>
      <c r="R121" s="178">
        <v>0</v>
      </c>
      <c r="S121" s="178">
        <v>0</v>
      </c>
      <c r="T121" s="178">
        <v>0</v>
      </c>
      <c r="U121" s="178">
        <f t="shared" si="26"/>
        <v>0</v>
      </c>
      <c r="V121" s="178">
        <f t="shared" si="27"/>
        <v>0</v>
      </c>
      <c r="W121" s="128">
        <v>231716</v>
      </c>
      <c r="X121" s="128">
        <f t="shared" si="28"/>
        <v>231716</v>
      </c>
      <c r="Y121" s="129">
        <v>0</v>
      </c>
      <c r="Z121" s="128">
        <f t="shared" si="29"/>
        <v>231716</v>
      </c>
    </row>
    <row r="122" spans="1:26" ht="12.75" hidden="1" outlineLevel="1">
      <c r="A122" s="128" t="s">
        <v>173</v>
      </c>
      <c r="C122" s="129" t="s">
        <v>174</v>
      </c>
      <c r="D122" s="129" t="s">
        <v>175</v>
      </c>
      <c r="E122" s="128">
        <v>0</v>
      </c>
      <c r="F122" s="128">
        <v>87825.67</v>
      </c>
      <c r="G122" s="178">
        <f t="shared" si="23"/>
        <v>87825.67</v>
      </c>
      <c r="H122" s="179">
        <v>0</v>
      </c>
      <c r="I122" s="179">
        <v>0</v>
      </c>
      <c r="J122" s="179">
        <v>0</v>
      </c>
      <c r="K122" s="179">
        <v>0</v>
      </c>
      <c r="L122" s="179">
        <f t="shared" si="24"/>
        <v>0</v>
      </c>
      <c r="M122" s="179">
        <v>0</v>
      </c>
      <c r="N122" s="179">
        <v>0</v>
      </c>
      <c r="O122" s="179">
        <v>0</v>
      </c>
      <c r="P122" s="179">
        <f t="shared" si="25"/>
        <v>0</v>
      </c>
      <c r="Q122" s="178">
        <v>0</v>
      </c>
      <c r="R122" s="178">
        <v>0</v>
      </c>
      <c r="S122" s="178">
        <v>0</v>
      </c>
      <c r="T122" s="178">
        <v>0</v>
      </c>
      <c r="U122" s="178">
        <f t="shared" si="26"/>
        <v>0</v>
      </c>
      <c r="V122" s="178">
        <f t="shared" si="27"/>
        <v>87825.67</v>
      </c>
      <c r="W122" s="128">
        <v>0</v>
      </c>
      <c r="X122" s="128">
        <f t="shared" si="28"/>
        <v>87825.67</v>
      </c>
      <c r="Y122" s="129">
        <v>0</v>
      </c>
      <c r="Z122" s="128">
        <f t="shared" si="29"/>
        <v>87825.67</v>
      </c>
    </row>
    <row r="123" spans="1:26" ht="12.75" hidden="1" outlineLevel="1">
      <c r="A123" s="128" t="s">
        <v>793</v>
      </c>
      <c r="C123" s="129" t="s">
        <v>794</v>
      </c>
      <c r="D123" s="129" t="s">
        <v>795</v>
      </c>
      <c r="E123" s="128">
        <v>0</v>
      </c>
      <c r="F123" s="128">
        <v>0</v>
      </c>
      <c r="G123" s="178">
        <f t="shared" si="23"/>
        <v>0</v>
      </c>
      <c r="H123" s="179">
        <v>0</v>
      </c>
      <c r="I123" s="179">
        <v>0</v>
      </c>
      <c r="J123" s="179">
        <v>0</v>
      </c>
      <c r="K123" s="179">
        <v>0</v>
      </c>
      <c r="L123" s="179">
        <f t="shared" si="24"/>
        <v>0</v>
      </c>
      <c r="M123" s="179">
        <v>0</v>
      </c>
      <c r="N123" s="179">
        <v>0</v>
      </c>
      <c r="O123" s="179">
        <v>0</v>
      </c>
      <c r="P123" s="179">
        <f t="shared" si="25"/>
        <v>0</v>
      </c>
      <c r="Q123" s="178">
        <v>0</v>
      </c>
      <c r="R123" s="178">
        <v>0</v>
      </c>
      <c r="S123" s="178">
        <v>0</v>
      </c>
      <c r="T123" s="178">
        <v>0</v>
      </c>
      <c r="U123" s="178">
        <f t="shared" si="26"/>
        <v>0</v>
      </c>
      <c r="V123" s="178">
        <f t="shared" si="27"/>
        <v>0</v>
      </c>
      <c r="W123" s="128">
        <v>8557532.69</v>
      </c>
      <c r="X123" s="128">
        <f t="shared" si="28"/>
        <v>8557532.69</v>
      </c>
      <c r="Y123" s="129">
        <v>0</v>
      </c>
      <c r="Z123" s="128">
        <f t="shared" si="29"/>
        <v>8557532.69</v>
      </c>
    </row>
    <row r="124" spans="1:27" ht="12.75" collapsed="1">
      <c r="A124" s="167" t="s">
        <v>796</v>
      </c>
      <c r="B124" s="168"/>
      <c r="C124" s="167" t="s">
        <v>336</v>
      </c>
      <c r="D124" s="169"/>
      <c r="E124" s="144">
        <v>0</v>
      </c>
      <c r="F124" s="144">
        <v>360399.01999989344</v>
      </c>
      <c r="G124" s="172">
        <f t="shared" si="23"/>
        <v>360399.01999989344</v>
      </c>
      <c r="H124" s="172">
        <v>0</v>
      </c>
      <c r="I124" s="172">
        <v>0</v>
      </c>
      <c r="J124" s="172">
        <v>0</v>
      </c>
      <c r="K124" s="172">
        <v>0</v>
      </c>
      <c r="L124" s="172">
        <f t="shared" si="24"/>
        <v>0</v>
      </c>
      <c r="M124" s="172">
        <v>0</v>
      </c>
      <c r="N124" s="172">
        <v>0</v>
      </c>
      <c r="O124" s="172">
        <v>0</v>
      </c>
      <c r="P124" s="172">
        <f t="shared" si="25"/>
        <v>0</v>
      </c>
      <c r="Q124" s="172">
        <v>8336.17</v>
      </c>
      <c r="R124" s="172">
        <v>0</v>
      </c>
      <c r="S124" s="172">
        <v>-24812.98</v>
      </c>
      <c r="T124" s="172">
        <v>0</v>
      </c>
      <c r="U124" s="172">
        <f t="shared" si="26"/>
        <v>-16476.809999999998</v>
      </c>
      <c r="V124" s="172">
        <f t="shared" si="27"/>
        <v>343922.20999989344</v>
      </c>
      <c r="W124" s="144">
        <v>9270147.469999999</v>
      </c>
      <c r="X124" s="144">
        <f t="shared" si="28"/>
        <v>9614069.679999892</v>
      </c>
      <c r="Y124" s="144">
        <v>957478.2</v>
      </c>
      <c r="Z124" s="144">
        <f t="shared" si="29"/>
        <v>10571547.87999989</v>
      </c>
      <c r="AA124" s="167"/>
    </row>
    <row r="125" spans="1:27" ht="12.75">
      <c r="A125" s="167" t="s">
        <v>797</v>
      </c>
      <c r="B125" s="168"/>
      <c r="C125" s="167" t="s">
        <v>337</v>
      </c>
      <c r="D125" s="169"/>
      <c r="E125" s="144">
        <v>0</v>
      </c>
      <c r="F125" s="144">
        <v>0</v>
      </c>
      <c r="G125" s="172">
        <f t="shared" si="23"/>
        <v>0</v>
      </c>
      <c r="H125" s="172">
        <v>0</v>
      </c>
      <c r="I125" s="172">
        <v>0</v>
      </c>
      <c r="J125" s="172">
        <v>0</v>
      </c>
      <c r="K125" s="172">
        <v>0</v>
      </c>
      <c r="L125" s="172">
        <f t="shared" si="24"/>
        <v>0</v>
      </c>
      <c r="M125" s="172">
        <v>0</v>
      </c>
      <c r="N125" s="172">
        <v>0</v>
      </c>
      <c r="O125" s="172">
        <v>0</v>
      </c>
      <c r="P125" s="172">
        <f t="shared" si="25"/>
        <v>0</v>
      </c>
      <c r="Q125" s="172">
        <v>0</v>
      </c>
      <c r="R125" s="172">
        <v>0</v>
      </c>
      <c r="S125" s="172">
        <v>0</v>
      </c>
      <c r="T125" s="172">
        <v>0</v>
      </c>
      <c r="U125" s="172">
        <f t="shared" si="26"/>
        <v>0</v>
      </c>
      <c r="V125" s="172">
        <f t="shared" si="27"/>
        <v>0</v>
      </c>
      <c r="W125" s="144">
        <v>0</v>
      </c>
      <c r="X125" s="144">
        <f t="shared" si="28"/>
        <v>0</v>
      </c>
      <c r="Y125" s="144">
        <v>0</v>
      </c>
      <c r="Z125" s="144">
        <f t="shared" si="29"/>
        <v>0</v>
      </c>
      <c r="AA125" s="167"/>
    </row>
    <row r="126" spans="1:26" ht="12.75" hidden="1" outlineLevel="1">
      <c r="A126" s="128" t="s">
        <v>798</v>
      </c>
      <c r="C126" s="129" t="s">
        <v>799</v>
      </c>
      <c r="D126" s="129" t="s">
        <v>800</v>
      </c>
      <c r="E126" s="128">
        <v>0</v>
      </c>
      <c r="F126" s="128">
        <v>0</v>
      </c>
      <c r="G126" s="178">
        <f t="shared" si="23"/>
        <v>0</v>
      </c>
      <c r="H126" s="179">
        <v>0</v>
      </c>
      <c r="I126" s="179">
        <v>0</v>
      </c>
      <c r="J126" s="179">
        <v>0</v>
      </c>
      <c r="K126" s="179">
        <v>0</v>
      </c>
      <c r="L126" s="179">
        <f t="shared" si="24"/>
        <v>0</v>
      </c>
      <c r="M126" s="179">
        <v>0</v>
      </c>
      <c r="N126" s="179">
        <v>0</v>
      </c>
      <c r="O126" s="179">
        <v>0</v>
      </c>
      <c r="P126" s="179">
        <f t="shared" si="25"/>
        <v>0</v>
      </c>
      <c r="Q126" s="178">
        <v>0</v>
      </c>
      <c r="R126" s="178">
        <v>0</v>
      </c>
      <c r="S126" s="178">
        <v>0</v>
      </c>
      <c r="T126" s="178">
        <v>-76467.81</v>
      </c>
      <c r="U126" s="178">
        <f t="shared" si="26"/>
        <v>-76467.81</v>
      </c>
      <c r="V126" s="178">
        <f t="shared" si="27"/>
        <v>-76467.81</v>
      </c>
      <c r="W126" s="128">
        <v>0</v>
      </c>
      <c r="X126" s="128">
        <f t="shared" si="28"/>
        <v>-76467.81</v>
      </c>
      <c r="Y126" s="129">
        <v>0</v>
      </c>
      <c r="Z126" s="128">
        <f t="shared" si="29"/>
        <v>-76467.81</v>
      </c>
    </row>
    <row r="127" spans="1:26" ht="12.75" hidden="1" outlineLevel="1">
      <c r="A127" s="128" t="s">
        <v>176</v>
      </c>
      <c r="C127" s="129" t="s">
        <v>177</v>
      </c>
      <c r="D127" s="129" t="s">
        <v>178</v>
      </c>
      <c r="E127" s="128">
        <v>0</v>
      </c>
      <c r="F127" s="128">
        <v>12089.2</v>
      </c>
      <c r="G127" s="178">
        <f t="shared" si="23"/>
        <v>12089.2</v>
      </c>
      <c r="H127" s="179">
        <v>0</v>
      </c>
      <c r="I127" s="179">
        <v>0</v>
      </c>
      <c r="J127" s="179">
        <v>0</v>
      </c>
      <c r="K127" s="179">
        <v>0</v>
      </c>
      <c r="L127" s="179">
        <f t="shared" si="24"/>
        <v>0</v>
      </c>
      <c r="M127" s="179">
        <v>0</v>
      </c>
      <c r="N127" s="179">
        <v>0</v>
      </c>
      <c r="O127" s="179">
        <v>0</v>
      </c>
      <c r="P127" s="179">
        <f t="shared" si="25"/>
        <v>0</v>
      </c>
      <c r="Q127" s="178">
        <v>0</v>
      </c>
      <c r="R127" s="178">
        <v>0</v>
      </c>
      <c r="S127" s="178">
        <v>0</v>
      </c>
      <c r="T127" s="178">
        <v>0</v>
      </c>
      <c r="U127" s="178">
        <f t="shared" si="26"/>
        <v>0</v>
      </c>
      <c r="V127" s="178">
        <f t="shared" si="27"/>
        <v>12089.2</v>
      </c>
      <c r="W127" s="128">
        <v>0</v>
      </c>
      <c r="X127" s="128">
        <f t="shared" si="28"/>
        <v>12089.2</v>
      </c>
      <c r="Y127" s="129">
        <v>0</v>
      </c>
      <c r="Z127" s="128">
        <f t="shared" si="29"/>
        <v>12089.2</v>
      </c>
    </row>
    <row r="128" spans="1:27" ht="12.75" collapsed="1">
      <c r="A128" s="167" t="s">
        <v>801</v>
      </c>
      <c r="B128" s="168"/>
      <c r="C128" s="167" t="s">
        <v>802</v>
      </c>
      <c r="D128" s="169"/>
      <c r="E128" s="144">
        <v>0</v>
      </c>
      <c r="F128" s="144">
        <v>12089.2</v>
      </c>
      <c r="G128" s="172">
        <f t="shared" si="23"/>
        <v>12089.2</v>
      </c>
      <c r="H128" s="172">
        <v>0</v>
      </c>
      <c r="I128" s="172">
        <v>0</v>
      </c>
      <c r="J128" s="172">
        <v>0</v>
      </c>
      <c r="K128" s="172">
        <v>0</v>
      </c>
      <c r="L128" s="172">
        <f t="shared" si="24"/>
        <v>0</v>
      </c>
      <c r="M128" s="172">
        <v>0</v>
      </c>
      <c r="N128" s="172">
        <v>0</v>
      </c>
      <c r="O128" s="172">
        <v>0</v>
      </c>
      <c r="P128" s="172">
        <f t="shared" si="25"/>
        <v>0</v>
      </c>
      <c r="Q128" s="172">
        <v>0</v>
      </c>
      <c r="R128" s="172">
        <v>0</v>
      </c>
      <c r="S128" s="172">
        <v>0</v>
      </c>
      <c r="T128" s="172">
        <v>-76467.81</v>
      </c>
      <c r="U128" s="172">
        <f t="shared" si="26"/>
        <v>-76467.81</v>
      </c>
      <c r="V128" s="172">
        <f t="shared" si="27"/>
        <v>-64378.61</v>
      </c>
      <c r="W128" s="144">
        <v>0</v>
      </c>
      <c r="X128" s="144">
        <f t="shared" si="28"/>
        <v>-64378.61</v>
      </c>
      <c r="Y128" s="144">
        <v>0</v>
      </c>
      <c r="Z128" s="144">
        <f t="shared" si="29"/>
        <v>-64378.61</v>
      </c>
      <c r="AA128" s="167"/>
    </row>
    <row r="129" spans="1:26" ht="12.75" hidden="1" outlineLevel="1">
      <c r="A129" s="128" t="s">
        <v>803</v>
      </c>
      <c r="C129" s="129" t="s">
        <v>804</v>
      </c>
      <c r="D129" s="129" t="s">
        <v>805</v>
      </c>
      <c r="E129" s="128">
        <v>0</v>
      </c>
      <c r="F129" s="128">
        <v>0</v>
      </c>
      <c r="G129" s="178">
        <f>E129+F129</f>
        <v>0</v>
      </c>
      <c r="H129" s="179">
        <v>0</v>
      </c>
      <c r="I129" s="179">
        <v>0</v>
      </c>
      <c r="J129" s="179">
        <v>0</v>
      </c>
      <c r="K129" s="179">
        <v>0</v>
      </c>
      <c r="L129" s="179">
        <f>J129+I129+K129</f>
        <v>0</v>
      </c>
      <c r="M129" s="179">
        <v>0</v>
      </c>
      <c r="N129" s="179">
        <v>0</v>
      </c>
      <c r="O129" s="179">
        <v>0</v>
      </c>
      <c r="P129" s="179">
        <f>M129+N129+O129</f>
        <v>0</v>
      </c>
      <c r="Q129" s="178">
        <v>0</v>
      </c>
      <c r="R129" s="178">
        <v>0</v>
      </c>
      <c r="S129" s="178">
        <v>0</v>
      </c>
      <c r="T129" s="178">
        <v>87606.28</v>
      </c>
      <c r="U129" s="178">
        <f>Q129+R129+S129+T129</f>
        <v>87606.28</v>
      </c>
      <c r="V129" s="178">
        <f>G129+H129+L129+P129+U129</f>
        <v>87606.28</v>
      </c>
      <c r="W129" s="128">
        <v>0</v>
      </c>
      <c r="X129" s="128">
        <f>V129+W129</f>
        <v>87606.28</v>
      </c>
      <c r="Y129" s="129">
        <v>0</v>
      </c>
      <c r="Z129" s="128">
        <f>X129+Y129</f>
        <v>87606.28</v>
      </c>
    </row>
    <row r="130" spans="1:27" ht="12.75" collapsed="1">
      <c r="A130" s="167" t="s">
        <v>806</v>
      </c>
      <c r="B130" s="168"/>
      <c r="C130" s="167" t="s">
        <v>338</v>
      </c>
      <c r="D130" s="169"/>
      <c r="E130" s="144">
        <v>0</v>
      </c>
      <c r="F130" s="144">
        <v>0</v>
      </c>
      <c r="G130" s="172">
        <f>E130+F130</f>
        <v>0</v>
      </c>
      <c r="H130" s="172">
        <v>0</v>
      </c>
      <c r="I130" s="172">
        <v>0</v>
      </c>
      <c r="J130" s="172">
        <v>0</v>
      </c>
      <c r="K130" s="172">
        <v>0</v>
      </c>
      <c r="L130" s="172">
        <f>J130+I130+K130</f>
        <v>0</v>
      </c>
      <c r="M130" s="172">
        <v>0</v>
      </c>
      <c r="N130" s="172">
        <v>0</v>
      </c>
      <c r="O130" s="172">
        <v>0</v>
      </c>
      <c r="P130" s="172">
        <f>M130+N130+O130</f>
        <v>0</v>
      </c>
      <c r="Q130" s="172">
        <v>0</v>
      </c>
      <c r="R130" s="172">
        <v>0</v>
      </c>
      <c r="S130" s="172">
        <v>0</v>
      </c>
      <c r="T130" s="172">
        <v>87606.28</v>
      </c>
      <c r="U130" s="172">
        <f>Q130+R130+S130+T130</f>
        <v>87606.28</v>
      </c>
      <c r="V130" s="172">
        <f>G130+H130+L130+P130+U130</f>
        <v>87606.28</v>
      </c>
      <c r="W130" s="144">
        <v>0</v>
      </c>
      <c r="X130" s="144">
        <f>V130+W130</f>
        <v>87606.28</v>
      </c>
      <c r="Y130" s="144">
        <v>0</v>
      </c>
      <c r="Z130" s="144">
        <f>X130+Y130</f>
        <v>87606.28</v>
      </c>
      <c r="AA130" s="167"/>
    </row>
    <row r="131" spans="1:27" ht="15.75">
      <c r="A131" s="173"/>
      <c r="B131" s="174"/>
      <c r="C131" s="166" t="s">
        <v>339</v>
      </c>
      <c r="D131" s="66"/>
      <c r="E131" s="108">
        <f aca="true" t="shared" si="30" ref="E131:Z131">E39+E54+E124+E125+E130+E128</f>
        <v>0</v>
      </c>
      <c r="F131" s="108">
        <f t="shared" si="30"/>
        <v>1080570.409999892</v>
      </c>
      <c r="G131" s="176">
        <f t="shared" si="30"/>
        <v>1080570.409999892</v>
      </c>
      <c r="H131" s="176">
        <f t="shared" si="30"/>
        <v>0</v>
      </c>
      <c r="I131" s="176">
        <f t="shared" si="30"/>
        <v>0</v>
      </c>
      <c r="J131" s="176">
        <f t="shared" si="30"/>
        <v>0</v>
      </c>
      <c r="K131" s="176">
        <f t="shared" si="30"/>
        <v>0</v>
      </c>
      <c r="L131" s="176">
        <f t="shared" si="30"/>
        <v>0</v>
      </c>
      <c r="M131" s="176">
        <f t="shared" si="30"/>
        <v>0</v>
      </c>
      <c r="N131" s="176">
        <f t="shared" si="30"/>
        <v>0</v>
      </c>
      <c r="O131" s="176">
        <f t="shared" si="30"/>
        <v>0</v>
      </c>
      <c r="P131" s="176">
        <f t="shared" si="30"/>
        <v>0</v>
      </c>
      <c r="Q131" s="176">
        <f t="shared" si="30"/>
        <v>8336.17</v>
      </c>
      <c r="R131" s="176">
        <f t="shared" si="30"/>
        <v>0</v>
      </c>
      <c r="S131" s="176">
        <f t="shared" si="30"/>
        <v>-24812.98</v>
      </c>
      <c r="T131" s="176">
        <f t="shared" si="30"/>
        <v>11138.470000000001</v>
      </c>
      <c r="U131" s="176">
        <f t="shared" si="30"/>
        <v>-5338.3399999999965</v>
      </c>
      <c r="V131" s="176">
        <f t="shared" si="30"/>
        <v>1075232.0699998923</v>
      </c>
      <c r="W131" s="108">
        <f t="shared" si="30"/>
        <v>9920136.389999999</v>
      </c>
      <c r="X131" s="108">
        <f t="shared" si="30"/>
        <v>10995368.459999891</v>
      </c>
      <c r="Y131" s="108">
        <f t="shared" si="30"/>
        <v>957478.2</v>
      </c>
      <c r="Z131" s="108">
        <f t="shared" si="30"/>
        <v>11952846.65999989</v>
      </c>
      <c r="AA131" s="165"/>
    </row>
    <row r="132" spans="2:26" ht="12.75">
      <c r="B132" s="174"/>
      <c r="C132" s="175"/>
      <c r="D132" s="75"/>
      <c r="E132" s="144"/>
      <c r="F132" s="144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44"/>
      <c r="X132" s="144"/>
      <c r="Y132" s="144"/>
      <c r="Z132" s="144"/>
    </row>
    <row r="133" spans="1:27" ht="15">
      <c r="A133" s="165"/>
      <c r="B133" s="174" t="s">
        <v>807</v>
      </c>
      <c r="C133" s="175"/>
      <c r="D133" s="75"/>
      <c r="E133" s="144"/>
      <c r="F133" s="144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44"/>
      <c r="X133" s="144"/>
      <c r="Y133" s="144"/>
      <c r="Z133" s="144"/>
      <c r="AA133" s="165"/>
    </row>
    <row r="134" spans="1:27" ht="15.75">
      <c r="A134" s="173"/>
      <c r="B134" s="174" t="s">
        <v>179</v>
      </c>
      <c r="C134" s="175"/>
      <c r="D134" s="75"/>
      <c r="E134" s="108">
        <f aca="true" t="shared" si="31" ref="E134:Z134">E30-E131</f>
        <v>0</v>
      </c>
      <c r="F134" s="108">
        <f t="shared" si="31"/>
        <v>-539624.2499998921</v>
      </c>
      <c r="G134" s="176">
        <f t="shared" si="31"/>
        <v>-539624.2499998921</v>
      </c>
      <c r="H134" s="176">
        <f t="shared" si="31"/>
        <v>-1500</v>
      </c>
      <c r="I134" s="176">
        <f t="shared" si="31"/>
        <v>0</v>
      </c>
      <c r="J134" s="176">
        <f t="shared" si="31"/>
        <v>0</v>
      </c>
      <c r="K134" s="176">
        <f t="shared" si="31"/>
        <v>150.71</v>
      </c>
      <c r="L134" s="176">
        <f t="shared" si="31"/>
        <v>150.71</v>
      </c>
      <c r="M134" s="176">
        <f t="shared" si="31"/>
        <v>0</v>
      </c>
      <c r="N134" s="176">
        <f t="shared" si="31"/>
        <v>0</v>
      </c>
      <c r="O134" s="176">
        <f t="shared" si="31"/>
        <v>0</v>
      </c>
      <c r="P134" s="176">
        <f t="shared" si="31"/>
        <v>0</v>
      </c>
      <c r="Q134" s="176">
        <f t="shared" si="31"/>
        <v>-8002.62</v>
      </c>
      <c r="R134" s="176">
        <f t="shared" si="31"/>
        <v>0</v>
      </c>
      <c r="S134" s="176">
        <f t="shared" si="31"/>
        <v>24812.98</v>
      </c>
      <c r="T134" s="176">
        <f t="shared" si="31"/>
        <v>-11138.470000000001</v>
      </c>
      <c r="U134" s="176">
        <f t="shared" si="31"/>
        <v>5671.889999999997</v>
      </c>
      <c r="V134" s="176">
        <f t="shared" si="31"/>
        <v>-535301.6499998922</v>
      </c>
      <c r="W134" s="108">
        <f t="shared" si="31"/>
        <v>-9920136.389999999</v>
      </c>
      <c r="X134" s="108">
        <f t="shared" si="31"/>
        <v>-10455438.039999891</v>
      </c>
      <c r="Y134" s="108">
        <f t="shared" si="31"/>
        <v>-956819.3899999999</v>
      </c>
      <c r="Z134" s="108">
        <f t="shared" si="31"/>
        <v>-11412257.42999989</v>
      </c>
      <c r="AA134" s="165"/>
    </row>
    <row r="135" spans="2:26" ht="12.75">
      <c r="B135" s="168"/>
      <c r="C135" s="167"/>
      <c r="D135" s="169"/>
      <c r="E135" s="144"/>
      <c r="F135" s="144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44"/>
      <c r="X135" s="144"/>
      <c r="Y135" s="144"/>
      <c r="Z135" s="144"/>
    </row>
    <row r="136" spans="1:27" ht="12.75">
      <c r="A136" s="167" t="s">
        <v>269</v>
      </c>
      <c r="B136" s="168"/>
      <c r="C136" s="167" t="s">
        <v>342</v>
      </c>
      <c r="D136" s="169"/>
      <c r="E136" s="144">
        <v>0</v>
      </c>
      <c r="F136" s="144">
        <v>4409439</v>
      </c>
      <c r="G136" s="172">
        <f>E136+F136</f>
        <v>4409439</v>
      </c>
      <c r="H136" s="172">
        <v>0</v>
      </c>
      <c r="I136" s="172">
        <v>0</v>
      </c>
      <c r="J136" s="172">
        <v>0</v>
      </c>
      <c r="K136" s="172">
        <v>0</v>
      </c>
      <c r="L136" s="172">
        <f>J136+I136+K136</f>
        <v>0</v>
      </c>
      <c r="M136" s="172">
        <v>0</v>
      </c>
      <c r="N136" s="172">
        <v>0</v>
      </c>
      <c r="O136" s="172">
        <v>0</v>
      </c>
      <c r="P136" s="172">
        <f>M136+N136+O136</f>
        <v>0</v>
      </c>
      <c r="Q136" s="172">
        <v>0</v>
      </c>
      <c r="R136" s="172">
        <v>0</v>
      </c>
      <c r="S136" s="172">
        <v>0</v>
      </c>
      <c r="T136" s="172">
        <v>0</v>
      </c>
      <c r="U136" s="172">
        <f>Q136+R136+S136+T136</f>
        <v>0</v>
      </c>
      <c r="V136" s="172">
        <f>G136+H136+L136+P136+U136</f>
        <v>4409439</v>
      </c>
      <c r="W136" s="144">
        <v>0</v>
      </c>
      <c r="X136" s="144">
        <f>V136+W136</f>
        <v>4409439</v>
      </c>
      <c r="Y136" s="144">
        <v>0</v>
      </c>
      <c r="Z136" s="144">
        <f>X136+Y136</f>
        <v>4409439</v>
      </c>
      <c r="AA136" s="167"/>
    </row>
    <row r="137" spans="2:26" ht="12.75">
      <c r="B137" s="168"/>
      <c r="C137" s="167"/>
      <c r="D137" s="169"/>
      <c r="E137" s="144"/>
      <c r="F137" s="144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44"/>
      <c r="X137" s="144"/>
      <c r="Y137" s="144"/>
      <c r="Z137" s="144"/>
    </row>
    <row r="138" spans="1:27" ht="15">
      <c r="A138" s="165"/>
      <c r="B138" s="174" t="s">
        <v>808</v>
      </c>
      <c r="C138" s="175"/>
      <c r="D138" s="169"/>
      <c r="E138" s="144"/>
      <c r="F138" s="144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44"/>
      <c r="X138" s="144"/>
      <c r="Y138" s="144"/>
      <c r="Z138" s="144"/>
      <c r="AA138" s="165"/>
    </row>
    <row r="139" spans="1:27" ht="15.75">
      <c r="A139" s="173"/>
      <c r="B139" s="174" t="s">
        <v>180</v>
      </c>
      <c r="C139" s="175"/>
      <c r="D139" s="75"/>
      <c r="E139" s="108">
        <f aca="true" t="shared" si="32" ref="E139:Z139">E134+E136</f>
        <v>0</v>
      </c>
      <c r="F139" s="108">
        <f t="shared" si="32"/>
        <v>3869814.750000108</v>
      </c>
      <c r="G139" s="176">
        <f t="shared" si="32"/>
        <v>3869814.750000108</v>
      </c>
      <c r="H139" s="176">
        <f t="shared" si="32"/>
        <v>-1500</v>
      </c>
      <c r="I139" s="176">
        <f t="shared" si="32"/>
        <v>0</v>
      </c>
      <c r="J139" s="176">
        <f t="shared" si="32"/>
        <v>0</v>
      </c>
      <c r="K139" s="176">
        <f t="shared" si="32"/>
        <v>150.71</v>
      </c>
      <c r="L139" s="176">
        <f t="shared" si="32"/>
        <v>150.71</v>
      </c>
      <c r="M139" s="176">
        <f t="shared" si="32"/>
        <v>0</v>
      </c>
      <c r="N139" s="176">
        <f t="shared" si="32"/>
        <v>0</v>
      </c>
      <c r="O139" s="176">
        <f t="shared" si="32"/>
        <v>0</v>
      </c>
      <c r="P139" s="176">
        <f t="shared" si="32"/>
        <v>0</v>
      </c>
      <c r="Q139" s="176">
        <f t="shared" si="32"/>
        <v>-8002.62</v>
      </c>
      <c r="R139" s="176">
        <f t="shared" si="32"/>
        <v>0</v>
      </c>
      <c r="S139" s="176">
        <f t="shared" si="32"/>
        <v>24812.98</v>
      </c>
      <c r="T139" s="176">
        <f t="shared" si="32"/>
        <v>-11138.470000000001</v>
      </c>
      <c r="U139" s="176">
        <f t="shared" si="32"/>
        <v>5671.889999999997</v>
      </c>
      <c r="V139" s="176">
        <f t="shared" si="32"/>
        <v>3874137.3500001077</v>
      </c>
      <c r="W139" s="108">
        <f t="shared" si="32"/>
        <v>-9920136.389999999</v>
      </c>
      <c r="X139" s="108">
        <f t="shared" si="32"/>
        <v>-6045999.039999891</v>
      </c>
      <c r="Y139" s="108">
        <f t="shared" si="32"/>
        <v>-956819.3899999999</v>
      </c>
      <c r="Z139" s="108">
        <f t="shared" si="32"/>
        <v>-7002818.42999989</v>
      </c>
      <c r="AA139" s="165"/>
    </row>
    <row r="140" spans="2:26" ht="12.75">
      <c r="B140" s="168"/>
      <c r="C140" s="167"/>
      <c r="D140" s="169"/>
      <c r="E140" s="144"/>
      <c r="F140" s="144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44"/>
      <c r="X140" s="144"/>
      <c r="Y140" s="144"/>
      <c r="Z140" s="144"/>
    </row>
    <row r="141" spans="1:27" ht="15">
      <c r="A141" s="165"/>
      <c r="B141" s="174" t="s">
        <v>344</v>
      </c>
      <c r="C141" s="175"/>
      <c r="D141" s="75"/>
      <c r="E141" s="144"/>
      <c r="F141" s="144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44"/>
      <c r="X141" s="144"/>
      <c r="Y141" s="144"/>
      <c r="Z141" s="144"/>
      <c r="AA141" s="165"/>
    </row>
    <row r="142" spans="1:27" ht="12.75">
      <c r="A142" s="167" t="s">
        <v>809</v>
      </c>
      <c r="B142" s="168"/>
      <c r="C142" s="167" t="s">
        <v>345</v>
      </c>
      <c r="D142" s="169"/>
      <c r="E142" s="144">
        <v>0</v>
      </c>
      <c r="F142" s="144">
        <v>0</v>
      </c>
      <c r="G142" s="172">
        <f aca="true" t="shared" si="33" ref="G142:G163">E142+F142</f>
        <v>0</v>
      </c>
      <c r="H142" s="172">
        <v>0</v>
      </c>
      <c r="I142" s="172">
        <v>0</v>
      </c>
      <c r="J142" s="172">
        <v>0</v>
      </c>
      <c r="K142" s="172">
        <v>0</v>
      </c>
      <c r="L142" s="172">
        <f aca="true" t="shared" si="34" ref="L142:L163">J142+I142+K142</f>
        <v>0</v>
      </c>
      <c r="M142" s="172">
        <v>0</v>
      </c>
      <c r="N142" s="172">
        <v>0</v>
      </c>
      <c r="O142" s="172">
        <v>0</v>
      </c>
      <c r="P142" s="172">
        <f aca="true" t="shared" si="35" ref="P142:P163">M142+N142+O142</f>
        <v>0</v>
      </c>
      <c r="Q142" s="172">
        <v>0</v>
      </c>
      <c r="R142" s="172">
        <v>0</v>
      </c>
      <c r="S142" s="172">
        <v>0</v>
      </c>
      <c r="T142" s="172">
        <v>0</v>
      </c>
      <c r="U142" s="172">
        <f aca="true" t="shared" si="36" ref="U142:U163">Q142+R142+S142+T142</f>
        <v>0</v>
      </c>
      <c r="V142" s="172">
        <f aca="true" t="shared" si="37" ref="V142:V163">G142+H142+L142+P142+U142</f>
        <v>0</v>
      </c>
      <c r="W142" s="144">
        <v>0</v>
      </c>
      <c r="X142" s="144">
        <f aca="true" t="shared" si="38" ref="X142:X163">V142+W142</f>
        <v>0</v>
      </c>
      <c r="Y142" s="144">
        <v>0</v>
      </c>
      <c r="Z142" s="144">
        <f aca="true" t="shared" si="39" ref="Z142:Z163">X142+Y142</f>
        <v>0</v>
      </c>
      <c r="AA142" s="167"/>
    </row>
    <row r="143" spans="1:26" ht="12.75" hidden="1" outlineLevel="1">
      <c r="A143" s="128" t="s">
        <v>181</v>
      </c>
      <c r="C143" s="129" t="s">
        <v>182</v>
      </c>
      <c r="D143" s="129" t="s">
        <v>183</v>
      </c>
      <c r="E143" s="128">
        <v>0</v>
      </c>
      <c r="F143" s="128">
        <v>0</v>
      </c>
      <c r="G143" s="178">
        <f t="shared" si="33"/>
        <v>0</v>
      </c>
      <c r="H143" s="179">
        <v>0</v>
      </c>
      <c r="I143" s="179">
        <v>0</v>
      </c>
      <c r="J143" s="179">
        <v>0</v>
      </c>
      <c r="K143" s="179">
        <v>79431.63</v>
      </c>
      <c r="L143" s="179">
        <f t="shared" si="34"/>
        <v>79431.63</v>
      </c>
      <c r="M143" s="179">
        <v>0</v>
      </c>
      <c r="N143" s="179">
        <v>0</v>
      </c>
      <c r="O143" s="179">
        <v>0</v>
      </c>
      <c r="P143" s="179">
        <f t="shared" si="35"/>
        <v>0</v>
      </c>
      <c r="Q143" s="178">
        <v>0</v>
      </c>
      <c r="R143" s="178">
        <v>0</v>
      </c>
      <c r="S143" s="178">
        <v>0</v>
      </c>
      <c r="T143" s="178">
        <v>0</v>
      </c>
      <c r="U143" s="178">
        <f t="shared" si="36"/>
        <v>0</v>
      </c>
      <c r="V143" s="178">
        <f t="shared" si="37"/>
        <v>79431.63</v>
      </c>
      <c r="W143" s="128">
        <v>0</v>
      </c>
      <c r="X143" s="128">
        <f t="shared" si="38"/>
        <v>79431.63</v>
      </c>
      <c r="Y143" s="129">
        <v>0</v>
      </c>
      <c r="Z143" s="128">
        <f t="shared" si="39"/>
        <v>79431.63</v>
      </c>
    </row>
    <row r="144" spans="1:26" ht="12.75" hidden="1" outlineLevel="1">
      <c r="A144" s="128" t="s">
        <v>810</v>
      </c>
      <c r="C144" s="129" t="s">
        <v>811</v>
      </c>
      <c r="D144" s="129" t="s">
        <v>812</v>
      </c>
      <c r="E144" s="128">
        <v>0</v>
      </c>
      <c r="F144" s="128">
        <v>0</v>
      </c>
      <c r="G144" s="178">
        <f t="shared" si="33"/>
        <v>0</v>
      </c>
      <c r="H144" s="179">
        <v>0</v>
      </c>
      <c r="I144" s="179">
        <v>0</v>
      </c>
      <c r="J144" s="179">
        <v>0</v>
      </c>
      <c r="K144" s="179">
        <v>0</v>
      </c>
      <c r="L144" s="179">
        <f t="shared" si="34"/>
        <v>0</v>
      </c>
      <c r="M144" s="179">
        <v>887476.62</v>
      </c>
      <c r="N144" s="179">
        <v>573134.79</v>
      </c>
      <c r="O144" s="179">
        <v>44019.63</v>
      </c>
      <c r="P144" s="179">
        <f t="shared" si="35"/>
        <v>1504631.04</v>
      </c>
      <c r="Q144" s="178">
        <v>0</v>
      </c>
      <c r="R144" s="178">
        <v>0</v>
      </c>
      <c r="S144" s="178">
        <v>0</v>
      </c>
      <c r="T144" s="178">
        <v>0</v>
      </c>
      <c r="U144" s="178">
        <f t="shared" si="36"/>
        <v>0</v>
      </c>
      <c r="V144" s="178">
        <f t="shared" si="37"/>
        <v>1504631.04</v>
      </c>
      <c r="W144" s="128">
        <v>0</v>
      </c>
      <c r="X144" s="128">
        <f t="shared" si="38"/>
        <v>1504631.04</v>
      </c>
      <c r="Y144" s="129">
        <v>0</v>
      </c>
      <c r="Z144" s="128">
        <f t="shared" si="39"/>
        <v>1504631.04</v>
      </c>
    </row>
    <row r="145" spans="1:26" ht="12.75" hidden="1" outlineLevel="1">
      <c r="A145" s="128" t="s">
        <v>813</v>
      </c>
      <c r="C145" s="129" t="s">
        <v>814</v>
      </c>
      <c r="D145" s="129" t="s">
        <v>815</v>
      </c>
      <c r="E145" s="128">
        <v>0</v>
      </c>
      <c r="F145" s="128">
        <v>2073451.47</v>
      </c>
      <c r="G145" s="178">
        <f t="shared" si="33"/>
        <v>2073451.47</v>
      </c>
      <c r="H145" s="179">
        <v>1423.28</v>
      </c>
      <c r="I145" s="179">
        <v>0</v>
      </c>
      <c r="J145" s="179">
        <v>0</v>
      </c>
      <c r="K145" s="179">
        <v>68318.42</v>
      </c>
      <c r="L145" s="179">
        <f t="shared" si="34"/>
        <v>68318.42</v>
      </c>
      <c r="M145" s="179">
        <v>-2263309.8</v>
      </c>
      <c r="N145" s="179">
        <v>-253645.25</v>
      </c>
      <c r="O145" s="179">
        <v>-112399.81</v>
      </c>
      <c r="P145" s="179">
        <f t="shared" si="35"/>
        <v>-2629354.86</v>
      </c>
      <c r="Q145" s="178">
        <v>0</v>
      </c>
      <c r="R145" s="178">
        <v>0</v>
      </c>
      <c r="S145" s="178">
        <v>0</v>
      </c>
      <c r="T145" s="178">
        <v>0</v>
      </c>
      <c r="U145" s="178">
        <f t="shared" si="36"/>
        <v>0</v>
      </c>
      <c r="V145" s="178">
        <f t="shared" si="37"/>
        <v>-486161.68999999994</v>
      </c>
      <c r="W145" s="128">
        <v>0</v>
      </c>
      <c r="X145" s="128">
        <f t="shared" si="38"/>
        <v>-486161.68999999994</v>
      </c>
      <c r="Y145" s="129">
        <v>0</v>
      </c>
      <c r="Z145" s="128">
        <f t="shared" si="39"/>
        <v>-486161.68999999994</v>
      </c>
    </row>
    <row r="146" spans="1:26" ht="12.75" hidden="1" outlineLevel="1">
      <c r="A146" s="128" t="s">
        <v>816</v>
      </c>
      <c r="C146" s="129" t="s">
        <v>817</v>
      </c>
      <c r="D146" s="129" t="s">
        <v>818</v>
      </c>
      <c r="E146" s="128">
        <v>0</v>
      </c>
      <c r="F146" s="128">
        <v>-3918535.55</v>
      </c>
      <c r="G146" s="178">
        <f t="shared" si="33"/>
        <v>-3918535.55</v>
      </c>
      <c r="H146" s="179">
        <v>0</v>
      </c>
      <c r="I146" s="179">
        <v>0</v>
      </c>
      <c r="J146" s="179">
        <v>0</v>
      </c>
      <c r="K146" s="179">
        <v>0</v>
      </c>
      <c r="L146" s="179">
        <f t="shared" si="34"/>
        <v>0</v>
      </c>
      <c r="M146" s="179">
        <v>0</v>
      </c>
      <c r="N146" s="179">
        <v>-1236385.23</v>
      </c>
      <c r="O146" s="179">
        <v>0</v>
      </c>
      <c r="P146" s="179">
        <f t="shared" si="35"/>
        <v>-1236385.23</v>
      </c>
      <c r="Q146" s="178">
        <v>0</v>
      </c>
      <c r="R146" s="178">
        <v>0</v>
      </c>
      <c r="S146" s="178">
        <v>0</v>
      </c>
      <c r="T146" s="178">
        <v>0</v>
      </c>
      <c r="U146" s="178">
        <f t="shared" si="36"/>
        <v>0</v>
      </c>
      <c r="V146" s="178">
        <f t="shared" si="37"/>
        <v>-5154920.779999999</v>
      </c>
      <c r="W146" s="128">
        <v>0</v>
      </c>
      <c r="X146" s="128">
        <f t="shared" si="38"/>
        <v>-5154920.779999999</v>
      </c>
      <c r="Y146" s="129">
        <v>0</v>
      </c>
      <c r="Z146" s="128">
        <f t="shared" si="39"/>
        <v>-5154920.779999999</v>
      </c>
    </row>
    <row r="147" spans="1:26" ht="12.75" hidden="1" outlineLevel="1">
      <c r="A147" s="128" t="s">
        <v>184</v>
      </c>
      <c r="C147" s="129" t="s">
        <v>185</v>
      </c>
      <c r="D147" s="129" t="s">
        <v>186</v>
      </c>
      <c r="E147" s="128">
        <v>0</v>
      </c>
      <c r="F147" s="128">
        <v>0</v>
      </c>
      <c r="G147" s="178">
        <f t="shared" si="33"/>
        <v>0</v>
      </c>
      <c r="H147" s="179">
        <v>0</v>
      </c>
      <c r="I147" s="179">
        <v>0</v>
      </c>
      <c r="J147" s="179">
        <v>0</v>
      </c>
      <c r="K147" s="179">
        <v>0</v>
      </c>
      <c r="L147" s="179">
        <f t="shared" si="34"/>
        <v>0</v>
      </c>
      <c r="M147" s="179">
        <v>0</v>
      </c>
      <c r="N147" s="179">
        <v>7.88</v>
      </c>
      <c r="O147" s="179">
        <v>0</v>
      </c>
      <c r="P147" s="179">
        <f t="shared" si="35"/>
        <v>7.88</v>
      </c>
      <c r="Q147" s="178">
        <v>0</v>
      </c>
      <c r="R147" s="178">
        <v>0</v>
      </c>
      <c r="S147" s="178">
        <v>0</v>
      </c>
      <c r="T147" s="178">
        <v>0</v>
      </c>
      <c r="U147" s="178">
        <f t="shared" si="36"/>
        <v>0</v>
      </c>
      <c r="V147" s="178">
        <f t="shared" si="37"/>
        <v>7.88</v>
      </c>
      <c r="W147" s="128">
        <v>0</v>
      </c>
      <c r="X147" s="128">
        <f t="shared" si="38"/>
        <v>7.88</v>
      </c>
      <c r="Y147" s="129">
        <v>0</v>
      </c>
      <c r="Z147" s="128">
        <f t="shared" si="39"/>
        <v>7.88</v>
      </c>
    </row>
    <row r="148" spans="1:26" ht="12.75" hidden="1" outlineLevel="1">
      <c r="A148" s="128" t="s">
        <v>819</v>
      </c>
      <c r="C148" s="129" t="s">
        <v>820</v>
      </c>
      <c r="D148" s="129" t="s">
        <v>821</v>
      </c>
      <c r="E148" s="128">
        <v>0</v>
      </c>
      <c r="F148" s="128">
        <v>1818603.79</v>
      </c>
      <c r="G148" s="178">
        <f t="shared" si="33"/>
        <v>1818603.79</v>
      </c>
      <c r="H148" s="179">
        <v>96.05</v>
      </c>
      <c r="I148" s="179">
        <v>-361.8</v>
      </c>
      <c r="J148" s="179">
        <v>0</v>
      </c>
      <c r="K148" s="179">
        <v>45121.07</v>
      </c>
      <c r="L148" s="179">
        <f t="shared" si="34"/>
        <v>44759.27</v>
      </c>
      <c r="M148" s="179">
        <v>0</v>
      </c>
      <c r="N148" s="179">
        <v>9365.35</v>
      </c>
      <c r="O148" s="179">
        <v>0</v>
      </c>
      <c r="P148" s="179">
        <f t="shared" si="35"/>
        <v>9365.35</v>
      </c>
      <c r="Q148" s="178">
        <v>1784857.72</v>
      </c>
      <c r="R148" s="178">
        <v>0</v>
      </c>
      <c r="S148" s="178">
        <v>206782.17</v>
      </c>
      <c r="T148" s="178">
        <v>0</v>
      </c>
      <c r="U148" s="178">
        <f t="shared" si="36"/>
        <v>1991639.89</v>
      </c>
      <c r="V148" s="178">
        <f t="shared" si="37"/>
        <v>3864464.35</v>
      </c>
      <c r="W148" s="128">
        <v>-170101.32</v>
      </c>
      <c r="X148" s="128">
        <f t="shared" si="38"/>
        <v>3694363.0300000003</v>
      </c>
      <c r="Y148" s="129">
        <v>0</v>
      </c>
      <c r="Z148" s="128">
        <f t="shared" si="39"/>
        <v>3694363.0300000003</v>
      </c>
    </row>
    <row r="149" spans="1:26" ht="12.75" hidden="1" outlineLevel="1">
      <c r="A149" s="128" t="s">
        <v>822</v>
      </c>
      <c r="C149" s="129" t="s">
        <v>823</v>
      </c>
      <c r="D149" s="129" t="s">
        <v>824</v>
      </c>
      <c r="E149" s="128">
        <v>0</v>
      </c>
      <c r="F149" s="128">
        <v>1339530.15</v>
      </c>
      <c r="G149" s="178">
        <f t="shared" si="33"/>
        <v>1339530.15</v>
      </c>
      <c r="H149" s="179">
        <v>0</v>
      </c>
      <c r="I149" s="179">
        <v>0</v>
      </c>
      <c r="J149" s="179">
        <v>0</v>
      </c>
      <c r="K149" s="179">
        <v>0</v>
      </c>
      <c r="L149" s="179">
        <f t="shared" si="34"/>
        <v>0</v>
      </c>
      <c r="M149" s="179">
        <v>0</v>
      </c>
      <c r="N149" s="179">
        <v>0</v>
      </c>
      <c r="O149" s="179">
        <v>0</v>
      </c>
      <c r="P149" s="179">
        <f t="shared" si="35"/>
        <v>0</v>
      </c>
      <c r="Q149" s="178">
        <v>0</v>
      </c>
      <c r="R149" s="178">
        <v>0</v>
      </c>
      <c r="S149" s="178">
        <v>0</v>
      </c>
      <c r="T149" s="178">
        <v>0</v>
      </c>
      <c r="U149" s="178">
        <f t="shared" si="36"/>
        <v>0</v>
      </c>
      <c r="V149" s="178">
        <f t="shared" si="37"/>
        <v>1339530.15</v>
      </c>
      <c r="W149" s="128">
        <v>0</v>
      </c>
      <c r="X149" s="128">
        <f t="shared" si="38"/>
        <v>1339530.15</v>
      </c>
      <c r="Y149" s="129">
        <v>0</v>
      </c>
      <c r="Z149" s="128">
        <f t="shared" si="39"/>
        <v>1339530.15</v>
      </c>
    </row>
    <row r="150" spans="1:26" ht="12.75" hidden="1" outlineLevel="1">
      <c r="A150" s="128" t="s">
        <v>825</v>
      </c>
      <c r="C150" s="129" t="s">
        <v>826</v>
      </c>
      <c r="D150" s="129" t="s">
        <v>827</v>
      </c>
      <c r="E150" s="128">
        <v>0</v>
      </c>
      <c r="F150" s="128">
        <v>0</v>
      </c>
      <c r="G150" s="178">
        <f t="shared" si="33"/>
        <v>0</v>
      </c>
      <c r="H150" s="179">
        <v>0</v>
      </c>
      <c r="I150" s="179">
        <v>0</v>
      </c>
      <c r="J150" s="179">
        <v>0</v>
      </c>
      <c r="K150" s="179">
        <v>0</v>
      </c>
      <c r="L150" s="179">
        <f t="shared" si="34"/>
        <v>0</v>
      </c>
      <c r="M150" s="179">
        <v>0</v>
      </c>
      <c r="N150" s="179">
        <v>0</v>
      </c>
      <c r="O150" s="179">
        <v>0</v>
      </c>
      <c r="P150" s="179">
        <f t="shared" si="35"/>
        <v>0</v>
      </c>
      <c r="Q150" s="178">
        <v>0</v>
      </c>
      <c r="R150" s="178">
        <v>0</v>
      </c>
      <c r="S150" s="178">
        <v>0</v>
      </c>
      <c r="T150" s="178">
        <v>0</v>
      </c>
      <c r="U150" s="178">
        <f t="shared" si="36"/>
        <v>0</v>
      </c>
      <c r="V150" s="178">
        <f t="shared" si="37"/>
        <v>0</v>
      </c>
      <c r="W150" s="128">
        <v>35655879.39</v>
      </c>
      <c r="X150" s="128">
        <f t="shared" si="38"/>
        <v>35655879.39</v>
      </c>
      <c r="Y150" s="129">
        <v>0</v>
      </c>
      <c r="Z150" s="128">
        <f t="shared" si="39"/>
        <v>35655879.39</v>
      </c>
    </row>
    <row r="151" spans="1:26" ht="12.75" hidden="1" outlineLevel="1">
      <c r="A151" s="128" t="s">
        <v>828</v>
      </c>
      <c r="C151" s="129" t="s">
        <v>829</v>
      </c>
      <c r="D151" s="129" t="s">
        <v>830</v>
      </c>
      <c r="E151" s="128">
        <v>0</v>
      </c>
      <c r="F151" s="128">
        <v>36749.02</v>
      </c>
      <c r="G151" s="178">
        <f t="shared" si="33"/>
        <v>36749.02</v>
      </c>
      <c r="H151" s="179">
        <v>0</v>
      </c>
      <c r="I151" s="179">
        <v>0</v>
      </c>
      <c r="J151" s="179">
        <v>0</v>
      </c>
      <c r="K151" s="179">
        <v>0</v>
      </c>
      <c r="L151" s="179">
        <f t="shared" si="34"/>
        <v>0</v>
      </c>
      <c r="M151" s="179">
        <v>3113589.5</v>
      </c>
      <c r="N151" s="179">
        <v>2011195.02</v>
      </c>
      <c r="O151" s="179">
        <v>154436.79</v>
      </c>
      <c r="P151" s="179">
        <f t="shared" si="35"/>
        <v>5279221.31</v>
      </c>
      <c r="Q151" s="178">
        <v>0</v>
      </c>
      <c r="R151" s="178">
        <v>0</v>
      </c>
      <c r="S151" s="178">
        <v>0</v>
      </c>
      <c r="T151" s="178">
        <v>0</v>
      </c>
      <c r="U151" s="178">
        <f t="shared" si="36"/>
        <v>0</v>
      </c>
      <c r="V151" s="178">
        <f t="shared" si="37"/>
        <v>5315970.329999999</v>
      </c>
      <c r="W151" s="128">
        <v>119052824.64</v>
      </c>
      <c r="X151" s="128">
        <f t="shared" si="38"/>
        <v>124368794.97</v>
      </c>
      <c r="Y151" s="129">
        <v>0</v>
      </c>
      <c r="Z151" s="128">
        <f t="shared" si="39"/>
        <v>124368794.97</v>
      </c>
    </row>
    <row r="152" spans="1:26" ht="12.75" hidden="1" outlineLevel="1">
      <c r="A152" s="128" t="s">
        <v>831</v>
      </c>
      <c r="C152" s="129" t="s">
        <v>832</v>
      </c>
      <c r="D152" s="129" t="s">
        <v>833</v>
      </c>
      <c r="E152" s="128">
        <v>0</v>
      </c>
      <c r="F152" s="128">
        <v>-13711648.55</v>
      </c>
      <c r="G152" s="178">
        <f t="shared" si="33"/>
        <v>-13711648.55</v>
      </c>
      <c r="H152" s="179">
        <v>0</v>
      </c>
      <c r="I152" s="179">
        <v>0</v>
      </c>
      <c r="J152" s="179">
        <v>0</v>
      </c>
      <c r="K152" s="179">
        <v>44033.12</v>
      </c>
      <c r="L152" s="179">
        <f t="shared" si="34"/>
        <v>44033.12</v>
      </c>
      <c r="M152" s="179">
        <v>3797739.65</v>
      </c>
      <c r="N152" s="179">
        <v>2434366.1</v>
      </c>
      <c r="O152" s="179">
        <v>188285.78</v>
      </c>
      <c r="P152" s="179">
        <f t="shared" si="35"/>
        <v>6420391.53</v>
      </c>
      <c r="Q152" s="178">
        <v>-3803737.79</v>
      </c>
      <c r="R152" s="178">
        <v>0</v>
      </c>
      <c r="S152" s="178">
        <v>0</v>
      </c>
      <c r="T152" s="178">
        <v>0</v>
      </c>
      <c r="U152" s="178">
        <f t="shared" si="36"/>
        <v>-3803737.79</v>
      </c>
      <c r="V152" s="178">
        <f t="shared" si="37"/>
        <v>-11050961.690000001</v>
      </c>
      <c r="W152" s="128">
        <v>179667160.68</v>
      </c>
      <c r="X152" s="128">
        <f t="shared" si="38"/>
        <v>168616198.99</v>
      </c>
      <c r="Y152" s="129">
        <v>0</v>
      </c>
      <c r="Z152" s="128">
        <f t="shared" si="39"/>
        <v>168616198.99</v>
      </c>
    </row>
    <row r="153" spans="1:27" ht="12.75" collapsed="1">
      <c r="A153" s="167" t="s">
        <v>834</v>
      </c>
      <c r="B153" s="168"/>
      <c r="C153" s="167" t="s">
        <v>835</v>
      </c>
      <c r="D153" s="169"/>
      <c r="E153" s="144">
        <v>0</v>
      </c>
      <c r="F153" s="144">
        <v>-12361849.67</v>
      </c>
      <c r="G153" s="172">
        <f t="shared" si="33"/>
        <v>-12361849.67</v>
      </c>
      <c r="H153" s="172">
        <v>1519.33</v>
      </c>
      <c r="I153" s="172">
        <v>-361.8</v>
      </c>
      <c r="J153" s="172">
        <v>0</v>
      </c>
      <c r="K153" s="172">
        <v>236904.24</v>
      </c>
      <c r="L153" s="172">
        <f t="shared" si="34"/>
        <v>236542.44</v>
      </c>
      <c r="M153" s="172">
        <v>5535495.970000001</v>
      </c>
      <c r="N153" s="172">
        <v>3538038.66</v>
      </c>
      <c r="O153" s="172">
        <v>274342.39</v>
      </c>
      <c r="P153" s="172">
        <f t="shared" si="35"/>
        <v>9347877.020000001</v>
      </c>
      <c r="Q153" s="172">
        <v>-2018880.07</v>
      </c>
      <c r="R153" s="172">
        <v>0</v>
      </c>
      <c r="S153" s="172">
        <v>206782.17</v>
      </c>
      <c r="T153" s="172">
        <v>0</v>
      </c>
      <c r="U153" s="172">
        <f t="shared" si="36"/>
        <v>-1812097.9000000001</v>
      </c>
      <c r="V153" s="172">
        <f t="shared" si="37"/>
        <v>-4588008.779999999</v>
      </c>
      <c r="W153" s="144">
        <v>334205763.39</v>
      </c>
      <c r="X153" s="144">
        <f t="shared" si="38"/>
        <v>329617754.61</v>
      </c>
      <c r="Y153" s="144">
        <v>0</v>
      </c>
      <c r="Z153" s="144">
        <f t="shared" si="39"/>
        <v>329617754.61</v>
      </c>
      <c r="AA153" s="167"/>
    </row>
    <row r="154" spans="1:27" ht="12.75">
      <c r="A154" s="167" t="s">
        <v>269</v>
      </c>
      <c r="B154" s="168"/>
      <c r="C154" s="167" t="s">
        <v>347</v>
      </c>
      <c r="D154" s="169"/>
      <c r="E154" s="144">
        <v>0</v>
      </c>
      <c r="F154" s="144">
        <v>114967.07</v>
      </c>
      <c r="G154" s="172">
        <f t="shared" si="33"/>
        <v>114967.07</v>
      </c>
      <c r="H154" s="172">
        <v>0</v>
      </c>
      <c r="I154" s="172">
        <v>0</v>
      </c>
      <c r="J154" s="172">
        <v>0</v>
      </c>
      <c r="K154" s="172">
        <v>0</v>
      </c>
      <c r="L154" s="172">
        <f t="shared" si="34"/>
        <v>0</v>
      </c>
      <c r="M154" s="172">
        <v>0</v>
      </c>
      <c r="N154" s="172">
        <v>0</v>
      </c>
      <c r="O154" s="172">
        <v>0</v>
      </c>
      <c r="P154" s="172">
        <f t="shared" si="35"/>
        <v>0</v>
      </c>
      <c r="Q154" s="172">
        <v>0</v>
      </c>
      <c r="R154" s="172">
        <v>0</v>
      </c>
      <c r="S154" s="172">
        <v>0</v>
      </c>
      <c r="T154" s="172">
        <v>0</v>
      </c>
      <c r="U154" s="172">
        <f t="shared" si="36"/>
        <v>0</v>
      </c>
      <c r="V154" s="172">
        <f t="shared" si="37"/>
        <v>114967.07</v>
      </c>
      <c r="W154" s="144">
        <v>0</v>
      </c>
      <c r="X154" s="144">
        <f t="shared" si="38"/>
        <v>114967.07</v>
      </c>
      <c r="Y154" s="144">
        <v>0</v>
      </c>
      <c r="Z154" s="144">
        <f t="shared" si="39"/>
        <v>114967.07</v>
      </c>
      <c r="AA154" s="167"/>
    </row>
    <row r="155" spans="1:26" ht="12.75" hidden="1" outlineLevel="1">
      <c r="A155" s="128" t="s">
        <v>836</v>
      </c>
      <c r="C155" s="129" t="s">
        <v>837</v>
      </c>
      <c r="D155" s="129" t="s">
        <v>838</v>
      </c>
      <c r="E155" s="128">
        <v>0</v>
      </c>
      <c r="F155" s="128">
        <v>0</v>
      </c>
      <c r="G155" s="178">
        <f t="shared" si="33"/>
        <v>0</v>
      </c>
      <c r="H155" s="179">
        <v>0</v>
      </c>
      <c r="I155" s="179">
        <v>0</v>
      </c>
      <c r="J155" s="179">
        <v>0</v>
      </c>
      <c r="K155" s="179">
        <v>0</v>
      </c>
      <c r="L155" s="179">
        <f t="shared" si="34"/>
        <v>0</v>
      </c>
      <c r="M155" s="179">
        <v>0</v>
      </c>
      <c r="N155" s="179">
        <v>0</v>
      </c>
      <c r="O155" s="179">
        <v>0</v>
      </c>
      <c r="P155" s="179">
        <f t="shared" si="35"/>
        <v>0</v>
      </c>
      <c r="Q155" s="178">
        <v>0</v>
      </c>
      <c r="R155" s="178">
        <v>0</v>
      </c>
      <c r="S155" s="178">
        <v>10666.67</v>
      </c>
      <c r="T155" s="178">
        <v>-10666.67</v>
      </c>
      <c r="U155" s="178">
        <f t="shared" si="36"/>
        <v>0</v>
      </c>
      <c r="V155" s="178">
        <f t="shared" si="37"/>
        <v>0</v>
      </c>
      <c r="W155" s="128">
        <v>0</v>
      </c>
      <c r="X155" s="128">
        <f t="shared" si="38"/>
        <v>0</v>
      </c>
      <c r="Y155" s="129">
        <v>0</v>
      </c>
      <c r="Z155" s="128">
        <f t="shared" si="39"/>
        <v>0</v>
      </c>
    </row>
    <row r="156" spans="1:26" ht="12.75" hidden="1" outlineLevel="1">
      <c r="A156" s="128" t="s">
        <v>839</v>
      </c>
      <c r="C156" s="129" t="s">
        <v>840</v>
      </c>
      <c r="D156" s="129" t="s">
        <v>841</v>
      </c>
      <c r="E156" s="128">
        <v>0</v>
      </c>
      <c r="F156" s="128">
        <v>0</v>
      </c>
      <c r="G156" s="178">
        <f t="shared" si="33"/>
        <v>0</v>
      </c>
      <c r="H156" s="179">
        <v>0</v>
      </c>
      <c r="I156" s="179">
        <v>0</v>
      </c>
      <c r="J156" s="179">
        <v>0</v>
      </c>
      <c r="K156" s="179">
        <v>0</v>
      </c>
      <c r="L156" s="179">
        <f t="shared" si="34"/>
        <v>0</v>
      </c>
      <c r="M156" s="179">
        <v>0</v>
      </c>
      <c r="N156" s="179">
        <v>0</v>
      </c>
      <c r="O156" s="179">
        <v>0</v>
      </c>
      <c r="P156" s="179">
        <f t="shared" si="35"/>
        <v>0</v>
      </c>
      <c r="Q156" s="178">
        <v>0</v>
      </c>
      <c r="R156" s="178">
        <v>0</v>
      </c>
      <c r="S156" s="178">
        <v>2545471.08</v>
      </c>
      <c r="T156" s="178">
        <v>0</v>
      </c>
      <c r="U156" s="178">
        <f t="shared" si="36"/>
        <v>2545471.08</v>
      </c>
      <c r="V156" s="178">
        <f t="shared" si="37"/>
        <v>2545471.08</v>
      </c>
      <c r="W156" s="128">
        <v>0</v>
      </c>
      <c r="X156" s="128">
        <f t="shared" si="38"/>
        <v>2545471.08</v>
      </c>
      <c r="Y156" s="129">
        <v>0</v>
      </c>
      <c r="Z156" s="128">
        <f t="shared" si="39"/>
        <v>2545471.08</v>
      </c>
    </row>
    <row r="157" spans="1:26" ht="12.75" hidden="1" outlineLevel="1">
      <c r="A157" s="128" t="s">
        <v>187</v>
      </c>
      <c r="C157" s="129" t="s">
        <v>188</v>
      </c>
      <c r="D157" s="129" t="s">
        <v>189</v>
      </c>
      <c r="E157" s="128">
        <v>0</v>
      </c>
      <c r="F157" s="128">
        <v>0</v>
      </c>
      <c r="G157" s="178">
        <f t="shared" si="33"/>
        <v>0</v>
      </c>
      <c r="H157" s="179">
        <v>0</v>
      </c>
      <c r="I157" s="179">
        <v>0</v>
      </c>
      <c r="J157" s="179">
        <v>0</v>
      </c>
      <c r="K157" s="179">
        <v>0</v>
      </c>
      <c r="L157" s="179">
        <f t="shared" si="34"/>
        <v>0</v>
      </c>
      <c r="M157" s="179">
        <v>0</v>
      </c>
      <c r="N157" s="179">
        <v>0</v>
      </c>
      <c r="O157" s="179">
        <v>0</v>
      </c>
      <c r="P157" s="179">
        <f t="shared" si="35"/>
        <v>0</v>
      </c>
      <c r="Q157" s="178">
        <v>0</v>
      </c>
      <c r="R157" s="178">
        <v>0</v>
      </c>
      <c r="S157" s="178">
        <v>-2256584.17</v>
      </c>
      <c r="T157" s="178">
        <v>0</v>
      </c>
      <c r="U157" s="178">
        <f t="shared" si="36"/>
        <v>-2256584.17</v>
      </c>
      <c r="V157" s="178">
        <f t="shared" si="37"/>
        <v>-2256584.17</v>
      </c>
      <c r="W157" s="128">
        <v>0</v>
      </c>
      <c r="X157" s="128">
        <f t="shared" si="38"/>
        <v>-2256584.17</v>
      </c>
      <c r="Y157" s="129">
        <v>0</v>
      </c>
      <c r="Z157" s="128">
        <f t="shared" si="39"/>
        <v>-2256584.17</v>
      </c>
    </row>
    <row r="158" spans="1:26" ht="12.75" hidden="1" outlineLevel="1">
      <c r="A158" s="128" t="s">
        <v>842</v>
      </c>
      <c r="C158" s="129" t="s">
        <v>843</v>
      </c>
      <c r="D158" s="129" t="s">
        <v>844</v>
      </c>
      <c r="E158" s="128">
        <v>0</v>
      </c>
      <c r="F158" s="128">
        <v>0</v>
      </c>
      <c r="G158" s="178">
        <f t="shared" si="33"/>
        <v>0</v>
      </c>
      <c r="H158" s="179">
        <v>0</v>
      </c>
      <c r="I158" s="179">
        <v>0</v>
      </c>
      <c r="J158" s="179">
        <v>0</v>
      </c>
      <c r="K158" s="179">
        <v>0</v>
      </c>
      <c r="L158" s="179">
        <f t="shared" si="34"/>
        <v>0</v>
      </c>
      <c r="M158" s="179">
        <v>0</v>
      </c>
      <c r="N158" s="179">
        <v>0</v>
      </c>
      <c r="O158" s="179">
        <v>0</v>
      </c>
      <c r="P158" s="179">
        <f t="shared" si="35"/>
        <v>0</v>
      </c>
      <c r="Q158" s="178">
        <v>0</v>
      </c>
      <c r="R158" s="178">
        <v>0</v>
      </c>
      <c r="S158" s="178">
        <v>-10666.67</v>
      </c>
      <c r="T158" s="178">
        <v>0</v>
      </c>
      <c r="U158" s="178">
        <f t="shared" si="36"/>
        <v>-10666.67</v>
      </c>
      <c r="V158" s="178">
        <f t="shared" si="37"/>
        <v>-10666.67</v>
      </c>
      <c r="W158" s="128">
        <v>0</v>
      </c>
      <c r="X158" s="128">
        <f t="shared" si="38"/>
        <v>-10666.67</v>
      </c>
      <c r="Y158" s="129">
        <v>0</v>
      </c>
      <c r="Z158" s="128">
        <f t="shared" si="39"/>
        <v>-10666.67</v>
      </c>
    </row>
    <row r="159" spans="1:27" ht="12.75" collapsed="1">
      <c r="A159" s="167" t="s">
        <v>845</v>
      </c>
      <c r="B159" s="168"/>
      <c r="C159" s="167" t="s">
        <v>348</v>
      </c>
      <c r="D159" s="169"/>
      <c r="E159" s="144">
        <v>0</v>
      </c>
      <c r="F159" s="144">
        <v>0</v>
      </c>
      <c r="G159" s="172">
        <f t="shared" si="33"/>
        <v>0</v>
      </c>
      <c r="H159" s="172">
        <v>0</v>
      </c>
      <c r="I159" s="172">
        <v>0</v>
      </c>
      <c r="J159" s="172">
        <v>0</v>
      </c>
      <c r="K159" s="172">
        <v>0</v>
      </c>
      <c r="L159" s="172">
        <f t="shared" si="34"/>
        <v>0</v>
      </c>
      <c r="M159" s="172">
        <v>0</v>
      </c>
      <c r="N159" s="172">
        <v>0</v>
      </c>
      <c r="O159" s="172">
        <v>0</v>
      </c>
      <c r="P159" s="172">
        <f t="shared" si="35"/>
        <v>0</v>
      </c>
      <c r="Q159" s="172">
        <v>0</v>
      </c>
      <c r="R159" s="172">
        <v>0</v>
      </c>
      <c r="S159" s="172">
        <v>288886.91</v>
      </c>
      <c r="T159" s="172">
        <v>-10666.67</v>
      </c>
      <c r="U159" s="172">
        <f t="shared" si="36"/>
        <v>278220.24</v>
      </c>
      <c r="V159" s="172">
        <f t="shared" si="37"/>
        <v>278220.24</v>
      </c>
      <c r="W159" s="144">
        <v>0</v>
      </c>
      <c r="X159" s="144">
        <f t="shared" si="38"/>
        <v>278220.24</v>
      </c>
      <c r="Y159" s="144">
        <v>0</v>
      </c>
      <c r="Z159" s="144">
        <f t="shared" si="39"/>
        <v>278220.24</v>
      </c>
      <c r="AA159" s="167"/>
    </row>
    <row r="160" spans="1:26" ht="12.75" hidden="1" outlineLevel="1">
      <c r="A160" s="128" t="s">
        <v>846</v>
      </c>
      <c r="C160" s="129" t="s">
        <v>847</v>
      </c>
      <c r="D160" s="129" t="s">
        <v>848</v>
      </c>
      <c r="E160" s="128">
        <v>0</v>
      </c>
      <c r="F160" s="128">
        <v>0</v>
      </c>
      <c r="G160" s="178">
        <f t="shared" si="33"/>
        <v>0</v>
      </c>
      <c r="H160" s="179">
        <v>0</v>
      </c>
      <c r="I160" s="179">
        <v>0</v>
      </c>
      <c r="J160" s="179">
        <v>0</v>
      </c>
      <c r="K160" s="179">
        <v>0</v>
      </c>
      <c r="L160" s="179">
        <f t="shared" si="34"/>
        <v>0</v>
      </c>
      <c r="M160" s="179">
        <v>0</v>
      </c>
      <c r="N160" s="179">
        <v>0</v>
      </c>
      <c r="O160" s="179">
        <v>0</v>
      </c>
      <c r="P160" s="179">
        <f t="shared" si="35"/>
        <v>0</v>
      </c>
      <c r="Q160" s="178">
        <v>0</v>
      </c>
      <c r="R160" s="178">
        <v>0</v>
      </c>
      <c r="S160" s="178">
        <v>0</v>
      </c>
      <c r="T160" s="178">
        <v>0</v>
      </c>
      <c r="U160" s="178">
        <f t="shared" si="36"/>
        <v>0</v>
      </c>
      <c r="V160" s="178">
        <f t="shared" si="37"/>
        <v>0</v>
      </c>
      <c r="W160" s="128">
        <v>48521468.51</v>
      </c>
      <c r="X160" s="128">
        <f t="shared" si="38"/>
        <v>48521468.51</v>
      </c>
      <c r="Y160" s="129">
        <v>0</v>
      </c>
      <c r="Z160" s="128">
        <f t="shared" si="39"/>
        <v>48521468.51</v>
      </c>
    </row>
    <row r="161" spans="1:26" ht="12.75" hidden="1" outlineLevel="1">
      <c r="A161" s="128" t="s">
        <v>849</v>
      </c>
      <c r="C161" s="129" t="s">
        <v>850</v>
      </c>
      <c r="D161" s="129" t="s">
        <v>851</v>
      </c>
      <c r="E161" s="128">
        <v>0</v>
      </c>
      <c r="F161" s="128">
        <v>0</v>
      </c>
      <c r="G161" s="178">
        <f t="shared" si="33"/>
        <v>0</v>
      </c>
      <c r="H161" s="179">
        <v>0</v>
      </c>
      <c r="I161" s="179">
        <v>0</v>
      </c>
      <c r="J161" s="179">
        <v>0</v>
      </c>
      <c r="K161" s="179">
        <v>0</v>
      </c>
      <c r="L161" s="179">
        <f t="shared" si="34"/>
        <v>0</v>
      </c>
      <c r="M161" s="179">
        <v>0</v>
      </c>
      <c r="N161" s="179">
        <v>0</v>
      </c>
      <c r="O161" s="179">
        <v>0</v>
      </c>
      <c r="P161" s="179">
        <f t="shared" si="35"/>
        <v>0</v>
      </c>
      <c r="Q161" s="178">
        <v>0</v>
      </c>
      <c r="R161" s="178">
        <v>0</v>
      </c>
      <c r="S161" s="178">
        <v>0</v>
      </c>
      <c r="T161" s="178">
        <v>0</v>
      </c>
      <c r="U161" s="178">
        <f t="shared" si="36"/>
        <v>0</v>
      </c>
      <c r="V161" s="178">
        <f t="shared" si="37"/>
        <v>0</v>
      </c>
      <c r="W161" s="128">
        <v>-100184996.23</v>
      </c>
      <c r="X161" s="128">
        <f t="shared" si="38"/>
        <v>-100184996.23</v>
      </c>
      <c r="Y161" s="129">
        <v>0</v>
      </c>
      <c r="Z161" s="128">
        <f t="shared" si="39"/>
        <v>-100184996.23</v>
      </c>
    </row>
    <row r="162" spans="1:27" ht="12.75" collapsed="1">
      <c r="A162" s="167" t="s">
        <v>852</v>
      </c>
      <c r="B162" s="168"/>
      <c r="C162" s="167" t="s">
        <v>853</v>
      </c>
      <c r="D162" s="169"/>
      <c r="E162" s="144">
        <v>0</v>
      </c>
      <c r="F162" s="144">
        <v>0</v>
      </c>
      <c r="G162" s="172">
        <f t="shared" si="33"/>
        <v>0</v>
      </c>
      <c r="H162" s="172">
        <v>0</v>
      </c>
      <c r="I162" s="172">
        <v>0</v>
      </c>
      <c r="J162" s="172">
        <v>0</v>
      </c>
      <c r="K162" s="172">
        <v>0</v>
      </c>
      <c r="L162" s="172">
        <f t="shared" si="34"/>
        <v>0</v>
      </c>
      <c r="M162" s="172">
        <v>0</v>
      </c>
      <c r="N162" s="172">
        <v>0</v>
      </c>
      <c r="O162" s="172">
        <v>0</v>
      </c>
      <c r="P162" s="172">
        <f t="shared" si="35"/>
        <v>0</v>
      </c>
      <c r="Q162" s="172">
        <v>0</v>
      </c>
      <c r="R162" s="172">
        <v>0</v>
      </c>
      <c r="S162" s="172">
        <v>0</v>
      </c>
      <c r="T162" s="172">
        <v>0</v>
      </c>
      <c r="U162" s="172">
        <f t="shared" si="36"/>
        <v>0</v>
      </c>
      <c r="V162" s="172">
        <f t="shared" si="37"/>
        <v>0</v>
      </c>
      <c r="W162" s="144">
        <v>-51663527.720000006</v>
      </c>
      <c r="X162" s="144">
        <f t="shared" si="38"/>
        <v>-51663527.720000006</v>
      </c>
      <c r="Y162" s="144">
        <v>0</v>
      </c>
      <c r="Z162" s="144">
        <f t="shared" si="39"/>
        <v>-51663527.720000006</v>
      </c>
      <c r="AA162" s="167"/>
    </row>
    <row r="163" spans="1:27" ht="12.75">
      <c r="A163" s="167" t="s">
        <v>854</v>
      </c>
      <c r="B163" s="168"/>
      <c r="C163" s="167" t="s">
        <v>855</v>
      </c>
      <c r="D163" s="169"/>
      <c r="E163" s="144">
        <v>0</v>
      </c>
      <c r="F163" s="144">
        <v>0</v>
      </c>
      <c r="G163" s="172">
        <f t="shared" si="33"/>
        <v>0</v>
      </c>
      <c r="H163" s="172">
        <v>0</v>
      </c>
      <c r="I163" s="172">
        <v>0</v>
      </c>
      <c r="J163" s="172">
        <v>0</v>
      </c>
      <c r="K163" s="172">
        <v>0</v>
      </c>
      <c r="L163" s="172">
        <f t="shared" si="34"/>
        <v>0</v>
      </c>
      <c r="M163" s="172">
        <v>0</v>
      </c>
      <c r="N163" s="172">
        <v>0</v>
      </c>
      <c r="O163" s="172">
        <v>0</v>
      </c>
      <c r="P163" s="172">
        <f t="shared" si="35"/>
        <v>0</v>
      </c>
      <c r="Q163" s="172">
        <v>0</v>
      </c>
      <c r="R163" s="172">
        <v>0</v>
      </c>
      <c r="S163" s="172">
        <v>0</v>
      </c>
      <c r="T163" s="172">
        <v>0</v>
      </c>
      <c r="U163" s="172">
        <f t="shared" si="36"/>
        <v>0</v>
      </c>
      <c r="V163" s="172">
        <f t="shared" si="37"/>
        <v>0</v>
      </c>
      <c r="W163" s="144">
        <v>0</v>
      </c>
      <c r="X163" s="144">
        <f t="shared" si="38"/>
        <v>0</v>
      </c>
      <c r="Y163" s="144">
        <v>0</v>
      </c>
      <c r="Z163" s="144">
        <f t="shared" si="39"/>
        <v>0</v>
      </c>
      <c r="AA163" s="167"/>
    </row>
    <row r="164" spans="2:26" ht="12.75">
      <c r="B164" s="168"/>
      <c r="C164" s="167"/>
      <c r="D164" s="169"/>
      <c r="E164" s="144"/>
      <c r="F164" s="144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  <c r="R164" s="172"/>
      <c r="S164" s="172"/>
      <c r="T164" s="172"/>
      <c r="U164" s="172"/>
      <c r="V164" s="172"/>
      <c r="W164" s="144"/>
      <c r="X164" s="144"/>
      <c r="Y164" s="144"/>
      <c r="Z164" s="144"/>
    </row>
    <row r="165" spans="1:27" s="284" customFormat="1" ht="15.75">
      <c r="A165" s="173"/>
      <c r="B165" s="174"/>
      <c r="C165" s="175" t="s">
        <v>856</v>
      </c>
      <c r="D165" s="75"/>
      <c r="E165" s="108"/>
      <c r="F165" s="108"/>
      <c r="G165" s="176"/>
      <c r="H165" s="176"/>
      <c r="I165" s="176"/>
      <c r="J165" s="176"/>
      <c r="K165" s="176"/>
      <c r="L165" s="176"/>
      <c r="M165" s="176"/>
      <c r="N165" s="176"/>
      <c r="O165" s="176"/>
      <c r="P165" s="176"/>
      <c r="Q165" s="176"/>
      <c r="R165" s="176"/>
      <c r="S165" s="176"/>
      <c r="T165" s="176"/>
      <c r="U165" s="176"/>
      <c r="V165" s="176"/>
      <c r="W165" s="108"/>
      <c r="X165" s="108"/>
      <c r="Y165" s="108"/>
      <c r="Z165" s="108"/>
      <c r="AA165" s="173"/>
    </row>
    <row r="166" spans="1:27" s="284" customFormat="1" ht="15.75">
      <c r="A166" s="173"/>
      <c r="B166" s="174"/>
      <c r="C166" s="175" t="s">
        <v>351</v>
      </c>
      <c r="D166" s="75"/>
      <c r="E166" s="108">
        <f aca="true" t="shared" si="40" ref="E166:Z166">E163+E159+E154+E153+E142+E162</f>
        <v>0</v>
      </c>
      <c r="F166" s="108">
        <f t="shared" si="40"/>
        <v>-12246882.6</v>
      </c>
      <c r="G166" s="176">
        <f t="shared" si="40"/>
        <v>-12246882.6</v>
      </c>
      <c r="H166" s="176">
        <f t="shared" si="40"/>
        <v>1519.33</v>
      </c>
      <c r="I166" s="176">
        <f t="shared" si="40"/>
        <v>-361.8</v>
      </c>
      <c r="J166" s="176">
        <f t="shared" si="40"/>
        <v>0</v>
      </c>
      <c r="K166" s="176">
        <f t="shared" si="40"/>
        <v>236904.24</v>
      </c>
      <c r="L166" s="176">
        <f t="shared" si="40"/>
        <v>236542.44</v>
      </c>
      <c r="M166" s="176">
        <f t="shared" si="40"/>
        <v>5535495.970000001</v>
      </c>
      <c r="N166" s="176">
        <f t="shared" si="40"/>
        <v>3538038.66</v>
      </c>
      <c r="O166" s="176">
        <f t="shared" si="40"/>
        <v>274342.39</v>
      </c>
      <c r="P166" s="176">
        <f t="shared" si="40"/>
        <v>9347877.020000001</v>
      </c>
      <c r="Q166" s="176">
        <f t="shared" si="40"/>
        <v>-2018880.07</v>
      </c>
      <c r="R166" s="176">
        <f t="shared" si="40"/>
        <v>0</v>
      </c>
      <c r="S166" s="176">
        <f t="shared" si="40"/>
        <v>495669.07999999996</v>
      </c>
      <c r="T166" s="176">
        <f t="shared" si="40"/>
        <v>-10666.67</v>
      </c>
      <c r="U166" s="176">
        <f t="shared" si="40"/>
        <v>-1533877.6600000001</v>
      </c>
      <c r="V166" s="176">
        <f t="shared" si="40"/>
        <v>-4194821.47</v>
      </c>
      <c r="W166" s="108">
        <f t="shared" si="40"/>
        <v>282542235.66999996</v>
      </c>
      <c r="X166" s="108">
        <f t="shared" si="40"/>
        <v>278347414.2</v>
      </c>
      <c r="Y166" s="108">
        <f t="shared" si="40"/>
        <v>0</v>
      </c>
      <c r="Z166" s="108">
        <f t="shared" si="40"/>
        <v>278347414.2</v>
      </c>
      <c r="AA166" s="173"/>
    </row>
    <row r="167" spans="2:26" ht="12.75">
      <c r="B167" s="168"/>
      <c r="C167" s="167"/>
      <c r="D167" s="169"/>
      <c r="E167" s="144"/>
      <c r="F167" s="144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  <c r="R167" s="172"/>
      <c r="S167" s="172"/>
      <c r="T167" s="172"/>
      <c r="U167" s="172"/>
      <c r="V167" s="172"/>
      <c r="W167" s="144"/>
      <c r="X167" s="144"/>
      <c r="Y167" s="144"/>
      <c r="Z167" s="144"/>
    </row>
    <row r="168" spans="1:27" ht="12.75">
      <c r="A168" s="167"/>
      <c r="B168" s="168"/>
      <c r="C168" s="167" t="s">
        <v>81</v>
      </c>
      <c r="D168" s="169"/>
      <c r="E168" s="144">
        <v>0</v>
      </c>
      <c r="F168" s="144">
        <v>0</v>
      </c>
      <c r="G168" s="172">
        <f>E168+F168</f>
        <v>0</v>
      </c>
      <c r="H168" s="172">
        <v>0</v>
      </c>
      <c r="I168" s="172">
        <v>0</v>
      </c>
      <c r="J168" s="172">
        <v>0</v>
      </c>
      <c r="K168" s="172">
        <v>0</v>
      </c>
      <c r="L168" s="172">
        <f>J168+I168+K168</f>
        <v>0</v>
      </c>
      <c r="M168" s="172">
        <v>0</v>
      </c>
      <c r="N168" s="172">
        <v>0</v>
      </c>
      <c r="O168" s="172">
        <v>0</v>
      </c>
      <c r="P168" s="172">
        <f>M168+N168+O168</f>
        <v>0</v>
      </c>
      <c r="Q168" s="172">
        <v>0</v>
      </c>
      <c r="R168" s="172">
        <v>0</v>
      </c>
      <c r="S168" s="172">
        <v>0</v>
      </c>
      <c r="T168" s="172">
        <v>0</v>
      </c>
      <c r="U168" s="172">
        <f>Q168+R168+S168+T168</f>
        <v>0</v>
      </c>
      <c r="V168" s="172">
        <f>G168+H168+L168+P168+U168</f>
        <v>0</v>
      </c>
      <c r="W168" s="144">
        <v>0</v>
      </c>
      <c r="X168" s="144">
        <f>V168+W168</f>
        <v>0</v>
      </c>
      <c r="Y168" s="144">
        <v>0</v>
      </c>
      <c r="Z168" s="144">
        <f>X168+Y168</f>
        <v>0</v>
      </c>
      <c r="AA168" s="167"/>
    </row>
    <row r="169" spans="1:27" ht="12.75">
      <c r="A169" s="167"/>
      <c r="B169" s="168"/>
      <c r="C169" s="167" t="s">
        <v>190</v>
      </c>
      <c r="D169" s="169"/>
      <c r="E169" s="144">
        <v>0</v>
      </c>
      <c r="F169" s="144">
        <v>0</v>
      </c>
      <c r="G169" s="172">
        <f>E169+F169</f>
        <v>0</v>
      </c>
      <c r="H169" s="172">
        <v>0</v>
      </c>
      <c r="I169" s="172">
        <v>0</v>
      </c>
      <c r="J169" s="172">
        <v>0</v>
      </c>
      <c r="K169" s="172">
        <v>0</v>
      </c>
      <c r="L169" s="172">
        <f>J169+I169+K169</f>
        <v>0</v>
      </c>
      <c r="M169" s="172">
        <v>0</v>
      </c>
      <c r="N169" s="172">
        <v>0</v>
      </c>
      <c r="O169" s="172">
        <v>0</v>
      </c>
      <c r="P169" s="172">
        <f>M169+N169+O169</f>
        <v>0</v>
      </c>
      <c r="Q169" s="172">
        <v>0</v>
      </c>
      <c r="R169" s="172">
        <v>0</v>
      </c>
      <c r="S169" s="172">
        <v>0</v>
      </c>
      <c r="T169" s="172">
        <v>0</v>
      </c>
      <c r="U169" s="172">
        <f>Q169+R169+S169+T169</f>
        <v>0</v>
      </c>
      <c r="V169" s="172">
        <f>G169+H169+L169+P169+U169</f>
        <v>0</v>
      </c>
      <c r="W169" s="144">
        <v>0</v>
      </c>
      <c r="X169" s="144">
        <f>V169+W169</f>
        <v>0</v>
      </c>
      <c r="Y169" s="144">
        <v>0</v>
      </c>
      <c r="Z169" s="144">
        <f>X169+Y169</f>
        <v>0</v>
      </c>
      <c r="AA169" s="167"/>
    </row>
    <row r="170" spans="1:27" ht="12.75">
      <c r="A170" s="180"/>
      <c r="B170" s="168"/>
      <c r="C170" s="167" t="s">
        <v>191</v>
      </c>
      <c r="D170" s="169"/>
      <c r="E170" s="144">
        <v>0</v>
      </c>
      <c r="F170" s="144">
        <v>0</v>
      </c>
      <c r="G170" s="172">
        <f>E170+F170</f>
        <v>0</v>
      </c>
      <c r="H170" s="172">
        <v>0</v>
      </c>
      <c r="I170" s="172">
        <v>0</v>
      </c>
      <c r="J170" s="172">
        <v>0</v>
      </c>
      <c r="K170" s="172">
        <v>0</v>
      </c>
      <c r="L170" s="172">
        <f>J170+I170+K170</f>
        <v>0</v>
      </c>
      <c r="M170" s="172">
        <v>0</v>
      </c>
      <c r="N170" s="172">
        <v>0</v>
      </c>
      <c r="O170" s="172">
        <v>0</v>
      </c>
      <c r="P170" s="172">
        <f>M170+N170+O170</f>
        <v>0</v>
      </c>
      <c r="Q170" s="172">
        <v>0</v>
      </c>
      <c r="R170" s="172">
        <v>0</v>
      </c>
      <c r="S170" s="172">
        <v>0</v>
      </c>
      <c r="T170" s="172">
        <v>0</v>
      </c>
      <c r="U170" s="172">
        <f>Q170+R170+S170+T170</f>
        <v>0</v>
      </c>
      <c r="V170" s="172">
        <f>G170+H170+L170+P170+U170</f>
        <v>0</v>
      </c>
      <c r="W170" s="144">
        <v>0</v>
      </c>
      <c r="X170" s="144">
        <f>V170+W170</f>
        <v>0</v>
      </c>
      <c r="Y170" s="144">
        <v>0</v>
      </c>
      <c r="Z170" s="144">
        <f>X170+Y170</f>
        <v>0</v>
      </c>
      <c r="AA170" s="180"/>
    </row>
    <row r="171" spans="1:27" ht="12.75">
      <c r="A171" s="180" t="s">
        <v>269</v>
      </c>
      <c r="B171" s="168"/>
      <c r="C171" s="167" t="s">
        <v>353</v>
      </c>
      <c r="D171" s="169"/>
      <c r="E171" s="144">
        <v>0</v>
      </c>
      <c r="F171" s="144">
        <v>0</v>
      </c>
      <c r="G171" s="172">
        <f>E171+F171</f>
        <v>0</v>
      </c>
      <c r="H171" s="172">
        <v>0</v>
      </c>
      <c r="I171" s="172">
        <v>0</v>
      </c>
      <c r="J171" s="172">
        <v>0</v>
      </c>
      <c r="K171" s="172">
        <v>0</v>
      </c>
      <c r="L171" s="172">
        <f>J171+I171+K171</f>
        <v>0</v>
      </c>
      <c r="M171" s="172">
        <v>0</v>
      </c>
      <c r="N171" s="172">
        <v>3834.85</v>
      </c>
      <c r="O171" s="172">
        <v>0</v>
      </c>
      <c r="P171" s="172">
        <f>M171+N171+O171</f>
        <v>3834.85</v>
      </c>
      <c r="Q171" s="172">
        <v>0</v>
      </c>
      <c r="R171" s="172">
        <v>0</v>
      </c>
      <c r="S171" s="172">
        <v>0</v>
      </c>
      <c r="T171" s="172">
        <v>0</v>
      </c>
      <c r="U171" s="172">
        <f>Q171+R171+S171+T171</f>
        <v>0</v>
      </c>
      <c r="V171" s="172">
        <f>G171+H171+L171+P171+U171</f>
        <v>3834.85</v>
      </c>
      <c r="W171" s="144">
        <v>0</v>
      </c>
      <c r="X171" s="144">
        <f>V171+W171</f>
        <v>3834.85</v>
      </c>
      <c r="Y171" s="144">
        <v>0</v>
      </c>
      <c r="Z171" s="144">
        <f>X171+Y171</f>
        <v>3834.85</v>
      </c>
      <c r="AA171" s="180"/>
    </row>
    <row r="172" spans="1:27" ht="12.75">
      <c r="A172" s="142"/>
      <c r="B172" s="174"/>
      <c r="C172" s="175"/>
      <c r="D172" s="75"/>
      <c r="E172" s="108"/>
      <c r="F172" s="108"/>
      <c r="G172" s="176"/>
      <c r="H172" s="176"/>
      <c r="I172" s="176"/>
      <c r="J172" s="176"/>
      <c r="K172" s="176"/>
      <c r="L172" s="176"/>
      <c r="M172" s="176"/>
      <c r="N172" s="176"/>
      <c r="O172" s="176"/>
      <c r="P172" s="176"/>
      <c r="Q172" s="176"/>
      <c r="R172" s="176"/>
      <c r="S172" s="176"/>
      <c r="T172" s="176"/>
      <c r="U172" s="176"/>
      <c r="V172" s="176"/>
      <c r="W172" s="108"/>
      <c r="X172" s="108"/>
      <c r="Y172" s="108"/>
      <c r="Z172" s="108"/>
      <c r="AA172" s="142"/>
    </row>
    <row r="173" spans="1:27" ht="12.75">
      <c r="A173" s="142"/>
      <c r="B173" s="174"/>
      <c r="C173" s="175" t="s">
        <v>192</v>
      </c>
      <c r="D173" s="75"/>
      <c r="E173" s="108">
        <f aca="true" t="shared" si="41" ref="E173:Z173">E166+E168+E169+E170+E171</f>
        <v>0</v>
      </c>
      <c r="F173" s="108">
        <f t="shared" si="41"/>
        <v>-12246882.6</v>
      </c>
      <c r="G173" s="176">
        <f t="shared" si="41"/>
        <v>-12246882.6</v>
      </c>
      <c r="H173" s="176">
        <f t="shared" si="41"/>
        <v>1519.33</v>
      </c>
      <c r="I173" s="176">
        <f t="shared" si="41"/>
        <v>-361.8</v>
      </c>
      <c r="J173" s="176">
        <f t="shared" si="41"/>
        <v>0</v>
      </c>
      <c r="K173" s="176">
        <f t="shared" si="41"/>
        <v>236904.24</v>
      </c>
      <c r="L173" s="176">
        <f t="shared" si="41"/>
        <v>236542.44</v>
      </c>
      <c r="M173" s="176">
        <f t="shared" si="41"/>
        <v>5535495.970000001</v>
      </c>
      <c r="N173" s="176">
        <f t="shared" si="41"/>
        <v>3541873.5100000002</v>
      </c>
      <c r="O173" s="176">
        <f t="shared" si="41"/>
        <v>274342.39</v>
      </c>
      <c r="P173" s="176">
        <f t="shared" si="41"/>
        <v>9351711.870000001</v>
      </c>
      <c r="Q173" s="176">
        <f t="shared" si="41"/>
        <v>-2018880.07</v>
      </c>
      <c r="R173" s="176">
        <f t="shared" si="41"/>
        <v>0</v>
      </c>
      <c r="S173" s="176">
        <f t="shared" si="41"/>
        <v>495669.07999999996</v>
      </c>
      <c r="T173" s="176">
        <f t="shared" si="41"/>
        <v>-10666.67</v>
      </c>
      <c r="U173" s="176">
        <f t="shared" si="41"/>
        <v>-1533877.6600000001</v>
      </c>
      <c r="V173" s="176">
        <f t="shared" si="41"/>
        <v>-4190986.6199999996</v>
      </c>
      <c r="W173" s="108">
        <f t="shared" si="41"/>
        <v>282542235.66999996</v>
      </c>
      <c r="X173" s="108">
        <f t="shared" si="41"/>
        <v>278351249.05</v>
      </c>
      <c r="Y173" s="108">
        <f t="shared" si="41"/>
        <v>0</v>
      </c>
      <c r="Z173" s="108">
        <f t="shared" si="41"/>
        <v>278351249.05</v>
      </c>
      <c r="AA173" s="142"/>
    </row>
    <row r="174" spans="1:27" ht="12.75">
      <c r="A174" s="142"/>
      <c r="B174" s="174"/>
      <c r="C174" s="175"/>
      <c r="D174" s="75"/>
      <c r="E174" s="108"/>
      <c r="F174" s="108"/>
      <c r="G174" s="176"/>
      <c r="H174" s="176"/>
      <c r="I174" s="176"/>
      <c r="J174" s="176"/>
      <c r="K174" s="176"/>
      <c r="L174" s="176"/>
      <c r="M174" s="176"/>
      <c r="N174" s="176"/>
      <c r="O174" s="176"/>
      <c r="P174" s="176"/>
      <c r="Q174" s="176"/>
      <c r="R174" s="176"/>
      <c r="S174" s="176"/>
      <c r="T174" s="176"/>
      <c r="U174" s="176"/>
      <c r="V174" s="176"/>
      <c r="W174" s="108"/>
      <c r="X174" s="108"/>
      <c r="Y174" s="108"/>
      <c r="Z174" s="108"/>
      <c r="AA174" s="142"/>
    </row>
    <row r="175" spans="1:26" ht="12.75" hidden="1" outlineLevel="1">
      <c r="A175" s="128" t="s">
        <v>857</v>
      </c>
      <c r="C175" s="129" t="s">
        <v>858</v>
      </c>
      <c r="D175" s="129" t="s">
        <v>859</v>
      </c>
      <c r="E175" s="128">
        <v>0</v>
      </c>
      <c r="F175" s="128">
        <v>18930802.240000002</v>
      </c>
      <c r="G175" s="178">
        <f aca="true" t="shared" si="42" ref="G175:G190">E175+F175</f>
        <v>18930802.240000002</v>
      </c>
      <c r="H175" s="179">
        <v>0</v>
      </c>
      <c r="I175" s="179">
        <v>0</v>
      </c>
      <c r="J175" s="179">
        <v>0</v>
      </c>
      <c r="K175" s="179">
        <v>0</v>
      </c>
      <c r="L175" s="179">
        <f aca="true" t="shared" si="43" ref="L175:L190">J175+I175+K175</f>
        <v>0</v>
      </c>
      <c r="M175" s="179">
        <v>0</v>
      </c>
      <c r="N175" s="179">
        <v>0</v>
      </c>
      <c r="O175" s="179">
        <v>0</v>
      </c>
      <c r="P175" s="179">
        <f aca="true" t="shared" si="44" ref="P175:P190">M175+N175+O175</f>
        <v>0</v>
      </c>
      <c r="Q175" s="178">
        <v>87624.76</v>
      </c>
      <c r="R175" s="178">
        <v>0</v>
      </c>
      <c r="S175" s="178">
        <v>1169309.4</v>
      </c>
      <c r="T175" s="178">
        <v>0</v>
      </c>
      <c r="U175" s="178">
        <f aca="true" t="shared" si="45" ref="U175:U190">Q175+R175+S175+T175</f>
        <v>1256934.16</v>
      </c>
      <c r="V175" s="178">
        <f aca="true" t="shared" si="46" ref="V175:V190">G175+H175+L175+P175+U175</f>
        <v>20187736.400000002</v>
      </c>
      <c r="W175" s="128">
        <v>0</v>
      </c>
      <c r="X175" s="128">
        <f aca="true" t="shared" si="47" ref="X175:X190">V175+W175</f>
        <v>20187736.400000002</v>
      </c>
      <c r="Y175" s="129">
        <v>0</v>
      </c>
      <c r="Z175" s="128">
        <f aca="true" t="shared" si="48" ref="Z175:Z190">X175+Y175</f>
        <v>20187736.400000002</v>
      </c>
    </row>
    <row r="176" spans="1:26" ht="12.75" hidden="1" outlineLevel="1">
      <c r="A176" s="128" t="s">
        <v>860</v>
      </c>
      <c r="C176" s="129" t="s">
        <v>861</v>
      </c>
      <c r="D176" s="129" t="s">
        <v>862</v>
      </c>
      <c r="E176" s="128">
        <v>0</v>
      </c>
      <c r="F176" s="128">
        <v>-18135333.02</v>
      </c>
      <c r="G176" s="178">
        <f t="shared" si="42"/>
        <v>-18135333.02</v>
      </c>
      <c r="H176" s="179">
        <v>0</v>
      </c>
      <c r="I176" s="179">
        <v>0</v>
      </c>
      <c r="J176" s="179">
        <v>0</v>
      </c>
      <c r="K176" s="179">
        <v>0</v>
      </c>
      <c r="L176" s="179">
        <f t="shared" si="43"/>
        <v>0</v>
      </c>
      <c r="M176" s="179">
        <v>0</v>
      </c>
      <c r="N176" s="179">
        <v>0</v>
      </c>
      <c r="O176" s="179">
        <v>0</v>
      </c>
      <c r="P176" s="179">
        <f t="shared" si="44"/>
        <v>0</v>
      </c>
      <c r="Q176" s="178">
        <v>-1377356.47</v>
      </c>
      <c r="R176" s="178">
        <v>0</v>
      </c>
      <c r="S176" s="178">
        <v>-1169309.38</v>
      </c>
      <c r="T176" s="178">
        <v>0</v>
      </c>
      <c r="U176" s="178">
        <f t="shared" si="45"/>
        <v>-2546665.8499999996</v>
      </c>
      <c r="V176" s="178">
        <f t="shared" si="46"/>
        <v>-20681998.869999997</v>
      </c>
      <c r="W176" s="128">
        <v>0</v>
      </c>
      <c r="X176" s="128">
        <f t="shared" si="47"/>
        <v>-20681998.869999997</v>
      </c>
      <c r="Y176" s="129">
        <v>0</v>
      </c>
      <c r="Z176" s="128">
        <f t="shared" si="48"/>
        <v>-20681998.869999997</v>
      </c>
    </row>
    <row r="177" spans="1:27" ht="12.75" collapsed="1">
      <c r="A177" s="167" t="s">
        <v>863</v>
      </c>
      <c r="B177" s="168"/>
      <c r="C177" s="167" t="s">
        <v>354</v>
      </c>
      <c r="D177" s="169"/>
      <c r="E177" s="144">
        <v>0</v>
      </c>
      <c r="F177" s="144">
        <v>795469.2200000025</v>
      </c>
      <c r="G177" s="172">
        <f t="shared" si="42"/>
        <v>795469.2200000025</v>
      </c>
      <c r="H177" s="172">
        <v>0</v>
      </c>
      <c r="I177" s="172">
        <v>0</v>
      </c>
      <c r="J177" s="172">
        <v>0</v>
      </c>
      <c r="K177" s="172">
        <v>0</v>
      </c>
      <c r="L177" s="172">
        <f t="shared" si="43"/>
        <v>0</v>
      </c>
      <c r="M177" s="172">
        <v>0</v>
      </c>
      <c r="N177" s="172">
        <v>0</v>
      </c>
      <c r="O177" s="172">
        <v>0</v>
      </c>
      <c r="P177" s="172">
        <f t="shared" si="44"/>
        <v>0</v>
      </c>
      <c r="Q177" s="172">
        <v>-1289731.71</v>
      </c>
      <c r="R177" s="172">
        <v>0</v>
      </c>
      <c r="S177" s="172">
        <v>0.02000000001862645</v>
      </c>
      <c r="T177" s="172">
        <v>0</v>
      </c>
      <c r="U177" s="172">
        <f t="shared" si="45"/>
        <v>-1289731.69</v>
      </c>
      <c r="V177" s="172">
        <f t="shared" si="46"/>
        <v>-494262.4699999974</v>
      </c>
      <c r="W177" s="144">
        <v>0</v>
      </c>
      <c r="X177" s="144">
        <f t="shared" si="47"/>
        <v>-494262.4699999974</v>
      </c>
      <c r="Y177" s="144">
        <v>0</v>
      </c>
      <c r="Z177" s="144">
        <f t="shared" si="48"/>
        <v>-494262.4699999974</v>
      </c>
      <c r="AA177" s="167"/>
    </row>
    <row r="178" spans="1:26" ht="12.75" hidden="1" outlineLevel="1">
      <c r="A178" s="128" t="s">
        <v>864</v>
      </c>
      <c r="C178" s="129" t="s">
        <v>865</v>
      </c>
      <c r="D178" s="129" t="s">
        <v>866</v>
      </c>
      <c r="E178" s="128">
        <v>0</v>
      </c>
      <c r="F178" s="128">
        <v>2180146.09</v>
      </c>
      <c r="G178" s="178">
        <f t="shared" si="42"/>
        <v>2180146.09</v>
      </c>
      <c r="H178" s="179">
        <v>0</v>
      </c>
      <c r="I178" s="179">
        <v>-11344.69</v>
      </c>
      <c r="J178" s="179">
        <v>0</v>
      </c>
      <c r="K178" s="179">
        <v>-6443.14</v>
      </c>
      <c r="L178" s="179">
        <f t="shared" si="43"/>
        <v>-17787.83</v>
      </c>
      <c r="M178" s="179">
        <v>0</v>
      </c>
      <c r="N178" s="179">
        <v>1228658.53</v>
      </c>
      <c r="O178" s="179">
        <v>0</v>
      </c>
      <c r="P178" s="179">
        <f t="shared" si="44"/>
        <v>1228658.53</v>
      </c>
      <c r="Q178" s="178">
        <v>458000</v>
      </c>
      <c r="R178" s="178">
        <v>0</v>
      </c>
      <c r="S178" s="178">
        <v>0</v>
      </c>
      <c r="T178" s="178">
        <v>0</v>
      </c>
      <c r="U178" s="178">
        <f t="shared" si="45"/>
        <v>458000</v>
      </c>
      <c r="V178" s="178">
        <f t="shared" si="46"/>
        <v>3849016.79</v>
      </c>
      <c r="W178" s="128">
        <v>0</v>
      </c>
      <c r="X178" s="128">
        <f t="shared" si="47"/>
        <v>3849016.79</v>
      </c>
      <c r="Y178" s="129">
        <v>0</v>
      </c>
      <c r="Z178" s="128">
        <f t="shared" si="48"/>
        <v>3849016.79</v>
      </c>
    </row>
    <row r="179" spans="1:26" ht="12.75" hidden="1" outlineLevel="1">
      <c r="A179" s="128" t="s">
        <v>867</v>
      </c>
      <c r="C179" s="129" t="s">
        <v>868</v>
      </c>
      <c r="D179" s="129" t="s">
        <v>869</v>
      </c>
      <c r="E179" s="128">
        <v>0</v>
      </c>
      <c r="F179" s="128">
        <v>0</v>
      </c>
      <c r="G179" s="178">
        <f t="shared" si="42"/>
        <v>0</v>
      </c>
      <c r="H179" s="179">
        <v>0</v>
      </c>
      <c r="I179" s="179">
        <v>0</v>
      </c>
      <c r="J179" s="179">
        <v>0</v>
      </c>
      <c r="K179" s="179">
        <v>0</v>
      </c>
      <c r="L179" s="179">
        <f t="shared" si="43"/>
        <v>0</v>
      </c>
      <c r="M179" s="179">
        <v>0</v>
      </c>
      <c r="N179" s="179">
        <v>0</v>
      </c>
      <c r="O179" s="179">
        <v>0</v>
      </c>
      <c r="P179" s="179">
        <f t="shared" si="44"/>
        <v>0</v>
      </c>
      <c r="Q179" s="178">
        <v>3378001.86</v>
      </c>
      <c r="R179" s="178">
        <v>0</v>
      </c>
      <c r="S179" s="178">
        <v>0</v>
      </c>
      <c r="T179" s="178">
        <v>0</v>
      </c>
      <c r="U179" s="178">
        <f t="shared" si="45"/>
        <v>3378001.86</v>
      </c>
      <c r="V179" s="178">
        <f t="shared" si="46"/>
        <v>3378001.86</v>
      </c>
      <c r="W179" s="128">
        <v>0</v>
      </c>
      <c r="X179" s="128">
        <f t="shared" si="47"/>
        <v>3378001.86</v>
      </c>
      <c r="Y179" s="129">
        <v>0</v>
      </c>
      <c r="Z179" s="128">
        <f t="shared" si="48"/>
        <v>3378001.86</v>
      </c>
    </row>
    <row r="180" spans="1:26" ht="12.75" hidden="1" outlineLevel="1">
      <c r="A180" s="128" t="s">
        <v>870</v>
      </c>
      <c r="C180" s="129" t="s">
        <v>871</v>
      </c>
      <c r="D180" s="129" t="s">
        <v>872</v>
      </c>
      <c r="E180" s="128">
        <v>0</v>
      </c>
      <c r="F180" s="128">
        <v>147336</v>
      </c>
      <c r="G180" s="178">
        <f t="shared" si="42"/>
        <v>147336</v>
      </c>
      <c r="H180" s="179">
        <v>0</v>
      </c>
      <c r="I180" s="179">
        <v>0</v>
      </c>
      <c r="J180" s="179">
        <v>0</v>
      </c>
      <c r="K180" s="179">
        <v>0</v>
      </c>
      <c r="L180" s="179">
        <f t="shared" si="43"/>
        <v>0</v>
      </c>
      <c r="M180" s="179">
        <v>0</v>
      </c>
      <c r="N180" s="179">
        <v>0</v>
      </c>
      <c r="O180" s="179">
        <v>0</v>
      </c>
      <c r="P180" s="179">
        <f t="shared" si="44"/>
        <v>0</v>
      </c>
      <c r="Q180" s="178">
        <v>13486140.95</v>
      </c>
      <c r="R180" s="178">
        <v>0</v>
      </c>
      <c r="S180" s="178">
        <v>0</v>
      </c>
      <c r="T180" s="178">
        <v>0</v>
      </c>
      <c r="U180" s="178">
        <f t="shared" si="45"/>
        <v>13486140.95</v>
      </c>
      <c r="V180" s="178">
        <f t="shared" si="46"/>
        <v>13633476.95</v>
      </c>
      <c r="W180" s="128">
        <v>0</v>
      </c>
      <c r="X180" s="128">
        <f t="shared" si="47"/>
        <v>13633476.95</v>
      </c>
      <c r="Y180" s="129">
        <v>0</v>
      </c>
      <c r="Z180" s="128">
        <f t="shared" si="48"/>
        <v>13633476.95</v>
      </c>
    </row>
    <row r="181" spans="1:26" ht="12.75" hidden="1" outlineLevel="1">
      <c r="A181" s="128" t="s">
        <v>873</v>
      </c>
      <c r="C181" s="129" t="s">
        <v>874</v>
      </c>
      <c r="D181" s="129" t="s">
        <v>875</v>
      </c>
      <c r="E181" s="128">
        <v>0</v>
      </c>
      <c r="F181" s="128">
        <v>84570.75</v>
      </c>
      <c r="G181" s="178">
        <f t="shared" si="42"/>
        <v>84570.75</v>
      </c>
      <c r="H181" s="179">
        <v>0</v>
      </c>
      <c r="I181" s="179">
        <v>0</v>
      </c>
      <c r="J181" s="179">
        <v>0</v>
      </c>
      <c r="K181" s="179">
        <v>0</v>
      </c>
      <c r="L181" s="179">
        <f t="shared" si="43"/>
        <v>0</v>
      </c>
      <c r="M181" s="179">
        <v>0</v>
      </c>
      <c r="N181" s="179">
        <v>192203.95</v>
      </c>
      <c r="O181" s="179">
        <v>0</v>
      </c>
      <c r="P181" s="179">
        <f t="shared" si="44"/>
        <v>192203.95</v>
      </c>
      <c r="Q181" s="178">
        <v>225294.6</v>
      </c>
      <c r="R181" s="178">
        <v>0</v>
      </c>
      <c r="S181" s="178">
        <v>376791.18</v>
      </c>
      <c r="T181" s="178">
        <v>0</v>
      </c>
      <c r="U181" s="178">
        <f t="shared" si="45"/>
        <v>602085.78</v>
      </c>
      <c r="V181" s="178">
        <f t="shared" si="46"/>
        <v>878860.48</v>
      </c>
      <c r="W181" s="128">
        <v>0</v>
      </c>
      <c r="X181" s="128">
        <f t="shared" si="47"/>
        <v>878860.48</v>
      </c>
      <c r="Y181" s="129">
        <v>0</v>
      </c>
      <c r="Z181" s="128">
        <f t="shared" si="48"/>
        <v>878860.48</v>
      </c>
    </row>
    <row r="182" spans="1:26" ht="12.75" hidden="1" outlineLevel="1">
      <c r="A182" s="128" t="s">
        <v>876</v>
      </c>
      <c r="C182" s="129" t="s">
        <v>877</v>
      </c>
      <c r="D182" s="129" t="s">
        <v>878</v>
      </c>
      <c r="E182" s="128">
        <v>0</v>
      </c>
      <c r="F182" s="128">
        <v>-2180146.09</v>
      </c>
      <c r="G182" s="178">
        <f t="shared" si="42"/>
        <v>-2180146.09</v>
      </c>
      <c r="H182" s="179">
        <v>0</v>
      </c>
      <c r="I182" s="179">
        <v>0</v>
      </c>
      <c r="J182" s="179">
        <v>0</v>
      </c>
      <c r="K182" s="179">
        <v>-275000</v>
      </c>
      <c r="L182" s="179">
        <f t="shared" si="43"/>
        <v>-275000</v>
      </c>
      <c r="M182" s="179">
        <v>0</v>
      </c>
      <c r="N182" s="179">
        <v>-1228658.53</v>
      </c>
      <c r="O182" s="179">
        <v>0</v>
      </c>
      <c r="P182" s="179">
        <f t="shared" si="44"/>
        <v>-1228658.53</v>
      </c>
      <c r="Q182" s="178">
        <v>0</v>
      </c>
      <c r="R182" s="178">
        <v>0</v>
      </c>
      <c r="S182" s="178">
        <v>0</v>
      </c>
      <c r="T182" s="178">
        <v>0</v>
      </c>
      <c r="U182" s="178">
        <f t="shared" si="45"/>
        <v>0</v>
      </c>
      <c r="V182" s="178">
        <f t="shared" si="46"/>
        <v>-3683804.62</v>
      </c>
      <c r="W182" s="128">
        <v>0</v>
      </c>
      <c r="X182" s="128">
        <f t="shared" si="47"/>
        <v>-3683804.62</v>
      </c>
      <c r="Y182" s="129">
        <v>0</v>
      </c>
      <c r="Z182" s="128">
        <f t="shared" si="48"/>
        <v>-3683804.62</v>
      </c>
    </row>
    <row r="183" spans="1:26" ht="12.75" hidden="1" outlineLevel="1">
      <c r="A183" s="128" t="s">
        <v>879</v>
      </c>
      <c r="C183" s="129" t="s">
        <v>880</v>
      </c>
      <c r="D183" s="129" t="s">
        <v>881</v>
      </c>
      <c r="E183" s="128">
        <v>0</v>
      </c>
      <c r="F183" s="128">
        <v>-300050.93</v>
      </c>
      <c r="G183" s="178">
        <f t="shared" si="42"/>
        <v>-300050.93</v>
      </c>
      <c r="H183" s="179">
        <v>0</v>
      </c>
      <c r="I183" s="179">
        <v>0</v>
      </c>
      <c r="J183" s="179">
        <v>0</v>
      </c>
      <c r="K183" s="179">
        <v>0</v>
      </c>
      <c r="L183" s="179">
        <f t="shared" si="43"/>
        <v>0</v>
      </c>
      <c r="M183" s="179">
        <v>0</v>
      </c>
      <c r="N183" s="179">
        <v>0</v>
      </c>
      <c r="O183" s="179">
        <v>0</v>
      </c>
      <c r="P183" s="179">
        <f t="shared" si="44"/>
        <v>0</v>
      </c>
      <c r="Q183" s="178">
        <v>-1718435.87</v>
      </c>
      <c r="R183" s="178">
        <v>0</v>
      </c>
      <c r="S183" s="178">
        <v>0</v>
      </c>
      <c r="T183" s="178">
        <v>0</v>
      </c>
      <c r="U183" s="178">
        <f t="shared" si="45"/>
        <v>-1718435.87</v>
      </c>
      <c r="V183" s="178">
        <f t="shared" si="46"/>
        <v>-2018486.8</v>
      </c>
      <c r="W183" s="128">
        <v>0</v>
      </c>
      <c r="X183" s="128">
        <f t="shared" si="47"/>
        <v>-2018486.8</v>
      </c>
      <c r="Y183" s="129">
        <v>0</v>
      </c>
      <c r="Z183" s="128">
        <f t="shared" si="48"/>
        <v>-2018486.8</v>
      </c>
    </row>
    <row r="184" spans="1:26" ht="12.75" hidden="1" outlineLevel="1">
      <c r="A184" s="128" t="s">
        <v>882</v>
      </c>
      <c r="C184" s="129" t="s">
        <v>883</v>
      </c>
      <c r="D184" s="129" t="s">
        <v>884</v>
      </c>
      <c r="E184" s="128">
        <v>0</v>
      </c>
      <c r="F184" s="128">
        <v>-424441.64</v>
      </c>
      <c r="G184" s="178">
        <f t="shared" si="42"/>
        <v>-424441.64</v>
      </c>
      <c r="H184" s="179">
        <v>0</v>
      </c>
      <c r="I184" s="179">
        <v>0</v>
      </c>
      <c r="J184" s="179">
        <v>0</v>
      </c>
      <c r="K184" s="179">
        <v>0</v>
      </c>
      <c r="L184" s="179">
        <f t="shared" si="43"/>
        <v>0</v>
      </c>
      <c r="M184" s="179">
        <v>0</v>
      </c>
      <c r="N184" s="179">
        <v>0</v>
      </c>
      <c r="O184" s="179">
        <v>0</v>
      </c>
      <c r="P184" s="179">
        <f t="shared" si="44"/>
        <v>0</v>
      </c>
      <c r="Q184" s="178">
        <v>-15910344.15</v>
      </c>
      <c r="R184" s="178">
        <v>0</v>
      </c>
      <c r="S184" s="178">
        <v>0</v>
      </c>
      <c r="T184" s="178">
        <v>0</v>
      </c>
      <c r="U184" s="178">
        <f t="shared" si="45"/>
        <v>-15910344.15</v>
      </c>
      <c r="V184" s="178">
        <f t="shared" si="46"/>
        <v>-16334785.790000001</v>
      </c>
      <c r="W184" s="128">
        <v>0</v>
      </c>
      <c r="X184" s="128">
        <f t="shared" si="47"/>
        <v>-16334785.790000001</v>
      </c>
      <c r="Y184" s="129">
        <v>0</v>
      </c>
      <c r="Z184" s="128">
        <f t="shared" si="48"/>
        <v>-16334785.790000001</v>
      </c>
    </row>
    <row r="185" spans="1:26" ht="12.75" hidden="1" outlineLevel="1">
      <c r="A185" s="128" t="s">
        <v>885</v>
      </c>
      <c r="C185" s="129" t="s">
        <v>886</v>
      </c>
      <c r="D185" s="129" t="s">
        <v>887</v>
      </c>
      <c r="E185" s="128">
        <v>0</v>
      </c>
      <c r="F185" s="128">
        <v>-192203.95</v>
      </c>
      <c r="G185" s="178">
        <f t="shared" si="42"/>
        <v>-192203.95</v>
      </c>
      <c r="H185" s="179">
        <v>0</v>
      </c>
      <c r="I185" s="179">
        <v>0</v>
      </c>
      <c r="J185" s="179">
        <v>0</v>
      </c>
      <c r="K185" s="179">
        <v>-3786.05</v>
      </c>
      <c r="L185" s="179">
        <f t="shared" si="43"/>
        <v>-3786.05</v>
      </c>
      <c r="M185" s="179">
        <v>0</v>
      </c>
      <c r="N185" s="179">
        <v>0</v>
      </c>
      <c r="O185" s="179">
        <v>0</v>
      </c>
      <c r="P185" s="179">
        <f t="shared" si="44"/>
        <v>0</v>
      </c>
      <c r="Q185" s="178">
        <v>-224916.53</v>
      </c>
      <c r="R185" s="178">
        <v>0</v>
      </c>
      <c r="S185" s="178">
        <v>0</v>
      </c>
      <c r="T185" s="178">
        <v>0</v>
      </c>
      <c r="U185" s="178">
        <f t="shared" si="45"/>
        <v>-224916.53</v>
      </c>
      <c r="V185" s="178">
        <f t="shared" si="46"/>
        <v>-420906.53</v>
      </c>
      <c r="W185" s="128">
        <v>0</v>
      </c>
      <c r="X185" s="128">
        <f t="shared" si="47"/>
        <v>-420906.53</v>
      </c>
      <c r="Y185" s="129">
        <v>0</v>
      </c>
      <c r="Z185" s="128">
        <f t="shared" si="48"/>
        <v>-420906.53</v>
      </c>
    </row>
    <row r="186" spans="1:27" ht="12.75" collapsed="1">
      <c r="A186" s="167" t="s">
        <v>888</v>
      </c>
      <c r="B186" s="168"/>
      <c r="C186" s="167" t="s">
        <v>355</v>
      </c>
      <c r="D186" s="169"/>
      <c r="E186" s="144">
        <v>0</v>
      </c>
      <c r="F186" s="144">
        <v>-684789.77</v>
      </c>
      <c r="G186" s="172">
        <f t="shared" si="42"/>
        <v>-684789.77</v>
      </c>
      <c r="H186" s="172">
        <v>0</v>
      </c>
      <c r="I186" s="172">
        <v>-11344.69</v>
      </c>
      <c r="J186" s="172">
        <v>0</v>
      </c>
      <c r="K186" s="172">
        <v>-285229.19</v>
      </c>
      <c r="L186" s="172">
        <f t="shared" si="43"/>
        <v>-296573.88</v>
      </c>
      <c r="M186" s="172">
        <v>0</v>
      </c>
      <c r="N186" s="172">
        <v>192203.95</v>
      </c>
      <c r="O186" s="172">
        <v>0</v>
      </c>
      <c r="P186" s="172">
        <f t="shared" si="44"/>
        <v>192203.95</v>
      </c>
      <c r="Q186" s="172">
        <v>-306259.1400000013</v>
      </c>
      <c r="R186" s="172">
        <v>0</v>
      </c>
      <c r="S186" s="172">
        <v>376791.18</v>
      </c>
      <c r="T186" s="172">
        <v>0</v>
      </c>
      <c r="U186" s="172">
        <f t="shared" si="45"/>
        <v>70532.0399999987</v>
      </c>
      <c r="V186" s="172">
        <f t="shared" si="46"/>
        <v>-718627.6600000013</v>
      </c>
      <c r="W186" s="144">
        <v>0</v>
      </c>
      <c r="X186" s="144">
        <f t="shared" si="47"/>
        <v>-718627.6600000013</v>
      </c>
      <c r="Y186" s="144">
        <v>0</v>
      </c>
      <c r="Z186" s="144">
        <f t="shared" si="48"/>
        <v>-718627.6600000013</v>
      </c>
      <c r="AA186" s="167"/>
    </row>
    <row r="187" spans="1:26" ht="12.75" hidden="1" outlineLevel="1">
      <c r="A187" s="128" t="s">
        <v>621</v>
      </c>
      <c r="C187" s="129" t="s">
        <v>622</v>
      </c>
      <c r="D187" s="129" t="s">
        <v>623</v>
      </c>
      <c r="E187" s="128">
        <v>0</v>
      </c>
      <c r="F187" s="128">
        <v>2275775.43</v>
      </c>
      <c r="G187" s="178">
        <f t="shared" si="42"/>
        <v>2275775.43</v>
      </c>
      <c r="H187" s="179">
        <v>0</v>
      </c>
      <c r="I187" s="179">
        <v>12584.12</v>
      </c>
      <c r="J187" s="179">
        <v>0</v>
      </c>
      <c r="K187" s="179">
        <v>155327.62</v>
      </c>
      <c r="L187" s="179">
        <f t="shared" si="43"/>
        <v>167911.74</v>
      </c>
      <c r="M187" s="179">
        <v>0</v>
      </c>
      <c r="N187" s="179">
        <v>0</v>
      </c>
      <c r="O187" s="179">
        <v>0</v>
      </c>
      <c r="P187" s="179">
        <f t="shared" si="44"/>
        <v>0</v>
      </c>
      <c r="Q187" s="178">
        <v>0</v>
      </c>
      <c r="R187" s="178">
        <v>0</v>
      </c>
      <c r="S187" s="178">
        <v>0</v>
      </c>
      <c r="T187" s="178">
        <v>0</v>
      </c>
      <c r="U187" s="178">
        <f t="shared" si="45"/>
        <v>0</v>
      </c>
      <c r="V187" s="178">
        <f t="shared" si="46"/>
        <v>2443687.17</v>
      </c>
      <c r="W187" s="128">
        <v>0</v>
      </c>
      <c r="X187" s="128">
        <f t="shared" si="47"/>
        <v>2443687.17</v>
      </c>
      <c r="Y187" s="129">
        <v>0</v>
      </c>
      <c r="Z187" s="128">
        <f t="shared" si="48"/>
        <v>2443687.17</v>
      </c>
    </row>
    <row r="188" spans="1:26" ht="12.75" hidden="1" outlineLevel="1">
      <c r="A188" s="128" t="s">
        <v>790</v>
      </c>
      <c r="C188" s="129" t="s">
        <v>791</v>
      </c>
      <c r="D188" s="129" t="s">
        <v>792</v>
      </c>
      <c r="E188" s="128">
        <v>0</v>
      </c>
      <c r="F188" s="128">
        <v>-4502870.04</v>
      </c>
      <c r="G188" s="178">
        <f t="shared" si="42"/>
        <v>-4502870.04</v>
      </c>
      <c r="H188" s="179">
        <v>0</v>
      </c>
      <c r="I188" s="179">
        <v>0</v>
      </c>
      <c r="J188" s="179">
        <v>0</v>
      </c>
      <c r="K188" s="179">
        <v>0</v>
      </c>
      <c r="L188" s="179">
        <f t="shared" si="43"/>
        <v>0</v>
      </c>
      <c r="M188" s="179">
        <v>0</v>
      </c>
      <c r="N188" s="179">
        <v>40.01</v>
      </c>
      <c r="O188" s="179">
        <v>0</v>
      </c>
      <c r="P188" s="179">
        <f t="shared" si="44"/>
        <v>40.01</v>
      </c>
      <c r="Q188" s="178">
        <v>-605096.99</v>
      </c>
      <c r="R188" s="178">
        <v>0</v>
      </c>
      <c r="S188" s="178">
        <v>0</v>
      </c>
      <c r="T188" s="178">
        <v>0</v>
      </c>
      <c r="U188" s="178">
        <f t="shared" si="45"/>
        <v>-605096.99</v>
      </c>
      <c r="V188" s="178">
        <f t="shared" si="46"/>
        <v>-5107927.0200000005</v>
      </c>
      <c r="W188" s="128">
        <v>0</v>
      </c>
      <c r="X188" s="128">
        <f t="shared" si="47"/>
        <v>-5107927.0200000005</v>
      </c>
      <c r="Y188" s="129">
        <v>0</v>
      </c>
      <c r="Z188" s="128">
        <f t="shared" si="48"/>
        <v>-5107927.0200000005</v>
      </c>
    </row>
    <row r="189" spans="1:27" ht="12.75" collapsed="1">
      <c r="A189" s="129" t="s">
        <v>193</v>
      </c>
      <c r="B189" s="168"/>
      <c r="C189" s="167" t="s">
        <v>82</v>
      </c>
      <c r="D189" s="169"/>
      <c r="E189" s="144">
        <v>0</v>
      </c>
      <c r="F189" s="144">
        <v>-2227094.61</v>
      </c>
      <c r="G189" s="172">
        <f t="shared" si="42"/>
        <v>-2227094.61</v>
      </c>
      <c r="H189" s="172">
        <v>0</v>
      </c>
      <c r="I189" s="172">
        <v>12584.12</v>
      </c>
      <c r="J189" s="172">
        <v>0</v>
      </c>
      <c r="K189" s="172">
        <v>155327.62</v>
      </c>
      <c r="L189" s="172">
        <f t="shared" si="43"/>
        <v>167911.74</v>
      </c>
      <c r="M189" s="172">
        <v>0</v>
      </c>
      <c r="N189" s="172">
        <v>40.01</v>
      </c>
      <c r="O189" s="172">
        <v>0</v>
      </c>
      <c r="P189" s="172">
        <f t="shared" si="44"/>
        <v>40.01</v>
      </c>
      <c r="Q189" s="172">
        <v>-605096.99</v>
      </c>
      <c r="R189" s="172">
        <v>0</v>
      </c>
      <c r="S189" s="172">
        <v>0</v>
      </c>
      <c r="T189" s="172">
        <v>0</v>
      </c>
      <c r="U189" s="172">
        <f t="shared" si="45"/>
        <v>-605096.99</v>
      </c>
      <c r="V189" s="172">
        <f t="shared" si="46"/>
        <v>-2664239.8499999996</v>
      </c>
      <c r="W189" s="144">
        <v>0</v>
      </c>
      <c r="X189" s="144">
        <f t="shared" si="47"/>
        <v>-2664239.8499999996</v>
      </c>
      <c r="Y189" s="144">
        <v>0</v>
      </c>
      <c r="Z189" s="144">
        <f t="shared" si="48"/>
        <v>-2664239.8499999996</v>
      </c>
      <c r="AA189" s="129"/>
    </row>
    <row r="190" spans="1:27" ht="12.75">
      <c r="A190" s="129" t="s">
        <v>889</v>
      </c>
      <c r="B190" s="168"/>
      <c r="C190" s="167" t="s">
        <v>890</v>
      </c>
      <c r="D190" s="169"/>
      <c r="E190" s="144">
        <v>0</v>
      </c>
      <c r="F190" s="144">
        <v>0</v>
      </c>
      <c r="G190" s="172">
        <f t="shared" si="42"/>
        <v>0</v>
      </c>
      <c r="H190" s="172">
        <v>0</v>
      </c>
      <c r="I190" s="172">
        <v>0</v>
      </c>
      <c r="J190" s="172">
        <v>0</v>
      </c>
      <c r="K190" s="172">
        <v>0</v>
      </c>
      <c r="L190" s="172">
        <f t="shared" si="43"/>
        <v>0</v>
      </c>
      <c r="M190" s="172">
        <v>0</v>
      </c>
      <c r="N190" s="172">
        <v>0</v>
      </c>
      <c r="O190" s="172">
        <v>0</v>
      </c>
      <c r="P190" s="172">
        <f t="shared" si="44"/>
        <v>0</v>
      </c>
      <c r="Q190" s="172">
        <v>0</v>
      </c>
      <c r="R190" s="172">
        <v>0</v>
      </c>
      <c r="S190" s="172">
        <v>0</v>
      </c>
      <c r="T190" s="172">
        <v>0</v>
      </c>
      <c r="U190" s="172">
        <f t="shared" si="45"/>
        <v>0</v>
      </c>
      <c r="V190" s="172">
        <f t="shared" si="46"/>
        <v>0</v>
      </c>
      <c r="W190" s="144">
        <v>0</v>
      </c>
      <c r="X190" s="144">
        <f t="shared" si="47"/>
        <v>0</v>
      </c>
      <c r="Y190" s="144">
        <v>0</v>
      </c>
      <c r="Z190" s="144">
        <f t="shared" si="48"/>
        <v>0</v>
      </c>
      <c r="AA190" s="129"/>
    </row>
    <row r="191" spans="1:27" ht="15">
      <c r="A191" s="165"/>
      <c r="B191" s="168"/>
      <c r="C191" s="167"/>
      <c r="D191" s="169"/>
      <c r="E191" s="144"/>
      <c r="F191" s="144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  <c r="R191" s="172"/>
      <c r="S191" s="172"/>
      <c r="T191" s="172"/>
      <c r="U191" s="172"/>
      <c r="V191" s="172"/>
      <c r="W191" s="144"/>
      <c r="X191" s="144"/>
      <c r="Y191" s="144"/>
      <c r="Z191" s="144"/>
      <c r="AA191" s="165"/>
    </row>
    <row r="192" spans="1:27" s="284" customFormat="1" ht="15.75">
      <c r="A192" s="173"/>
      <c r="B192" s="174"/>
      <c r="C192" s="175" t="s">
        <v>194</v>
      </c>
      <c r="D192" s="75"/>
      <c r="E192" s="108">
        <f aca="true" t="shared" si="49" ref="E192:Z192">E173+E177+E186+E189+E190</f>
        <v>0</v>
      </c>
      <c r="F192" s="108">
        <f t="shared" si="49"/>
        <v>-14363297.759999996</v>
      </c>
      <c r="G192" s="176">
        <f t="shared" si="49"/>
        <v>-14363297.759999996</v>
      </c>
      <c r="H192" s="176">
        <f t="shared" si="49"/>
        <v>1519.33</v>
      </c>
      <c r="I192" s="176">
        <f t="shared" si="49"/>
        <v>877.630000000001</v>
      </c>
      <c r="J192" s="176">
        <f t="shared" si="49"/>
        <v>0</v>
      </c>
      <c r="K192" s="176">
        <f t="shared" si="49"/>
        <v>107002.66999999998</v>
      </c>
      <c r="L192" s="176">
        <f t="shared" si="49"/>
        <v>107880.29999999999</v>
      </c>
      <c r="M192" s="176">
        <f t="shared" si="49"/>
        <v>5535495.970000001</v>
      </c>
      <c r="N192" s="176">
        <f t="shared" si="49"/>
        <v>3734117.47</v>
      </c>
      <c r="O192" s="176">
        <f t="shared" si="49"/>
        <v>274342.39</v>
      </c>
      <c r="P192" s="176">
        <f t="shared" si="49"/>
        <v>9543955.83</v>
      </c>
      <c r="Q192" s="176">
        <f t="shared" si="49"/>
        <v>-4219967.910000002</v>
      </c>
      <c r="R192" s="176">
        <f t="shared" si="49"/>
        <v>0</v>
      </c>
      <c r="S192" s="176">
        <f t="shared" si="49"/>
        <v>872460.28</v>
      </c>
      <c r="T192" s="176">
        <f t="shared" si="49"/>
        <v>-10666.67</v>
      </c>
      <c r="U192" s="176">
        <f t="shared" si="49"/>
        <v>-3358174.3000000017</v>
      </c>
      <c r="V192" s="176">
        <f t="shared" si="49"/>
        <v>-8068116.599999998</v>
      </c>
      <c r="W192" s="108">
        <f t="shared" si="49"/>
        <v>282542235.66999996</v>
      </c>
      <c r="X192" s="108">
        <f t="shared" si="49"/>
        <v>274474119.07</v>
      </c>
      <c r="Y192" s="108">
        <f t="shared" si="49"/>
        <v>0</v>
      </c>
      <c r="Z192" s="108">
        <f t="shared" si="49"/>
        <v>274474119.07</v>
      </c>
      <c r="AA192" s="173"/>
    </row>
    <row r="193" spans="1:27" ht="15">
      <c r="A193" s="165"/>
      <c r="B193" s="168"/>
      <c r="C193" s="175"/>
      <c r="D193" s="169"/>
      <c r="E193" s="144"/>
      <c r="F193" s="144"/>
      <c r="G193" s="172"/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  <c r="R193" s="172"/>
      <c r="S193" s="172"/>
      <c r="T193" s="172"/>
      <c r="U193" s="172"/>
      <c r="V193" s="172"/>
      <c r="W193" s="144"/>
      <c r="X193" s="144"/>
      <c r="Y193" s="144"/>
      <c r="Z193" s="144"/>
      <c r="AA193" s="165"/>
    </row>
    <row r="194" spans="1:27" ht="15.75">
      <c r="A194" s="177"/>
      <c r="B194" s="174"/>
      <c r="C194" s="175" t="s">
        <v>891</v>
      </c>
      <c r="D194" s="75"/>
      <c r="E194" s="108">
        <f aca="true" t="shared" si="50" ref="E194:Z194">E192+E139</f>
        <v>0</v>
      </c>
      <c r="F194" s="108">
        <f t="shared" si="50"/>
        <v>-10493483.009999888</v>
      </c>
      <c r="G194" s="176">
        <f t="shared" si="50"/>
        <v>-10493483.009999888</v>
      </c>
      <c r="H194" s="176">
        <f t="shared" si="50"/>
        <v>19.329999999999927</v>
      </c>
      <c r="I194" s="176">
        <f t="shared" si="50"/>
        <v>877.630000000001</v>
      </c>
      <c r="J194" s="176">
        <f t="shared" si="50"/>
        <v>0</v>
      </c>
      <c r="K194" s="176">
        <f t="shared" si="50"/>
        <v>107153.37999999999</v>
      </c>
      <c r="L194" s="176">
        <f t="shared" si="50"/>
        <v>108031.01</v>
      </c>
      <c r="M194" s="176">
        <f t="shared" si="50"/>
        <v>5535495.970000001</v>
      </c>
      <c r="N194" s="176">
        <f t="shared" si="50"/>
        <v>3734117.47</v>
      </c>
      <c r="O194" s="176">
        <f t="shared" si="50"/>
        <v>274342.39</v>
      </c>
      <c r="P194" s="176">
        <f t="shared" si="50"/>
        <v>9543955.83</v>
      </c>
      <c r="Q194" s="176">
        <f t="shared" si="50"/>
        <v>-4227970.530000002</v>
      </c>
      <c r="R194" s="176">
        <f t="shared" si="50"/>
        <v>0</v>
      </c>
      <c r="S194" s="176">
        <f t="shared" si="50"/>
        <v>897273.26</v>
      </c>
      <c r="T194" s="176">
        <f t="shared" si="50"/>
        <v>-21805.14</v>
      </c>
      <c r="U194" s="176">
        <f t="shared" si="50"/>
        <v>-3352502.4100000015</v>
      </c>
      <c r="V194" s="176">
        <f t="shared" si="50"/>
        <v>-4193979.24999989</v>
      </c>
      <c r="W194" s="108">
        <f t="shared" si="50"/>
        <v>272622099.28</v>
      </c>
      <c r="X194" s="108">
        <f t="shared" si="50"/>
        <v>268428120.0300001</v>
      </c>
      <c r="Y194" s="108">
        <f t="shared" si="50"/>
        <v>-956819.3899999999</v>
      </c>
      <c r="Z194" s="108">
        <f t="shared" si="50"/>
        <v>267471300.6400001</v>
      </c>
      <c r="AA194" s="181"/>
    </row>
    <row r="195" spans="1:27" ht="15">
      <c r="A195" s="165"/>
      <c r="B195" s="168"/>
      <c r="C195" s="167"/>
      <c r="D195" s="169"/>
      <c r="E195" s="144"/>
      <c r="F195" s="144"/>
      <c r="G195" s="172"/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  <c r="R195" s="172"/>
      <c r="S195" s="172"/>
      <c r="T195" s="172"/>
      <c r="U195" s="172"/>
      <c r="V195" s="172"/>
      <c r="W195" s="144"/>
      <c r="X195" s="144"/>
      <c r="Y195" s="144"/>
      <c r="Z195" s="144"/>
      <c r="AA195" s="165"/>
    </row>
    <row r="196" spans="1:26" ht="12.75" hidden="1" outlineLevel="1">
      <c r="A196" s="128" t="s">
        <v>892</v>
      </c>
      <c r="C196" s="129" t="s">
        <v>893</v>
      </c>
      <c r="D196" s="129" t="s">
        <v>894</v>
      </c>
      <c r="E196" s="128">
        <v>0</v>
      </c>
      <c r="F196" s="128">
        <v>52691294.59</v>
      </c>
      <c r="G196" s="178">
        <f>E196+F196</f>
        <v>52691294.59</v>
      </c>
      <c r="H196" s="179">
        <v>2206.2</v>
      </c>
      <c r="I196" s="179">
        <v>-11107.65</v>
      </c>
      <c r="J196" s="179">
        <v>0</v>
      </c>
      <c r="K196" s="179">
        <v>450585.03</v>
      </c>
      <c r="L196" s="179">
        <f>J196+I196+K196</f>
        <v>439477.38</v>
      </c>
      <c r="M196" s="179">
        <v>45870932.96</v>
      </c>
      <c r="N196" s="179">
        <v>29636414.55</v>
      </c>
      <c r="O196" s="179">
        <v>2275461.44</v>
      </c>
      <c r="P196" s="179">
        <f>M196+N196+O196</f>
        <v>77782808.95</v>
      </c>
      <c r="Q196" s="178">
        <v>51144188.62</v>
      </c>
      <c r="R196" s="178">
        <v>0</v>
      </c>
      <c r="S196" s="178">
        <v>3142582.88</v>
      </c>
      <c r="T196" s="178">
        <v>-7580072.58</v>
      </c>
      <c r="U196" s="178">
        <f>Q196+R196+S196+T196</f>
        <v>46706698.92</v>
      </c>
      <c r="V196" s="178">
        <f>G196+H196+L196+P196+U196</f>
        <v>177622486.04000002</v>
      </c>
      <c r="W196" s="128">
        <v>1808902789.24</v>
      </c>
      <c r="X196" s="128">
        <f>V196+W196</f>
        <v>1986525275.28</v>
      </c>
      <c r="Y196" s="129">
        <v>956819.39</v>
      </c>
      <c r="Z196" s="128">
        <f>X196+Y196</f>
        <v>1987482094.67</v>
      </c>
    </row>
    <row r="197" spans="1:27" ht="15.75" collapsed="1">
      <c r="A197" s="173" t="s">
        <v>895</v>
      </c>
      <c r="B197" s="168"/>
      <c r="C197" s="175" t="s">
        <v>896</v>
      </c>
      <c r="D197" s="75"/>
      <c r="E197" s="108">
        <v>0</v>
      </c>
      <c r="F197" s="108">
        <v>52691294.59</v>
      </c>
      <c r="G197" s="176">
        <f>E197+F197</f>
        <v>52691294.59</v>
      </c>
      <c r="H197" s="176">
        <v>2206.2</v>
      </c>
      <c r="I197" s="176">
        <v>-11107.65</v>
      </c>
      <c r="J197" s="176">
        <v>0</v>
      </c>
      <c r="K197" s="176">
        <v>450585.03</v>
      </c>
      <c r="L197" s="176">
        <f>J197+I197+K197</f>
        <v>439477.38</v>
      </c>
      <c r="M197" s="176">
        <v>45870932.96</v>
      </c>
      <c r="N197" s="176">
        <v>29636414.55</v>
      </c>
      <c r="O197" s="176">
        <v>2275461.44</v>
      </c>
      <c r="P197" s="176">
        <f>M197+N197+O197</f>
        <v>77782808.95</v>
      </c>
      <c r="Q197" s="176">
        <v>51144188.62</v>
      </c>
      <c r="R197" s="176">
        <v>0</v>
      </c>
      <c r="S197" s="176">
        <v>3142582.88</v>
      </c>
      <c r="T197" s="176">
        <v>-7580072.58</v>
      </c>
      <c r="U197" s="176">
        <f>Q197+R197+S197+T197</f>
        <v>46706698.92</v>
      </c>
      <c r="V197" s="176">
        <f>G197+H197+L197+P197+U197</f>
        <v>177622486.04000002</v>
      </c>
      <c r="W197" s="108">
        <v>1808902789.24</v>
      </c>
      <c r="X197" s="108">
        <f>V197+W197</f>
        <v>1986525275.28</v>
      </c>
      <c r="Y197" s="108">
        <v>956819.39</v>
      </c>
      <c r="Z197" s="108">
        <f>X197+Y197</f>
        <v>1987482094.67</v>
      </c>
      <c r="AA197" s="173"/>
    </row>
    <row r="198" spans="1:27" ht="15.75">
      <c r="A198" s="173"/>
      <c r="B198" s="168"/>
      <c r="C198" s="175"/>
      <c r="D198" s="75"/>
      <c r="E198" s="108"/>
      <c r="F198" s="108"/>
      <c r="G198" s="176"/>
      <c r="H198" s="176"/>
      <c r="I198" s="176"/>
      <c r="J198" s="176"/>
      <c r="K198" s="176"/>
      <c r="L198" s="176"/>
      <c r="M198" s="176"/>
      <c r="N198" s="176"/>
      <c r="O198" s="176"/>
      <c r="P198" s="176"/>
      <c r="Q198" s="176"/>
      <c r="R198" s="176"/>
      <c r="S198" s="176"/>
      <c r="T198" s="176"/>
      <c r="U198" s="176"/>
      <c r="V198" s="176"/>
      <c r="W198" s="108"/>
      <c r="X198" s="108"/>
      <c r="Y198" s="108"/>
      <c r="Z198" s="108"/>
      <c r="AA198" s="173"/>
    </row>
    <row r="199" spans="1:27" ht="15.75">
      <c r="A199" s="173"/>
      <c r="B199" s="168"/>
      <c r="C199" s="175" t="s">
        <v>358</v>
      </c>
      <c r="D199" s="75"/>
      <c r="E199" s="108" t="e">
        <f>E194+#REF!</f>
        <v>#REF!</v>
      </c>
      <c r="F199" s="108" t="e">
        <f>F194+#REF!</f>
        <v>#REF!</v>
      </c>
      <c r="G199" s="182">
        <f aca="true" t="shared" si="51" ref="G199:V199">G194+G197</f>
        <v>42197811.58000012</v>
      </c>
      <c r="H199" s="182">
        <f t="shared" si="51"/>
        <v>2225.5299999999997</v>
      </c>
      <c r="I199" s="182">
        <f t="shared" si="51"/>
        <v>-10230.019999999999</v>
      </c>
      <c r="J199" s="182">
        <f t="shared" si="51"/>
        <v>0</v>
      </c>
      <c r="K199" s="182">
        <f t="shared" si="51"/>
        <v>557738.41</v>
      </c>
      <c r="L199" s="182">
        <f t="shared" si="51"/>
        <v>547508.39</v>
      </c>
      <c r="M199" s="182">
        <f t="shared" si="51"/>
        <v>51406428.93</v>
      </c>
      <c r="N199" s="182">
        <f t="shared" si="51"/>
        <v>33370532.02</v>
      </c>
      <c r="O199" s="182">
        <f t="shared" si="51"/>
        <v>2549803.83</v>
      </c>
      <c r="P199" s="182">
        <f t="shared" si="51"/>
        <v>87326764.78</v>
      </c>
      <c r="Q199" s="182">
        <f t="shared" si="51"/>
        <v>46916218.089999996</v>
      </c>
      <c r="R199" s="182">
        <f t="shared" si="51"/>
        <v>0</v>
      </c>
      <c r="S199" s="182">
        <f t="shared" si="51"/>
        <v>4039856.1399999997</v>
      </c>
      <c r="T199" s="182">
        <f t="shared" si="51"/>
        <v>-7601877.72</v>
      </c>
      <c r="U199" s="182">
        <f t="shared" si="51"/>
        <v>43354196.51</v>
      </c>
      <c r="V199" s="182">
        <f t="shared" si="51"/>
        <v>173428506.79000014</v>
      </c>
      <c r="W199" s="183" t="e">
        <f>W194+#REF!</f>
        <v>#REF!</v>
      </c>
      <c r="X199" s="183" t="e">
        <f>X194+#REF!</f>
        <v>#REF!</v>
      </c>
      <c r="Y199" s="183" t="e">
        <f>Y194+#REF!</f>
        <v>#REF!</v>
      </c>
      <c r="Z199" s="183" t="e">
        <f>Z194+#REF!</f>
        <v>#REF!</v>
      </c>
      <c r="AA199" s="173"/>
    </row>
    <row r="200" spans="5:25" ht="12.75">
      <c r="E200" s="285"/>
      <c r="F200" s="285"/>
      <c r="G200" s="128"/>
      <c r="U200" s="128"/>
      <c r="V200" s="128"/>
      <c r="Y200" s="128"/>
    </row>
    <row r="201" spans="5:25" ht="12.75">
      <c r="E201" s="285"/>
      <c r="F201" s="285"/>
      <c r="G201" s="128"/>
      <c r="U201" s="128"/>
      <c r="V201" s="128"/>
      <c r="Y201" s="128"/>
    </row>
    <row r="202" spans="5:25" ht="12.75">
      <c r="E202" s="285"/>
      <c r="F202" s="285"/>
      <c r="G202" s="128"/>
      <c r="I202" s="285"/>
      <c r="J202" s="285"/>
      <c r="K202" s="285"/>
      <c r="M202" s="285"/>
      <c r="N202" s="285"/>
      <c r="O202" s="285"/>
      <c r="Q202" s="285"/>
      <c r="R202" s="285"/>
      <c r="S202" s="285"/>
      <c r="T202" s="285"/>
      <c r="U202" s="128"/>
      <c r="V202" s="128"/>
      <c r="Y202" s="128"/>
    </row>
    <row r="203" spans="5:25" ht="12.75">
      <c r="E203" s="285"/>
      <c r="F203" s="285"/>
      <c r="G203" s="128"/>
      <c r="I203" s="285"/>
      <c r="J203" s="285"/>
      <c r="K203" s="285"/>
      <c r="M203" s="285"/>
      <c r="N203" s="285"/>
      <c r="O203" s="285"/>
      <c r="Q203" s="285"/>
      <c r="R203" s="285"/>
      <c r="S203" s="285"/>
      <c r="T203" s="285"/>
      <c r="U203" s="128"/>
      <c r="V203" s="128"/>
      <c r="Y203" s="128"/>
    </row>
    <row r="204" spans="5:25" ht="12.75">
      <c r="E204" s="285"/>
      <c r="F204" s="285"/>
      <c r="G204" s="128"/>
      <c r="I204" s="285"/>
      <c r="J204" s="285"/>
      <c r="K204" s="285"/>
      <c r="M204" s="285"/>
      <c r="N204" s="285"/>
      <c r="O204" s="285"/>
      <c r="Q204" s="285"/>
      <c r="R204" s="285"/>
      <c r="S204" s="285"/>
      <c r="T204" s="285"/>
      <c r="U204" s="128"/>
      <c r="V204" s="128"/>
      <c r="Y204" s="128"/>
    </row>
    <row r="205" spans="5:25" ht="12.75">
      <c r="E205" s="285"/>
      <c r="F205" s="285"/>
      <c r="G205" s="128"/>
      <c r="I205" s="285"/>
      <c r="J205" s="285"/>
      <c r="K205" s="285"/>
      <c r="M205" s="285"/>
      <c r="N205" s="285"/>
      <c r="O205" s="285"/>
      <c r="Q205" s="285"/>
      <c r="R205" s="285"/>
      <c r="S205" s="285"/>
      <c r="T205" s="285"/>
      <c r="U205" s="128"/>
      <c r="V205" s="128"/>
      <c r="Y205" s="128"/>
    </row>
    <row r="206" spans="5:25" ht="12.75">
      <c r="E206" s="285"/>
      <c r="F206" s="285"/>
      <c r="G206" s="128"/>
      <c r="I206" s="285"/>
      <c r="J206" s="285"/>
      <c r="K206" s="285"/>
      <c r="M206" s="285"/>
      <c r="N206" s="285"/>
      <c r="O206" s="285"/>
      <c r="Q206" s="285"/>
      <c r="R206" s="285"/>
      <c r="S206" s="285"/>
      <c r="T206" s="285"/>
      <c r="U206" s="128"/>
      <c r="V206" s="128"/>
      <c r="Y206" s="128"/>
    </row>
    <row r="207" spans="5:25" ht="12.75">
      <c r="E207" s="285"/>
      <c r="F207" s="285"/>
      <c r="G207" s="128"/>
      <c r="I207" s="285"/>
      <c r="J207" s="285"/>
      <c r="K207" s="285"/>
      <c r="M207" s="285"/>
      <c r="N207" s="285"/>
      <c r="O207" s="285"/>
      <c r="Q207" s="285"/>
      <c r="R207" s="285"/>
      <c r="S207" s="285"/>
      <c r="T207" s="285"/>
      <c r="U207" s="128"/>
      <c r="V207" s="128"/>
      <c r="Y207" s="128"/>
    </row>
    <row r="208" spans="5:25" ht="12.75">
      <c r="E208" s="285"/>
      <c r="F208" s="285"/>
      <c r="G208" s="128"/>
      <c r="I208" s="285"/>
      <c r="J208" s="285"/>
      <c r="K208" s="285"/>
      <c r="M208" s="285"/>
      <c r="N208" s="285"/>
      <c r="O208" s="285"/>
      <c r="Q208" s="285"/>
      <c r="R208" s="285"/>
      <c r="S208" s="285"/>
      <c r="T208" s="285"/>
      <c r="U208" s="128"/>
      <c r="V208" s="128"/>
      <c r="Y208" s="128"/>
    </row>
    <row r="209" spans="5:25" ht="12.75">
      <c r="E209" s="285"/>
      <c r="F209" s="285"/>
      <c r="G209" s="128"/>
      <c r="I209" s="285"/>
      <c r="J209" s="285"/>
      <c r="K209" s="285"/>
      <c r="M209" s="285"/>
      <c r="N209" s="285"/>
      <c r="O209" s="285"/>
      <c r="Q209" s="285"/>
      <c r="R209" s="285"/>
      <c r="S209" s="285"/>
      <c r="T209" s="285"/>
      <c r="U209" s="128"/>
      <c r="V209" s="128"/>
      <c r="Y209" s="128"/>
    </row>
    <row r="210" spans="5:25" ht="12.75">
      <c r="E210" s="285"/>
      <c r="F210" s="285"/>
      <c r="G210" s="128"/>
      <c r="I210" s="285"/>
      <c r="J210" s="285"/>
      <c r="K210" s="285"/>
      <c r="M210" s="285"/>
      <c r="N210" s="285"/>
      <c r="O210" s="285"/>
      <c r="Q210" s="285"/>
      <c r="R210" s="285"/>
      <c r="S210" s="285"/>
      <c r="T210" s="285"/>
      <c r="U210" s="128"/>
      <c r="V210" s="128"/>
      <c r="Y210" s="128"/>
    </row>
    <row r="211" spans="5:25" ht="12.75">
      <c r="E211" s="285"/>
      <c r="F211" s="285"/>
      <c r="G211" s="128"/>
      <c r="I211" s="285"/>
      <c r="J211" s="285"/>
      <c r="K211" s="285"/>
      <c r="M211" s="285"/>
      <c r="N211" s="285"/>
      <c r="O211" s="285"/>
      <c r="Q211" s="285"/>
      <c r="R211" s="285"/>
      <c r="S211" s="285"/>
      <c r="T211" s="285"/>
      <c r="U211" s="128"/>
      <c r="V211" s="128"/>
      <c r="Y211" s="128"/>
    </row>
    <row r="212" spans="5:25" ht="12.75">
      <c r="E212" s="285"/>
      <c r="F212" s="285"/>
      <c r="G212" s="128"/>
      <c r="I212" s="285"/>
      <c r="J212" s="285"/>
      <c r="K212" s="285"/>
      <c r="M212" s="285"/>
      <c r="N212" s="285"/>
      <c r="O212" s="285"/>
      <c r="Q212" s="285"/>
      <c r="R212" s="285"/>
      <c r="S212" s="285"/>
      <c r="T212" s="285"/>
      <c r="U212" s="128"/>
      <c r="V212" s="128"/>
      <c r="Y212" s="128"/>
    </row>
    <row r="213" spans="5:25" ht="12.75">
      <c r="E213" s="285"/>
      <c r="F213" s="285"/>
      <c r="G213" s="128"/>
      <c r="I213" s="285"/>
      <c r="J213" s="285"/>
      <c r="K213" s="285"/>
      <c r="M213" s="285"/>
      <c r="N213" s="285"/>
      <c r="O213" s="285"/>
      <c r="Q213" s="285"/>
      <c r="R213" s="285"/>
      <c r="S213" s="285"/>
      <c r="T213" s="285"/>
      <c r="U213" s="128"/>
      <c r="V213" s="128"/>
      <c r="Y213" s="128"/>
    </row>
    <row r="214" spans="5:25" ht="12.75">
      <c r="E214" s="285"/>
      <c r="F214" s="285"/>
      <c r="G214" s="128"/>
      <c r="I214" s="285"/>
      <c r="J214" s="285"/>
      <c r="K214" s="285"/>
      <c r="M214" s="285"/>
      <c r="N214" s="285"/>
      <c r="O214" s="285"/>
      <c r="Q214" s="285"/>
      <c r="R214" s="285"/>
      <c r="S214" s="285"/>
      <c r="T214" s="285"/>
      <c r="U214" s="128"/>
      <c r="V214" s="128"/>
      <c r="Y214" s="128"/>
    </row>
    <row r="215" spans="5:25" ht="12.75">
      <c r="E215" s="285"/>
      <c r="F215" s="285"/>
      <c r="G215" s="128"/>
      <c r="I215" s="285"/>
      <c r="J215" s="285"/>
      <c r="K215" s="285"/>
      <c r="M215" s="285"/>
      <c r="N215" s="285"/>
      <c r="O215" s="285"/>
      <c r="Q215" s="285"/>
      <c r="R215" s="285"/>
      <c r="S215" s="285"/>
      <c r="T215" s="285"/>
      <c r="U215" s="128"/>
      <c r="V215" s="128"/>
      <c r="Y215" s="128"/>
    </row>
    <row r="216" spans="5:25" ht="12.75">
      <c r="E216" s="285"/>
      <c r="F216" s="285"/>
      <c r="G216" s="128"/>
      <c r="I216" s="285"/>
      <c r="J216" s="285"/>
      <c r="K216" s="285"/>
      <c r="M216" s="285"/>
      <c r="N216" s="285"/>
      <c r="O216" s="285"/>
      <c r="Q216" s="285"/>
      <c r="R216" s="285"/>
      <c r="S216" s="285"/>
      <c r="T216" s="285"/>
      <c r="U216" s="128"/>
      <c r="V216" s="128"/>
      <c r="Y216" s="128"/>
    </row>
    <row r="217" spans="5:25" ht="12.75">
      <c r="E217" s="285"/>
      <c r="F217" s="285"/>
      <c r="G217" s="128"/>
      <c r="I217" s="285"/>
      <c r="J217" s="285"/>
      <c r="K217" s="285"/>
      <c r="M217" s="285"/>
      <c r="N217" s="285"/>
      <c r="O217" s="285"/>
      <c r="Q217" s="285"/>
      <c r="R217" s="285"/>
      <c r="S217" s="285"/>
      <c r="T217" s="285"/>
      <c r="U217" s="128"/>
      <c r="V217" s="128"/>
      <c r="Y217" s="128"/>
    </row>
    <row r="218" spans="5:25" ht="12.75">
      <c r="E218" s="285"/>
      <c r="F218" s="285"/>
      <c r="G218" s="128"/>
      <c r="I218" s="285"/>
      <c r="J218" s="285"/>
      <c r="K218" s="285"/>
      <c r="M218" s="285"/>
      <c r="N218" s="285"/>
      <c r="O218" s="285"/>
      <c r="Q218" s="285"/>
      <c r="R218" s="285"/>
      <c r="S218" s="285"/>
      <c r="T218" s="285"/>
      <c r="U218" s="128"/>
      <c r="V218" s="128"/>
      <c r="Y218" s="128"/>
    </row>
    <row r="219" spans="5:25" ht="12.75">
      <c r="E219" s="285"/>
      <c r="F219" s="285"/>
      <c r="G219" s="128"/>
      <c r="I219" s="285"/>
      <c r="J219" s="285"/>
      <c r="K219" s="285"/>
      <c r="M219" s="285"/>
      <c r="N219" s="285"/>
      <c r="O219" s="285"/>
      <c r="Q219" s="285"/>
      <c r="R219" s="285"/>
      <c r="S219" s="285"/>
      <c r="T219" s="285"/>
      <c r="U219" s="128"/>
      <c r="V219" s="128"/>
      <c r="Y219" s="128"/>
    </row>
    <row r="220" spans="5:25" ht="12.75">
      <c r="E220" s="285"/>
      <c r="F220" s="285"/>
      <c r="G220" s="128"/>
      <c r="I220" s="285"/>
      <c r="J220" s="285"/>
      <c r="K220" s="285"/>
      <c r="M220" s="285"/>
      <c r="N220" s="285"/>
      <c r="O220" s="285"/>
      <c r="Q220" s="285"/>
      <c r="R220" s="285"/>
      <c r="S220" s="285"/>
      <c r="T220" s="285"/>
      <c r="U220" s="128"/>
      <c r="V220" s="128"/>
      <c r="Y220" s="128"/>
    </row>
    <row r="221" spans="5:25" ht="12.75">
      <c r="E221" s="285"/>
      <c r="F221" s="285"/>
      <c r="G221" s="128"/>
      <c r="I221" s="285"/>
      <c r="J221" s="285"/>
      <c r="K221" s="285"/>
      <c r="M221" s="285"/>
      <c r="N221" s="285"/>
      <c r="O221" s="285"/>
      <c r="Q221" s="285"/>
      <c r="R221" s="285"/>
      <c r="S221" s="285"/>
      <c r="T221" s="285"/>
      <c r="U221" s="128"/>
      <c r="V221" s="128"/>
      <c r="Y221" s="128"/>
    </row>
    <row r="222" spans="5:25" ht="12.75">
      <c r="E222" s="285"/>
      <c r="F222" s="285"/>
      <c r="G222" s="128"/>
      <c r="I222" s="285"/>
      <c r="J222" s="285"/>
      <c r="K222" s="285"/>
      <c r="M222" s="285"/>
      <c r="N222" s="285"/>
      <c r="O222" s="285"/>
      <c r="Q222" s="285"/>
      <c r="R222" s="285"/>
      <c r="S222" s="285"/>
      <c r="T222" s="285"/>
      <c r="U222" s="128"/>
      <c r="V222" s="128"/>
      <c r="Y222" s="128"/>
    </row>
    <row r="223" spans="5:25" ht="12.75">
      <c r="E223" s="285"/>
      <c r="F223" s="285"/>
      <c r="G223" s="128"/>
      <c r="I223" s="285"/>
      <c r="J223" s="285"/>
      <c r="K223" s="285"/>
      <c r="M223" s="285"/>
      <c r="N223" s="285"/>
      <c r="O223" s="285"/>
      <c r="Q223" s="285"/>
      <c r="R223" s="285"/>
      <c r="S223" s="285"/>
      <c r="T223" s="285"/>
      <c r="U223" s="128"/>
      <c r="V223" s="128"/>
      <c r="Y223" s="128"/>
    </row>
    <row r="224" spans="5:25" ht="12.75">
      <c r="E224" s="285"/>
      <c r="F224" s="285"/>
      <c r="G224" s="128"/>
      <c r="I224" s="285"/>
      <c r="J224" s="285"/>
      <c r="K224" s="285"/>
      <c r="M224" s="285"/>
      <c r="N224" s="285"/>
      <c r="O224" s="285"/>
      <c r="Q224" s="285"/>
      <c r="R224" s="285"/>
      <c r="S224" s="285"/>
      <c r="T224" s="285"/>
      <c r="U224" s="128"/>
      <c r="V224" s="128"/>
      <c r="Y224" s="128"/>
    </row>
    <row r="225" spans="5:25" ht="12.75">
      <c r="E225" s="285"/>
      <c r="F225" s="285"/>
      <c r="G225" s="128"/>
      <c r="I225" s="285"/>
      <c r="J225" s="285"/>
      <c r="K225" s="285"/>
      <c r="M225" s="285"/>
      <c r="N225" s="285"/>
      <c r="O225" s="285"/>
      <c r="Q225" s="285"/>
      <c r="R225" s="285"/>
      <c r="S225" s="285"/>
      <c r="T225" s="285"/>
      <c r="U225" s="128"/>
      <c r="V225" s="128"/>
      <c r="Y225" s="128"/>
    </row>
    <row r="226" spans="5:25" ht="12.75">
      <c r="E226" s="285"/>
      <c r="F226" s="285"/>
      <c r="G226" s="128"/>
      <c r="I226" s="285"/>
      <c r="J226" s="285"/>
      <c r="K226" s="285"/>
      <c r="M226" s="285"/>
      <c r="N226" s="285"/>
      <c r="O226" s="285"/>
      <c r="Q226" s="285"/>
      <c r="R226" s="285"/>
      <c r="S226" s="285"/>
      <c r="T226" s="285"/>
      <c r="U226" s="128"/>
      <c r="V226" s="128"/>
      <c r="Y226" s="128"/>
    </row>
    <row r="227" spans="5:25" ht="12.75">
      <c r="E227" s="285"/>
      <c r="F227" s="285"/>
      <c r="G227" s="128"/>
      <c r="I227" s="285"/>
      <c r="J227" s="285"/>
      <c r="K227" s="285"/>
      <c r="M227" s="285"/>
      <c r="N227" s="285"/>
      <c r="O227" s="285"/>
      <c r="Q227" s="285"/>
      <c r="R227" s="285"/>
      <c r="S227" s="285"/>
      <c r="T227" s="285"/>
      <c r="U227" s="128"/>
      <c r="V227" s="128"/>
      <c r="Y227" s="128"/>
    </row>
    <row r="228" spans="5:25" ht="12.75">
      <c r="E228" s="285"/>
      <c r="F228" s="285"/>
      <c r="G228" s="128"/>
      <c r="I228" s="285"/>
      <c r="J228" s="285"/>
      <c r="K228" s="285"/>
      <c r="M228" s="285"/>
      <c r="N228" s="285"/>
      <c r="O228" s="285"/>
      <c r="Q228" s="285"/>
      <c r="R228" s="285"/>
      <c r="S228" s="285"/>
      <c r="T228" s="285"/>
      <c r="U228" s="128"/>
      <c r="V228" s="128"/>
      <c r="Y228" s="128"/>
    </row>
    <row r="229" spans="5:25" ht="12.75">
      <c r="E229" s="285"/>
      <c r="F229" s="285"/>
      <c r="G229" s="128"/>
      <c r="I229" s="285"/>
      <c r="J229" s="285"/>
      <c r="K229" s="285"/>
      <c r="M229" s="285"/>
      <c r="N229" s="285"/>
      <c r="O229" s="285"/>
      <c r="Q229" s="285"/>
      <c r="R229" s="285"/>
      <c r="S229" s="285"/>
      <c r="T229" s="285"/>
      <c r="U229" s="128"/>
      <c r="V229" s="128"/>
      <c r="Y229" s="128"/>
    </row>
    <row r="230" spans="5:25" ht="12.75">
      <c r="E230" s="285"/>
      <c r="F230" s="285"/>
      <c r="G230" s="128"/>
      <c r="I230" s="285"/>
      <c r="J230" s="285"/>
      <c r="K230" s="285"/>
      <c r="M230" s="285"/>
      <c r="N230" s="285"/>
      <c r="O230" s="285"/>
      <c r="Q230" s="285"/>
      <c r="R230" s="285"/>
      <c r="S230" s="285"/>
      <c r="T230" s="285"/>
      <c r="U230" s="128"/>
      <c r="V230" s="128"/>
      <c r="Y230" s="128"/>
    </row>
    <row r="231" spans="5:25" ht="12.75">
      <c r="E231" s="285"/>
      <c r="F231" s="285"/>
      <c r="G231" s="128"/>
      <c r="I231" s="285"/>
      <c r="J231" s="285"/>
      <c r="K231" s="285"/>
      <c r="M231" s="285"/>
      <c r="N231" s="285"/>
      <c r="O231" s="285"/>
      <c r="Q231" s="285"/>
      <c r="R231" s="285"/>
      <c r="S231" s="285"/>
      <c r="T231" s="285"/>
      <c r="U231" s="128"/>
      <c r="V231" s="128"/>
      <c r="Y231" s="128"/>
    </row>
    <row r="232" spans="5:25" ht="12.75">
      <c r="E232" s="285"/>
      <c r="F232" s="285"/>
      <c r="G232" s="128"/>
      <c r="I232" s="285"/>
      <c r="J232" s="285"/>
      <c r="K232" s="285"/>
      <c r="M232" s="285"/>
      <c r="N232" s="285"/>
      <c r="O232" s="285"/>
      <c r="Q232" s="285"/>
      <c r="R232" s="285"/>
      <c r="S232" s="285"/>
      <c r="T232" s="285"/>
      <c r="U232" s="128"/>
      <c r="V232" s="128"/>
      <c r="Y232" s="128"/>
    </row>
    <row r="233" spans="5:25" ht="12.75">
      <c r="E233" s="285"/>
      <c r="F233" s="285"/>
      <c r="G233" s="128"/>
      <c r="I233" s="285"/>
      <c r="J233" s="285"/>
      <c r="K233" s="285"/>
      <c r="M233" s="285"/>
      <c r="N233" s="285"/>
      <c r="O233" s="285"/>
      <c r="Q233" s="285"/>
      <c r="R233" s="285"/>
      <c r="S233" s="285"/>
      <c r="T233" s="285"/>
      <c r="U233" s="128"/>
      <c r="V233" s="128"/>
      <c r="Y233" s="128"/>
    </row>
    <row r="234" spans="5:25" ht="12.75">
      <c r="E234" s="285"/>
      <c r="F234" s="285"/>
      <c r="G234" s="128"/>
      <c r="I234" s="285"/>
      <c r="J234" s="285"/>
      <c r="K234" s="285"/>
      <c r="M234" s="285"/>
      <c r="N234" s="285"/>
      <c r="O234" s="285"/>
      <c r="Q234" s="285"/>
      <c r="R234" s="285"/>
      <c r="S234" s="285"/>
      <c r="T234" s="285"/>
      <c r="U234" s="128"/>
      <c r="V234" s="128"/>
      <c r="Y234" s="128"/>
    </row>
    <row r="235" spans="5:25" ht="12.75">
      <c r="E235" s="285"/>
      <c r="F235" s="285"/>
      <c r="G235" s="128"/>
      <c r="I235" s="285"/>
      <c r="J235" s="285"/>
      <c r="K235" s="285"/>
      <c r="M235" s="285"/>
      <c r="N235" s="285"/>
      <c r="O235" s="285"/>
      <c r="Q235" s="285"/>
      <c r="R235" s="285"/>
      <c r="S235" s="285"/>
      <c r="T235" s="285"/>
      <c r="U235" s="128"/>
      <c r="V235" s="128"/>
      <c r="Y235" s="128"/>
    </row>
    <row r="236" spans="5:25" ht="12.75">
      <c r="E236" s="285"/>
      <c r="F236" s="285"/>
      <c r="G236" s="128"/>
      <c r="I236" s="285"/>
      <c r="J236" s="285"/>
      <c r="K236" s="285"/>
      <c r="M236" s="285"/>
      <c r="N236" s="285"/>
      <c r="O236" s="285"/>
      <c r="Q236" s="285"/>
      <c r="R236" s="285"/>
      <c r="S236" s="285"/>
      <c r="T236" s="285"/>
      <c r="U236" s="128"/>
      <c r="V236" s="128"/>
      <c r="Y236" s="128"/>
    </row>
    <row r="237" spans="5:25" ht="12.75">
      <c r="E237" s="285"/>
      <c r="F237" s="285"/>
      <c r="G237" s="128"/>
      <c r="I237" s="285"/>
      <c r="J237" s="285"/>
      <c r="K237" s="285"/>
      <c r="M237" s="285"/>
      <c r="N237" s="285"/>
      <c r="O237" s="285"/>
      <c r="Q237" s="285"/>
      <c r="R237" s="285"/>
      <c r="S237" s="285"/>
      <c r="T237" s="285"/>
      <c r="U237" s="128"/>
      <c r="V237" s="128"/>
      <c r="Y237" s="128"/>
    </row>
    <row r="238" spans="5:25" ht="12.75">
      <c r="E238" s="285"/>
      <c r="F238" s="285"/>
      <c r="G238" s="128"/>
      <c r="I238" s="285"/>
      <c r="J238" s="285"/>
      <c r="K238" s="285"/>
      <c r="M238" s="285"/>
      <c r="N238" s="285"/>
      <c r="O238" s="285"/>
      <c r="Q238" s="285"/>
      <c r="R238" s="285"/>
      <c r="S238" s="285"/>
      <c r="T238" s="285"/>
      <c r="U238" s="128"/>
      <c r="V238" s="128"/>
      <c r="Y238" s="128"/>
    </row>
    <row r="239" spans="5:25" ht="12.75">
      <c r="E239" s="285"/>
      <c r="F239" s="285"/>
      <c r="G239" s="128"/>
      <c r="I239" s="285"/>
      <c r="J239" s="285"/>
      <c r="K239" s="285"/>
      <c r="M239" s="285"/>
      <c r="N239" s="285"/>
      <c r="O239" s="285"/>
      <c r="Q239" s="285"/>
      <c r="R239" s="285"/>
      <c r="S239" s="285"/>
      <c r="T239" s="285"/>
      <c r="U239" s="128"/>
      <c r="V239" s="128"/>
      <c r="Y239" s="128"/>
    </row>
    <row r="240" spans="5:25" ht="12.75">
      <c r="E240" s="285"/>
      <c r="F240" s="285"/>
      <c r="G240" s="128"/>
      <c r="I240" s="285"/>
      <c r="J240" s="285"/>
      <c r="K240" s="285"/>
      <c r="M240" s="285"/>
      <c r="N240" s="285"/>
      <c r="O240" s="285"/>
      <c r="Q240" s="285"/>
      <c r="R240" s="285"/>
      <c r="S240" s="285"/>
      <c r="T240" s="285"/>
      <c r="U240" s="128"/>
      <c r="V240" s="128"/>
      <c r="Y240" s="128"/>
    </row>
    <row r="241" spans="5:25" ht="12.75">
      <c r="E241" s="285"/>
      <c r="F241" s="285"/>
      <c r="G241" s="128"/>
      <c r="I241" s="285"/>
      <c r="J241" s="285"/>
      <c r="K241" s="285"/>
      <c r="M241" s="285"/>
      <c r="N241" s="285"/>
      <c r="O241" s="285"/>
      <c r="Q241" s="285"/>
      <c r="R241" s="285"/>
      <c r="S241" s="285"/>
      <c r="T241" s="285"/>
      <c r="U241" s="128"/>
      <c r="V241" s="128"/>
      <c r="Y241" s="128"/>
    </row>
    <row r="242" spans="5:25" ht="12.75">
      <c r="E242" s="285"/>
      <c r="F242" s="285"/>
      <c r="G242" s="128"/>
      <c r="I242" s="285"/>
      <c r="J242" s="285"/>
      <c r="K242" s="285"/>
      <c r="M242" s="285"/>
      <c r="N242" s="285"/>
      <c r="O242" s="285"/>
      <c r="Q242" s="285"/>
      <c r="R242" s="285"/>
      <c r="S242" s="285"/>
      <c r="T242" s="285"/>
      <c r="U242" s="128"/>
      <c r="V242" s="128"/>
      <c r="Y242" s="128"/>
    </row>
    <row r="243" spans="5:25" ht="12.75">
      <c r="E243" s="285"/>
      <c r="F243" s="285"/>
      <c r="G243" s="128"/>
      <c r="I243" s="285"/>
      <c r="J243" s="285"/>
      <c r="K243" s="285"/>
      <c r="M243" s="285"/>
      <c r="N243" s="285"/>
      <c r="O243" s="285"/>
      <c r="Q243" s="285"/>
      <c r="R243" s="285"/>
      <c r="S243" s="285"/>
      <c r="T243" s="285"/>
      <c r="U243" s="128"/>
      <c r="V243" s="128"/>
      <c r="Y243" s="128"/>
    </row>
    <row r="244" spans="5:25" ht="12.75">
      <c r="E244" s="285"/>
      <c r="F244" s="285"/>
      <c r="G244" s="128"/>
      <c r="I244" s="285"/>
      <c r="J244" s="285"/>
      <c r="K244" s="285"/>
      <c r="M244" s="285"/>
      <c r="N244" s="285"/>
      <c r="O244" s="285"/>
      <c r="Q244" s="285"/>
      <c r="R244" s="285"/>
      <c r="S244" s="285"/>
      <c r="T244" s="285"/>
      <c r="U244" s="128"/>
      <c r="V244" s="128"/>
      <c r="Y244" s="128"/>
    </row>
    <row r="245" spans="5:25" ht="12.75">
      <c r="E245" s="285"/>
      <c r="F245" s="285"/>
      <c r="G245" s="128"/>
      <c r="I245" s="285"/>
      <c r="J245" s="285"/>
      <c r="K245" s="285"/>
      <c r="M245" s="285"/>
      <c r="N245" s="285"/>
      <c r="O245" s="285"/>
      <c r="Q245" s="285"/>
      <c r="R245" s="285"/>
      <c r="S245" s="285"/>
      <c r="T245" s="285"/>
      <c r="U245" s="128"/>
      <c r="V245" s="128"/>
      <c r="Y245" s="128"/>
    </row>
    <row r="246" spans="5:25" ht="12.75">
      <c r="E246" s="285"/>
      <c r="F246" s="285"/>
      <c r="G246" s="128"/>
      <c r="I246" s="285"/>
      <c r="J246" s="285"/>
      <c r="K246" s="285"/>
      <c r="M246" s="285"/>
      <c r="N246" s="285"/>
      <c r="O246" s="285"/>
      <c r="Q246" s="285"/>
      <c r="R246" s="285"/>
      <c r="S246" s="285"/>
      <c r="T246" s="285"/>
      <c r="U246" s="128"/>
      <c r="V246" s="128"/>
      <c r="Y246" s="128"/>
    </row>
    <row r="247" spans="5:25" ht="12.75">
      <c r="E247" s="285"/>
      <c r="F247" s="285"/>
      <c r="G247" s="128"/>
      <c r="I247" s="285"/>
      <c r="J247" s="285"/>
      <c r="K247" s="285"/>
      <c r="M247" s="285"/>
      <c r="N247" s="285"/>
      <c r="O247" s="285"/>
      <c r="Q247" s="285"/>
      <c r="R247" s="285"/>
      <c r="S247" s="285"/>
      <c r="T247" s="285"/>
      <c r="U247" s="128"/>
      <c r="V247" s="128"/>
      <c r="Y247" s="128"/>
    </row>
    <row r="248" spans="5:25" ht="12.75">
      <c r="E248" s="285"/>
      <c r="F248" s="285"/>
      <c r="G248" s="128"/>
      <c r="I248" s="285"/>
      <c r="J248" s="285"/>
      <c r="K248" s="285"/>
      <c r="M248" s="285"/>
      <c r="N248" s="285"/>
      <c r="O248" s="285"/>
      <c r="Q248" s="285"/>
      <c r="R248" s="285"/>
      <c r="S248" s="285"/>
      <c r="T248" s="285"/>
      <c r="U248" s="128"/>
      <c r="V248" s="128"/>
      <c r="Y248" s="128"/>
    </row>
    <row r="249" spans="5:25" ht="12.75">
      <c r="E249" s="285"/>
      <c r="F249" s="285"/>
      <c r="G249" s="128"/>
      <c r="I249" s="285"/>
      <c r="J249" s="285"/>
      <c r="K249" s="285"/>
      <c r="M249" s="285"/>
      <c r="N249" s="285"/>
      <c r="O249" s="285"/>
      <c r="Q249" s="285"/>
      <c r="R249" s="285"/>
      <c r="S249" s="285"/>
      <c r="T249" s="285"/>
      <c r="U249" s="128"/>
      <c r="V249" s="128"/>
      <c r="Y249" s="128"/>
    </row>
    <row r="250" spans="5:25" ht="12.75">
      <c r="E250" s="285"/>
      <c r="F250" s="285"/>
      <c r="G250" s="128"/>
      <c r="I250" s="285"/>
      <c r="J250" s="285"/>
      <c r="K250" s="285"/>
      <c r="M250" s="285"/>
      <c r="N250" s="285"/>
      <c r="O250" s="285"/>
      <c r="Q250" s="285"/>
      <c r="R250" s="285"/>
      <c r="S250" s="285"/>
      <c r="T250" s="285"/>
      <c r="U250" s="128"/>
      <c r="V250" s="128"/>
      <c r="Y250" s="128"/>
    </row>
    <row r="251" spans="5:25" ht="12.75">
      <c r="E251" s="285"/>
      <c r="F251" s="285"/>
      <c r="G251" s="128"/>
      <c r="I251" s="285"/>
      <c r="J251" s="285"/>
      <c r="K251" s="285"/>
      <c r="M251" s="285"/>
      <c r="N251" s="285"/>
      <c r="O251" s="285"/>
      <c r="Q251" s="285"/>
      <c r="R251" s="285"/>
      <c r="S251" s="285"/>
      <c r="T251" s="285"/>
      <c r="U251" s="128"/>
      <c r="V251" s="128"/>
      <c r="Y251" s="128"/>
    </row>
    <row r="252" spans="5:25" ht="12.75">
      <c r="E252" s="285"/>
      <c r="F252" s="285"/>
      <c r="G252" s="128"/>
      <c r="I252" s="285"/>
      <c r="J252" s="285"/>
      <c r="K252" s="285"/>
      <c r="M252" s="285"/>
      <c r="N252" s="285"/>
      <c r="O252" s="285"/>
      <c r="Q252" s="285"/>
      <c r="R252" s="285"/>
      <c r="S252" s="285"/>
      <c r="T252" s="285"/>
      <c r="U252" s="128"/>
      <c r="V252" s="128"/>
      <c r="Y252" s="128"/>
    </row>
    <row r="253" spans="5:25" ht="12.75">
      <c r="E253" s="285"/>
      <c r="F253" s="285"/>
      <c r="G253" s="128"/>
      <c r="I253" s="285"/>
      <c r="J253" s="285"/>
      <c r="K253" s="285"/>
      <c r="M253" s="285"/>
      <c r="N253" s="285"/>
      <c r="O253" s="285"/>
      <c r="Q253" s="285"/>
      <c r="R253" s="285"/>
      <c r="S253" s="285"/>
      <c r="T253" s="285"/>
      <c r="U253" s="128"/>
      <c r="V253" s="128"/>
      <c r="Y253" s="128"/>
    </row>
    <row r="254" spans="5:25" ht="12.75">
      <c r="E254" s="285"/>
      <c r="F254" s="285"/>
      <c r="G254" s="128"/>
      <c r="I254" s="285"/>
      <c r="J254" s="285"/>
      <c r="K254" s="285"/>
      <c r="M254" s="285"/>
      <c r="N254" s="285"/>
      <c r="O254" s="285"/>
      <c r="Q254" s="285"/>
      <c r="R254" s="285"/>
      <c r="S254" s="285"/>
      <c r="T254" s="285"/>
      <c r="U254" s="128"/>
      <c r="V254" s="128"/>
      <c r="Y254" s="128"/>
    </row>
    <row r="255" spans="5:25" ht="12.75">
      <c r="E255" s="285"/>
      <c r="F255" s="285"/>
      <c r="G255" s="128"/>
      <c r="I255" s="285"/>
      <c r="J255" s="285"/>
      <c r="K255" s="285"/>
      <c r="M255" s="285"/>
      <c r="N255" s="285"/>
      <c r="O255" s="285"/>
      <c r="Q255" s="285"/>
      <c r="R255" s="285"/>
      <c r="S255" s="285"/>
      <c r="T255" s="285"/>
      <c r="U255" s="128"/>
      <c r="V255" s="128"/>
      <c r="Y255" s="128"/>
    </row>
    <row r="256" spans="5:25" ht="12.75">
      <c r="E256" s="285"/>
      <c r="F256" s="285"/>
      <c r="G256" s="128"/>
      <c r="I256" s="285"/>
      <c r="J256" s="285"/>
      <c r="K256" s="285"/>
      <c r="M256" s="285"/>
      <c r="N256" s="285"/>
      <c r="O256" s="285"/>
      <c r="Q256" s="285"/>
      <c r="R256" s="285"/>
      <c r="S256" s="285"/>
      <c r="T256" s="285"/>
      <c r="U256" s="128"/>
      <c r="V256" s="128"/>
      <c r="Y256" s="128"/>
    </row>
    <row r="257" spans="5:25" ht="12.75">
      <c r="E257" s="285"/>
      <c r="F257" s="285"/>
      <c r="G257" s="128"/>
      <c r="I257" s="285"/>
      <c r="J257" s="285"/>
      <c r="K257" s="285"/>
      <c r="M257" s="285"/>
      <c r="N257" s="285"/>
      <c r="O257" s="285"/>
      <c r="Q257" s="285"/>
      <c r="R257" s="285"/>
      <c r="S257" s="285"/>
      <c r="T257" s="285"/>
      <c r="U257" s="128"/>
      <c r="V257" s="128"/>
      <c r="Y257" s="128"/>
    </row>
    <row r="258" spans="5:25" ht="12.75">
      <c r="E258" s="285"/>
      <c r="F258" s="285"/>
      <c r="G258" s="128"/>
      <c r="I258" s="285"/>
      <c r="J258" s="285"/>
      <c r="K258" s="285"/>
      <c r="M258" s="285"/>
      <c r="N258" s="285"/>
      <c r="O258" s="285"/>
      <c r="Q258" s="285"/>
      <c r="R258" s="285"/>
      <c r="S258" s="285"/>
      <c r="T258" s="285"/>
      <c r="U258" s="128"/>
      <c r="V258" s="128"/>
      <c r="Y258" s="128"/>
    </row>
    <row r="259" spans="5:25" ht="12.75">
      <c r="E259" s="285"/>
      <c r="F259" s="285"/>
      <c r="G259" s="128"/>
      <c r="I259" s="285"/>
      <c r="J259" s="285"/>
      <c r="K259" s="285"/>
      <c r="M259" s="285"/>
      <c r="N259" s="285"/>
      <c r="O259" s="285"/>
      <c r="Q259" s="285"/>
      <c r="R259" s="285"/>
      <c r="S259" s="285"/>
      <c r="T259" s="285"/>
      <c r="U259" s="128"/>
      <c r="V259" s="128"/>
      <c r="Y259" s="128"/>
    </row>
    <row r="260" spans="5:25" ht="12.75">
      <c r="E260" s="285"/>
      <c r="F260" s="285"/>
      <c r="G260" s="128"/>
      <c r="I260" s="285"/>
      <c r="J260" s="285"/>
      <c r="K260" s="285"/>
      <c r="M260" s="285"/>
      <c r="N260" s="285"/>
      <c r="O260" s="285"/>
      <c r="Q260" s="285"/>
      <c r="R260" s="285"/>
      <c r="S260" s="285"/>
      <c r="T260" s="285"/>
      <c r="U260" s="128"/>
      <c r="V260" s="128"/>
      <c r="Y260" s="128"/>
    </row>
    <row r="261" spans="5:25" ht="12.75">
      <c r="E261" s="285"/>
      <c r="F261" s="285"/>
      <c r="G261" s="128"/>
      <c r="I261" s="285"/>
      <c r="J261" s="285"/>
      <c r="K261" s="285"/>
      <c r="M261" s="285"/>
      <c r="N261" s="285"/>
      <c r="O261" s="285"/>
      <c r="Q261" s="285"/>
      <c r="R261" s="285"/>
      <c r="S261" s="285"/>
      <c r="T261" s="285"/>
      <c r="U261" s="128"/>
      <c r="V261" s="128"/>
      <c r="Y261" s="128"/>
    </row>
    <row r="262" spans="5:25" ht="12.75">
      <c r="E262" s="285"/>
      <c r="F262" s="285"/>
      <c r="G262" s="128"/>
      <c r="I262" s="285"/>
      <c r="J262" s="285"/>
      <c r="K262" s="285"/>
      <c r="M262" s="285"/>
      <c r="N262" s="285"/>
      <c r="O262" s="285"/>
      <c r="Q262" s="285"/>
      <c r="R262" s="285"/>
      <c r="S262" s="285"/>
      <c r="T262" s="285"/>
      <c r="U262" s="128"/>
      <c r="V262" s="128"/>
      <c r="Y262" s="128"/>
    </row>
    <row r="263" spans="5:25" ht="12.75">
      <c r="E263" s="285"/>
      <c r="F263" s="285"/>
      <c r="G263" s="128"/>
      <c r="I263" s="285"/>
      <c r="J263" s="285"/>
      <c r="K263" s="285"/>
      <c r="M263" s="285"/>
      <c r="N263" s="285"/>
      <c r="O263" s="285"/>
      <c r="Q263" s="285"/>
      <c r="R263" s="285"/>
      <c r="S263" s="285"/>
      <c r="T263" s="285"/>
      <c r="U263" s="128"/>
      <c r="V263" s="128"/>
      <c r="Y263" s="128"/>
    </row>
    <row r="264" spans="5:25" ht="12.75">
      <c r="E264" s="285"/>
      <c r="F264" s="285"/>
      <c r="G264" s="128"/>
      <c r="I264" s="285"/>
      <c r="J264" s="285"/>
      <c r="K264" s="285"/>
      <c r="M264" s="285"/>
      <c r="N264" s="285"/>
      <c r="O264" s="285"/>
      <c r="Q264" s="285"/>
      <c r="R264" s="285"/>
      <c r="S264" s="285"/>
      <c r="T264" s="285"/>
      <c r="U264" s="128"/>
      <c r="V264" s="128"/>
      <c r="Y264" s="128"/>
    </row>
    <row r="265" spans="5:25" ht="12.75">
      <c r="E265" s="285"/>
      <c r="F265" s="285"/>
      <c r="G265" s="128"/>
      <c r="I265" s="285"/>
      <c r="J265" s="285"/>
      <c r="K265" s="285"/>
      <c r="M265" s="285"/>
      <c r="N265" s="285"/>
      <c r="O265" s="285"/>
      <c r="Q265" s="285"/>
      <c r="R265" s="285"/>
      <c r="S265" s="285"/>
      <c r="T265" s="285"/>
      <c r="U265" s="128"/>
      <c r="V265" s="128"/>
      <c r="Y265" s="128"/>
    </row>
    <row r="266" spans="5:25" ht="12.75">
      <c r="E266" s="285"/>
      <c r="F266" s="285"/>
      <c r="G266" s="128"/>
      <c r="I266" s="285"/>
      <c r="J266" s="285"/>
      <c r="K266" s="285"/>
      <c r="M266" s="285"/>
      <c r="N266" s="285"/>
      <c r="O266" s="285"/>
      <c r="Q266" s="285"/>
      <c r="R266" s="285"/>
      <c r="S266" s="285"/>
      <c r="T266" s="285"/>
      <c r="U266" s="128"/>
      <c r="V266" s="128"/>
      <c r="Y266" s="128"/>
    </row>
    <row r="267" spans="5:25" ht="12.75">
      <c r="E267" s="285"/>
      <c r="F267" s="285"/>
      <c r="G267" s="128"/>
      <c r="I267" s="285"/>
      <c r="J267" s="285"/>
      <c r="K267" s="285"/>
      <c r="M267" s="285"/>
      <c r="N267" s="285"/>
      <c r="O267" s="285"/>
      <c r="Q267" s="285"/>
      <c r="R267" s="285"/>
      <c r="S267" s="285"/>
      <c r="T267" s="285"/>
      <c r="U267" s="128"/>
      <c r="V267" s="128"/>
      <c r="Y267" s="128"/>
    </row>
    <row r="268" spans="5:25" ht="12.75">
      <c r="E268" s="285"/>
      <c r="F268" s="285"/>
      <c r="G268" s="128"/>
      <c r="I268" s="285"/>
      <c r="J268" s="285"/>
      <c r="K268" s="285"/>
      <c r="M268" s="285"/>
      <c r="N268" s="285"/>
      <c r="O268" s="285"/>
      <c r="Q268" s="285"/>
      <c r="R268" s="285"/>
      <c r="S268" s="285"/>
      <c r="T268" s="285"/>
      <c r="U268" s="128"/>
      <c r="V268" s="128"/>
      <c r="Y268" s="128"/>
    </row>
    <row r="269" spans="5:25" ht="12.75">
      <c r="E269" s="285"/>
      <c r="F269" s="285"/>
      <c r="G269" s="128"/>
      <c r="I269" s="285"/>
      <c r="J269" s="285"/>
      <c r="K269" s="285"/>
      <c r="M269" s="285"/>
      <c r="N269" s="285"/>
      <c r="O269" s="285"/>
      <c r="Q269" s="285"/>
      <c r="R269" s="285"/>
      <c r="S269" s="285"/>
      <c r="T269" s="285"/>
      <c r="U269" s="128"/>
      <c r="V269" s="128"/>
      <c r="Y269" s="128"/>
    </row>
    <row r="270" spans="5:25" ht="12.75">
      <c r="E270" s="285"/>
      <c r="F270" s="285"/>
      <c r="G270" s="128"/>
      <c r="I270" s="285"/>
      <c r="J270" s="285"/>
      <c r="K270" s="285"/>
      <c r="M270" s="285"/>
      <c r="N270" s="285"/>
      <c r="O270" s="285"/>
      <c r="Q270" s="285"/>
      <c r="R270" s="285"/>
      <c r="S270" s="285"/>
      <c r="T270" s="285"/>
      <c r="U270" s="128"/>
      <c r="V270" s="128"/>
      <c r="Y270" s="128"/>
    </row>
    <row r="271" spans="5:25" ht="12.75">
      <c r="E271" s="285"/>
      <c r="F271" s="285"/>
      <c r="G271" s="128"/>
      <c r="I271" s="285"/>
      <c r="J271" s="285"/>
      <c r="K271" s="285"/>
      <c r="M271" s="285"/>
      <c r="N271" s="285"/>
      <c r="O271" s="285"/>
      <c r="Q271" s="285"/>
      <c r="R271" s="285"/>
      <c r="S271" s="285"/>
      <c r="T271" s="285"/>
      <c r="U271" s="128"/>
      <c r="V271" s="128"/>
      <c r="Y271" s="128"/>
    </row>
    <row r="272" spans="5:25" ht="12.75">
      <c r="E272" s="285"/>
      <c r="F272" s="285"/>
      <c r="G272" s="128"/>
      <c r="I272" s="285"/>
      <c r="J272" s="285"/>
      <c r="K272" s="285"/>
      <c r="M272" s="285"/>
      <c r="N272" s="285"/>
      <c r="O272" s="285"/>
      <c r="Q272" s="285"/>
      <c r="R272" s="285"/>
      <c r="S272" s="285"/>
      <c r="T272" s="285"/>
      <c r="U272" s="128"/>
      <c r="V272" s="128"/>
      <c r="Y272" s="128"/>
    </row>
    <row r="273" spans="5:25" ht="12.75">
      <c r="E273" s="285"/>
      <c r="F273" s="285"/>
      <c r="G273" s="128"/>
      <c r="I273" s="285"/>
      <c r="J273" s="285"/>
      <c r="K273" s="285"/>
      <c r="M273" s="285"/>
      <c r="N273" s="285"/>
      <c r="O273" s="285"/>
      <c r="Q273" s="285"/>
      <c r="R273" s="285"/>
      <c r="S273" s="285"/>
      <c r="T273" s="285"/>
      <c r="U273" s="128"/>
      <c r="V273" s="128"/>
      <c r="Y273" s="128"/>
    </row>
    <row r="274" spans="5:25" ht="12.75">
      <c r="E274" s="285"/>
      <c r="F274" s="285"/>
      <c r="G274" s="128"/>
      <c r="I274" s="285"/>
      <c r="J274" s="285"/>
      <c r="K274" s="285"/>
      <c r="M274" s="285"/>
      <c r="N274" s="285"/>
      <c r="O274" s="285"/>
      <c r="Q274" s="285"/>
      <c r="R274" s="285"/>
      <c r="S274" s="285"/>
      <c r="T274" s="285"/>
      <c r="U274" s="128"/>
      <c r="V274" s="128"/>
      <c r="Y274" s="128"/>
    </row>
    <row r="275" spans="5:25" ht="12.75">
      <c r="E275" s="285"/>
      <c r="F275" s="285"/>
      <c r="G275" s="128"/>
      <c r="I275" s="285"/>
      <c r="J275" s="285"/>
      <c r="K275" s="285"/>
      <c r="M275" s="285"/>
      <c r="N275" s="285"/>
      <c r="O275" s="285"/>
      <c r="Q275" s="285"/>
      <c r="R275" s="285"/>
      <c r="S275" s="285"/>
      <c r="T275" s="285"/>
      <c r="U275" s="128"/>
      <c r="V275" s="128"/>
      <c r="Y275" s="128"/>
    </row>
    <row r="276" spans="5:25" ht="12.75">
      <c r="E276" s="285"/>
      <c r="F276" s="285"/>
      <c r="G276" s="128"/>
      <c r="I276" s="285"/>
      <c r="J276" s="285"/>
      <c r="K276" s="285"/>
      <c r="M276" s="285"/>
      <c r="N276" s="285"/>
      <c r="O276" s="285"/>
      <c r="Q276" s="285"/>
      <c r="R276" s="285"/>
      <c r="S276" s="285"/>
      <c r="T276" s="285"/>
      <c r="U276" s="128"/>
      <c r="V276" s="128"/>
      <c r="Y276" s="128"/>
    </row>
    <row r="277" spans="5:25" ht="12.75">
      <c r="E277" s="285"/>
      <c r="F277" s="285"/>
      <c r="G277" s="128"/>
      <c r="I277" s="285"/>
      <c r="J277" s="285"/>
      <c r="K277" s="285"/>
      <c r="M277" s="285"/>
      <c r="N277" s="285"/>
      <c r="O277" s="285"/>
      <c r="Q277" s="285"/>
      <c r="R277" s="285"/>
      <c r="S277" s="285"/>
      <c r="T277" s="285"/>
      <c r="U277" s="128"/>
      <c r="V277" s="128"/>
      <c r="Y277" s="128"/>
    </row>
    <row r="278" spans="5:25" ht="12.75">
      <c r="E278" s="285"/>
      <c r="F278" s="285"/>
      <c r="G278" s="128"/>
      <c r="I278" s="285"/>
      <c r="J278" s="285"/>
      <c r="K278" s="285"/>
      <c r="M278" s="285"/>
      <c r="N278" s="285"/>
      <c r="O278" s="285"/>
      <c r="Q278" s="285"/>
      <c r="R278" s="285"/>
      <c r="S278" s="285"/>
      <c r="T278" s="285"/>
      <c r="U278" s="128"/>
      <c r="V278" s="128"/>
      <c r="Y278" s="128"/>
    </row>
    <row r="279" spans="5:25" ht="12.75">
      <c r="E279" s="285"/>
      <c r="F279" s="285"/>
      <c r="G279" s="128"/>
      <c r="I279" s="285"/>
      <c r="J279" s="285"/>
      <c r="K279" s="285"/>
      <c r="M279" s="285"/>
      <c r="N279" s="285"/>
      <c r="O279" s="285"/>
      <c r="Q279" s="285"/>
      <c r="R279" s="285"/>
      <c r="S279" s="285"/>
      <c r="T279" s="285"/>
      <c r="U279" s="128"/>
      <c r="V279" s="128"/>
      <c r="Y279" s="128"/>
    </row>
    <row r="280" spans="5:25" ht="12.75">
      <c r="E280" s="285"/>
      <c r="F280" s="285"/>
      <c r="G280" s="128"/>
      <c r="I280" s="285"/>
      <c r="J280" s="285"/>
      <c r="K280" s="285"/>
      <c r="M280" s="285"/>
      <c r="N280" s="285"/>
      <c r="O280" s="285"/>
      <c r="Q280" s="285"/>
      <c r="R280" s="285"/>
      <c r="S280" s="285"/>
      <c r="T280" s="285"/>
      <c r="U280" s="128"/>
      <c r="V280" s="128"/>
      <c r="Y280" s="128"/>
    </row>
    <row r="281" spans="5:25" ht="12.75">
      <c r="E281" s="285"/>
      <c r="F281" s="285"/>
      <c r="G281" s="128"/>
      <c r="I281" s="285"/>
      <c r="J281" s="285"/>
      <c r="K281" s="285"/>
      <c r="M281" s="285"/>
      <c r="N281" s="285"/>
      <c r="O281" s="285"/>
      <c r="Q281" s="285"/>
      <c r="R281" s="285"/>
      <c r="S281" s="285"/>
      <c r="T281" s="285"/>
      <c r="U281" s="128"/>
      <c r="V281" s="128"/>
      <c r="Y281" s="128"/>
    </row>
    <row r="282" spans="5:25" ht="12.75">
      <c r="E282" s="285"/>
      <c r="F282" s="285"/>
      <c r="G282" s="128"/>
      <c r="I282" s="285"/>
      <c r="J282" s="285"/>
      <c r="K282" s="285"/>
      <c r="M282" s="285"/>
      <c r="N282" s="285"/>
      <c r="O282" s="285"/>
      <c r="Q282" s="285"/>
      <c r="R282" s="285"/>
      <c r="S282" s="285"/>
      <c r="T282" s="285"/>
      <c r="U282" s="128"/>
      <c r="V282" s="128"/>
      <c r="Y282" s="128"/>
    </row>
    <row r="283" spans="5:25" ht="12.75">
      <c r="E283" s="285"/>
      <c r="F283" s="285"/>
      <c r="G283" s="128"/>
      <c r="I283" s="285"/>
      <c r="J283" s="285"/>
      <c r="K283" s="285"/>
      <c r="M283" s="285"/>
      <c r="N283" s="285"/>
      <c r="O283" s="285"/>
      <c r="Q283" s="285"/>
      <c r="R283" s="285"/>
      <c r="S283" s="285"/>
      <c r="T283" s="285"/>
      <c r="U283" s="128"/>
      <c r="V283" s="128"/>
      <c r="Y283" s="128"/>
    </row>
    <row r="284" spans="5:25" ht="12.75">
      <c r="E284" s="285"/>
      <c r="F284" s="285"/>
      <c r="G284" s="128"/>
      <c r="I284" s="285"/>
      <c r="J284" s="285"/>
      <c r="K284" s="285"/>
      <c r="M284" s="285"/>
      <c r="N284" s="285"/>
      <c r="O284" s="285"/>
      <c r="Q284" s="285"/>
      <c r="R284" s="285"/>
      <c r="S284" s="285"/>
      <c r="T284" s="285"/>
      <c r="U284" s="128"/>
      <c r="V284" s="128"/>
      <c r="Y284" s="128"/>
    </row>
    <row r="285" spans="5:25" ht="12.75">
      <c r="E285" s="285"/>
      <c r="F285" s="285"/>
      <c r="G285" s="128"/>
      <c r="I285" s="285"/>
      <c r="J285" s="285"/>
      <c r="K285" s="285"/>
      <c r="M285" s="285"/>
      <c r="N285" s="285"/>
      <c r="O285" s="285"/>
      <c r="Q285" s="285"/>
      <c r="R285" s="285"/>
      <c r="S285" s="285"/>
      <c r="T285" s="285"/>
      <c r="U285" s="128"/>
      <c r="V285" s="128"/>
      <c r="Y285" s="128"/>
    </row>
    <row r="286" spans="5:25" ht="12.75">
      <c r="E286" s="285"/>
      <c r="F286" s="285"/>
      <c r="G286" s="128"/>
      <c r="I286" s="285"/>
      <c r="J286" s="285"/>
      <c r="K286" s="285"/>
      <c r="M286" s="285"/>
      <c r="N286" s="285"/>
      <c r="O286" s="285"/>
      <c r="Q286" s="285"/>
      <c r="R286" s="285"/>
      <c r="S286" s="285"/>
      <c r="T286" s="285"/>
      <c r="U286" s="128"/>
      <c r="V286" s="128"/>
      <c r="Y286" s="128"/>
    </row>
    <row r="287" spans="5:25" ht="12.75">
      <c r="E287" s="285"/>
      <c r="F287" s="285"/>
      <c r="G287" s="128"/>
      <c r="I287" s="285"/>
      <c r="J287" s="285"/>
      <c r="K287" s="285"/>
      <c r="M287" s="285"/>
      <c r="N287" s="285"/>
      <c r="O287" s="285"/>
      <c r="Q287" s="285"/>
      <c r="R287" s="285"/>
      <c r="S287" s="285"/>
      <c r="T287" s="285"/>
      <c r="U287" s="128"/>
      <c r="V287" s="128"/>
      <c r="Y287" s="128"/>
    </row>
    <row r="288" spans="5:25" ht="12.75">
      <c r="E288" s="285"/>
      <c r="F288" s="285"/>
      <c r="G288" s="128"/>
      <c r="I288" s="285"/>
      <c r="J288" s="285"/>
      <c r="K288" s="285"/>
      <c r="M288" s="285"/>
      <c r="N288" s="285"/>
      <c r="O288" s="285"/>
      <c r="Q288" s="285"/>
      <c r="R288" s="285"/>
      <c r="S288" s="285"/>
      <c r="T288" s="285"/>
      <c r="U288" s="128"/>
      <c r="V288" s="128"/>
      <c r="Y288" s="128"/>
    </row>
    <row r="289" spans="5:25" ht="12.75">
      <c r="E289" s="285"/>
      <c r="F289" s="285"/>
      <c r="G289" s="128"/>
      <c r="I289" s="285"/>
      <c r="J289" s="285"/>
      <c r="K289" s="285"/>
      <c r="M289" s="285"/>
      <c r="N289" s="285"/>
      <c r="O289" s="285"/>
      <c r="Q289" s="285"/>
      <c r="R289" s="285"/>
      <c r="S289" s="285"/>
      <c r="T289" s="285"/>
      <c r="U289" s="128"/>
      <c r="V289" s="128"/>
      <c r="Y289" s="128"/>
    </row>
    <row r="290" spans="5:25" ht="12.75">
      <c r="E290" s="285"/>
      <c r="F290" s="285"/>
      <c r="G290" s="128"/>
      <c r="I290" s="285"/>
      <c r="J290" s="285"/>
      <c r="K290" s="285"/>
      <c r="M290" s="285"/>
      <c r="N290" s="285"/>
      <c r="O290" s="285"/>
      <c r="Q290" s="285"/>
      <c r="R290" s="285"/>
      <c r="S290" s="285"/>
      <c r="T290" s="285"/>
      <c r="U290" s="128"/>
      <c r="V290" s="128"/>
      <c r="Y290" s="128"/>
    </row>
    <row r="291" spans="5:25" ht="12.75">
      <c r="E291" s="285"/>
      <c r="F291" s="285"/>
      <c r="G291" s="128"/>
      <c r="I291" s="285"/>
      <c r="J291" s="285"/>
      <c r="K291" s="285"/>
      <c r="M291" s="285"/>
      <c r="N291" s="285"/>
      <c r="O291" s="285"/>
      <c r="Q291" s="285"/>
      <c r="R291" s="285"/>
      <c r="S291" s="285"/>
      <c r="T291" s="285"/>
      <c r="U291" s="128"/>
      <c r="V291" s="128"/>
      <c r="Y291" s="128"/>
    </row>
    <row r="292" spans="5:25" ht="12.75">
      <c r="E292" s="285"/>
      <c r="F292" s="285"/>
      <c r="G292" s="128"/>
      <c r="I292" s="285"/>
      <c r="J292" s="285"/>
      <c r="K292" s="285"/>
      <c r="M292" s="285"/>
      <c r="N292" s="285"/>
      <c r="O292" s="285"/>
      <c r="Q292" s="285"/>
      <c r="R292" s="285"/>
      <c r="S292" s="285"/>
      <c r="T292" s="285"/>
      <c r="U292" s="128"/>
      <c r="V292" s="128"/>
      <c r="Y292" s="128"/>
    </row>
    <row r="293" spans="5:25" ht="12.75">
      <c r="E293" s="285"/>
      <c r="F293" s="285"/>
      <c r="G293" s="128"/>
      <c r="I293" s="285"/>
      <c r="J293" s="285"/>
      <c r="K293" s="285"/>
      <c r="M293" s="285"/>
      <c r="N293" s="285"/>
      <c r="O293" s="285"/>
      <c r="Q293" s="285"/>
      <c r="R293" s="285"/>
      <c r="S293" s="285"/>
      <c r="T293" s="285"/>
      <c r="U293" s="128"/>
      <c r="V293" s="128"/>
      <c r="Y293" s="128"/>
    </row>
    <row r="294" spans="5:25" ht="12.75">
      <c r="E294" s="285"/>
      <c r="F294" s="285"/>
      <c r="G294" s="128"/>
      <c r="I294" s="285"/>
      <c r="J294" s="285"/>
      <c r="K294" s="285"/>
      <c r="M294" s="285"/>
      <c r="N294" s="285"/>
      <c r="O294" s="285"/>
      <c r="Q294" s="285"/>
      <c r="R294" s="285"/>
      <c r="S294" s="285"/>
      <c r="T294" s="285"/>
      <c r="U294" s="128"/>
      <c r="V294" s="128"/>
      <c r="Y294" s="128"/>
    </row>
    <row r="295" spans="5:25" ht="12.75">
      <c r="E295" s="285"/>
      <c r="F295" s="285"/>
      <c r="G295" s="128"/>
      <c r="I295" s="285"/>
      <c r="J295" s="285"/>
      <c r="K295" s="285"/>
      <c r="M295" s="285"/>
      <c r="N295" s="285"/>
      <c r="O295" s="285"/>
      <c r="Q295" s="285"/>
      <c r="R295" s="285"/>
      <c r="S295" s="285"/>
      <c r="T295" s="285"/>
      <c r="U295" s="128"/>
      <c r="V295" s="128"/>
      <c r="Y295" s="128"/>
    </row>
    <row r="296" spans="5:25" ht="12.75">
      <c r="E296" s="285"/>
      <c r="F296" s="285"/>
      <c r="G296" s="128"/>
      <c r="I296" s="285"/>
      <c r="J296" s="285"/>
      <c r="K296" s="285"/>
      <c r="M296" s="285"/>
      <c r="N296" s="285"/>
      <c r="O296" s="285"/>
      <c r="Q296" s="285"/>
      <c r="R296" s="285"/>
      <c r="S296" s="285"/>
      <c r="T296" s="285"/>
      <c r="U296" s="128"/>
      <c r="V296" s="128"/>
      <c r="Y296" s="128"/>
    </row>
    <row r="297" spans="5:25" ht="12.75">
      <c r="E297" s="285"/>
      <c r="F297" s="285"/>
      <c r="G297" s="128"/>
      <c r="I297" s="285"/>
      <c r="J297" s="285"/>
      <c r="K297" s="285"/>
      <c r="M297" s="285"/>
      <c r="N297" s="285"/>
      <c r="O297" s="285"/>
      <c r="Q297" s="285"/>
      <c r="R297" s="285"/>
      <c r="S297" s="285"/>
      <c r="T297" s="285"/>
      <c r="U297" s="128"/>
      <c r="V297" s="128"/>
      <c r="Y297" s="128"/>
    </row>
    <row r="298" spans="5:25" ht="12.75">
      <c r="E298" s="285"/>
      <c r="F298" s="285"/>
      <c r="G298" s="128"/>
      <c r="I298" s="285"/>
      <c r="J298" s="285"/>
      <c r="K298" s="285"/>
      <c r="M298" s="285"/>
      <c r="N298" s="285"/>
      <c r="O298" s="285"/>
      <c r="Q298" s="285"/>
      <c r="R298" s="285"/>
      <c r="S298" s="285"/>
      <c r="T298" s="285"/>
      <c r="U298" s="128"/>
      <c r="V298" s="128"/>
      <c r="Y298" s="128"/>
    </row>
    <row r="299" spans="5:25" ht="12.75">
      <c r="E299" s="285"/>
      <c r="F299" s="285"/>
      <c r="G299" s="128"/>
      <c r="I299" s="285"/>
      <c r="J299" s="285"/>
      <c r="K299" s="285"/>
      <c r="M299" s="285"/>
      <c r="N299" s="285"/>
      <c r="O299" s="285"/>
      <c r="Q299" s="285"/>
      <c r="R299" s="285"/>
      <c r="S299" s="285"/>
      <c r="T299" s="285"/>
      <c r="U299" s="128"/>
      <c r="V299" s="128"/>
      <c r="Y299" s="128"/>
    </row>
    <row r="300" spans="5:25" ht="12.75">
      <c r="E300" s="285"/>
      <c r="F300" s="285"/>
      <c r="G300" s="128"/>
      <c r="I300" s="285"/>
      <c r="J300" s="285"/>
      <c r="K300" s="285"/>
      <c r="M300" s="285"/>
      <c r="N300" s="285"/>
      <c r="O300" s="285"/>
      <c r="Q300" s="285"/>
      <c r="R300" s="285"/>
      <c r="S300" s="285"/>
      <c r="T300" s="285"/>
      <c r="U300" s="128"/>
      <c r="V300" s="128"/>
      <c r="Y300" s="128"/>
    </row>
    <row r="301" spans="5:25" ht="12.75">
      <c r="E301" s="285"/>
      <c r="F301" s="285"/>
      <c r="G301" s="128"/>
      <c r="I301" s="285"/>
      <c r="J301" s="285"/>
      <c r="K301" s="285"/>
      <c r="M301" s="285"/>
      <c r="N301" s="285"/>
      <c r="O301" s="285"/>
      <c r="Q301" s="285"/>
      <c r="R301" s="285"/>
      <c r="S301" s="285"/>
      <c r="T301" s="285"/>
      <c r="U301" s="128"/>
      <c r="V301" s="128"/>
      <c r="Y301" s="128"/>
    </row>
    <row r="302" spans="5:25" ht="12.75">
      <c r="E302" s="285"/>
      <c r="F302" s="285"/>
      <c r="G302" s="128"/>
      <c r="I302" s="285"/>
      <c r="J302" s="285"/>
      <c r="K302" s="285"/>
      <c r="M302" s="285"/>
      <c r="N302" s="285"/>
      <c r="O302" s="285"/>
      <c r="Q302" s="285"/>
      <c r="R302" s="285"/>
      <c r="S302" s="285"/>
      <c r="T302" s="285"/>
      <c r="U302" s="128"/>
      <c r="V302" s="128"/>
      <c r="Y302" s="128"/>
    </row>
    <row r="303" spans="5:25" ht="12.75">
      <c r="E303" s="285"/>
      <c r="F303" s="285"/>
      <c r="G303" s="128"/>
      <c r="I303" s="285"/>
      <c r="J303" s="285"/>
      <c r="K303" s="285"/>
      <c r="M303" s="285"/>
      <c r="N303" s="285"/>
      <c r="O303" s="285"/>
      <c r="Q303" s="285"/>
      <c r="R303" s="285"/>
      <c r="S303" s="285"/>
      <c r="T303" s="285"/>
      <c r="U303" s="128"/>
      <c r="V303" s="128"/>
      <c r="Y303" s="128"/>
    </row>
    <row r="304" spans="5:25" ht="12.75">
      <c r="E304" s="285"/>
      <c r="F304" s="285"/>
      <c r="G304" s="128"/>
      <c r="I304" s="285"/>
      <c r="J304" s="285"/>
      <c r="K304" s="285"/>
      <c r="M304" s="285"/>
      <c r="N304" s="285"/>
      <c r="O304" s="285"/>
      <c r="Q304" s="285"/>
      <c r="R304" s="285"/>
      <c r="S304" s="285"/>
      <c r="T304" s="285"/>
      <c r="U304" s="128"/>
      <c r="V304" s="128"/>
      <c r="Y304" s="128"/>
    </row>
    <row r="305" spans="5:25" ht="12.75">
      <c r="E305" s="285"/>
      <c r="F305" s="285"/>
      <c r="G305" s="128"/>
      <c r="I305" s="285"/>
      <c r="J305" s="285"/>
      <c r="K305" s="285"/>
      <c r="M305" s="285"/>
      <c r="N305" s="285"/>
      <c r="O305" s="285"/>
      <c r="Q305" s="285"/>
      <c r="R305" s="285"/>
      <c r="S305" s="285"/>
      <c r="T305" s="285"/>
      <c r="U305" s="128"/>
      <c r="V305" s="128"/>
      <c r="Y305" s="128"/>
    </row>
    <row r="306" spans="5:25" ht="12.75">
      <c r="E306" s="285"/>
      <c r="F306" s="285"/>
      <c r="G306" s="128"/>
      <c r="I306" s="285"/>
      <c r="J306" s="285"/>
      <c r="K306" s="285"/>
      <c r="M306" s="285"/>
      <c r="N306" s="285"/>
      <c r="O306" s="285"/>
      <c r="Q306" s="285"/>
      <c r="R306" s="285"/>
      <c r="S306" s="285"/>
      <c r="T306" s="285"/>
      <c r="U306" s="128"/>
      <c r="V306" s="128"/>
      <c r="Y306" s="128"/>
    </row>
    <row r="307" spans="5:25" ht="12.75">
      <c r="E307" s="285"/>
      <c r="F307" s="285"/>
      <c r="G307" s="128"/>
      <c r="I307" s="285"/>
      <c r="J307" s="285"/>
      <c r="K307" s="285"/>
      <c r="M307" s="285"/>
      <c r="N307" s="285"/>
      <c r="O307" s="285"/>
      <c r="Q307" s="285"/>
      <c r="R307" s="285"/>
      <c r="S307" s="285"/>
      <c r="T307" s="285"/>
      <c r="U307" s="128"/>
      <c r="V307" s="128"/>
      <c r="Y307" s="128"/>
    </row>
    <row r="308" spans="5:25" ht="12.75">
      <c r="E308" s="285"/>
      <c r="F308" s="285"/>
      <c r="G308" s="128"/>
      <c r="I308" s="285"/>
      <c r="J308" s="285"/>
      <c r="K308" s="285"/>
      <c r="M308" s="285"/>
      <c r="N308" s="285"/>
      <c r="O308" s="285"/>
      <c r="Q308" s="285"/>
      <c r="R308" s="285"/>
      <c r="S308" s="285"/>
      <c r="T308" s="285"/>
      <c r="U308" s="128"/>
      <c r="V308" s="128"/>
      <c r="Y308" s="128"/>
    </row>
    <row r="309" spans="5:25" ht="12.75">
      <c r="E309" s="285"/>
      <c r="F309" s="285"/>
      <c r="G309" s="128"/>
      <c r="I309" s="285"/>
      <c r="J309" s="285"/>
      <c r="K309" s="285"/>
      <c r="M309" s="285"/>
      <c r="N309" s="285"/>
      <c r="O309" s="285"/>
      <c r="Q309" s="285"/>
      <c r="R309" s="285"/>
      <c r="S309" s="285"/>
      <c r="T309" s="285"/>
      <c r="U309" s="128"/>
      <c r="V309" s="128"/>
      <c r="Y309" s="128"/>
    </row>
    <row r="310" spans="5:25" ht="12.75">
      <c r="E310" s="285"/>
      <c r="F310" s="285"/>
      <c r="G310" s="128"/>
      <c r="I310" s="285"/>
      <c r="J310" s="285"/>
      <c r="K310" s="285"/>
      <c r="M310" s="285"/>
      <c r="N310" s="285"/>
      <c r="O310" s="285"/>
      <c r="Q310" s="285"/>
      <c r="R310" s="285"/>
      <c r="S310" s="285"/>
      <c r="T310" s="285"/>
      <c r="U310" s="128"/>
      <c r="V310" s="128"/>
      <c r="Y310" s="128"/>
    </row>
    <row r="311" spans="5:25" ht="12.75">
      <c r="E311" s="285"/>
      <c r="F311" s="285"/>
      <c r="G311" s="128"/>
      <c r="I311" s="285"/>
      <c r="J311" s="285"/>
      <c r="K311" s="285"/>
      <c r="M311" s="285"/>
      <c r="N311" s="285"/>
      <c r="O311" s="285"/>
      <c r="Q311" s="285"/>
      <c r="R311" s="285"/>
      <c r="S311" s="285"/>
      <c r="T311" s="285"/>
      <c r="U311" s="128"/>
      <c r="V311" s="128"/>
      <c r="Y311" s="128"/>
    </row>
    <row r="312" spans="5:25" ht="12.75">
      <c r="E312" s="285"/>
      <c r="F312" s="285"/>
      <c r="G312" s="128"/>
      <c r="I312" s="285"/>
      <c r="J312" s="285"/>
      <c r="K312" s="285"/>
      <c r="M312" s="285"/>
      <c r="N312" s="285"/>
      <c r="O312" s="285"/>
      <c r="Q312" s="285"/>
      <c r="R312" s="285"/>
      <c r="S312" s="285"/>
      <c r="T312" s="285"/>
      <c r="U312" s="128"/>
      <c r="V312" s="128"/>
      <c r="Y312" s="128"/>
    </row>
    <row r="313" spans="5:25" ht="12.75">
      <c r="E313" s="285"/>
      <c r="F313" s="285"/>
      <c r="G313" s="128"/>
      <c r="I313" s="285"/>
      <c r="J313" s="285"/>
      <c r="K313" s="285"/>
      <c r="M313" s="285"/>
      <c r="N313" s="285"/>
      <c r="O313" s="285"/>
      <c r="Q313" s="285"/>
      <c r="R313" s="285"/>
      <c r="S313" s="285"/>
      <c r="T313" s="285"/>
      <c r="U313" s="128"/>
      <c r="V313" s="128"/>
      <c r="Y313" s="128"/>
    </row>
    <row r="314" spans="5:25" ht="12.75">
      <c r="E314" s="285"/>
      <c r="F314" s="285"/>
      <c r="G314" s="128"/>
      <c r="I314" s="285"/>
      <c r="J314" s="285"/>
      <c r="K314" s="285"/>
      <c r="M314" s="285"/>
      <c r="N314" s="285"/>
      <c r="O314" s="285"/>
      <c r="Q314" s="285"/>
      <c r="R314" s="285"/>
      <c r="S314" s="285"/>
      <c r="T314" s="285"/>
      <c r="U314" s="128"/>
      <c r="V314" s="128"/>
      <c r="Y314" s="128"/>
    </row>
    <row r="315" spans="5:25" ht="12.75">
      <c r="E315" s="285"/>
      <c r="F315" s="285"/>
      <c r="G315" s="128"/>
      <c r="I315" s="285"/>
      <c r="J315" s="285"/>
      <c r="K315" s="285"/>
      <c r="M315" s="285"/>
      <c r="N315" s="285"/>
      <c r="O315" s="285"/>
      <c r="Q315" s="285"/>
      <c r="R315" s="285"/>
      <c r="S315" s="285"/>
      <c r="T315" s="285"/>
      <c r="U315" s="128"/>
      <c r="V315" s="128"/>
      <c r="Y315" s="128"/>
    </row>
    <row r="316" spans="5:25" ht="12.75">
      <c r="E316" s="285"/>
      <c r="F316" s="285"/>
      <c r="G316" s="128"/>
      <c r="I316" s="285"/>
      <c r="J316" s="285"/>
      <c r="K316" s="285"/>
      <c r="M316" s="285"/>
      <c r="N316" s="285"/>
      <c r="O316" s="285"/>
      <c r="Q316" s="285"/>
      <c r="R316" s="285"/>
      <c r="S316" s="285"/>
      <c r="T316" s="285"/>
      <c r="U316" s="128"/>
      <c r="V316" s="128"/>
      <c r="Y316" s="128"/>
    </row>
    <row r="317" spans="5:25" ht="12.75">
      <c r="E317" s="285"/>
      <c r="F317" s="285"/>
      <c r="G317" s="128"/>
      <c r="I317" s="285"/>
      <c r="J317" s="285"/>
      <c r="K317" s="285"/>
      <c r="M317" s="285"/>
      <c r="N317" s="285"/>
      <c r="O317" s="285"/>
      <c r="Q317" s="285"/>
      <c r="R317" s="285"/>
      <c r="S317" s="285"/>
      <c r="T317" s="285"/>
      <c r="U317" s="128"/>
      <c r="V317" s="128"/>
      <c r="Y317" s="128"/>
    </row>
    <row r="318" spans="5:25" ht="12.75">
      <c r="E318" s="285"/>
      <c r="F318" s="285"/>
      <c r="G318" s="128"/>
      <c r="I318" s="285"/>
      <c r="J318" s="285"/>
      <c r="K318" s="285"/>
      <c r="M318" s="285"/>
      <c r="N318" s="285"/>
      <c r="O318" s="285"/>
      <c r="Q318" s="285"/>
      <c r="R318" s="285"/>
      <c r="S318" s="285"/>
      <c r="T318" s="285"/>
      <c r="U318" s="128"/>
      <c r="V318" s="128"/>
      <c r="Y318" s="128"/>
    </row>
    <row r="319" spans="5:25" ht="12.75">
      <c r="E319" s="285"/>
      <c r="F319" s="285"/>
      <c r="G319" s="128"/>
      <c r="I319" s="285"/>
      <c r="J319" s="285"/>
      <c r="K319" s="285"/>
      <c r="M319" s="285"/>
      <c r="N319" s="285"/>
      <c r="O319" s="285"/>
      <c r="Q319" s="285"/>
      <c r="R319" s="285"/>
      <c r="S319" s="285"/>
      <c r="T319" s="285"/>
      <c r="U319" s="128"/>
      <c r="V319" s="128"/>
      <c r="Y319" s="128"/>
    </row>
    <row r="320" spans="5:25" ht="12.75">
      <c r="E320" s="285"/>
      <c r="F320" s="285"/>
      <c r="G320" s="128"/>
      <c r="I320" s="285"/>
      <c r="J320" s="285"/>
      <c r="K320" s="285"/>
      <c r="M320" s="285"/>
      <c r="N320" s="285"/>
      <c r="O320" s="285"/>
      <c r="Q320" s="285"/>
      <c r="R320" s="285"/>
      <c r="S320" s="285"/>
      <c r="T320" s="285"/>
      <c r="U320" s="128"/>
      <c r="V320" s="128"/>
      <c r="Y320" s="128"/>
    </row>
    <row r="321" spans="5:25" ht="12.75">
      <c r="E321" s="285"/>
      <c r="F321" s="285"/>
      <c r="G321" s="128"/>
      <c r="I321" s="285"/>
      <c r="J321" s="285"/>
      <c r="K321" s="285"/>
      <c r="M321" s="285"/>
      <c r="N321" s="285"/>
      <c r="O321" s="285"/>
      <c r="Q321" s="285"/>
      <c r="R321" s="285"/>
      <c r="S321" s="285"/>
      <c r="T321" s="285"/>
      <c r="U321" s="128"/>
      <c r="V321" s="128"/>
      <c r="Y321" s="128"/>
    </row>
    <row r="322" spans="5:25" ht="12.75">
      <c r="E322" s="285"/>
      <c r="F322" s="285"/>
      <c r="G322" s="128"/>
      <c r="I322" s="285"/>
      <c r="J322" s="285"/>
      <c r="K322" s="285"/>
      <c r="M322" s="285"/>
      <c r="N322" s="285"/>
      <c r="O322" s="285"/>
      <c r="Q322" s="285"/>
      <c r="R322" s="285"/>
      <c r="S322" s="285"/>
      <c r="T322" s="285"/>
      <c r="U322" s="128"/>
      <c r="V322" s="128"/>
      <c r="Y322" s="128"/>
    </row>
    <row r="323" spans="5:25" ht="12.75">
      <c r="E323" s="285"/>
      <c r="F323" s="285"/>
      <c r="G323" s="128"/>
      <c r="I323" s="285"/>
      <c r="J323" s="285"/>
      <c r="K323" s="285"/>
      <c r="M323" s="285"/>
      <c r="N323" s="285"/>
      <c r="O323" s="285"/>
      <c r="Q323" s="285"/>
      <c r="R323" s="285"/>
      <c r="S323" s="285"/>
      <c r="T323" s="285"/>
      <c r="U323" s="128"/>
      <c r="V323" s="128"/>
      <c r="Y323" s="128"/>
    </row>
    <row r="324" spans="5:25" ht="12.75">
      <c r="E324" s="285"/>
      <c r="F324" s="285"/>
      <c r="G324" s="128"/>
      <c r="I324" s="285"/>
      <c r="J324" s="285"/>
      <c r="K324" s="285"/>
      <c r="M324" s="285"/>
      <c r="N324" s="285"/>
      <c r="O324" s="285"/>
      <c r="Q324" s="285"/>
      <c r="R324" s="285"/>
      <c r="S324" s="285"/>
      <c r="T324" s="285"/>
      <c r="U324" s="128"/>
      <c r="V324" s="128"/>
      <c r="Y324" s="128"/>
    </row>
    <row r="325" spans="5:25" ht="12.75">
      <c r="E325" s="285"/>
      <c r="F325" s="285"/>
      <c r="G325" s="128"/>
      <c r="I325" s="285"/>
      <c r="J325" s="285"/>
      <c r="K325" s="285"/>
      <c r="M325" s="285"/>
      <c r="N325" s="285"/>
      <c r="O325" s="285"/>
      <c r="Q325" s="285"/>
      <c r="R325" s="285"/>
      <c r="S325" s="285"/>
      <c r="T325" s="285"/>
      <c r="U325" s="128"/>
      <c r="V325" s="128"/>
      <c r="Y325" s="128"/>
    </row>
    <row r="326" spans="5:25" ht="12.75">
      <c r="E326" s="285"/>
      <c r="F326" s="285"/>
      <c r="G326" s="128"/>
      <c r="I326" s="285"/>
      <c r="J326" s="285"/>
      <c r="K326" s="285"/>
      <c r="M326" s="285"/>
      <c r="N326" s="285"/>
      <c r="O326" s="285"/>
      <c r="Q326" s="285"/>
      <c r="R326" s="285"/>
      <c r="S326" s="285"/>
      <c r="T326" s="285"/>
      <c r="U326" s="128"/>
      <c r="V326" s="128"/>
      <c r="Y326" s="128"/>
    </row>
    <row r="327" spans="5:25" ht="12.75">
      <c r="E327" s="285"/>
      <c r="F327" s="285"/>
      <c r="G327" s="128"/>
      <c r="I327" s="285"/>
      <c r="J327" s="285"/>
      <c r="K327" s="285"/>
      <c r="M327" s="285"/>
      <c r="N327" s="285"/>
      <c r="O327" s="285"/>
      <c r="Q327" s="285"/>
      <c r="R327" s="285"/>
      <c r="S327" s="285"/>
      <c r="T327" s="285"/>
      <c r="U327" s="128"/>
      <c r="V327" s="128"/>
      <c r="Y327" s="128"/>
    </row>
    <row r="328" spans="5:25" ht="12.75">
      <c r="E328" s="285"/>
      <c r="F328" s="285"/>
      <c r="G328" s="128"/>
      <c r="I328" s="285"/>
      <c r="J328" s="285"/>
      <c r="K328" s="285"/>
      <c r="M328" s="285"/>
      <c r="N328" s="285"/>
      <c r="O328" s="285"/>
      <c r="Q328" s="285"/>
      <c r="R328" s="285"/>
      <c r="S328" s="285"/>
      <c r="T328" s="285"/>
      <c r="U328" s="128"/>
      <c r="V328" s="128"/>
      <c r="Y328" s="128"/>
    </row>
    <row r="329" spans="5:25" ht="12.75">
      <c r="E329" s="285"/>
      <c r="F329" s="285"/>
      <c r="G329" s="128"/>
      <c r="I329" s="285"/>
      <c r="J329" s="285"/>
      <c r="K329" s="285"/>
      <c r="M329" s="285"/>
      <c r="N329" s="285"/>
      <c r="O329" s="285"/>
      <c r="Q329" s="285"/>
      <c r="R329" s="285"/>
      <c r="S329" s="285"/>
      <c r="T329" s="285"/>
      <c r="U329" s="128"/>
      <c r="V329" s="128"/>
      <c r="Y329" s="128"/>
    </row>
    <row r="330" spans="5:25" ht="12.75">
      <c r="E330" s="285"/>
      <c r="F330" s="285"/>
      <c r="G330" s="128"/>
      <c r="I330" s="285"/>
      <c r="J330" s="285"/>
      <c r="K330" s="285"/>
      <c r="M330" s="285"/>
      <c r="N330" s="285"/>
      <c r="O330" s="285"/>
      <c r="Q330" s="285"/>
      <c r="R330" s="285"/>
      <c r="S330" s="285"/>
      <c r="T330" s="285"/>
      <c r="U330" s="128"/>
      <c r="V330" s="128"/>
      <c r="Y330" s="128"/>
    </row>
    <row r="331" spans="5:25" ht="12.75">
      <c r="E331" s="285"/>
      <c r="F331" s="285"/>
      <c r="G331" s="128"/>
      <c r="I331" s="285"/>
      <c r="J331" s="285"/>
      <c r="K331" s="285"/>
      <c r="M331" s="285"/>
      <c r="N331" s="285"/>
      <c r="O331" s="285"/>
      <c r="Q331" s="285"/>
      <c r="R331" s="285"/>
      <c r="S331" s="285"/>
      <c r="T331" s="285"/>
      <c r="U331" s="128"/>
      <c r="V331" s="128"/>
      <c r="Y331" s="128"/>
    </row>
    <row r="332" spans="5:25" ht="12.75">
      <c r="E332" s="285"/>
      <c r="F332" s="285"/>
      <c r="G332" s="128"/>
      <c r="I332" s="285"/>
      <c r="J332" s="285"/>
      <c r="K332" s="285"/>
      <c r="M332" s="285"/>
      <c r="N332" s="285"/>
      <c r="O332" s="285"/>
      <c r="Q332" s="285"/>
      <c r="R332" s="285"/>
      <c r="S332" s="285"/>
      <c r="T332" s="285"/>
      <c r="U332" s="128"/>
      <c r="V332" s="128"/>
      <c r="Y332" s="128"/>
    </row>
    <row r="333" spans="5:25" ht="12.75">
      <c r="E333" s="285"/>
      <c r="F333" s="285"/>
      <c r="G333" s="128"/>
      <c r="I333" s="285"/>
      <c r="J333" s="285"/>
      <c r="K333" s="285"/>
      <c r="M333" s="285"/>
      <c r="N333" s="285"/>
      <c r="O333" s="285"/>
      <c r="Q333" s="285"/>
      <c r="R333" s="285"/>
      <c r="S333" s="285"/>
      <c r="T333" s="285"/>
      <c r="U333" s="128"/>
      <c r="V333" s="128"/>
      <c r="Y333" s="128"/>
    </row>
    <row r="334" spans="5:25" ht="12.75">
      <c r="E334" s="285"/>
      <c r="F334" s="285"/>
      <c r="G334" s="128"/>
      <c r="I334" s="285"/>
      <c r="J334" s="285"/>
      <c r="K334" s="285"/>
      <c r="M334" s="285"/>
      <c r="N334" s="285"/>
      <c r="O334" s="285"/>
      <c r="Q334" s="285"/>
      <c r="R334" s="285"/>
      <c r="S334" s="285"/>
      <c r="T334" s="285"/>
      <c r="U334" s="128"/>
      <c r="V334" s="128"/>
      <c r="Y334" s="128"/>
    </row>
    <row r="335" spans="7:25" ht="12.75">
      <c r="G335" s="128"/>
      <c r="U335" s="128"/>
      <c r="V335" s="128"/>
      <c r="Y335" s="128"/>
    </row>
    <row r="336" spans="7:25" ht="12.75">
      <c r="G336" s="128"/>
      <c r="U336" s="128"/>
      <c r="V336" s="128"/>
      <c r="Y336" s="128"/>
    </row>
    <row r="337" spans="7:25" ht="12.75">
      <c r="G337" s="128"/>
      <c r="U337" s="128"/>
      <c r="V337" s="128"/>
      <c r="Y337" s="128"/>
    </row>
    <row r="338" spans="7:25" ht="12.75">
      <c r="G338" s="128"/>
      <c r="U338" s="128"/>
      <c r="V338" s="128"/>
      <c r="Y338" s="128"/>
    </row>
    <row r="339" spans="7:25" ht="12.75">
      <c r="G339" s="128"/>
      <c r="U339" s="128"/>
      <c r="V339" s="128"/>
      <c r="Y339" s="128"/>
    </row>
    <row r="340" spans="7:25" ht="12.75">
      <c r="G340" s="128"/>
      <c r="U340" s="128"/>
      <c r="V340" s="128"/>
      <c r="Y340" s="128"/>
    </row>
    <row r="341" spans="7:25" ht="12.75">
      <c r="G341" s="128"/>
      <c r="U341" s="128"/>
      <c r="V341" s="128"/>
      <c r="Y341" s="128"/>
    </row>
    <row r="342" spans="7:25" ht="12.75">
      <c r="G342" s="128"/>
      <c r="U342" s="128"/>
      <c r="V342" s="128"/>
      <c r="Y342" s="128"/>
    </row>
    <row r="343" spans="7:25" ht="12.75">
      <c r="G343" s="128"/>
      <c r="U343" s="128"/>
      <c r="V343" s="128"/>
      <c r="Y343" s="128"/>
    </row>
    <row r="344" spans="7:25" ht="12.75">
      <c r="G344" s="128"/>
      <c r="U344" s="128"/>
      <c r="V344" s="128"/>
      <c r="Y344" s="128"/>
    </row>
    <row r="345" spans="7:25" ht="12.75">
      <c r="G345" s="128"/>
      <c r="U345" s="128"/>
      <c r="V345" s="128"/>
      <c r="Y345" s="128"/>
    </row>
    <row r="346" spans="7:25" ht="12.75">
      <c r="G346" s="128"/>
      <c r="U346" s="128"/>
      <c r="V346" s="128"/>
      <c r="Y346" s="128"/>
    </row>
    <row r="347" spans="7:25" ht="12.75">
      <c r="G347" s="128"/>
      <c r="U347" s="128"/>
      <c r="V347" s="128"/>
      <c r="Y347" s="128"/>
    </row>
    <row r="348" spans="7:25" ht="12.75">
      <c r="G348" s="128"/>
      <c r="U348" s="128"/>
      <c r="V348" s="128"/>
      <c r="Y348" s="128"/>
    </row>
    <row r="349" spans="7:25" ht="12.75">
      <c r="G349" s="128"/>
      <c r="U349" s="128"/>
      <c r="V349" s="128"/>
      <c r="Y349" s="128"/>
    </row>
    <row r="350" spans="7:25" ht="12.75">
      <c r="G350" s="128"/>
      <c r="U350" s="128"/>
      <c r="V350" s="128"/>
      <c r="Y350" s="128"/>
    </row>
    <row r="351" spans="7:25" ht="12.75">
      <c r="G351" s="128"/>
      <c r="U351" s="128"/>
      <c r="V351" s="128"/>
      <c r="Y351" s="128"/>
    </row>
    <row r="352" spans="7:25" ht="12.75">
      <c r="G352" s="128"/>
      <c r="U352" s="128"/>
      <c r="V352" s="128"/>
      <c r="Y352" s="128"/>
    </row>
    <row r="353" spans="7:25" ht="12.75">
      <c r="G353" s="128"/>
      <c r="U353" s="128"/>
      <c r="V353" s="128"/>
      <c r="Y353" s="128"/>
    </row>
    <row r="354" spans="7:25" ht="12.75">
      <c r="G354" s="128"/>
      <c r="U354" s="128"/>
      <c r="V354" s="128"/>
      <c r="Y354" s="128"/>
    </row>
    <row r="355" spans="7:25" ht="12.75">
      <c r="G355" s="128"/>
      <c r="U355" s="128"/>
      <c r="V355" s="128"/>
      <c r="Y355" s="128"/>
    </row>
    <row r="356" spans="7:25" ht="12.75">
      <c r="G356" s="128"/>
      <c r="U356" s="128"/>
      <c r="V356" s="128"/>
      <c r="Y356" s="128"/>
    </row>
    <row r="357" spans="7:25" ht="12.75">
      <c r="G357" s="128"/>
      <c r="U357" s="128"/>
      <c r="V357" s="128"/>
      <c r="Y357" s="128"/>
    </row>
    <row r="358" spans="7:25" ht="12.75">
      <c r="G358" s="128"/>
      <c r="U358" s="128"/>
      <c r="V358" s="128"/>
      <c r="Y358" s="128"/>
    </row>
    <row r="359" spans="7:25" ht="12.75">
      <c r="G359" s="128"/>
      <c r="U359" s="128"/>
      <c r="V359" s="128"/>
      <c r="Y359" s="128"/>
    </row>
    <row r="360" spans="7:25" ht="12.75">
      <c r="G360" s="128"/>
      <c r="U360" s="128"/>
      <c r="V360" s="128"/>
      <c r="Y360" s="128"/>
    </row>
    <row r="361" spans="7:25" ht="12.75">
      <c r="G361" s="128"/>
      <c r="U361" s="128"/>
      <c r="V361" s="128"/>
      <c r="Y361" s="128"/>
    </row>
    <row r="362" spans="7:25" ht="12.75">
      <c r="G362" s="128"/>
      <c r="U362" s="128"/>
      <c r="V362" s="128"/>
      <c r="Y362" s="128"/>
    </row>
    <row r="363" spans="7:25" ht="12.75">
      <c r="G363" s="128"/>
      <c r="U363" s="128"/>
      <c r="V363" s="128"/>
      <c r="Y363" s="128"/>
    </row>
    <row r="364" spans="7:25" ht="12.75">
      <c r="G364" s="128"/>
      <c r="U364" s="128"/>
      <c r="V364" s="128"/>
      <c r="Y364" s="128"/>
    </row>
    <row r="365" spans="7:25" ht="12.75">
      <c r="G365" s="128"/>
      <c r="U365" s="128"/>
      <c r="V365" s="128"/>
      <c r="Y365" s="128"/>
    </row>
    <row r="366" spans="7:25" ht="12.75">
      <c r="G366" s="128"/>
      <c r="U366" s="128"/>
      <c r="V366" s="128"/>
      <c r="Y366" s="128"/>
    </row>
    <row r="367" spans="7:25" ht="12.75">
      <c r="G367" s="128"/>
      <c r="U367" s="128"/>
      <c r="V367" s="128"/>
      <c r="Y367" s="128"/>
    </row>
    <row r="368" spans="7:25" ht="12.75">
      <c r="G368" s="128"/>
      <c r="U368" s="128"/>
      <c r="V368" s="128"/>
      <c r="Y368" s="128"/>
    </row>
    <row r="369" spans="7:25" ht="12.75">
      <c r="G369" s="128"/>
      <c r="U369" s="128"/>
      <c r="V369" s="128"/>
      <c r="Y369" s="128"/>
    </row>
    <row r="370" spans="7:25" ht="12.75">
      <c r="G370" s="128"/>
      <c r="U370" s="128"/>
      <c r="V370" s="128"/>
      <c r="Y370" s="128"/>
    </row>
    <row r="371" spans="7:25" ht="12.75">
      <c r="G371" s="128"/>
      <c r="U371" s="128"/>
      <c r="V371" s="128"/>
      <c r="Y371" s="128"/>
    </row>
    <row r="372" spans="7:25" ht="12.75">
      <c r="G372" s="128"/>
      <c r="U372" s="128"/>
      <c r="V372" s="128"/>
      <c r="Y372" s="128"/>
    </row>
    <row r="373" spans="7:25" ht="12.75">
      <c r="G373" s="128"/>
      <c r="U373" s="128"/>
      <c r="V373" s="128"/>
      <c r="Y373" s="128"/>
    </row>
    <row r="374" spans="7:25" ht="12.75">
      <c r="G374" s="128"/>
      <c r="U374" s="128"/>
      <c r="V374" s="128"/>
      <c r="Y374" s="128"/>
    </row>
    <row r="375" spans="7:25" ht="12.75">
      <c r="G375" s="128"/>
      <c r="U375" s="128"/>
      <c r="V375" s="128"/>
      <c r="Y375" s="128"/>
    </row>
    <row r="376" spans="7:25" ht="12.75">
      <c r="G376" s="128"/>
      <c r="U376" s="128"/>
      <c r="V376" s="128"/>
      <c r="Y376" s="128"/>
    </row>
    <row r="377" spans="7:25" ht="12.75">
      <c r="G377" s="128"/>
      <c r="U377" s="128"/>
      <c r="V377" s="128"/>
      <c r="Y377" s="128"/>
    </row>
    <row r="378" spans="7:25" ht="12.75">
      <c r="G378" s="128"/>
      <c r="U378" s="128"/>
      <c r="V378" s="128"/>
      <c r="Y378" s="128"/>
    </row>
    <row r="379" spans="7:25" ht="12.75">
      <c r="G379" s="128"/>
      <c r="U379" s="128"/>
      <c r="V379" s="128"/>
      <c r="Y379" s="128"/>
    </row>
    <row r="380" spans="7:25" ht="12.75">
      <c r="G380" s="128"/>
      <c r="U380" s="128"/>
      <c r="V380" s="128"/>
      <c r="Y380" s="128"/>
    </row>
    <row r="381" spans="7:25" ht="12.75">
      <c r="G381" s="128"/>
      <c r="U381" s="128"/>
      <c r="V381" s="128"/>
      <c r="Y381" s="128"/>
    </row>
    <row r="382" spans="7:25" ht="12.75">
      <c r="G382" s="128"/>
      <c r="U382" s="128"/>
      <c r="V382" s="128"/>
      <c r="Y382" s="128"/>
    </row>
    <row r="383" spans="7:25" ht="12.75">
      <c r="G383" s="128"/>
      <c r="U383" s="128"/>
      <c r="V383" s="128"/>
      <c r="Y383" s="128"/>
    </row>
    <row r="384" spans="7:25" ht="12.75">
      <c r="G384" s="128"/>
      <c r="U384" s="128"/>
      <c r="V384" s="128"/>
      <c r="Y384" s="128"/>
    </row>
    <row r="385" spans="7:25" ht="12.75">
      <c r="G385" s="128"/>
      <c r="U385" s="128"/>
      <c r="V385" s="128"/>
      <c r="Y385" s="128"/>
    </row>
    <row r="386" spans="7:25" ht="12.75">
      <c r="G386" s="128"/>
      <c r="U386" s="128"/>
      <c r="V386" s="128"/>
      <c r="Y386" s="128"/>
    </row>
    <row r="387" spans="7:25" ht="12.75">
      <c r="G387" s="128"/>
      <c r="U387" s="128"/>
      <c r="V387" s="128"/>
      <c r="Y387" s="128"/>
    </row>
    <row r="388" spans="7:25" ht="12.75">
      <c r="G388" s="128"/>
      <c r="U388" s="128"/>
      <c r="V388" s="128"/>
      <c r="Y388" s="128"/>
    </row>
    <row r="389" spans="7:25" ht="12.75">
      <c r="G389" s="128"/>
      <c r="U389" s="128"/>
      <c r="V389" s="128"/>
      <c r="Y389" s="128"/>
    </row>
    <row r="390" spans="7:25" ht="12.75">
      <c r="G390" s="128"/>
      <c r="U390" s="128"/>
      <c r="V390" s="128"/>
      <c r="Y390" s="128"/>
    </row>
    <row r="391" spans="7:25" ht="12.75">
      <c r="G391" s="128"/>
      <c r="U391" s="128"/>
      <c r="V391" s="128"/>
      <c r="Y391" s="128"/>
    </row>
    <row r="392" spans="7:25" ht="12.75">
      <c r="G392" s="128"/>
      <c r="U392" s="128"/>
      <c r="V392" s="128"/>
      <c r="Y392" s="128"/>
    </row>
    <row r="393" spans="7:25" ht="12.75">
      <c r="G393" s="128"/>
      <c r="U393" s="128"/>
      <c r="V393" s="128"/>
      <c r="Y393" s="128"/>
    </row>
    <row r="394" spans="7:25" ht="12.75">
      <c r="G394" s="128"/>
      <c r="U394" s="128"/>
      <c r="V394" s="128"/>
      <c r="Y394" s="128"/>
    </row>
    <row r="395" spans="7:25" ht="12.75">
      <c r="G395" s="128"/>
      <c r="U395" s="128"/>
      <c r="V395" s="128"/>
      <c r="Y395" s="128"/>
    </row>
    <row r="396" spans="7:25" ht="12.75">
      <c r="G396" s="128"/>
      <c r="U396" s="128"/>
      <c r="V396" s="128"/>
      <c r="Y396" s="128"/>
    </row>
    <row r="397" spans="7:25" ht="12.75">
      <c r="G397" s="128"/>
      <c r="U397" s="128"/>
      <c r="V397" s="128"/>
      <c r="Y397" s="128"/>
    </row>
    <row r="398" spans="7:25" ht="12.75">
      <c r="G398" s="128"/>
      <c r="U398" s="128"/>
      <c r="V398" s="128"/>
      <c r="Y398" s="128"/>
    </row>
    <row r="399" spans="7:25" ht="12.75">
      <c r="G399" s="128"/>
      <c r="U399" s="128"/>
      <c r="V399" s="128"/>
      <c r="Y399" s="128"/>
    </row>
    <row r="400" spans="7:25" ht="12.75">
      <c r="G400" s="128"/>
      <c r="U400" s="128"/>
      <c r="V400" s="128"/>
      <c r="Y400" s="128"/>
    </row>
    <row r="401" spans="7:25" ht="12.75">
      <c r="G401" s="128"/>
      <c r="U401" s="128"/>
      <c r="V401" s="128"/>
      <c r="Y401" s="128"/>
    </row>
    <row r="402" spans="7:25" ht="12.75">
      <c r="G402" s="128"/>
      <c r="U402" s="128"/>
      <c r="V402" s="128"/>
      <c r="Y402" s="128"/>
    </row>
    <row r="403" spans="7:25" ht="12.75">
      <c r="G403" s="128"/>
      <c r="U403" s="128"/>
      <c r="V403" s="128"/>
      <c r="Y403" s="128"/>
    </row>
    <row r="404" spans="7:25" ht="12.75">
      <c r="G404" s="128"/>
      <c r="U404" s="128"/>
      <c r="V404" s="128"/>
      <c r="Y404" s="128"/>
    </row>
    <row r="405" spans="7:25" ht="12.75">
      <c r="G405" s="128"/>
      <c r="U405" s="128"/>
      <c r="V405" s="128"/>
      <c r="Y405" s="128"/>
    </row>
    <row r="406" spans="7:25" ht="12.75">
      <c r="G406" s="128"/>
      <c r="U406" s="128"/>
      <c r="V406" s="128"/>
      <c r="Y406" s="128"/>
    </row>
    <row r="407" spans="7:25" ht="12.75">
      <c r="G407" s="128"/>
      <c r="U407" s="128"/>
      <c r="V407" s="128"/>
      <c r="Y407" s="128"/>
    </row>
    <row r="408" spans="7:25" ht="12.75">
      <c r="G408" s="128"/>
      <c r="U408" s="128"/>
      <c r="V408" s="128"/>
      <c r="Y408" s="128"/>
    </row>
    <row r="409" spans="7:25" ht="12.75">
      <c r="G409" s="128"/>
      <c r="U409" s="128"/>
      <c r="V409" s="128"/>
      <c r="Y409" s="128"/>
    </row>
    <row r="410" spans="7:25" ht="12.75">
      <c r="G410" s="128"/>
      <c r="U410" s="128"/>
      <c r="V410" s="128"/>
      <c r="Y410" s="128"/>
    </row>
    <row r="411" spans="7:25" ht="12.75">
      <c r="G411" s="128"/>
      <c r="U411" s="128"/>
      <c r="V411" s="128"/>
      <c r="Y411" s="128"/>
    </row>
    <row r="412" spans="7:25" ht="12.75">
      <c r="G412" s="128"/>
      <c r="U412" s="128"/>
      <c r="V412" s="128"/>
      <c r="Y412" s="128"/>
    </row>
    <row r="413" spans="7:25" ht="12.75">
      <c r="G413" s="128"/>
      <c r="U413" s="128"/>
      <c r="V413" s="128"/>
      <c r="Y413" s="128"/>
    </row>
    <row r="414" spans="7:25" ht="12.75">
      <c r="G414" s="128"/>
      <c r="U414" s="128"/>
      <c r="V414" s="128"/>
      <c r="Y414" s="128"/>
    </row>
    <row r="415" spans="7:25" ht="12.75">
      <c r="G415" s="128"/>
      <c r="U415" s="128"/>
      <c r="V415" s="128"/>
      <c r="Y415" s="128"/>
    </row>
    <row r="416" spans="7:25" ht="12.75">
      <c r="G416" s="128"/>
      <c r="U416" s="128"/>
      <c r="V416" s="128"/>
      <c r="Y416" s="128"/>
    </row>
    <row r="417" spans="7:25" ht="12.75">
      <c r="G417" s="128"/>
      <c r="U417" s="128"/>
      <c r="V417" s="128"/>
      <c r="Y417" s="128"/>
    </row>
    <row r="418" spans="7:25" ht="12.75">
      <c r="G418" s="128"/>
      <c r="U418" s="128"/>
      <c r="V418" s="128"/>
      <c r="Y418" s="128"/>
    </row>
    <row r="419" spans="7:25" ht="12.75">
      <c r="G419" s="128"/>
      <c r="U419" s="128"/>
      <c r="V419" s="128"/>
      <c r="Y419" s="128"/>
    </row>
    <row r="420" spans="7:25" ht="12.75">
      <c r="G420" s="128"/>
      <c r="U420" s="128"/>
      <c r="V420" s="128"/>
      <c r="Y420" s="128"/>
    </row>
    <row r="421" spans="7:25" ht="12.75">
      <c r="G421" s="128"/>
      <c r="U421" s="128"/>
      <c r="V421" s="128"/>
      <c r="Y421" s="128"/>
    </row>
    <row r="422" spans="7:25" ht="12.75">
      <c r="G422" s="128"/>
      <c r="U422" s="128"/>
      <c r="V422" s="128"/>
      <c r="Y422" s="128"/>
    </row>
    <row r="423" spans="7:25" ht="12.75">
      <c r="G423" s="128"/>
      <c r="U423" s="128"/>
      <c r="V423" s="128"/>
      <c r="Y423" s="128"/>
    </row>
    <row r="424" spans="7:25" ht="12.75">
      <c r="G424" s="128"/>
      <c r="U424" s="128"/>
      <c r="V424" s="128"/>
      <c r="Y424" s="128"/>
    </row>
    <row r="425" spans="7:25" ht="12.75">
      <c r="G425" s="128"/>
      <c r="U425" s="128"/>
      <c r="V425" s="128"/>
      <c r="Y425" s="128"/>
    </row>
    <row r="426" spans="7:25" ht="12.75">
      <c r="G426" s="128"/>
      <c r="U426" s="128"/>
      <c r="V426" s="128"/>
      <c r="Y426" s="128"/>
    </row>
    <row r="427" spans="7:25" ht="12.75">
      <c r="G427" s="128"/>
      <c r="U427" s="128"/>
      <c r="V427" s="128"/>
      <c r="Y427" s="128"/>
    </row>
    <row r="428" spans="7:25" ht="12.75">
      <c r="G428" s="128"/>
      <c r="U428" s="128"/>
      <c r="V428" s="128"/>
      <c r="Y428" s="128"/>
    </row>
    <row r="429" spans="7:25" ht="12.75">
      <c r="G429" s="128"/>
      <c r="U429" s="128"/>
      <c r="V429" s="128"/>
      <c r="Y429" s="128"/>
    </row>
    <row r="430" spans="7:25" ht="12.75">
      <c r="G430" s="128"/>
      <c r="U430" s="128"/>
      <c r="V430" s="128"/>
      <c r="Y430" s="128"/>
    </row>
    <row r="431" spans="7:25" ht="12.75">
      <c r="G431" s="128"/>
      <c r="U431" s="128"/>
      <c r="V431" s="128"/>
      <c r="Y431" s="128"/>
    </row>
    <row r="432" spans="7:25" ht="12.75">
      <c r="G432" s="128"/>
      <c r="U432" s="128"/>
      <c r="V432" s="128"/>
      <c r="Y432" s="128"/>
    </row>
    <row r="433" spans="7:25" ht="12.75">
      <c r="G433" s="128"/>
      <c r="U433" s="128"/>
      <c r="V433" s="128"/>
      <c r="Y433" s="128"/>
    </row>
    <row r="434" spans="7:25" ht="12.75">
      <c r="G434" s="128"/>
      <c r="U434" s="128"/>
      <c r="V434" s="128"/>
      <c r="Y434" s="128"/>
    </row>
    <row r="435" spans="7:25" ht="12.75">
      <c r="G435" s="128"/>
      <c r="U435" s="128"/>
      <c r="V435" s="128"/>
      <c r="Y435" s="128"/>
    </row>
    <row r="436" spans="7:25" ht="12.75">
      <c r="G436" s="128"/>
      <c r="U436" s="128"/>
      <c r="V436" s="128"/>
      <c r="Y436" s="128"/>
    </row>
    <row r="437" spans="7:25" ht="12.75">
      <c r="G437" s="128"/>
      <c r="U437" s="128"/>
      <c r="V437" s="128"/>
      <c r="Y437" s="128"/>
    </row>
    <row r="438" spans="7:25" ht="12.75">
      <c r="G438" s="128"/>
      <c r="U438" s="128"/>
      <c r="V438" s="128"/>
      <c r="Y438" s="128"/>
    </row>
    <row r="439" spans="7:25" ht="12.75">
      <c r="G439" s="128"/>
      <c r="U439" s="128"/>
      <c r="V439" s="128"/>
      <c r="Y439" s="128"/>
    </row>
    <row r="440" spans="7:25" ht="12.75">
      <c r="G440" s="128"/>
      <c r="U440" s="128"/>
      <c r="V440" s="128"/>
      <c r="Y440" s="128"/>
    </row>
    <row r="441" spans="7:25" ht="12.75">
      <c r="G441" s="128"/>
      <c r="U441" s="128"/>
      <c r="V441" s="128"/>
      <c r="Y441" s="128"/>
    </row>
    <row r="442" spans="7:25" ht="12.75">
      <c r="G442" s="128"/>
      <c r="U442" s="128"/>
      <c r="V442" s="128"/>
      <c r="Y442" s="128"/>
    </row>
    <row r="443" spans="7:25" ht="12.75">
      <c r="G443" s="128"/>
      <c r="U443" s="128"/>
      <c r="V443" s="128"/>
      <c r="Y443" s="128"/>
    </row>
    <row r="444" spans="7:25" ht="12.75">
      <c r="G444" s="128"/>
      <c r="U444" s="128"/>
      <c r="V444" s="128"/>
      <c r="Y444" s="128"/>
    </row>
    <row r="445" spans="7:25" ht="12.75">
      <c r="G445" s="128"/>
      <c r="U445" s="128"/>
      <c r="V445" s="128"/>
      <c r="Y445" s="128"/>
    </row>
    <row r="446" spans="7:25" ht="12.75">
      <c r="G446" s="128"/>
      <c r="U446" s="128"/>
      <c r="V446" s="128"/>
      <c r="Y446" s="128"/>
    </row>
    <row r="447" spans="7:25" ht="12.75">
      <c r="G447" s="128"/>
      <c r="U447" s="128"/>
      <c r="V447" s="128"/>
      <c r="Y447" s="128"/>
    </row>
    <row r="448" spans="7:25" ht="12.75">
      <c r="G448" s="128"/>
      <c r="U448" s="128"/>
      <c r="V448" s="128"/>
      <c r="Y448" s="128"/>
    </row>
    <row r="449" spans="7:25" ht="12.75">
      <c r="G449" s="128"/>
      <c r="U449" s="128"/>
      <c r="V449" s="128"/>
      <c r="Y449" s="128"/>
    </row>
    <row r="450" spans="7:25" ht="12.75">
      <c r="G450" s="128"/>
      <c r="U450" s="128"/>
      <c r="V450" s="128"/>
      <c r="Y450" s="128"/>
    </row>
    <row r="451" spans="7:25" ht="12.75">
      <c r="G451" s="128"/>
      <c r="U451" s="128"/>
      <c r="V451" s="128"/>
      <c r="Y451" s="128"/>
    </row>
    <row r="452" spans="7:25" ht="12.75">
      <c r="G452" s="128"/>
      <c r="U452" s="128"/>
      <c r="V452" s="128"/>
      <c r="Y452" s="128"/>
    </row>
    <row r="453" spans="7:25" ht="12.75">
      <c r="G453" s="128"/>
      <c r="U453" s="128"/>
      <c r="V453" s="128"/>
      <c r="Y453" s="128"/>
    </row>
    <row r="454" spans="7:25" ht="12.75">
      <c r="G454" s="128"/>
      <c r="U454" s="128"/>
      <c r="V454" s="128"/>
      <c r="Y454" s="128"/>
    </row>
    <row r="455" spans="7:25" ht="12.75">
      <c r="G455" s="128"/>
      <c r="U455" s="128"/>
      <c r="V455" s="128"/>
      <c r="Y455" s="128"/>
    </row>
    <row r="456" spans="7:25" ht="12.75">
      <c r="G456" s="128"/>
      <c r="U456" s="128"/>
      <c r="V456" s="128"/>
      <c r="Y456" s="128"/>
    </row>
    <row r="457" spans="7:25" ht="12.75">
      <c r="G457" s="128"/>
      <c r="U457" s="128"/>
      <c r="V457" s="128"/>
      <c r="Y457" s="128"/>
    </row>
    <row r="458" spans="7:25" ht="12.75">
      <c r="G458" s="128"/>
      <c r="U458" s="128"/>
      <c r="V458" s="128"/>
      <c r="Y458" s="128"/>
    </row>
    <row r="459" spans="7:25" ht="12.75">
      <c r="G459" s="128"/>
      <c r="U459" s="128"/>
      <c r="V459" s="128"/>
      <c r="Y459" s="128"/>
    </row>
    <row r="460" spans="7:25" ht="12.75">
      <c r="G460" s="128"/>
      <c r="U460" s="128"/>
      <c r="V460" s="128"/>
      <c r="Y460" s="128"/>
    </row>
    <row r="461" spans="7:25" ht="12.75">
      <c r="G461" s="128"/>
      <c r="U461" s="128"/>
      <c r="V461" s="128"/>
      <c r="Y461" s="128"/>
    </row>
    <row r="462" spans="7:25" ht="12.75">
      <c r="G462" s="128"/>
      <c r="U462" s="128"/>
      <c r="V462" s="128"/>
      <c r="Y462" s="128"/>
    </row>
    <row r="463" spans="7:25" ht="12.75">
      <c r="G463" s="128"/>
      <c r="U463" s="128"/>
      <c r="V463" s="128"/>
      <c r="Y463" s="128"/>
    </row>
    <row r="464" spans="7:25" ht="12.75">
      <c r="G464" s="128"/>
      <c r="U464" s="128"/>
      <c r="V464" s="128"/>
      <c r="Y464" s="128"/>
    </row>
    <row r="465" spans="7:25" ht="12.75">
      <c r="G465" s="128"/>
      <c r="U465" s="128"/>
      <c r="V465" s="128"/>
      <c r="Y465" s="128"/>
    </row>
    <row r="466" spans="7:25" ht="12.75">
      <c r="G466" s="128"/>
      <c r="U466" s="128"/>
      <c r="V466" s="128"/>
      <c r="Y466" s="128"/>
    </row>
    <row r="467" spans="7:25" ht="12.75">
      <c r="G467" s="128"/>
      <c r="U467" s="128"/>
      <c r="V467" s="128"/>
      <c r="Y467" s="128"/>
    </row>
    <row r="468" spans="7:25" ht="12.75">
      <c r="G468" s="128"/>
      <c r="U468" s="128"/>
      <c r="V468" s="128"/>
      <c r="Y468" s="128"/>
    </row>
    <row r="469" spans="7:25" ht="12.75">
      <c r="G469" s="128"/>
      <c r="U469" s="128"/>
      <c r="V469" s="128"/>
      <c r="Y469" s="128"/>
    </row>
    <row r="470" spans="7:25" ht="12.75">
      <c r="G470" s="128"/>
      <c r="U470" s="128"/>
      <c r="V470" s="128"/>
      <c r="Y470" s="128"/>
    </row>
    <row r="471" spans="7:25" ht="12.75">
      <c r="G471" s="128"/>
      <c r="U471" s="128"/>
      <c r="V471" s="128"/>
      <c r="Y471" s="128"/>
    </row>
    <row r="472" spans="7:25" ht="12.75">
      <c r="G472" s="128"/>
      <c r="U472" s="128"/>
      <c r="V472" s="128"/>
      <c r="Y472" s="128"/>
    </row>
    <row r="473" spans="7:25" ht="12.75">
      <c r="G473" s="128"/>
      <c r="U473" s="128"/>
      <c r="V473" s="128"/>
      <c r="Y473" s="128"/>
    </row>
    <row r="474" spans="7:25" ht="12.75">
      <c r="G474" s="128"/>
      <c r="U474" s="128"/>
      <c r="V474" s="128"/>
      <c r="Y474" s="128"/>
    </row>
    <row r="475" spans="7:25" ht="12.75">
      <c r="G475" s="128"/>
      <c r="U475" s="128"/>
      <c r="V475" s="128"/>
      <c r="Y475" s="128"/>
    </row>
    <row r="476" spans="7:25" ht="12.75">
      <c r="G476" s="128"/>
      <c r="U476" s="128"/>
      <c r="V476" s="128"/>
      <c r="Y476" s="128"/>
    </row>
    <row r="477" spans="7:25" ht="12.75">
      <c r="G477" s="128"/>
      <c r="U477" s="128"/>
      <c r="V477" s="128"/>
      <c r="Y477" s="128"/>
    </row>
    <row r="478" spans="7:25" ht="12.75">
      <c r="G478" s="128"/>
      <c r="U478" s="128"/>
      <c r="V478" s="128"/>
      <c r="Y478" s="128"/>
    </row>
    <row r="479" spans="7:25" ht="12.75">
      <c r="G479" s="128"/>
      <c r="U479" s="128"/>
      <c r="V479" s="128"/>
      <c r="Y479" s="128"/>
    </row>
    <row r="480" spans="7:25" ht="12.75">
      <c r="G480" s="128"/>
      <c r="U480" s="128"/>
      <c r="V480" s="128"/>
      <c r="Y480" s="128"/>
    </row>
    <row r="481" spans="7:25" ht="12.75">
      <c r="G481" s="128"/>
      <c r="U481" s="128"/>
      <c r="V481" s="128"/>
      <c r="Y481" s="128"/>
    </row>
    <row r="482" spans="7:25" ht="12.75">
      <c r="G482" s="128"/>
      <c r="U482" s="128"/>
      <c r="V482" s="128"/>
      <c r="Y482" s="128"/>
    </row>
    <row r="483" spans="7:25" ht="12.75">
      <c r="G483" s="128"/>
      <c r="U483" s="128"/>
      <c r="V483" s="128"/>
      <c r="Y483" s="128"/>
    </row>
    <row r="484" spans="7:25" ht="12.75">
      <c r="G484" s="128"/>
      <c r="U484" s="128"/>
      <c r="V484" s="128"/>
      <c r="Y484" s="128"/>
    </row>
    <row r="485" spans="7:25" ht="12.75">
      <c r="G485" s="128"/>
      <c r="U485" s="128"/>
      <c r="V485" s="128"/>
      <c r="Y485" s="128"/>
    </row>
    <row r="486" spans="7:25" ht="12.75">
      <c r="G486" s="128"/>
      <c r="U486" s="128"/>
      <c r="V486" s="128"/>
      <c r="Y486" s="128"/>
    </row>
    <row r="487" spans="7:25" ht="12.75">
      <c r="G487" s="128"/>
      <c r="U487" s="128"/>
      <c r="V487" s="128"/>
      <c r="Y487" s="128"/>
    </row>
    <row r="488" spans="7:25" ht="12.75">
      <c r="G488" s="128"/>
      <c r="U488" s="128"/>
      <c r="V488" s="128"/>
      <c r="Y488" s="128"/>
    </row>
    <row r="489" spans="7:25" ht="12.75">
      <c r="G489" s="128"/>
      <c r="U489" s="128"/>
      <c r="V489" s="128"/>
      <c r="Y489" s="128"/>
    </row>
    <row r="490" spans="7:25" ht="12.75">
      <c r="G490" s="128"/>
      <c r="U490" s="128"/>
      <c r="V490" s="128"/>
      <c r="Y490" s="128"/>
    </row>
    <row r="491" spans="7:25" ht="12.75">
      <c r="G491" s="128"/>
      <c r="U491" s="128"/>
      <c r="V491" s="128"/>
      <c r="Y491" s="128"/>
    </row>
    <row r="492" spans="7:25" ht="12.75">
      <c r="G492" s="128"/>
      <c r="U492" s="128"/>
      <c r="V492" s="128"/>
      <c r="Y492" s="128"/>
    </row>
    <row r="493" spans="7:25" ht="12.75">
      <c r="G493" s="128"/>
      <c r="U493" s="128"/>
      <c r="V493" s="128"/>
      <c r="Y493" s="128"/>
    </row>
    <row r="494" spans="7:25" ht="12.75">
      <c r="G494" s="128"/>
      <c r="U494" s="128"/>
      <c r="V494" s="128"/>
      <c r="Y494" s="128"/>
    </row>
    <row r="495" spans="7:25" ht="12.75">
      <c r="G495" s="128"/>
      <c r="U495" s="128"/>
      <c r="V495" s="128"/>
      <c r="Y495" s="128"/>
    </row>
    <row r="496" spans="7:25" ht="12.75">
      <c r="G496" s="128"/>
      <c r="U496" s="128"/>
      <c r="V496" s="128"/>
      <c r="Y496" s="128"/>
    </row>
    <row r="497" spans="7:25" ht="12.75">
      <c r="G497" s="128"/>
      <c r="U497" s="128"/>
      <c r="V497" s="128"/>
      <c r="Y497" s="128"/>
    </row>
    <row r="498" spans="7:25" ht="12.75">
      <c r="G498" s="128"/>
      <c r="U498" s="128"/>
      <c r="V498" s="128"/>
      <c r="Y498" s="128"/>
    </row>
    <row r="499" spans="7:25" ht="12.75">
      <c r="G499" s="128"/>
      <c r="U499" s="128"/>
      <c r="V499" s="128"/>
      <c r="Y499" s="128"/>
    </row>
    <row r="500" spans="7:25" ht="12.75">
      <c r="G500" s="128"/>
      <c r="U500" s="128"/>
      <c r="V500" s="128"/>
      <c r="Y500" s="128"/>
    </row>
    <row r="501" spans="7:25" ht="12.75">
      <c r="G501" s="128"/>
      <c r="U501" s="128"/>
      <c r="V501" s="128"/>
      <c r="Y501" s="128"/>
    </row>
    <row r="502" spans="7:25" ht="12.75">
      <c r="G502" s="128"/>
      <c r="U502" s="128"/>
      <c r="V502" s="128"/>
      <c r="Y502" s="128"/>
    </row>
    <row r="503" spans="7:25" ht="12.75">
      <c r="G503" s="128"/>
      <c r="U503" s="128"/>
      <c r="V503" s="128"/>
      <c r="Y503" s="128"/>
    </row>
    <row r="504" spans="7:25" ht="12.75">
      <c r="G504" s="128"/>
      <c r="U504" s="128"/>
      <c r="V504" s="128"/>
      <c r="Y504" s="128"/>
    </row>
    <row r="505" spans="7:25" ht="12.75">
      <c r="G505" s="128"/>
      <c r="U505" s="128"/>
      <c r="V505" s="128"/>
      <c r="Y505" s="128"/>
    </row>
    <row r="506" spans="7:25" ht="12.75">
      <c r="G506" s="128"/>
      <c r="U506" s="128"/>
      <c r="V506" s="128"/>
      <c r="Y506" s="128"/>
    </row>
    <row r="507" spans="7:25" ht="12.75">
      <c r="G507" s="128"/>
      <c r="U507" s="128"/>
      <c r="V507" s="128"/>
      <c r="Y507" s="128"/>
    </row>
    <row r="508" spans="7:25" ht="12.75">
      <c r="G508" s="128"/>
      <c r="U508" s="128"/>
      <c r="V508" s="128"/>
      <c r="Y508" s="128"/>
    </row>
    <row r="509" spans="7:25" ht="12.75">
      <c r="G509" s="128"/>
      <c r="U509" s="128"/>
      <c r="V509" s="128"/>
      <c r="Y509" s="128"/>
    </row>
    <row r="510" spans="7:25" ht="12.75">
      <c r="G510" s="128"/>
      <c r="U510" s="128"/>
      <c r="V510" s="128"/>
      <c r="Y510" s="128"/>
    </row>
    <row r="511" spans="7:25" ht="12.75">
      <c r="G511" s="128"/>
      <c r="U511" s="128"/>
      <c r="V511" s="128"/>
      <c r="Y511" s="128"/>
    </row>
    <row r="512" spans="7:25" ht="12.75">
      <c r="G512" s="128"/>
      <c r="U512" s="128"/>
      <c r="V512" s="128"/>
      <c r="Y512" s="128"/>
    </row>
    <row r="513" spans="7:25" ht="12.75">
      <c r="G513" s="128"/>
      <c r="U513" s="128"/>
      <c r="V513" s="128"/>
      <c r="Y513" s="128"/>
    </row>
    <row r="514" spans="7:25" ht="12.75">
      <c r="G514" s="128"/>
      <c r="U514" s="128"/>
      <c r="V514" s="128"/>
      <c r="Y514" s="128"/>
    </row>
    <row r="515" spans="7:25" ht="12.75">
      <c r="G515" s="128"/>
      <c r="U515" s="128"/>
      <c r="V515" s="128"/>
      <c r="Y515" s="128"/>
    </row>
    <row r="516" spans="7:25" ht="12.75">
      <c r="G516" s="128"/>
      <c r="U516" s="128"/>
      <c r="V516" s="128"/>
      <c r="Y516" s="128"/>
    </row>
    <row r="517" spans="7:25" ht="12.75">
      <c r="G517" s="128"/>
      <c r="U517" s="128"/>
      <c r="V517" s="128"/>
      <c r="Y517" s="128"/>
    </row>
    <row r="518" spans="7:25" ht="12.75">
      <c r="G518" s="128"/>
      <c r="U518" s="128"/>
      <c r="V518" s="128"/>
      <c r="Y518" s="128"/>
    </row>
    <row r="519" spans="7:25" ht="12.75">
      <c r="G519" s="128"/>
      <c r="U519" s="128"/>
      <c r="V519" s="128"/>
      <c r="Y519" s="128"/>
    </row>
    <row r="520" spans="7:25" ht="12.75">
      <c r="G520" s="128"/>
      <c r="U520" s="128"/>
      <c r="V520" s="128"/>
      <c r="Y520" s="128"/>
    </row>
    <row r="521" spans="7:25" ht="12.75">
      <c r="G521" s="128"/>
      <c r="U521" s="128"/>
      <c r="V521" s="128"/>
      <c r="Y521" s="128"/>
    </row>
    <row r="522" spans="7:25" ht="12.75">
      <c r="G522" s="128"/>
      <c r="U522" s="128"/>
      <c r="V522" s="128"/>
      <c r="Y522" s="128"/>
    </row>
    <row r="523" spans="7:25" ht="12.75">
      <c r="G523" s="128"/>
      <c r="U523" s="128"/>
      <c r="V523" s="128"/>
      <c r="Y523" s="128"/>
    </row>
    <row r="524" spans="7:25" ht="12.75">
      <c r="G524" s="128"/>
      <c r="U524" s="128"/>
      <c r="V524" s="128"/>
      <c r="Y524" s="128"/>
    </row>
    <row r="525" spans="7:25" ht="12.75">
      <c r="G525" s="128"/>
      <c r="U525" s="128"/>
      <c r="V525" s="128"/>
      <c r="Y525" s="128"/>
    </row>
    <row r="526" spans="7:25" ht="12.75">
      <c r="G526" s="128"/>
      <c r="U526" s="128"/>
      <c r="V526" s="128"/>
      <c r="Y526" s="128"/>
    </row>
    <row r="527" spans="7:25" ht="12.75">
      <c r="G527" s="128"/>
      <c r="U527" s="128"/>
      <c r="V527" s="128"/>
      <c r="Y527" s="128"/>
    </row>
    <row r="528" spans="7:25" ht="12.75">
      <c r="G528" s="128"/>
      <c r="U528" s="128"/>
      <c r="V528" s="128"/>
      <c r="Y528" s="128"/>
    </row>
    <row r="529" spans="7:25" ht="12.75">
      <c r="G529" s="128"/>
      <c r="U529" s="128"/>
      <c r="V529" s="128"/>
      <c r="Y529" s="128"/>
    </row>
    <row r="530" spans="7:25" ht="12.75">
      <c r="G530" s="128"/>
      <c r="U530" s="128"/>
      <c r="V530" s="128"/>
      <c r="Y530" s="128"/>
    </row>
    <row r="531" spans="7:25" ht="12.75">
      <c r="G531" s="128"/>
      <c r="U531" s="128"/>
      <c r="V531" s="128"/>
      <c r="Y531" s="128"/>
    </row>
    <row r="532" spans="7:25" ht="12.75">
      <c r="G532" s="128"/>
      <c r="U532" s="128"/>
      <c r="V532" s="128"/>
      <c r="Y532" s="128"/>
    </row>
    <row r="533" spans="7:25" ht="12.75">
      <c r="G533" s="128"/>
      <c r="U533" s="128"/>
      <c r="V533" s="128"/>
      <c r="Y533" s="128"/>
    </row>
    <row r="534" spans="7:25" ht="12.75">
      <c r="G534" s="128"/>
      <c r="U534" s="128"/>
      <c r="V534" s="128"/>
      <c r="Y534" s="128"/>
    </row>
    <row r="535" spans="7:25" ht="12.75">
      <c r="G535" s="128"/>
      <c r="U535" s="128"/>
      <c r="V535" s="128"/>
      <c r="Y535" s="128"/>
    </row>
    <row r="536" spans="7:25" ht="12.75">
      <c r="G536" s="128"/>
      <c r="U536" s="128"/>
      <c r="V536" s="128"/>
      <c r="Y536" s="128"/>
    </row>
    <row r="537" spans="7:25" ht="12.75">
      <c r="G537" s="128"/>
      <c r="U537" s="128"/>
      <c r="V537" s="128"/>
      <c r="Y537" s="128"/>
    </row>
    <row r="538" spans="7:25" ht="12.75">
      <c r="G538" s="128"/>
      <c r="U538" s="128"/>
      <c r="V538" s="128"/>
      <c r="Y538" s="128"/>
    </row>
    <row r="539" spans="7:25" ht="12.75">
      <c r="G539" s="128"/>
      <c r="U539" s="128"/>
      <c r="V539" s="128"/>
      <c r="Y539" s="128"/>
    </row>
    <row r="540" spans="7:25" ht="12.75">
      <c r="G540" s="128"/>
      <c r="U540" s="128"/>
      <c r="V540" s="128"/>
      <c r="Y540" s="128"/>
    </row>
    <row r="541" spans="7:25" ht="12.75">
      <c r="G541" s="128"/>
      <c r="U541" s="128"/>
      <c r="V541" s="128"/>
      <c r="Y541" s="128"/>
    </row>
    <row r="542" spans="7:25" ht="12.75">
      <c r="G542" s="128"/>
      <c r="U542" s="128"/>
      <c r="V542" s="128"/>
      <c r="Y542" s="128"/>
    </row>
    <row r="543" spans="7:25" ht="12.75">
      <c r="G543" s="128"/>
      <c r="U543" s="128"/>
      <c r="V543" s="128"/>
      <c r="Y543" s="128"/>
    </row>
    <row r="544" spans="7:25" ht="12.75">
      <c r="G544" s="128"/>
      <c r="U544" s="128"/>
      <c r="V544" s="128"/>
      <c r="Y544" s="128"/>
    </row>
    <row r="545" spans="7:25" ht="12.75">
      <c r="G545" s="128"/>
      <c r="U545" s="128"/>
      <c r="V545" s="128"/>
      <c r="Y545" s="128"/>
    </row>
    <row r="546" spans="7:25" ht="12.75">
      <c r="G546" s="128"/>
      <c r="U546" s="128"/>
      <c r="V546" s="128"/>
      <c r="Y546" s="128"/>
    </row>
    <row r="547" spans="7:25" ht="12.75">
      <c r="G547" s="128"/>
      <c r="U547" s="128"/>
      <c r="V547" s="128"/>
      <c r="Y547" s="128"/>
    </row>
    <row r="548" spans="7:25" ht="12.75">
      <c r="G548" s="128"/>
      <c r="U548" s="128"/>
      <c r="V548" s="128"/>
      <c r="Y548" s="128"/>
    </row>
    <row r="549" spans="7:25" ht="12.75">
      <c r="G549" s="128"/>
      <c r="U549" s="128"/>
      <c r="V549" s="128"/>
      <c r="Y549" s="128"/>
    </row>
    <row r="550" spans="7:25" ht="12.75">
      <c r="G550" s="128"/>
      <c r="U550" s="128"/>
      <c r="V550" s="128"/>
      <c r="Y550" s="128"/>
    </row>
    <row r="551" spans="7:25" ht="12.75">
      <c r="G551" s="128"/>
      <c r="U551" s="128"/>
      <c r="V551" s="128"/>
      <c r="Y551" s="128"/>
    </row>
    <row r="552" spans="7:25" ht="12.75">
      <c r="G552" s="128"/>
      <c r="U552" s="128"/>
      <c r="V552" s="128"/>
      <c r="Y552" s="128"/>
    </row>
    <row r="553" spans="7:25" ht="12.75">
      <c r="G553" s="128"/>
      <c r="U553" s="128"/>
      <c r="V553" s="128"/>
      <c r="Y553" s="128"/>
    </row>
    <row r="554" spans="7:25" ht="12.75">
      <c r="G554" s="128"/>
      <c r="U554" s="128"/>
      <c r="V554" s="128"/>
      <c r="Y554" s="128"/>
    </row>
    <row r="555" spans="7:25" ht="12.75">
      <c r="G555" s="128"/>
      <c r="U555" s="128"/>
      <c r="V555" s="128"/>
      <c r="Y555" s="128"/>
    </row>
    <row r="556" spans="7:25" ht="12.75">
      <c r="G556" s="128"/>
      <c r="U556" s="128"/>
      <c r="V556" s="128"/>
      <c r="Y556" s="128"/>
    </row>
    <row r="557" spans="7:25" ht="12.75">
      <c r="G557" s="128"/>
      <c r="U557" s="128"/>
      <c r="V557" s="128"/>
      <c r="Y557" s="128"/>
    </row>
    <row r="558" spans="7:25" ht="12.75">
      <c r="G558" s="128"/>
      <c r="U558" s="128"/>
      <c r="V558" s="128"/>
      <c r="Y558" s="128"/>
    </row>
    <row r="559" spans="7:25" ht="12.75">
      <c r="G559" s="128"/>
      <c r="U559" s="128"/>
      <c r="V559" s="128"/>
      <c r="Y559" s="128"/>
    </row>
    <row r="560" spans="7:25" ht="12.75">
      <c r="G560" s="128"/>
      <c r="U560" s="128"/>
      <c r="V560" s="128"/>
      <c r="Y560" s="128"/>
    </row>
    <row r="561" spans="7:25" ht="12.75">
      <c r="G561" s="128"/>
      <c r="U561" s="128"/>
      <c r="V561" s="128"/>
      <c r="Y561" s="128"/>
    </row>
  </sheetData>
  <printOptions horizontalCentered="1"/>
  <pageMargins left="0.5" right="0.5" top="0.75" bottom="0.5" header="0.25" footer="0"/>
  <pageSetup fitToHeight="0"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541"/>
  <sheetViews>
    <sheetView workbookViewId="0" topLeftCell="B2">
      <selection activeCell="B7" sqref="B7"/>
    </sheetView>
  </sheetViews>
  <sheetFormatPr defaultColWidth="9.140625" defaultRowHeight="12.75" outlineLevelRow="1" outlineLevelCol="1"/>
  <cols>
    <col min="1" max="1" width="0" style="128" hidden="1" customWidth="1"/>
    <col min="2" max="2" width="3.8515625" style="129" customWidth="1"/>
    <col min="3" max="3" width="52.140625" style="129" customWidth="1"/>
    <col min="4" max="4" width="2.421875" style="129" customWidth="1"/>
    <col min="5" max="8" width="19.57421875" style="129" customWidth="1"/>
    <col min="9" max="19" width="19.57421875" style="128" hidden="1" customWidth="1" outlineLevel="1"/>
    <col min="20" max="20" width="19.57421875" style="129" customWidth="1" collapsed="1"/>
    <col min="21" max="21" width="17.8515625" style="129" customWidth="1"/>
    <col min="22" max="22" width="11.140625" style="128" hidden="1" customWidth="1"/>
    <col min="23" max="16384" width="8.00390625" style="288" customWidth="1"/>
  </cols>
  <sheetData>
    <row r="1" spans="1:22" s="286" customFormat="1" ht="12.75" hidden="1">
      <c r="A1" s="184" t="s">
        <v>897</v>
      </c>
      <c r="B1" s="185" t="s">
        <v>269</v>
      </c>
      <c r="C1" s="185" t="s">
        <v>898</v>
      </c>
      <c r="D1" s="185" t="s">
        <v>899</v>
      </c>
      <c r="E1" s="185" t="s">
        <v>900</v>
      </c>
      <c r="F1" s="185" t="s">
        <v>901</v>
      </c>
      <c r="G1" s="185" t="s">
        <v>269</v>
      </c>
      <c r="H1" s="185" t="s">
        <v>902</v>
      </c>
      <c r="I1" s="184" t="s">
        <v>903</v>
      </c>
      <c r="J1" s="184" t="s">
        <v>904</v>
      </c>
      <c r="K1" s="184" t="s">
        <v>905</v>
      </c>
      <c r="L1" s="184" t="s">
        <v>906</v>
      </c>
      <c r="M1" s="184" t="s">
        <v>907</v>
      </c>
      <c r="N1" s="184" t="s">
        <v>908</v>
      </c>
      <c r="O1" s="184" t="s">
        <v>909</v>
      </c>
      <c r="P1" s="184" t="s">
        <v>910</v>
      </c>
      <c r="Q1" s="184" t="s">
        <v>911</v>
      </c>
      <c r="R1" s="184" t="s">
        <v>912</v>
      </c>
      <c r="S1" s="184" t="s">
        <v>913</v>
      </c>
      <c r="T1" s="185" t="s">
        <v>914</v>
      </c>
      <c r="U1" s="185" t="s">
        <v>271</v>
      </c>
      <c r="V1" s="184"/>
    </row>
    <row r="2" spans="1:22" s="287" customFormat="1" ht="15.75" customHeight="1">
      <c r="A2" s="186"/>
      <c r="B2" s="5" t="str">
        <f>"University of Missouri - "&amp;TEXT(V3,)</f>
        <v>University of Missouri - University Wide Resources</v>
      </c>
      <c r="C2" s="51"/>
      <c r="D2" s="51"/>
      <c r="E2" s="51"/>
      <c r="F2" s="51"/>
      <c r="G2" s="51"/>
      <c r="H2" s="51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51"/>
      <c r="U2" s="187"/>
      <c r="V2" s="186"/>
    </row>
    <row r="3" spans="1:22" s="287" customFormat="1" ht="15.75" customHeight="1">
      <c r="A3" s="186"/>
      <c r="B3" s="11" t="s">
        <v>915</v>
      </c>
      <c r="C3" s="52"/>
      <c r="D3" s="52"/>
      <c r="E3" s="52"/>
      <c r="F3" s="52"/>
      <c r="G3" s="52"/>
      <c r="H3" s="52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52"/>
      <c r="U3" s="137"/>
      <c r="V3" s="186" t="s">
        <v>375</v>
      </c>
    </row>
    <row r="4" spans="1:22" s="287" customFormat="1" ht="15.75" customHeight="1">
      <c r="A4" s="186"/>
      <c r="B4" s="138" t="str">
        <f>"For the Year Ending "&amp;TEXT(V4,"MMMM DD, YYY")</f>
        <v>For the Year Ending June 30, 2004</v>
      </c>
      <c r="C4" s="52"/>
      <c r="D4" s="52"/>
      <c r="E4" s="52"/>
      <c r="F4" s="52"/>
      <c r="G4" s="52"/>
      <c r="H4" s="52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52"/>
      <c r="U4" s="137"/>
      <c r="V4" s="186" t="s">
        <v>85</v>
      </c>
    </row>
    <row r="5" spans="1:22" s="287" customFormat="1" ht="12.75" customHeight="1">
      <c r="A5" s="186"/>
      <c r="B5" s="188"/>
      <c r="C5" s="189"/>
      <c r="D5" s="136"/>
      <c r="E5" s="189"/>
      <c r="F5" s="189"/>
      <c r="G5" s="189"/>
      <c r="H5" s="189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9"/>
      <c r="U5" s="190"/>
      <c r="V5" s="186"/>
    </row>
    <row r="6" spans="2:21" ht="12.75">
      <c r="B6" s="191"/>
      <c r="C6" s="192"/>
      <c r="D6" s="193"/>
      <c r="E6" s="161" t="s">
        <v>916</v>
      </c>
      <c r="F6" s="162"/>
      <c r="G6" s="162"/>
      <c r="H6" s="162"/>
      <c r="T6" s="163"/>
      <c r="U6" s="100"/>
    </row>
    <row r="7" spans="1:22" s="290" customFormat="1" ht="45" customHeight="1">
      <c r="A7" s="194" t="s">
        <v>270</v>
      </c>
      <c r="B7" s="195"/>
      <c r="C7" s="196"/>
      <c r="D7" s="197"/>
      <c r="E7" s="198" t="s">
        <v>917</v>
      </c>
      <c r="F7" s="198" t="s">
        <v>918</v>
      </c>
      <c r="G7" s="198" t="s">
        <v>919</v>
      </c>
      <c r="H7" s="198" t="s">
        <v>920</v>
      </c>
      <c r="I7" s="194" t="s">
        <v>921</v>
      </c>
      <c r="J7" s="194" t="s">
        <v>922</v>
      </c>
      <c r="K7" s="194" t="s">
        <v>736</v>
      </c>
      <c r="L7" s="194" t="s">
        <v>923</v>
      </c>
      <c r="M7" s="194" t="s">
        <v>765</v>
      </c>
      <c r="N7" s="194" t="s">
        <v>924</v>
      </c>
      <c r="O7" s="194" t="s">
        <v>925</v>
      </c>
      <c r="P7" s="194" t="s">
        <v>926</v>
      </c>
      <c r="Q7" s="194" t="s">
        <v>927</v>
      </c>
      <c r="R7" s="194" t="s">
        <v>928</v>
      </c>
      <c r="S7" s="194" t="s">
        <v>929</v>
      </c>
      <c r="T7" s="198" t="s">
        <v>930</v>
      </c>
      <c r="U7" s="289" t="s">
        <v>931</v>
      </c>
      <c r="V7" s="194"/>
    </row>
    <row r="8" spans="1:59" s="292" customFormat="1" ht="12.75" customHeight="1">
      <c r="A8" s="168"/>
      <c r="B8" s="161"/>
      <c r="C8" s="162"/>
      <c r="D8" s="163"/>
      <c r="E8" s="147"/>
      <c r="F8" s="147"/>
      <c r="G8" s="147"/>
      <c r="H8" s="147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47"/>
      <c r="U8" s="147"/>
      <c r="V8" s="167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1"/>
      <c r="BF8" s="291"/>
      <c r="BG8" s="291"/>
    </row>
    <row r="9" spans="1:59" s="292" customFormat="1" ht="12.75" customHeight="1">
      <c r="A9" s="199"/>
      <c r="B9" s="65" t="s">
        <v>317</v>
      </c>
      <c r="C9" s="166"/>
      <c r="D9" s="66"/>
      <c r="E9" s="144"/>
      <c r="F9" s="144"/>
      <c r="G9" s="144"/>
      <c r="H9" s="144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44"/>
      <c r="U9" s="144"/>
      <c r="V9" s="200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1"/>
      <c r="BD9" s="291"/>
      <c r="BE9" s="291"/>
      <c r="BF9" s="291"/>
      <c r="BG9" s="291"/>
    </row>
    <row r="10" spans="1:59" s="292" customFormat="1" ht="12.75" customHeight="1">
      <c r="A10" s="168" t="s">
        <v>555</v>
      </c>
      <c r="B10" s="168"/>
      <c r="C10" s="167" t="s">
        <v>124</v>
      </c>
      <c r="D10" s="169"/>
      <c r="E10" s="170">
        <v>0</v>
      </c>
      <c r="F10" s="170">
        <v>0</v>
      </c>
      <c r="G10" s="170">
        <v>0</v>
      </c>
      <c r="H10" s="170">
        <v>0</v>
      </c>
      <c r="I10" s="201">
        <v>0</v>
      </c>
      <c r="J10" s="201">
        <v>0</v>
      </c>
      <c r="K10" s="201">
        <v>0</v>
      </c>
      <c r="L10" s="201">
        <v>0</v>
      </c>
      <c r="M10" s="201">
        <v>0</v>
      </c>
      <c r="N10" s="201">
        <v>0</v>
      </c>
      <c r="O10" s="201">
        <v>0</v>
      </c>
      <c r="P10" s="201">
        <v>0</v>
      </c>
      <c r="Q10" s="201">
        <v>0</v>
      </c>
      <c r="R10" s="201">
        <v>0</v>
      </c>
      <c r="S10" s="201">
        <v>0</v>
      </c>
      <c r="T10" s="170">
        <v>0</v>
      </c>
      <c r="U10" s="170">
        <f>E10+F10+G10+H10+T10</f>
        <v>0</v>
      </c>
      <c r="V10" s="167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291"/>
      <c r="AZ10" s="291"/>
      <c r="BA10" s="291"/>
      <c r="BB10" s="291"/>
      <c r="BC10" s="291"/>
      <c r="BD10" s="291"/>
      <c r="BE10" s="291"/>
      <c r="BF10" s="291"/>
      <c r="BG10" s="291"/>
    </row>
    <row r="11" spans="1:59" s="292" customFormat="1" ht="12.75" customHeight="1">
      <c r="A11" s="168" t="s">
        <v>556</v>
      </c>
      <c r="B11" s="168"/>
      <c r="C11" s="167" t="s">
        <v>319</v>
      </c>
      <c r="D11" s="169"/>
      <c r="E11" s="172">
        <v>0</v>
      </c>
      <c r="F11" s="172">
        <v>0</v>
      </c>
      <c r="G11" s="172">
        <v>0</v>
      </c>
      <c r="H11" s="172">
        <v>0</v>
      </c>
      <c r="I11" s="202">
        <v>0</v>
      </c>
      <c r="J11" s="202">
        <v>0</v>
      </c>
      <c r="K11" s="202">
        <v>0</v>
      </c>
      <c r="L11" s="202">
        <v>0</v>
      </c>
      <c r="M11" s="202">
        <v>0</v>
      </c>
      <c r="N11" s="202">
        <v>0</v>
      </c>
      <c r="O11" s="202">
        <v>0</v>
      </c>
      <c r="P11" s="202">
        <v>0</v>
      </c>
      <c r="Q11" s="202">
        <v>0</v>
      </c>
      <c r="R11" s="202">
        <v>0</v>
      </c>
      <c r="S11" s="202">
        <v>0</v>
      </c>
      <c r="T11" s="172">
        <v>0</v>
      </c>
      <c r="U11" s="172">
        <f>E11+F11+G11+H11+T11</f>
        <v>0</v>
      </c>
      <c r="V11" s="167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291"/>
      <c r="AQ11" s="291"/>
      <c r="AR11" s="291"/>
      <c r="AS11" s="291"/>
      <c r="AT11" s="291"/>
      <c r="AU11" s="291"/>
      <c r="AV11" s="291"/>
      <c r="AW11" s="291"/>
      <c r="AX11" s="291"/>
      <c r="AY11" s="291"/>
      <c r="AZ11" s="291"/>
      <c r="BA11" s="291"/>
      <c r="BB11" s="291"/>
      <c r="BC11" s="291"/>
      <c r="BD11" s="291"/>
      <c r="BE11" s="291"/>
      <c r="BF11" s="291"/>
      <c r="BG11" s="291"/>
    </row>
    <row r="12" spans="1:59" s="292" customFormat="1" ht="12.75" customHeight="1">
      <c r="A12" s="199" t="s">
        <v>271</v>
      </c>
      <c r="B12" s="168"/>
      <c r="C12" s="167" t="s">
        <v>128</v>
      </c>
      <c r="D12" s="169"/>
      <c r="E12" s="172">
        <f aca="true" t="shared" si="0" ref="E12:U12">E10-E11</f>
        <v>0</v>
      </c>
      <c r="F12" s="172">
        <f t="shared" si="0"/>
        <v>0</v>
      </c>
      <c r="G12" s="172">
        <f t="shared" si="0"/>
        <v>0</v>
      </c>
      <c r="H12" s="172">
        <f t="shared" si="0"/>
        <v>0</v>
      </c>
      <c r="I12" s="207">
        <f t="shared" si="0"/>
        <v>0</v>
      </c>
      <c r="J12" s="207">
        <f t="shared" si="0"/>
        <v>0</v>
      </c>
      <c r="K12" s="207">
        <f t="shared" si="0"/>
        <v>0</v>
      </c>
      <c r="L12" s="207">
        <f t="shared" si="0"/>
        <v>0</v>
      </c>
      <c r="M12" s="207">
        <f t="shared" si="0"/>
        <v>0</v>
      </c>
      <c r="N12" s="207">
        <f t="shared" si="0"/>
        <v>0</v>
      </c>
      <c r="O12" s="207">
        <f t="shared" si="0"/>
        <v>0</v>
      </c>
      <c r="P12" s="207">
        <f t="shared" si="0"/>
        <v>0</v>
      </c>
      <c r="Q12" s="207">
        <f t="shared" si="0"/>
        <v>0</v>
      </c>
      <c r="R12" s="207">
        <f t="shared" si="0"/>
        <v>0</v>
      </c>
      <c r="S12" s="207">
        <f t="shared" si="0"/>
        <v>0</v>
      </c>
      <c r="T12" s="172">
        <f t="shared" si="0"/>
        <v>0</v>
      </c>
      <c r="U12" s="172">
        <f t="shared" si="0"/>
        <v>0</v>
      </c>
      <c r="V12" s="200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1"/>
      <c r="AS12" s="291"/>
      <c r="AT12" s="291"/>
      <c r="AU12" s="291"/>
      <c r="AV12" s="291"/>
      <c r="AW12" s="291"/>
      <c r="AX12" s="291"/>
      <c r="AY12" s="291"/>
      <c r="AZ12" s="291"/>
      <c r="BA12" s="291"/>
      <c r="BB12" s="291"/>
      <c r="BC12" s="291"/>
      <c r="BD12" s="291"/>
      <c r="BE12" s="291"/>
      <c r="BF12" s="291"/>
      <c r="BG12" s="291"/>
    </row>
    <row r="13" spans="1:59" s="292" customFormat="1" ht="12.75" customHeight="1">
      <c r="A13" s="168"/>
      <c r="B13" s="168"/>
      <c r="C13" s="167"/>
      <c r="D13" s="169"/>
      <c r="E13" s="172"/>
      <c r="F13" s="172"/>
      <c r="G13" s="172"/>
      <c r="H13" s="17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172"/>
      <c r="U13" s="172"/>
      <c r="V13" s="167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91"/>
      <c r="AU13" s="291"/>
      <c r="AV13" s="291"/>
      <c r="AW13" s="291"/>
      <c r="AX13" s="291"/>
      <c r="AY13" s="291"/>
      <c r="AZ13" s="291"/>
      <c r="BA13" s="291"/>
      <c r="BB13" s="291"/>
      <c r="BC13" s="291"/>
      <c r="BD13" s="291"/>
      <c r="BE13" s="291"/>
      <c r="BF13" s="291"/>
      <c r="BG13" s="291"/>
    </row>
    <row r="14" spans="1:59" s="292" customFormat="1" ht="12.75" customHeight="1">
      <c r="A14" s="168" t="s">
        <v>932</v>
      </c>
      <c r="B14" s="168"/>
      <c r="C14" s="167" t="s">
        <v>321</v>
      </c>
      <c r="D14" s="169"/>
      <c r="E14" s="172">
        <v>0</v>
      </c>
      <c r="F14" s="172">
        <v>0</v>
      </c>
      <c r="G14" s="172">
        <v>0</v>
      </c>
      <c r="H14" s="172">
        <v>0</v>
      </c>
      <c r="I14" s="202">
        <v>0</v>
      </c>
      <c r="J14" s="202">
        <v>0</v>
      </c>
      <c r="K14" s="202">
        <v>0</v>
      </c>
      <c r="L14" s="202">
        <v>0</v>
      </c>
      <c r="M14" s="202">
        <v>0</v>
      </c>
      <c r="N14" s="202">
        <v>0</v>
      </c>
      <c r="O14" s="202">
        <v>0</v>
      </c>
      <c r="P14" s="202">
        <v>0</v>
      </c>
      <c r="Q14" s="202">
        <v>0</v>
      </c>
      <c r="R14" s="202">
        <v>0</v>
      </c>
      <c r="S14" s="202">
        <v>0</v>
      </c>
      <c r="T14" s="172">
        <v>0</v>
      </c>
      <c r="U14" s="172">
        <f>E14+F14+G14+H14+T14</f>
        <v>0</v>
      </c>
      <c r="V14" s="167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</row>
    <row r="15" spans="1:59" s="292" customFormat="1" ht="12.75" customHeight="1">
      <c r="A15" s="168" t="s">
        <v>933</v>
      </c>
      <c r="B15" s="168"/>
      <c r="C15" s="167" t="s">
        <v>322</v>
      </c>
      <c r="D15" s="169"/>
      <c r="E15" s="172">
        <v>0</v>
      </c>
      <c r="F15" s="172">
        <v>0</v>
      </c>
      <c r="G15" s="172">
        <v>0</v>
      </c>
      <c r="H15" s="172">
        <v>0</v>
      </c>
      <c r="I15" s="202">
        <v>0</v>
      </c>
      <c r="J15" s="202">
        <v>0</v>
      </c>
      <c r="K15" s="202">
        <v>0</v>
      </c>
      <c r="L15" s="202">
        <v>0</v>
      </c>
      <c r="M15" s="202">
        <v>0</v>
      </c>
      <c r="N15" s="202">
        <v>0</v>
      </c>
      <c r="O15" s="202">
        <v>0</v>
      </c>
      <c r="P15" s="202">
        <v>0</v>
      </c>
      <c r="Q15" s="202">
        <v>0</v>
      </c>
      <c r="R15" s="202">
        <v>0</v>
      </c>
      <c r="S15" s="202">
        <v>0</v>
      </c>
      <c r="T15" s="172">
        <v>0</v>
      </c>
      <c r="U15" s="172">
        <f>E15+F15+G15+H15+T15</f>
        <v>0</v>
      </c>
      <c r="V15" s="167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/>
      <c r="BC15" s="291"/>
      <c r="BD15" s="291"/>
      <c r="BE15" s="291"/>
      <c r="BF15" s="291"/>
      <c r="BG15" s="291"/>
    </row>
    <row r="16" spans="1:59" s="292" customFormat="1" ht="12.75" customHeight="1">
      <c r="A16" s="168" t="s">
        <v>934</v>
      </c>
      <c r="B16" s="168"/>
      <c r="C16" s="167" t="s">
        <v>323</v>
      </c>
      <c r="D16" s="169"/>
      <c r="E16" s="172">
        <v>0</v>
      </c>
      <c r="F16" s="172">
        <v>0</v>
      </c>
      <c r="G16" s="172">
        <v>0</v>
      </c>
      <c r="H16" s="172">
        <v>0</v>
      </c>
      <c r="I16" s="202">
        <v>0</v>
      </c>
      <c r="J16" s="202">
        <v>0</v>
      </c>
      <c r="K16" s="202">
        <v>0</v>
      </c>
      <c r="L16" s="202">
        <v>0</v>
      </c>
      <c r="M16" s="202">
        <v>0</v>
      </c>
      <c r="N16" s="202">
        <v>0</v>
      </c>
      <c r="O16" s="202">
        <v>0</v>
      </c>
      <c r="P16" s="202">
        <v>0</v>
      </c>
      <c r="Q16" s="202">
        <v>0</v>
      </c>
      <c r="R16" s="202">
        <v>0</v>
      </c>
      <c r="S16" s="202">
        <v>0</v>
      </c>
      <c r="T16" s="172">
        <v>0</v>
      </c>
      <c r="U16" s="172">
        <f>E16+F16+G16+H16+T16</f>
        <v>0</v>
      </c>
      <c r="V16" s="167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291"/>
      <c r="AP16" s="291"/>
      <c r="AQ16" s="291"/>
      <c r="AR16" s="291"/>
      <c r="AS16" s="291"/>
      <c r="AT16" s="291"/>
      <c r="AU16" s="291"/>
      <c r="AV16" s="291"/>
      <c r="AW16" s="291"/>
      <c r="AX16" s="291"/>
      <c r="AY16" s="291"/>
      <c r="AZ16" s="291"/>
      <c r="BA16" s="291"/>
      <c r="BB16" s="291"/>
      <c r="BC16" s="291"/>
      <c r="BD16" s="291"/>
      <c r="BE16" s="291"/>
      <c r="BF16" s="291"/>
      <c r="BG16" s="291"/>
    </row>
    <row r="17" spans="1:59" s="292" customFormat="1" ht="12.75" customHeight="1">
      <c r="A17" s="168" t="s">
        <v>560</v>
      </c>
      <c r="B17" s="168"/>
      <c r="C17" s="167" t="s">
        <v>561</v>
      </c>
      <c r="D17" s="169"/>
      <c r="E17" s="172">
        <v>0</v>
      </c>
      <c r="F17" s="172">
        <v>0</v>
      </c>
      <c r="G17" s="172">
        <v>0</v>
      </c>
      <c r="H17" s="172">
        <v>0</v>
      </c>
      <c r="I17" s="202">
        <v>0</v>
      </c>
      <c r="J17" s="202">
        <v>0</v>
      </c>
      <c r="K17" s="202">
        <v>0</v>
      </c>
      <c r="L17" s="202">
        <v>0</v>
      </c>
      <c r="M17" s="202">
        <v>0</v>
      </c>
      <c r="N17" s="202">
        <v>0</v>
      </c>
      <c r="O17" s="202">
        <v>0</v>
      </c>
      <c r="P17" s="202">
        <v>0</v>
      </c>
      <c r="Q17" s="202">
        <v>0</v>
      </c>
      <c r="R17" s="202">
        <v>0</v>
      </c>
      <c r="S17" s="202">
        <v>0</v>
      </c>
      <c r="T17" s="172">
        <v>0</v>
      </c>
      <c r="U17" s="172">
        <f>E17+F17+G17+H17+T17</f>
        <v>0</v>
      </c>
      <c r="V17" s="167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291"/>
      <c r="AQ17" s="291"/>
      <c r="AR17" s="291"/>
      <c r="AS17" s="291"/>
      <c r="AT17" s="291"/>
      <c r="AU17" s="291"/>
      <c r="AV17" s="291"/>
      <c r="AW17" s="291"/>
      <c r="AX17" s="291"/>
      <c r="AY17" s="291"/>
      <c r="AZ17" s="291"/>
      <c r="BA17" s="291"/>
      <c r="BB17" s="291"/>
      <c r="BC17" s="291"/>
      <c r="BD17" s="291"/>
      <c r="BE17" s="291"/>
      <c r="BF17" s="291"/>
      <c r="BG17" s="291"/>
    </row>
    <row r="18" spans="1:59" s="292" customFormat="1" ht="12.75" customHeight="1">
      <c r="A18" s="168"/>
      <c r="B18" s="168"/>
      <c r="C18" s="167" t="s">
        <v>562</v>
      </c>
      <c r="D18" s="169"/>
      <c r="E18" s="172"/>
      <c r="F18" s="172"/>
      <c r="G18" s="172"/>
      <c r="H18" s="17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172"/>
      <c r="U18" s="172"/>
      <c r="V18" s="167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1"/>
      <c r="AO18" s="291"/>
      <c r="AP18" s="291"/>
      <c r="AQ18" s="291"/>
      <c r="AR18" s="291"/>
      <c r="AS18" s="291"/>
      <c r="AT18" s="291"/>
      <c r="AU18" s="291"/>
      <c r="AV18" s="291"/>
      <c r="AW18" s="291"/>
      <c r="AX18" s="291"/>
      <c r="AY18" s="291"/>
      <c r="AZ18" s="291"/>
      <c r="BA18" s="291"/>
      <c r="BB18" s="291"/>
      <c r="BC18" s="291"/>
      <c r="BD18" s="291"/>
      <c r="BE18" s="291"/>
      <c r="BF18" s="291"/>
      <c r="BG18" s="291"/>
    </row>
    <row r="19" spans="1:59" s="292" customFormat="1" ht="12.75" customHeight="1">
      <c r="A19" s="168"/>
      <c r="B19" s="168"/>
      <c r="C19" s="167" t="s">
        <v>195</v>
      </c>
      <c r="D19" s="169"/>
      <c r="E19" s="172">
        <v>0</v>
      </c>
      <c r="F19" s="172">
        <v>0</v>
      </c>
      <c r="G19" s="172">
        <v>0</v>
      </c>
      <c r="H19" s="172">
        <v>0</v>
      </c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172">
        <v>0</v>
      </c>
      <c r="U19" s="172">
        <f aca="true" t="shared" si="1" ref="U19:U27">E19+F19+G19+H19+T19</f>
        <v>0</v>
      </c>
      <c r="V19" s="167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91"/>
      <c r="AT19" s="291"/>
      <c r="AU19" s="291"/>
      <c r="AV19" s="291"/>
      <c r="AW19" s="291"/>
      <c r="AX19" s="291"/>
      <c r="AY19" s="291"/>
      <c r="AZ19" s="291"/>
      <c r="BA19" s="291"/>
      <c r="BB19" s="291"/>
      <c r="BC19" s="291"/>
      <c r="BD19" s="291"/>
      <c r="BE19" s="291"/>
      <c r="BF19" s="291"/>
      <c r="BG19" s="291"/>
    </row>
    <row r="20" spans="1:59" s="292" customFormat="1" ht="12.75" customHeight="1">
      <c r="A20" s="168"/>
      <c r="B20" s="168"/>
      <c r="C20" s="167" t="s">
        <v>327</v>
      </c>
      <c r="D20" s="169"/>
      <c r="E20" s="172">
        <v>0</v>
      </c>
      <c r="F20" s="172">
        <v>0</v>
      </c>
      <c r="G20" s="172">
        <v>0</v>
      </c>
      <c r="H20" s="172">
        <v>0</v>
      </c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172">
        <v>0</v>
      </c>
      <c r="U20" s="172">
        <f t="shared" si="1"/>
        <v>0</v>
      </c>
      <c r="V20" s="167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  <c r="AR20" s="291"/>
      <c r="AS20" s="291"/>
      <c r="AT20" s="291"/>
      <c r="AU20" s="291"/>
      <c r="AV20" s="291"/>
      <c r="AW20" s="291"/>
      <c r="AX20" s="291"/>
      <c r="AY20" s="291"/>
      <c r="AZ20" s="291"/>
      <c r="BA20" s="291"/>
      <c r="BB20" s="291"/>
      <c r="BC20" s="291"/>
      <c r="BD20" s="291"/>
      <c r="BE20" s="291"/>
      <c r="BF20" s="291"/>
      <c r="BG20" s="291"/>
    </row>
    <row r="21" spans="1:59" s="292" customFormat="1" ht="12.75" customHeight="1">
      <c r="A21" s="168"/>
      <c r="B21" s="168"/>
      <c r="C21" s="167" t="s">
        <v>328</v>
      </c>
      <c r="D21" s="169"/>
      <c r="E21" s="172">
        <v>0</v>
      </c>
      <c r="F21" s="172">
        <v>0</v>
      </c>
      <c r="G21" s="172">
        <v>0</v>
      </c>
      <c r="H21" s="172">
        <v>0</v>
      </c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172">
        <v>0</v>
      </c>
      <c r="U21" s="172">
        <f t="shared" si="1"/>
        <v>0</v>
      </c>
      <c r="V21" s="167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1"/>
      <c r="AR21" s="291"/>
      <c r="AS21" s="291"/>
      <c r="AT21" s="291"/>
      <c r="AU21" s="291"/>
      <c r="AV21" s="291"/>
      <c r="AW21" s="291"/>
      <c r="AX21" s="291"/>
      <c r="AY21" s="291"/>
      <c r="AZ21" s="291"/>
      <c r="BA21" s="291"/>
      <c r="BB21" s="291"/>
      <c r="BC21" s="291"/>
      <c r="BD21" s="291"/>
      <c r="BE21" s="291"/>
      <c r="BF21" s="291"/>
      <c r="BG21" s="291"/>
    </row>
    <row r="22" spans="1:59" s="292" customFormat="1" ht="12.75" customHeight="1">
      <c r="A22" s="168" t="s">
        <v>563</v>
      </c>
      <c r="B22" s="168"/>
      <c r="C22" s="167" t="s">
        <v>129</v>
      </c>
      <c r="D22" s="169"/>
      <c r="E22" s="172">
        <v>0</v>
      </c>
      <c r="F22" s="172">
        <v>0</v>
      </c>
      <c r="G22" s="172">
        <v>0</v>
      </c>
      <c r="H22" s="172">
        <v>0</v>
      </c>
      <c r="I22" s="202">
        <v>0</v>
      </c>
      <c r="J22" s="202">
        <v>0</v>
      </c>
      <c r="K22" s="202">
        <v>0</v>
      </c>
      <c r="L22" s="202">
        <v>0</v>
      </c>
      <c r="M22" s="202">
        <v>0</v>
      </c>
      <c r="N22" s="202">
        <v>0</v>
      </c>
      <c r="O22" s="202">
        <v>0</v>
      </c>
      <c r="P22" s="202">
        <v>0</v>
      </c>
      <c r="Q22" s="202">
        <v>0</v>
      </c>
      <c r="R22" s="202">
        <v>0</v>
      </c>
      <c r="S22" s="202">
        <v>0</v>
      </c>
      <c r="T22" s="172">
        <v>0</v>
      </c>
      <c r="U22" s="172">
        <f t="shared" si="1"/>
        <v>0</v>
      </c>
      <c r="V22" s="167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1"/>
      <c r="BA22" s="291"/>
      <c r="BB22" s="291"/>
      <c r="BC22" s="291"/>
      <c r="BD22" s="291"/>
      <c r="BE22" s="291"/>
      <c r="BF22" s="291"/>
      <c r="BG22" s="291"/>
    </row>
    <row r="23" spans="1:59" s="292" customFormat="1" ht="12.75" customHeight="1">
      <c r="A23" s="168"/>
      <c r="B23" s="168"/>
      <c r="C23" s="167" t="s">
        <v>329</v>
      </c>
      <c r="D23" s="169"/>
      <c r="E23" s="172">
        <v>0</v>
      </c>
      <c r="F23" s="172">
        <v>0</v>
      </c>
      <c r="G23" s="172">
        <v>0</v>
      </c>
      <c r="H23" s="172">
        <v>0</v>
      </c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172">
        <v>0</v>
      </c>
      <c r="U23" s="172">
        <f t="shared" si="1"/>
        <v>0</v>
      </c>
      <c r="V23" s="167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91"/>
      <c r="AP23" s="291"/>
      <c r="AQ23" s="291"/>
      <c r="AR23" s="291"/>
      <c r="AS23" s="291"/>
      <c r="AT23" s="291"/>
      <c r="AU23" s="291"/>
      <c r="AV23" s="291"/>
      <c r="AW23" s="291"/>
      <c r="AX23" s="291"/>
      <c r="AY23" s="291"/>
      <c r="AZ23" s="291"/>
      <c r="BA23" s="291"/>
      <c r="BB23" s="291"/>
      <c r="BC23" s="291"/>
      <c r="BD23" s="291"/>
      <c r="BE23" s="291"/>
      <c r="BF23" s="291"/>
      <c r="BG23" s="291"/>
    </row>
    <row r="24" spans="1:59" s="292" customFormat="1" ht="12.75" customHeight="1">
      <c r="A24" s="168" t="s">
        <v>564</v>
      </c>
      <c r="B24" s="168"/>
      <c r="C24" s="167" t="s">
        <v>330</v>
      </c>
      <c r="D24" s="169"/>
      <c r="E24" s="172">
        <v>0</v>
      </c>
      <c r="F24" s="172">
        <v>0</v>
      </c>
      <c r="G24" s="172">
        <v>0</v>
      </c>
      <c r="H24" s="172">
        <v>0</v>
      </c>
      <c r="I24" s="202">
        <v>0</v>
      </c>
      <c r="J24" s="202">
        <v>0</v>
      </c>
      <c r="K24" s="202">
        <v>0</v>
      </c>
      <c r="L24" s="202">
        <v>0</v>
      </c>
      <c r="M24" s="202">
        <v>0</v>
      </c>
      <c r="N24" s="202">
        <v>0</v>
      </c>
      <c r="O24" s="202">
        <v>0</v>
      </c>
      <c r="P24" s="202">
        <v>0</v>
      </c>
      <c r="Q24" s="202">
        <v>0</v>
      </c>
      <c r="R24" s="202">
        <v>0</v>
      </c>
      <c r="S24" s="202">
        <v>0</v>
      </c>
      <c r="T24" s="172">
        <v>0</v>
      </c>
      <c r="U24" s="172">
        <f t="shared" si="1"/>
        <v>0</v>
      </c>
      <c r="V24" s="167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291"/>
      <c r="AR24" s="291"/>
      <c r="AS24" s="291"/>
      <c r="AT24" s="291"/>
      <c r="AU24" s="291"/>
      <c r="AV24" s="291"/>
      <c r="AW24" s="291"/>
      <c r="AX24" s="291"/>
      <c r="AY24" s="291"/>
      <c r="AZ24" s="291"/>
      <c r="BA24" s="291"/>
      <c r="BB24" s="291"/>
      <c r="BC24" s="291"/>
      <c r="BD24" s="291"/>
      <c r="BE24" s="291"/>
      <c r="BF24" s="291"/>
      <c r="BG24" s="291"/>
    </row>
    <row r="25" spans="1:59" s="286" customFormat="1" ht="12.75" hidden="1" outlineLevel="1">
      <c r="A25" s="184" t="s">
        <v>935</v>
      </c>
      <c r="B25" s="185"/>
      <c r="C25" s="185" t="s">
        <v>936</v>
      </c>
      <c r="D25" s="185" t="s">
        <v>937</v>
      </c>
      <c r="E25" s="205">
        <v>0</v>
      </c>
      <c r="F25" s="205">
        <v>0</v>
      </c>
      <c r="G25" s="205"/>
      <c r="H25" s="205">
        <v>0</v>
      </c>
      <c r="I25" s="206">
        <v>0</v>
      </c>
      <c r="J25" s="206">
        <v>0</v>
      </c>
      <c r="K25" s="206">
        <v>0</v>
      </c>
      <c r="L25" s="206">
        <v>0</v>
      </c>
      <c r="M25" s="206">
        <v>0</v>
      </c>
      <c r="N25" s="206">
        <v>0</v>
      </c>
      <c r="O25" s="206">
        <v>288582.88</v>
      </c>
      <c r="P25" s="206">
        <v>0</v>
      </c>
      <c r="Q25" s="206">
        <v>0</v>
      </c>
      <c r="R25" s="206">
        <v>0</v>
      </c>
      <c r="S25" s="206">
        <v>0</v>
      </c>
      <c r="T25" s="205">
        <v>288582.88</v>
      </c>
      <c r="U25" s="205">
        <f t="shared" si="1"/>
        <v>288582.88</v>
      </c>
      <c r="V25" s="184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3"/>
      <c r="AI25" s="293"/>
      <c r="AJ25" s="293"/>
      <c r="AK25" s="293"/>
      <c r="AL25" s="293"/>
      <c r="AM25" s="293"/>
      <c r="AN25" s="293"/>
      <c r="AO25" s="293"/>
      <c r="AP25" s="293"/>
      <c r="AQ25" s="293"/>
      <c r="AR25" s="293"/>
      <c r="AS25" s="293"/>
      <c r="AT25" s="293"/>
      <c r="AU25" s="293"/>
      <c r="AV25" s="293"/>
      <c r="AW25" s="293"/>
      <c r="AX25" s="293"/>
      <c r="AY25" s="293"/>
      <c r="AZ25" s="293"/>
      <c r="BA25" s="293"/>
      <c r="BB25" s="293"/>
      <c r="BC25" s="293"/>
      <c r="BD25" s="293"/>
      <c r="BE25" s="293"/>
      <c r="BF25" s="293"/>
      <c r="BG25" s="293"/>
    </row>
    <row r="26" spans="1:59" s="286" customFormat="1" ht="12.75" hidden="1" outlineLevel="1">
      <c r="A26" s="184" t="s">
        <v>938</v>
      </c>
      <c r="B26" s="185"/>
      <c r="C26" s="185" t="s">
        <v>939</v>
      </c>
      <c r="D26" s="185" t="s">
        <v>940</v>
      </c>
      <c r="E26" s="205">
        <v>252363.28</v>
      </c>
      <c r="F26" s="205">
        <v>0</v>
      </c>
      <c r="G26" s="205"/>
      <c r="H26" s="205">
        <v>0</v>
      </c>
      <c r="I26" s="206">
        <v>0</v>
      </c>
      <c r="J26" s="206">
        <v>0</v>
      </c>
      <c r="K26" s="206">
        <v>0</v>
      </c>
      <c r="L26" s="206">
        <v>0</v>
      </c>
      <c r="M26" s="206">
        <v>0</v>
      </c>
      <c r="N26" s="206">
        <v>0</v>
      </c>
      <c r="O26" s="206">
        <v>0</v>
      </c>
      <c r="P26" s="206">
        <v>0</v>
      </c>
      <c r="Q26" s="206">
        <v>0</v>
      </c>
      <c r="R26" s="206">
        <v>0</v>
      </c>
      <c r="S26" s="206">
        <v>0</v>
      </c>
      <c r="T26" s="205">
        <v>0</v>
      </c>
      <c r="U26" s="205">
        <f t="shared" si="1"/>
        <v>252363.28</v>
      </c>
      <c r="V26" s="184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  <c r="AN26" s="293"/>
      <c r="AO26" s="293"/>
      <c r="AP26" s="293"/>
      <c r="AQ26" s="293"/>
      <c r="AR26" s="293"/>
      <c r="AS26" s="293"/>
      <c r="AT26" s="293"/>
      <c r="AU26" s="293"/>
      <c r="AV26" s="293"/>
      <c r="AW26" s="293"/>
      <c r="AX26" s="293"/>
      <c r="AY26" s="293"/>
      <c r="AZ26" s="293"/>
      <c r="BA26" s="293"/>
      <c r="BB26" s="293"/>
      <c r="BC26" s="293"/>
      <c r="BD26" s="293"/>
      <c r="BE26" s="293"/>
      <c r="BF26" s="293"/>
      <c r="BG26" s="293"/>
    </row>
    <row r="27" spans="1:59" s="292" customFormat="1" ht="12.75" customHeight="1" collapsed="1">
      <c r="A27" s="168" t="s">
        <v>565</v>
      </c>
      <c r="B27" s="168"/>
      <c r="C27" s="167" t="s">
        <v>331</v>
      </c>
      <c r="D27" s="169"/>
      <c r="E27" s="172">
        <v>252363.28</v>
      </c>
      <c r="F27" s="172">
        <v>0</v>
      </c>
      <c r="G27" s="172">
        <v>0</v>
      </c>
      <c r="H27" s="172">
        <v>0</v>
      </c>
      <c r="I27" s="202">
        <v>0</v>
      </c>
      <c r="J27" s="202">
        <v>0</v>
      </c>
      <c r="K27" s="202">
        <v>0</v>
      </c>
      <c r="L27" s="202">
        <v>0</v>
      </c>
      <c r="M27" s="202">
        <v>0</v>
      </c>
      <c r="N27" s="202">
        <v>0</v>
      </c>
      <c r="O27" s="202">
        <v>288582.88</v>
      </c>
      <c r="P27" s="202">
        <v>0</v>
      </c>
      <c r="Q27" s="202">
        <v>0</v>
      </c>
      <c r="R27" s="202">
        <v>0</v>
      </c>
      <c r="S27" s="202">
        <v>0</v>
      </c>
      <c r="T27" s="172">
        <v>288582.88</v>
      </c>
      <c r="U27" s="172">
        <f t="shared" si="1"/>
        <v>540946.16</v>
      </c>
      <c r="V27" s="167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291"/>
      <c r="AP27" s="291"/>
      <c r="AQ27" s="291"/>
      <c r="AR27" s="291"/>
      <c r="AS27" s="291"/>
      <c r="AT27" s="291"/>
      <c r="AU27" s="291"/>
      <c r="AV27" s="291"/>
      <c r="AW27" s="291"/>
      <c r="AX27" s="291"/>
      <c r="AY27" s="291"/>
      <c r="AZ27" s="291"/>
      <c r="BA27" s="291"/>
      <c r="BB27" s="291"/>
      <c r="BC27" s="291"/>
      <c r="BD27" s="291"/>
      <c r="BE27" s="291"/>
      <c r="BF27" s="291"/>
      <c r="BG27" s="291"/>
    </row>
    <row r="28" spans="1:59" s="292" customFormat="1" ht="12.75" customHeight="1">
      <c r="A28" s="203" t="s">
        <v>271</v>
      </c>
      <c r="B28" s="174"/>
      <c r="C28" s="166" t="s">
        <v>332</v>
      </c>
      <c r="D28" s="66"/>
      <c r="E28" s="176">
        <f aca="true" t="shared" si="2" ref="E28:U28">+E12+E14+E15+E16+E17+E19+E20+E21+E22+E23+E24+E27</f>
        <v>252363.28</v>
      </c>
      <c r="F28" s="176">
        <f t="shared" si="2"/>
        <v>0</v>
      </c>
      <c r="G28" s="176">
        <f t="shared" si="2"/>
        <v>0</v>
      </c>
      <c r="H28" s="176">
        <f t="shared" si="2"/>
        <v>0</v>
      </c>
      <c r="I28" s="204">
        <f t="shared" si="2"/>
        <v>0</v>
      </c>
      <c r="J28" s="204">
        <f t="shared" si="2"/>
        <v>0</v>
      </c>
      <c r="K28" s="204">
        <f t="shared" si="2"/>
        <v>0</v>
      </c>
      <c r="L28" s="204">
        <f t="shared" si="2"/>
        <v>0</v>
      </c>
      <c r="M28" s="204">
        <f t="shared" si="2"/>
        <v>0</v>
      </c>
      <c r="N28" s="204">
        <f t="shared" si="2"/>
        <v>0</v>
      </c>
      <c r="O28" s="204">
        <f t="shared" si="2"/>
        <v>288582.88</v>
      </c>
      <c r="P28" s="204">
        <f t="shared" si="2"/>
        <v>0</v>
      </c>
      <c r="Q28" s="204">
        <f t="shared" si="2"/>
        <v>0</v>
      </c>
      <c r="R28" s="204">
        <f t="shared" si="2"/>
        <v>0</v>
      </c>
      <c r="S28" s="204">
        <f t="shared" si="2"/>
        <v>0</v>
      </c>
      <c r="T28" s="176">
        <f t="shared" si="2"/>
        <v>288582.88</v>
      </c>
      <c r="U28" s="176">
        <f t="shared" si="2"/>
        <v>540946.16</v>
      </c>
      <c r="V28" s="200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291"/>
      <c r="AR28" s="291"/>
      <c r="AS28" s="291"/>
      <c r="AT28" s="291"/>
      <c r="AU28" s="291"/>
      <c r="AV28" s="291"/>
      <c r="AW28" s="291"/>
      <c r="AX28" s="291"/>
      <c r="AY28" s="291"/>
      <c r="AZ28" s="291"/>
      <c r="BA28" s="291"/>
      <c r="BB28" s="291"/>
      <c r="BC28" s="291"/>
      <c r="BD28" s="291"/>
      <c r="BE28" s="291"/>
      <c r="BF28" s="291"/>
      <c r="BG28" s="291"/>
    </row>
    <row r="29" spans="1:59" s="292" customFormat="1" ht="12.75" customHeight="1">
      <c r="A29" s="168"/>
      <c r="B29" s="168"/>
      <c r="C29" s="167"/>
      <c r="D29" s="169"/>
      <c r="E29" s="172"/>
      <c r="F29" s="172"/>
      <c r="G29" s="172"/>
      <c r="H29" s="17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172"/>
      <c r="U29" s="172"/>
      <c r="V29" s="167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1"/>
      <c r="AJ29" s="291"/>
      <c r="AK29" s="291"/>
      <c r="AL29" s="291"/>
      <c r="AM29" s="291"/>
      <c r="AN29" s="291"/>
      <c r="AO29" s="291"/>
      <c r="AP29" s="291"/>
      <c r="AQ29" s="291"/>
      <c r="AR29" s="291"/>
      <c r="AS29" s="291"/>
      <c r="AT29" s="291"/>
      <c r="AU29" s="291"/>
      <c r="AV29" s="291"/>
      <c r="AW29" s="291"/>
      <c r="AX29" s="291"/>
      <c r="AY29" s="291"/>
      <c r="AZ29" s="291"/>
      <c r="BA29" s="291"/>
      <c r="BB29" s="291"/>
      <c r="BC29" s="291"/>
      <c r="BD29" s="291"/>
      <c r="BE29" s="291"/>
      <c r="BF29" s="291"/>
      <c r="BG29" s="291"/>
    </row>
    <row r="30" spans="1:59" s="292" customFormat="1" ht="12.75" customHeight="1">
      <c r="A30" s="199"/>
      <c r="B30" s="174" t="s">
        <v>333</v>
      </c>
      <c r="C30" s="175"/>
      <c r="D30" s="75"/>
      <c r="E30" s="172"/>
      <c r="F30" s="172"/>
      <c r="G30" s="172"/>
      <c r="H30" s="172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172"/>
      <c r="U30" s="172"/>
      <c r="V30" s="200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291"/>
      <c r="AN30" s="291"/>
      <c r="AO30" s="291"/>
      <c r="AP30" s="291"/>
      <c r="AQ30" s="291"/>
      <c r="AR30" s="291"/>
      <c r="AS30" s="291"/>
      <c r="AT30" s="291"/>
      <c r="AU30" s="291"/>
      <c r="AV30" s="291"/>
      <c r="AW30" s="291"/>
      <c r="AX30" s="291"/>
      <c r="AY30" s="291"/>
      <c r="AZ30" s="291"/>
      <c r="BA30" s="291"/>
      <c r="BB30" s="291"/>
      <c r="BC30" s="291"/>
      <c r="BD30" s="291"/>
      <c r="BE30" s="291"/>
      <c r="BF30" s="291"/>
      <c r="BG30" s="291"/>
    </row>
    <row r="31" spans="1:59" s="286" customFormat="1" ht="12.75" hidden="1" outlineLevel="1">
      <c r="A31" s="184" t="s">
        <v>566</v>
      </c>
      <c r="B31" s="185"/>
      <c r="C31" s="185" t="s">
        <v>567</v>
      </c>
      <c r="D31" s="185" t="s">
        <v>568</v>
      </c>
      <c r="E31" s="205">
        <v>15000</v>
      </c>
      <c r="F31" s="205">
        <v>0</v>
      </c>
      <c r="G31" s="205"/>
      <c r="H31" s="205">
        <v>0</v>
      </c>
      <c r="I31" s="206">
        <v>0</v>
      </c>
      <c r="J31" s="206">
        <v>0</v>
      </c>
      <c r="K31" s="206">
        <v>0</v>
      </c>
      <c r="L31" s="206">
        <v>0</v>
      </c>
      <c r="M31" s="206">
        <v>0</v>
      </c>
      <c r="N31" s="206">
        <v>0</v>
      </c>
      <c r="O31" s="206">
        <v>0</v>
      </c>
      <c r="P31" s="206">
        <v>0</v>
      </c>
      <c r="Q31" s="206">
        <v>0</v>
      </c>
      <c r="R31" s="206">
        <v>0</v>
      </c>
      <c r="S31" s="206">
        <v>0</v>
      </c>
      <c r="T31" s="205">
        <v>0</v>
      </c>
      <c r="U31" s="205">
        <f aca="true" t="shared" si="3" ref="U31:U62">E31+F31+G31+H31+T31</f>
        <v>15000</v>
      </c>
      <c r="V31" s="184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3"/>
      <c r="AJ31" s="293"/>
      <c r="AK31" s="293"/>
      <c r="AL31" s="293"/>
      <c r="AM31" s="293"/>
      <c r="AN31" s="293"/>
      <c r="AO31" s="293"/>
      <c r="AP31" s="293"/>
      <c r="AQ31" s="293"/>
      <c r="AR31" s="293"/>
      <c r="AS31" s="293"/>
      <c r="AT31" s="293"/>
      <c r="AU31" s="293"/>
      <c r="AV31" s="293"/>
      <c r="AW31" s="293"/>
      <c r="AX31" s="293"/>
      <c r="AY31" s="293"/>
      <c r="AZ31" s="293"/>
      <c r="BA31" s="293"/>
      <c r="BB31" s="293"/>
      <c r="BC31" s="293"/>
      <c r="BD31" s="293"/>
      <c r="BE31" s="293"/>
      <c r="BF31" s="293"/>
      <c r="BG31" s="293"/>
    </row>
    <row r="32" spans="1:59" s="286" customFormat="1" ht="12.75" hidden="1" outlineLevel="1">
      <c r="A32" s="184" t="s">
        <v>569</v>
      </c>
      <c r="B32" s="185"/>
      <c r="C32" s="185" t="s">
        <v>570</v>
      </c>
      <c r="D32" s="185" t="s">
        <v>571</v>
      </c>
      <c r="E32" s="205">
        <v>14750</v>
      </c>
      <c r="F32" s="205">
        <v>0</v>
      </c>
      <c r="G32" s="205"/>
      <c r="H32" s="205">
        <v>0</v>
      </c>
      <c r="I32" s="206">
        <v>0</v>
      </c>
      <c r="J32" s="206">
        <v>0</v>
      </c>
      <c r="K32" s="206">
        <v>0</v>
      </c>
      <c r="L32" s="206">
        <v>0</v>
      </c>
      <c r="M32" s="206">
        <v>0</v>
      </c>
      <c r="N32" s="206">
        <v>0</v>
      </c>
      <c r="O32" s="206">
        <v>0</v>
      </c>
      <c r="P32" s="206">
        <v>0</v>
      </c>
      <c r="Q32" s="206">
        <v>0</v>
      </c>
      <c r="R32" s="206">
        <v>0</v>
      </c>
      <c r="S32" s="206">
        <v>0</v>
      </c>
      <c r="T32" s="205">
        <v>0</v>
      </c>
      <c r="U32" s="205">
        <f t="shared" si="3"/>
        <v>14750</v>
      </c>
      <c r="V32" s="184"/>
      <c r="W32" s="293"/>
      <c r="X32" s="293"/>
      <c r="Y32" s="293"/>
      <c r="Z32" s="293"/>
      <c r="AA32" s="293"/>
      <c r="AB32" s="293"/>
      <c r="AC32" s="293"/>
      <c r="AD32" s="293"/>
      <c r="AE32" s="293"/>
      <c r="AF32" s="293"/>
      <c r="AG32" s="293"/>
      <c r="AH32" s="293"/>
      <c r="AI32" s="293"/>
      <c r="AJ32" s="293"/>
      <c r="AK32" s="293"/>
      <c r="AL32" s="293"/>
      <c r="AM32" s="293"/>
      <c r="AN32" s="293"/>
      <c r="AO32" s="293"/>
      <c r="AP32" s="293"/>
      <c r="AQ32" s="293"/>
      <c r="AR32" s="293"/>
      <c r="AS32" s="293"/>
      <c r="AT32" s="293"/>
      <c r="AU32" s="293"/>
      <c r="AV32" s="293"/>
      <c r="AW32" s="293"/>
      <c r="AX32" s="293"/>
      <c r="AY32" s="293"/>
      <c r="AZ32" s="293"/>
      <c r="BA32" s="293"/>
      <c r="BB32" s="293"/>
      <c r="BC32" s="293"/>
      <c r="BD32" s="293"/>
      <c r="BE32" s="293"/>
      <c r="BF32" s="293"/>
      <c r="BG32" s="293"/>
    </row>
    <row r="33" spans="1:59" s="286" customFormat="1" ht="12.75" hidden="1" outlineLevel="1">
      <c r="A33" s="184" t="s">
        <v>572</v>
      </c>
      <c r="B33" s="185"/>
      <c r="C33" s="185" t="s">
        <v>573</v>
      </c>
      <c r="D33" s="185" t="s">
        <v>574</v>
      </c>
      <c r="E33" s="205">
        <v>40590.72</v>
      </c>
      <c r="F33" s="205">
        <v>0</v>
      </c>
      <c r="G33" s="205"/>
      <c r="H33" s="205">
        <v>0</v>
      </c>
      <c r="I33" s="206">
        <v>0</v>
      </c>
      <c r="J33" s="206">
        <v>0</v>
      </c>
      <c r="K33" s="206">
        <v>9045.38</v>
      </c>
      <c r="L33" s="206">
        <v>0</v>
      </c>
      <c r="M33" s="206">
        <v>0</v>
      </c>
      <c r="N33" s="206">
        <v>9045.28</v>
      </c>
      <c r="O33" s="206">
        <v>130240.2</v>
      </c>
      <c r="P33" s="206">
        <v>0</v>
      </c>
      <c r="Q33" s="206">
        <v>0</v>
      </c>
      <c r="R33" s="206">
        <v>0</v>
      </c>
      <c r="S33" s="206">
        <v>0</v>
      </c>
      <c r="T33" s="205">
        <v>148330.86</v>
      </c>
      <c r="U33" s="205">
        <f t="shared" si="3"/>
        <v>188921.58</v>
      </c>
      <c r="V33" s="184"/>
      <c r="W33" s="293"/>
      <c r="X33" s="293"/>
      <c r="Y33" s="293"/>
      <c r="Z33" s="293"/>
      <c r="AA33" s="293"/>
      <c r="AB33" s="293"/>
      <c r="AC33" s="293"/>
      <c r="AD33" s="293"/>
      <c r="AE33" s="293"/>
      <c r="AF33" s="293"/>
      <c r="AG33" s="293"/>
      <c r="AH33" s="293"/>
      <c r="AI33" s="293"/>
      <c r="AJ33" s="293"/>
      <c r="AK33" s="293"/>
      <c r="AL33" s="293"/>
      <c r="AM33" s="293"/>
      <c r="AN33" s="293"/>
      <c r="AO33" s="293"/>
      <c r="AP33" s="293"/>
      <c r="AQ33" s="293"/>
      <c r="AR33" s="293"/>
      <c r="AS33" s="293"/>
      <c r="AT33" s="293"/>
      <c r="AU33" s="293"/>
      <c r="AV33" s="293"/>
      <c r="AW33" s="293"/>
      <c r="AX33" s="293"/>
      <c r="AY33" s="293"/>
      <c r="AZ33" s="293"/>
      <c r="BA33" s="293"/>
      <c r="BB33" s="293"/>
      <c r="BC33" s="293"/>
      <c r="BD33" s="293"/>
      <c r="BE33" s="293"/>
      <c r="BF33" s="293"/>
      <c r="BG33" s="293"/>
    </row>
    <row r="34" spans="1:59" s="286" customFormat="1" ht="12.75" hidden="1" outlineLevel="1">
      <c r="A34" s="184" t="s">
        <v>575</v>
      </c>
      <c r="B34" s="185"/>
      <c r="C34" s="185" t="s">
        <v>576</v>
      </c>
      <c r="D34" s="185" t="s">
        <v>577</v>
      </c>
      <c r="E34" s="205">
        <v>181343.64</v>
      </c>
      <c r="F34" s="205">
        <v>0</v>
      </c>
      <c r="G34" s="205"/>
      <c r="H34" s="205">
        <v>0</v>
      </c>
      <c r="I34" s="206">
        <v>0</v>
      </c>
      <c r="J34" s="206">
        <v>0</v>
      </c>
      <c r="K34" s="206">
        <v>26515.58</v>
      </c>
      <c r="L34" s="206">
        <v>0</v>
      </c>
      <c r="M34" s="206">
        <v>0</v>
      </c>
      <c r="N34" s="206">
        <v>25003.74</v>
      </c>
      <c r="O34" s="206">
        <v>101506.3</v>
      </c>
      <c r="P34" s="206">
        <v>0</v>
      </c>
      <c r="Q34" s="206">
        <v>0</v>
      </c>
      <c r="R34" s="206">
        <v>0</v>
      </c>
      <c r="S34" s="206">
        <v>0</v>
      </c>
      <c r="T34" s="205">
        <v>153025.62</v>
      </c>
      <c r="U34" s="205">
        <f t="shared" si="3"/>
        <v>334369.26</v>
      </c>
      <c r="V34" s="184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293"/>
      <c r="AL34" s="293"/>
      <c r="AM34" s="293"/>
      <c r="AN34" s="293"/>
      <c r="AO34" s="293"/>
      <c r="AP34" s="293"/>
      <c r="AQ34" s="293"/>
      <c r="AR34" s="293"/>
      <c r="AS34" s="293"/>
      <c r="AT34" s="293"/>
      <c r="AU34" s="293"/>
      <c r="AV34" s="293"/>
      <c r="AW34" s="293"/>
      <c r="AX34" s="293"/>
      <c r="AY34" s="293"/>
      <c r="AZ34" s="293"/>
      <c r="BA34" s="293"/>
      <c r="BB34" s="293"/>
      <c r="BC34" s="293"/>
      <c r="BD34" s="293"/>
      <c r="BE34" s="293"/>
      <c r="BF34" s="293"/>
      <c r="BG34" s="293"/>
    </row>
    <row r="35" spans="1:59" s="286" customFormat="1" ht="12.75" hidden="1" outlineLevel="1">
      <c r="A35" s="184" t="s">
        <v>578</v>
      </c>
      <c r="B35" s="185"/>
      <c r="C35" s="185" t="s">
        <v>579</v>
      </c>
      <c r="D35" s="185" t="s">
        <v>580</v>
      </c>
      <c r="E35" s="205">
        <v>0</v>
      </c>
      <c r="F35" s="205">
        <v>0</v>
      </c>
      <c r="G35" s="205"/>
      <c r="H35" s="205">
        <v>0</v>
      </c>
      <c r="I35" s="206">
        <v>0</v>
      </c>
      <c r="J35" s="206">
        <v>0</v>
      </c>
      <c r="K35" s="206">
        <v>1844.1</v>
      </c>
      <c r="L35" s="206">
        <v>0</v>
      </c>
      <c r="M35" s="206">
        <v>0</v>
      </c>
      <c r="N35" s="206">
        <v>0</v>
      </c>
      <c r="O35" s="206">
        <v>15121.26</v>
      </c>
      <c r="P35" s="206">
        <v>0</v>
      </c>
      <c r="Q35" s="206">
        <v>0</v>
      </c>
      <c r="R35" s="206">
        <v>0</v>
      </c>
      <c r="S35" s="206">
        <v>0</v>
      </c>
      <c r="T35" s="205">
        <v>16965.36</v>
      </c>
      <c r="U35" s="205">
        <f t="shared" si="3"/>
        <v>16965.36</v>
      </c>
      <c r="V35" s="184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3"/>
      <c r="AN35" s="293"/>
      <c r="AO35" s="293"/>
      <c r="AP35" s="293"/>
      <c r="AQ35" s="293"/>
      <c r="AR35" s="293"/>
      <c r="AS35" s="293"/>
      <c r="AT35" s="293"/>
      <c r="AU35" s="293"/>
      <c r="AV35" s="293"/>
      <c r="AW35" s="293"/>
      <c r="AX35" s="293"/>
      <c r="AY35" s="293"/>
      <c r="AZ35" s="293"/>
      <c r="BA35" s="293"/>
      <c r="BB35" s="293"/>
      <c r="BC35" s="293"/>
      <c r="BD35" s="293"/>
      <c r="BE35" s="293"/>
      <c r="BF35" s="293"/>
      <c r="BG35" s="293"/>
    </row>
    <row r="36" spans="1:59" s="286" customFormat="1" ht="12.75" hidden="1" outlineLevel="1">
      <c r="A36" s="184" t="s">
        <v>581</v>
      </c>
      <c r="B36" s="185"/>
      <c r="C36" s="185" t="s">
        <v>582</v>
      </c>
      <c r="D36" s="185" t="s">
        <v>583</v>
      </c>
      <c r="E36" s="205">
        <v>-1107.16</v>
      </c>
      <c r="F36" s="205">
        <v>0</v>
      </c>
      <c r="G36" s="205"/>
      <c r="H36" s="205">
        <v>0</v>
      </c>
      <c r="I36" s="206">
        <v>0</v>
      </c>
      <c r="J36" s="206">
        <v>0</v>
      </c>
      <c r="K36" s="206">
        <v>243.58</v>
      </c>
      <c r="L36" s="206">
        <v>0</v>
      </c>
      <c r="M36" s="206">
        <v>0</v>
      </c>
      <c r="N36" s="206">
        <v>-785.78</v>
      </c>
      <c r="O36" s="206">
        <v>-937.46</v>
      </c>
      <c r="P36" s="206">
        <v>0</v>
      </c>
      <c r="Q36" s="206">
        <v>0</v>
      </c>
      <c r="R36" s="206">
        <v>0</v>
      </c>
      <c r="S36" s="206">
        <v>0</v>
      </c>
      <c r="T36" s="205">
        <v>-1479.66</v>
      </c>
      <c r="U36" s="205">
        <f t="shared" si="3"/>
        <v>-2586.82</v>
      </c>
      <c r="V36" s="184"/>
      <c r="W36" s="293"/>
      <c r="X36" s="293"/>
      <c r="Y36" s="293"/>
      <c r="Z36" s="293"/>
      <c r="AA36" s="293"/>
      <c r="AB36" s="293"/>
      <c r="AC36" s="293"/>
      <c r="AD36" s="293"/>
      <c r="AE36" s="293"/>
      <c r="AF36" s="293"/>
      <c r="AG36" s="293"/>
      <c r="AH36" s="293"/>
      <c r="AI36" s="293"/>
      <c r="AJ36" s="293"/>
      <c r="AK36" s="293"/>
      <c r="AL36" s="293"/>
      <c r="AM36" s="293"/>
      <c r="AN36" s="293"/>
      <c r="AO36" s="293"/>
      <c r="AP36" s="293"/>
      <c r="AQ36" s="293"/>
      <c r="AR36" s="293"/>
      <c r="AS36" s="293"/>
      <c r="AT36" s="293"/>
      <c r="AU36" s="293"/>
      <c r="AV36" s="293"/>
      <c r="AW36" s="293"/>
      <c r="AX36" s="293"/>
      <c r="AY36" s="293"/>
      <c r="AZ36" s="293"/>
      <c r="BA36" s="293"/>
      <c r="BB36" s="293"/>
      <c r="BC36" s="293"/>
      <c r="BD36" s="293"/>
      <c r="BE36" s="293"/>
      <c r="BF36" s="293"/>
      <c r="BG36" s="293"/>
    </row>
    <row r="37" spans="1:59" s="292" customFormat="1" ht="12.75" customHeight="1" collapsed="1">
      <c r="A37" s="168" t="s">
        <v>584</v>
      </c>
      <c r="B37" s="168"/>
      <c r="C37" s="167" t="s">
        <v>334</v>
      </c>
      <c r="D37" s="169"/>
      <c r="E37" s="172">
        <v>250577.2</v>
      </c>
      <c r="F37" s="172">
        <v>0</v>
      </c>
      <c r="G37" s="172">
        <v>0</v>
      </c>
      <c r="H37" s="172">
        <v>0</v>
      </c>
      <c r="I37" s="202">
        <v>0</v>
      </c>
      <c r="J37" s="202">
        <v>0</v>
      </c>
      <c r="K37" s="202">
        <v>37648.64</v>
      </c>
      <c r="L37" s="202">
        <v>0</v>
      </c>
      <c r="M37" s="202">
        <v>0</v>
      </c>
      <c r="N37" s="202">
        <v>33263.24</v>
      </c>
      <c r="O37" s="202">
        <v>245930.3</v>
      </c>
      <c r="P37" s="202">
        <v>0</v>
      </c>
      <c r="Q37" s="202">
        <v>0</v>
      </c>
      <c r="R37" s="202">
        <v>0</v>
      </c>
      <c r="S37" s="202">
        <v>0</v>
      </c>
      <c r="T37" s="172">
        <v>316842.18</v>
      </c>
      <c r="U37" s="172">
        <f t="shared" si="3"/>
        <v>567419.38</v>
      </c>
      <c r="V37" s="167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1"/>
      <c r="AM37" s="291"/>
      <c r="AN37" s="291"/>
      <c r="AO37" s="291"/>
      <c r="AP37" s="291"/>
      <c r="AQ37" s="291"/>
      <c r="AR37" s="291"/>
      <c r="AS37" s="291"/>
      <c r="AT37" s="291"/>
      <c r="AU37" s="291"/>
      <c r="AV37" s="291"/>
      <c r="AW37" s="291"/>
      <c r="AX37" s="291"/>
      <c r="AY37" s="291"/>
      <c r="AZ37" s="291"/>
      <c r="BA37" s="291"/>
      <c r="BB37" s="291"/>
      <c r="BC37" s="291"/>
      <c r="BD37" s="291"/>
      <c r="BE37" s="291"/>
      <c r="BF37" s="291"/>
      <c r="BG37" s="291"/>
    </row>
    <row r="38" spans="1:59" s="286" customFormat="1" ht="12.75" hidden="1" outlineLevel="1">
      <c r="A38" s="184" t="s">
        <v>585</v>
      </c>
      <c r="B38" s="185"/>
      <c r="C38" s="185" t="s">
        <v>335</v>
      </c>
      <c r="D38" s="185" t="s">
        <v>586</v>
      </c>
      <c r="E38" s="205">
        <v>-2666391.74</v>
      </c>
      <c r="F38" s="205">
        <v>0</v>
      </c>
      <c r="G38" s="205"/>
      <c r="H38" s="205">
        <v>0</v>
      </c>
      <c r="I38" s="206">
        <v>0</v>
      </c>
      <c r="J38" s="206">
        <v>0</v>
      </c>
      <c r="K38" s="206">
        <v>0</v>
      </c>
      <c r="L38" s="206">
        <v>0</v>
      </c>
      <c r="M38" s="206">
        <v>0</v>
      </c>
      <c r="N38" s="206">
        <v>0</v>
      </c>
      <c r="O38" s="206">
        <v>0</v>
      </c>
      <c r="P38" s="206">
        <v>0</v>
      </c>
      <c r="Q38" s="206">
        <v>0</v>
      </c>
      <c r="R38" s="206">
        <v>0</v>
      </c>
      <c r="S38" s="206">
        <v>0</v>
      </c>
      <c r="T38" s="205">
        <v>0</v>
      </c>
      <c r="U38" s="205">
        <f t="shared" si="3"/>
        <v>-2666391.74</v>
      </c>
      <c r="V38" s="184"/>
      <c r="W38" s="293"/>
      <c r="X38" s="293"/>
      <c r="Y38" s="293"/>
      <c r="Z38" s="293"/>
      <c r="AA38" s="293"/>
      <c r="AB38" s="293"/>
      <c r="AC38" s="293"/>
      <c r="AD38" s="293"/>
      <c r="AE38" s="293"/>
      <c r="AF38" s="293"/>
      <c r="AG38" s="293"/>
      <c r="AH38" s="293"/>
      <c r="AI38" s="293"/>
      <c r="AJ38" s="293"/>
      <c r="AK38" s="293"/>
      <c r="AL38" s="293"/>
      <c r="AM38" s="293"/>
      <c r="AN38" s="293"/>
      <c r="AO38" s="293"/>
      <c r="AP38" s="293"/>
      <c r="AQ38" s="293"/>
      <c r="AR38" s="293"/>
      <c r="AS38" s="293"/>
      <c r="AT38" s="293"/>
      <c r="AU38" s="293"/>
      <c r="AV38" s="293"/>
      <c r="AW38" s="293"/>
      <c r="AX38" s="293"/>
      <c r="AY38" s="293"/>
      <c r="AZ38" s="293"/>
      <c r="BA38" s="293"/>
      <c r="BB38" s="293"/>
      <c r="BC38" s="293"/>
      <c r="BD38" s="293"/>
      <c r="BE38" s="293"/>
      <c r="BF38" s="293"/>
      <c r="BG38" s="293"/>
    </row>
    <row r="39" spans="1:59" s="286" customFormat="1" ht="12.75" hidden="1" outlineLevel="1">
      <c r="A39" s="184" t="s">
        <v>587</v>
      </c>
      <c r="B39" s="185"/>
      <c r="C39" s="185" t="s">
        <v>588</v>
      </c>
      <c r="D39" s="185" t="s">
        <v>589</v>
      </c>
      <c r="E39" s="205">
        <v>8487.05</v>
      </c>
      <c r="F39" s="205">
        <v>0</v>
      </c>
      <c r="G39" s="205"/>
      <c r="H39" s="205">
        <v>0</v>
      </c>
      <c r="I39" s="206">
        <v>0</v>
      </c>
      <c r="J39" s="206">
        <v>0</v>
      </c>
      <c r="K39" s="206">
        <v>0</v>
      </c>
      <c r="L39" s="206">
        <v>0</v>
      </c>
      <c r="M39" s="206">
        <v>0</v>
      </c>
      <c r="N39" s="206">
        <v>0</v>
      </c>
      <c r="O39" s="206">
        <v>0</v>
      </c>
      <c r="P39" s="206">
        <v>0</v>
      </c>
      <c r="Q39" s="206">
        <v>0</v>
      </c>
      <c r="R39" s="206">
        <v>0</v>
      </c>
      <c r="S39" s="206">
        <v>0</v>
      </c>
      <c r="T39" s="205">
        <v>0</v>
      </c>
      <c r="U39" s="205">
        <f t="shared" si="3"/>
        <v>8487.05</v>
      </c>
      <c r="V39" s="184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3"/>
      <c r="AH39" s="293"/>
      <c r="AI39" s="293"/>
      <c r="AJ39" s="293"/>
      <c r="AK39" s="293"/>
      <c r="AL39" s="293"/>
      <c r="AM39" s="293"/>
      <c r="AN39" s="293"/>
      <c r="AO39" s="293"/>
      <c r="AP39" s="293"/>
      <c r="AQ39" s="293"/>
      <c r="AR39" s="293"/>
      <c r="AS39" s="293"/>
      <c r="AT39" s="293"/>
      <c r="AU39" s="293"/>
      <c r="AV39" s="293"/>
      <c r="AW39" s="293"/>
      <c r="AX39" s="293"/>
      <c r="AY39" s="293"/>
      <c r="AZ39" s="293"/>
      <c r="BA39" s="293"/>
      <c r="BB39" s="293"/>
      <c r="BC39" s="293"/>
      <c r="BD39" s="293"/>
      <c r="BE39" s="293"/>
      <c r="BF39" s="293"/>
      <c r="BG39" s="293"/>
    </row>
    <row r="40" spans="1:59" s="286" customFormat="1" ht="12.75" hidden="1" outlineLevel="1">
      <c r="A40" s="184" t="s">
        <v>590</v>
      </c>
      <c r="B40" s="185"/>
      <c r="C40" s="185" t="s">
        <v>591</v>
      </c>
      <c r="D40" s="185" t="s">
        <v>592</v>
      </c>
      <c r="E40" s="205">
        <v>740.23</v>
      </c>
      <c r="F40" s="205">
        <v>0</v>
      </c>
      <c r="G40" s="205"/>
      <c r="H40" s="205">
        <v>0</v>
      </c>
      <c r="I40" s="206">
        <v>0</v>
      </c>
      <c r="J40" s="206">
        <v>0</v>
      </c>
      <c r="K40" s="206">
        <v>0</v>
      </c>
      <c r="L40" s="206">
        <v>0</v>
      </c>
      <c r="M40" s="206">
        <v>0</v>
      </c>
      <c r="N40" s="206">
        <v>0</v>
      </c>
      <c r="O40" s="206">
        <v>0</v>
      </c>
      <c r="P40" s="206">
        <v>0</v>
      </c>
      <c r="Q40" s="206">
        <v>0</v>
      </c>
      <c r="R40" s="206">
        <v>0</v>
      </c>
      <c r="S40" s="206">
        <v>0</v>
      </c>
      <c r="T40" s="205">
        <v>0</v>
      </c>
      <c r="U40" s="205">
        <f t="shared" si="3"/>
        <v>740.23</v>
      </c>
      <c r="V40" s="184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293"/>
      <c r="AJ40" s="293"/>
      <c r="AK40" s="293"/>
      <c r="AL40" s="293"/>
      <c r="AM40" s="293"/>
      <c r="AN40" s="293"/>
      <c r="AO40" s="293"/>
      <c r="AP40" s="293"/>
      <c r="AQ40" s="293"/>
      <c r="AR40" s="293"/>
      <c r="AS40" s="293"/>
      <c r="AT40" s="293"/>
      <c r="AU40" s="293"/>
      <c r="AV40" s="293"/>
      <c r="AW40" s="293"/>
      <c r="AX40" s="293"/>
      <c r="AY40" s="293"/>
      <c r="AZ40" s="293"/>
      <c r="BA40" s="293"/>
      <c r="BB40" s="293"/>
      <c r="BC40" s="293"/>
      <c r="BD40" s="293"/>
      <c r="BE40" s="293"/>
      <c r="BF40" s="293"/>
      <c r="BG40" s="293"/>
    </row>
    <row r="41" spans="1:59" s="286" customFormat="1" ht="12.75" hidden="1" outlineLevel="1">
      <c r="A41" s="184" t="s">
        <v>593</v>
      </c>
      <c r="B41" s="185"/>
      <c r="C41" s="185" t="s">
        <v>594</v>
      </c>
      <c r="D41" s="185" t="s">
        <v>595</v>
      </c>
      <c r="E41" s="205">
        <v>168.3</v>
      </c>
      <c r="F41" s="205">
        <v>0</v>
      </c>
      <c r="G41" s="205"/>
      <c r="H41" s="205">
        <v>0</v>
      </c>
      <c r="I41" s="206">
        <v>0</v>
      </c>
      <c r="J41" s="206">
        <v>0</v>
      </c>
      <c r="K41" s="206">
        <v>0</v>
      </c>
      <c r="L41" s="206">
        <v>0</v>
      </c>
      <c r="M41" s="206">
        <v>0</v>
      </c>
      <c r="N41" s="206">
        <v>0</v>
      </c>
      <c r="O41" s="206">
        <v>0</v>
      </c>
      <c r="P41" s="206">
        <v>0</v>
      </c>
      <c r="Q41" s="206">
        <v>0</v>
      </c>
      <c r="R41" s="206">
        <v>0</v>
      </c>
      <c r="S41" s="206">
        <v>0</v>
      </c>
      <c r="T41" s="205">
        <v>0</v>
      </c>
      <c r="U41" s="205">
        <f t="shared" si="3"/>
        <v>168.3</v>
      </c>
      <c r="V41" s="184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  <c r="AG41" s="293"/>
      <c r="AH41" s="293"/>
      <c r="AI41" s="293"/>
      <c r="AJ41" s="293"/>
      <c r="AK41" s="293"/>
      <c r="AL41" s="293"/>
      <c r="AM41" s="293"/>
      <c r="AN41" s="293"/>
      <c r="AO41" s="293"/>
      <c r="AP41" s="293"/>
      <c r="AQ41" s="293"/>
      <c r="AR41" s="293"/>
      <c r="AS41" s="293"/>
      <c r="AT41" s="293"/>
      <c r="AU41" s="293"/>
      <c r="AV41" s="293"/>
      <c r="AW41" s="293"/>
      <c r="AX41" s="293"/>
      <c r="AY41" s="293"/>
      <c r="AZ41" s="293"/>
      <c r="BA41" s="293"/>
      <c r="BB41" s="293"/>
      <c r="BC41" s="293"/>
      <c r="BD41" s="293"/>
      <c r="BE41" s="293"/>
      <c r="BF41" s="293"/>
      <c r="BG41" s="293"/>
    </row>
    <row r="42" spans="1:59" s="286" customFormat="1" ht="12.75" hidden="1" outlineLevel="1">
      <c r="A42" s="184" t="s">
        <v>596</v>
      </c>
      <c r="B42" s="185"/>
      <c r="C42" s="185" t="s">
        <v>597</v>
      </c>
      <c r="D42" s="185" t="s">
        <v>598</v>
      </c>
      <c r="E42" s="205">
        <v>3024.73</v>
      </c>
      <c r="F42" s="205">
        <v>0</v>
      </c>
      <c r="G42" s="205"/>
      <c r="H42" s="205">
        <v>0</v>
      </c>
      <c r="I42" s="206">
        <v>0</v>
      </c>
      <c r="J42" s="206">
        <v>0</v>
      </c>
      <c r="K42" s="206">
        <v>2491.63</v>
      </c>
      <c r="L42" s="206">
        <v>0</v>
      </c>
      <c r="M42" s="206">
        <v>0</v>
      </c>
      <c r="N42" s="206">
        <v>2491.57</v>
      </c>
      <c r="O42" s="206">
        <v>34145.35</v>
      </c>
      <c r="P42" s="206">
        <v>0</v>
      </c>
      <c r="Q42" s="206">
        <v>0</v>
      </c>
      <c r="R42" s="206">
        <v>0</v>
      </c>
      <c r="S42" s="206">
        <v>0</v>
      </c>
      <c r="T42" s="205">
        <v>39128.55</v>
      </c>
      <c r="U42" s="205">
        <f t="shared" si="3"/>
        <v>42153.280000000006</v>
      </c>
      <c r="V42" s="184"/>
      <c r="W42" s="293"/>
      <c r="X42" s="293"/>
      <c r="Y42" s="293"/>
      <c r="Z42" s="293"/>
      <c r="AA42" s="293"/>
      <c r="AB42" s="293"/>
      <c r="AC42" s="293"/>
      <c r="AD42" s="293"/>
      <c r="AE42" s="293"/>
      <c r="AF42" s="293"/>
      <c r="AG42" s="293"/>
      <c r="AH42" s="293"/>
      <c r="AI42" s="293"/>
      <c r="AJ42" s="293"/>
      <c r="AK42" s="293"/>
      <c r="AL42" s="293"/>
      <c r="AM42" s="293"/>
      <c r="AN42" s="293"/>
      <c r="AO42" s="293"/>
      <c r="AP42" s="293"/>
      <c r="AQ42" s="293"/>
      <c r="AR42" s="293"/>
      <c r="AS42" s="293"/>
      <c r="AT42" s="293"/>
      <c r="AU42" s="293"/>
      <c r="AV42" s="293"/>
      <c r="AW42" s="293"/>
      <c r="AX42" s="293"/>
      <c r="AY42" s="293"/>
      <c r="AZ42" s="293"/>
      <c r="BA42" s="293"/>
      <c r="BB42" s="293"/>
      <c r="BC42" s="293"/>
      <c r="BD42" s="293"/>
      <c r="BE42" s="293"/>
      <c r="BF42" s="293"/>
      <c r="BG42" s="293"/>
    </row>
    <row r="43" spans="1:59" s="286" customFormat="1" ht="12.75" hidden="1" outlineLevel="1">
      <c r="A43" s="184" t="s">
        <v>599</v>
      </c>
      <c r="B43" s="185"/>
      <c r="C43" s="185" t="s">
        <v>600</v>
      </c>
      <c r="D43" s="185" t="s">
        <v>601</v>
      </c>
      <c r="E43" s="205">
        <v>46519.78</v>
      </c>
      <c r="F43" s="205">
        <v>0</v>
      </c>
      <c r="G43" s="205"/>
      <c r="H43" s="205">
        <v>0</v>
      </c>
      <c r="I43" s="206">
        <v>0</v>
      </c>
      <c r="J43" s="206">
        <v>0</v>
      </c>
      <c r="K43" s="206">
        <v>7137.58</v>
      </c>
      <c r="L43" s="206">
        <v>0</v>
      </c>
      <c r="M43" s="206">
        <v>0</v>
      </c>
      <c r="N43" s="206">
        <v>6720.98</v>
      </c>
      <c r="O43" s="206">
        <v>27365.89</v>
      </c>
      <c r="P43" s="206">
        <v>0</v>
      </c>
      <c r="Q43" s="206">
        <v>0</v>
      </c>
      <c r="R43" s="206">
        <v>0</v>
      </c>
      <c r="S43" s="206">
        <v>0</v>
      </c>
      <c r="T43" s="205">
        <v>41224.45</v>
      </c>
      <c r="U43" s="205">
        <f t="shared" si="3"/>
        <v>87744.23</v>
      </c>
      <c r="V43" s="184"/>
      <c r="W43" s="293"/>
      <c r="X43" s="293"/>
      <c r="Y43" s="293"/>
      <c r="Z43" s="293"/>
      <c r="AA43" s="293"/>
      <c r="AB43" s="293"/>
      <c r="AC43" s="293"/>
      <c r="AD43" s="293"/>
      <c r="AE43" s="293"/>
      <c r="AF43" s="293"/>
      <c r="AG43" s="293"/>
      <c r="AH43" s="293"/>
      <c r="AI43" s="293"/>
      <c r="AJ43" s="293"/>
      <c r="AK43" s="293"/>
      <c r="AL43" s="293"/>
      <c r="AM43" s="293"/>
      <c r="AN43" s="293"/>
      <c r="AO43" s="293"/>
      <c r="AP43" s="293"/>
      <c r="AQ43" s="293"/>
      <c r="AR43" s="293"/>
      <c r="AS43" s="293"/>
      <c r="AT43" s="293"/>
      <c r="AU43" s="293"/>
      <c r="AV43" s="293"/>
      <c r="AW43" s="293"/>
      <c r="AX43" s="293"/>
      <c r="AY43" s="293"/>
      <c r="AZ43" s="293"/>
      <c r="BA43" s="293"/>
      <c r="BB43" s="293"/>
      <c r="BC43" s="293"/>
      <c r="BD43" s="293"/>
      <c r="BE43" s="293"/>
      <c r="BF43" s="293"/>
      <c r="BG43" s="293"/>
    </row>
    <row r="44" spans="1:59" s="286" customFormat="1" ht="12.75" hidden="1" outlineLevel="1">
      <c r="A44" s="184" t="s">
        <v>602</v>
      </c>
      <c r="B44" s="185"/>
      <c r="C44" s="185" t="s">
        <v>603</v>
      </c>
      <c r="D44" s="185" t="s">
        <v>604</v>
      </c>
      <c r="E44" s="205">
        <v>0</v>
      </c>
      <c r="F44" s="205">
        <v>0</v>
      </c>
      <c r="G44" s="205"/>
      <c r="H44" s="205">
        <v>0</v>
      </c>
      <c r="I44" s="206">
        <v>0</v>
      </c>
      <c r="J44" s="206">
        <v>0</v>
      </c>
      <c r="K44" s="206">
        <v>501.58</v>
      </c>
      <c r="L44" s="206">
        <v>0</v>
      </c>
      <c r="M44" s="206">
        <v>0</v>
      </c>
      <c r="N44" s="206">
        <v>0</v>
      </c>
      <c r="O44" s="206">
        <v>4112.4</v>
      </c>
      <c r="P44" s="206">
        <v>0</v>
      </c>
      <c r="Q44" s="206">
        <v>0</v>
      </c>
      <c r="R44" s="206">
        <v>0</v>
      </c>
      <c r="S44" s="206">
        <v>0</v>
      </c>
      <c r="T44" s="205">
        <v>4613.98</v>
      </c>
      <c r="U44" s="205">
        <f t="shared" si="3"/>
        <v>4613.98</v>
      </c>
      <c r="V44" s="184"/>
      <c r="W44" s="293"/>
      <c r="X44" s="293"/>
      <c r="Y44" s="293"/>
      <c r="Z44" s="293"/>
      <c r="AA44" s="293"/>
      <c r="AB44" s="293"/>
      <c r="AC44" s="293"/>
      <c r="AD44" s="293"/>
      <c r="AE44" s="293"/>
      <c r="AF44" s="293"/>
      <c r="AG44" s="293"/>
      <c r="AH44" s="293"/>
      <c r="AI44" s="293"/>
      <c r="AJ44" s="293"/>
      <c r="AK44" s="293"/>
      <c r="AL44" s="293"/>
      <c r="AM44" s="293"/>
      <c r="AN44" s="293"/>
      <c r="AO44" s="293"/>
      <c r="AP44" s="293"/>
      <c r="AQ44" s="293"/>
      <c r="AR44" s="293"/>
      <c r="AS44" s="293"/>
      <c r="AT44" s="293"/>
      <c r="AU44" s="293"/>
      <c r="AV44" s="293"/>
      <c r="AW44" s="293"/>
      <c r="AX44" s="293"/>
      <c r="AY44" s="293"/>
      <c r="AZ44" s="293"/>
      <c r="BA44" s="293"/>
      <c r="BB44" s="293"/>
      <c r="BC44" s="293"/>
      <c r="BD44" s="293"/>
      <c r="BE44" s="293"/>
      <c r="BF44" s="293"/>
      <c r="BG44" s="293"/>
    </row>
    <row r="45" spans="1:59" s="286" customFormat="1" ht="12.75" hidden="1" outlineLevel="1">
      <c r="A45" s="184" t="s">
        <v>605</v>
      </c>
      <c r="B45" s="185"/>
      <c r="C45" s="185" t="s">
        <v>606</v>
      </c>
      <c r="D45" s="185" t="s">
        <v>607</v>
      </c>
      <c r="E45" s="205">
        <v>140655.53</v>
      </c>
      <c r="F45" s="205">
        <v>0</v>
      </c>
      <c r="G45" s="205"/>
      <c r="H45" s="205">
        <v>0</v>
      </c>
      <c r="I45" s="206">
        <v>0</v>
      </c>
      <c r="J45" s="206">
        <v>0</v>
      </c>
      <c r="K45" s="206">
        <v>0</v>
      </c>
      <c r="L45" s="206">
        <v>0</v>
      </c>
      <c r="M45" s="206">
        <v>0</v>
      </c>
      <c r="N45" s="206">
        <v>0</v>
      </c>
      <c r="O45" s="206">
        <v>0</v>
      </c>
      <c r="P45" s="206">
        <v>0</v>
      </c>
      <c r="Q45" s="206">
        <v>0</v>
      </c>
      <c r="R45" s="206">
        <v>0</v>
      </c>
      <c r="S45" s="206">
        <v>0</v>
      </c>
      <c r="T45" s="205">
        <v>0</v>
      </c>
      <c r="U45" s="205">
        <f t="shared" si="3"/>
        <v>140655.53</v>
      </c>
      <c r="V45" s="184"/>
      <c r="W45" s="293"/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  <c r="AI45" s="293"/>
      <c r="AJ45" s="293"/>
      <c r="AK45" s="293"/>
      <c r="AL45" s="293"/>
      <c r="AM45" s="293"/>
      <c r="AN45" s="293"/>
      <c r="AO45" s="293"/>
      <c r="AP45" s="293"/>
      <c r="AQ45" s="293"/>
      <c r="AR45" s="293"/>
      <c r="AS45" s="293"/>
      <c r="AT45" s="293"/>
      <c r="AU45" s="293"/>
      <c r="AV45" s="293"/>
      <c r="AW45" s="293"/>
      <c r="AX45" s="293"/>
      <c r="AY45" s="293"/>
      <c r="AZ45" s="293"/>
      <c r="BA45" s="293"/>
      <c r="BB45" s="293"/>
      <c r="BC45" s="293"/>
      <c r="BD45" s="293"/>
      <c r="BE45" s="293"/>
      <c r="BF45" s="293"/>
      <c r="BG45" s="293"/>
    </row>
    <row r="46" spans="1:59" s="286" customFormat="1" ht="12.75" hidden="1" outlineLevel="1">
      <c r="A46" s="184" t="s">
        <v>608</v>
      </c>
      <c r="B46" s="185"/>
      <c r="C46" s="185" t="s">
        <v>609</v>
      </c>
      <c r="D46" s="185" t="s">
        <v>610</v>
      </c>
      <c r="E46" s="205">
        <v>641467.79</v>
      </c>
      <c r="F46" s="205">
        <v>0</v>
      </c>
      <c r="G46" s="205"/>
      <c r="H46" s="205">
        <v>0</v>
      </c>
      <c r="I46" s="206">
        <v>0</v>
      </c>
      <c r="J46" s="206">
        <v>0</v>
      </c>
      <c r="K46" s="206">
        <v>0</v>
      </c>
      <c r="L46" s="206">
        <v>0</v>
      </c>
      <c r="M46" s="206">
        <v>0</v>
      </c>
      <c r="N46" s="206">
        <v>0</v>
      </c>
      <c r="O46" s="206">
        <v>0</v>
      </c>
      <c r="P46" s="206">
        <v>0</v>
      </c>
      <c r="Q46" s="206">
        <v>0</v>
      </c>
      <c r="R46" s="206">
        <v>0</v>
      </c>
      <c r="S46" s="206">
        <v>0</v>
      </c>
      <c r="T46" s="205">
        <v>0</v>
      </c>
      <c r="U46" s="205">
        <f t="shared" si="3"/>
        <v>641467.79</v>
      </c>
      <c r="V46" s="184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  <c r="AI46" s="293"/>
      <c r="AJ46" s="293"/>
      <c r="AK46" s="293"/>
      <c r="AL46" s="293"/>
      <c r="AM46" s="293"/>
      <c r="AN46" s="293"/>
      <c r="AO46" s="293"/>
      <c r="AP46" s="293"/>
      <c r="AQ46" s="293"/>
      <c r="AR46" s="293"/>
      <c r="AS46" s="293"/>
      <c r="AT46" s="293"/>
      <c r="AU46" s="293"/>
      <c r="AV46" s="293"/>
      <c r="AW46" s="293"/>
      <c r="AX46" s="293"/>
      <c r="AY46" s="293"/>
      <c r="AZ46" s="293"/>
      <c r="BA46" s="293"/>
      <c r="BB46" s="293"/>
      <c r="BC46" s="293"/>
      <c r="BD46" s="293"/>
      <c r="BE46" s="293"/>
      <c r="BF46" s="293"/>
      <c r="BG46" s="293"/>
    </row>
    <row r="47" spans="1:59" s="286" customFormat="1" ht="12.75" hidden="1" outlineLevel="1">
      <c r="A47" s="184" t="s">
        <v>611</v>
      </c>
      <c r="B47" s="185"/>
      <c r="C47" s="185" t="s">
        <v>612</v>
      </c>
      <c r="D47" s="185" t="s">
        <v>613</v>
      </c>
      <c r="E47" s="205">
        <v>654062.34</v>
      </c>
      <c r="F47" s="205">
        <v>0</v>
      </c>
      <c r="G47" s="205"/>
      <c r="H47" s="205">
        <v>0</v>
      </c>
      <c r="I47" s="206">
        <v>0</v>
      </c>
      <c r="J47" s="206">
        <v>0</v>
      </c>
      <c r="K47" s="206">
        <v>0</v>
      </c>
      <c r="L47" s="206">
        <v>0</v>
      </c>
      <c r="M47" s="206">
        <v>0</v>
      </c>
      <c r="N47" s="206">
        <v>0</v>
      </c>
      <c r="O47" s="206">
        <v>0</v>
      </c>
      <c r="P47" s="206">
        <v>0</v>
      </c>
      <c r="Q47" s="206">
        <v>0</v>
      </c>
      <c r="R47" s="206">
        <v>0</v>
      </c>
      <c r="S47" s="206">
        <v>0</v>
      </c>
      <c r="T47" s="205">
        <v>0</v>
      </c>
      <c r="U47" s="205">
        <f t="shared" si="3"/>
        <v>654062.34</v>
      </c>
      <c r="V47" s="184"/>
      <c r="W47" s="293"/>
      <c r="X47" s="293"/>
      <c r="Y47" s="293"/>
      <c r="Z47" s="293"/>
      <c r="AA47" s="293"/>
      <c r="AB47" s="293"/>
      <c r="AC47" s="293"/>
      <c r="AD47" s="293"/>
      <c r="AE47" s="293"/>
      <c r="AF47" s="293"/>
      <c r="AG47" s="293"/>
      <c r="AH47" s="293"/>
      <c r="AI47" s="293"/>
      <c r="AJ47" s="293"/>
      <c r="AK47" s="293"/>
      <c r="AL47" s="293"/>
      <c r="AM47" s="293"/>
      <c r="AN47" s="293"/>
      <c r="AO47" s="293"/>
      <c r="AP47" s="293"/>
      <c r="AQ47" s="293"/>
      <c r="AR47" s="293"/>
      <c r="AS47" s="293"/>
      <c r="AT47" s="293"/>
      <c r="AU47" s="293"/>
      <c r="AV47" s="293"/>
      <c r="AW47" s="293"/>
      <c r="AX47" s="293"/>
      <c r="AY47" s="293"/>
      <c r="AZ47" s="293"/>
      <c r="BA47" s="293"/>
      <c r="BB47" s="293"/>
      <c r="BC47" s="293"/>
      <c r="BD47" s="293"/>
      <c r="BE47" s="293"/>
      <c r="BF47" s="293"/>
      <c r="BG47" s="293"/>
    </row>
    <row r="48" spans="1:59" s="286" customFormat="1" ht="12.75" hidden="1" outlineLevel="1">
      <c r="A48" s="184" t="s">
        <v>131</v>
      </c>
      <c r="B48" s="185"/>
      <c r="C48" s="185" t="s">
        <v>132</v>
      </c>
      <c r="D48" s="185" t="s">
        <v>133</v>
      </c>
      <c r="E48" s="205">
        <v>5962.2</v>
      </c>
      <c r="F48" s="205">
        <v>0</v>
      </c>
      <c r="G48" s="205"/>
      <c r="H48" s="205">
        <v>0</v>
      </c>
      <c r="I48" s="206">
        <v>0</v>
      </c>
      <c r="J48" s="206">
        <v>0</v>
      </c>
      <c r="K48" s="206">
        <v>0</v>
      </c>
      <c r="L48" s="206">
        <v>0</v>
      </c>
      <c r="M48" s="206">
        <v>0</v>
      </c>
      <c r="N48" s="206">
        <v>0</v>
      </c>
      <c r="O48" s="206">
        <v>0</v>
      </c>
      <c r="P48" s="206">
        <v>0</v>
      </c>
      <c r="Q48" s="206">
        <v>0</v>
      </c>
      <c r="R48" s="206">
        <v>0</v>
      </c>
      <c r="S48" s="206">
        <v>0</v>
      </c>
      <c r="T48" s="205">
        <v>0</v>
      </c>
      <c r="U48" s="205">
        <f t="shared" si="3"/>
        <v>5962.2</v>
      </c>
      <c r="V48" s="184"/>
      <c r="W48" s="293"/>
      <c r="X48" s="293"/>
      <c r="Y48" s="293"/>
      <c r="Z48" s="293"/>
      <c r="AA48" s="293"/>
      <c r="AB48" s="293"/>
      <c r="AC48" s="293"/>
      <c r="AD48" s="293"/>
      <c r="AE48" s="293"/>
      <c r="AF48" s="293"/>
      <c r="AG48" s="293"/>
      <c r="AH48" s="293"/>
      <c r="AI48" s="293"/>
      <c r="AJ48" s="293"/>
      <c r="AK48" s="293"/>
      <c r="AL48" s="293"/>
      <c r="AM48" s="293"/>
      <c r="AN48" s="293"/>
      <c r="AO48" s="293"/>
      <c r="AP48" s="293"/>
      <c r="AQ48" s="293"/>
      <c r="AR48" s="293"/>
      <c r="AS48" s="293"/>
      <c r="AT48" s="293"/>
      <c r="AU48" s="293"/>
      <c r="AV48" s="293"/>
      <c r="AW48" s="293"/>
      <c r="AX48" s="293"/>
      <c r="AY48" s="293"/>
      <c r="AZ48" s="293"/>
      <c r="BA48" s="293"/>
      <c r="BB48" s="293"/>
      <c r="BC48" s="293"/>
      <c r="BD48" s="293"/>
      <c r="BE48" s="293"/>
      <c r="BF48" s="293"/>
      <c r="BG48" s="293"/>
    </row>
    <row r="49" spans="1:59" s="286" customFormat="1" ht="12.75" hidden="1" outlineLevel="1">
      <c r="A49" s="184" t="s">
        <v>614</v>
      </c>
      <c r="B49" s="185"/>
      <c r="C49" s="185" t="s">
        <v>615</v>
      </c>
      <c r="D49" s="185" t="s">
        <v>616</v>
      </c>
      <c r="E49" s="205">
        <v>616219.4</v>
      </c>
      <c r="F49" s="205">
        <v>0</v>
      </c>
      <c r="G49" s="205"/>
      <c r="H49" s="205">
        <v>0</v>
      </c>
      <c r="I49" s="206">
        <v>0</v>
      </c>
      <c r="J49" s="206">
        <v>0</v>
      </c>
      <c r="K49" s="206">
        <v>0</v>
      </c>
      <c r="L49" s="206">
        <v>0</v>
      </c>
      <c r="M49" s="206">
        <v>0</v>
      </c>
      <c r="N49" s="206">
        <v>0</v>
      </c>
      <c r="O49" s="206">
        <v>0</v>
      </c>
      <c r="P49" s="206">
        <v>0</v>
      </c>
      <c r="Q49" s="206">
        <v>0</v>
      </c>
      <c r="R49" s="206">
        <v>0</v>
      </c>
      <c r="S49" s="206">
        <v>0</v>
      </c>
      <c r="T49" s="205">
        <v>0</v>
      </c>
      <c r="U49" s="205">
        <f t="shared" si="3"/>
        <v>616219.4</v>
      </c>
      <c r="V49" s="184"/>
      <c r="W49" s="293"/>
      <c r="X49" s="293"/>
      <c r="Y49" s="293"/>
      <c r="Z49" s="293"/>
      <c r="AA49" s="293"/>
      <c r="AB49" s="293"/>
      <c r="AC49" s="293"/>
      <c r="AD49" s="293"/>
      <c r="AE49" s="293"/>
      <c r="AF49" s="293"/>
      <c r="AG49" s="293"/>
      <c r="AH49" s="293"/>
      <c r="AI49" s="293"/>
      <c r="AJ49" s="293"/>
      <c r="AK49" s="293"/>
      <c r="AL49" s="293"/>
      <c r="AM49" s="293"/>
      <c r="AN49" s="293"/>
      <c r="AO49" s="293"/>
      <c r="AP49" s="293"/>
      <c r="AQ49" s="293"/>
      <c r="AR49" s="293"/>
      <c r="AS49" s="293"/>
      <c r="AT49" s="293"/>
      <c r="AU49" s="293"/>
      <c r="AV49" s="293"/>
      <c r="AW49" s="293"/>
      <c r="AX49" s="293"/>
      <c r="AY49" s="293"/>
      <c r="AZ49" s="293"/>
      <c r="BA49" s="293"/>
      <c r="BB49" s="293"/>
      <c r="BC49" s="293"/>
      <c r="BD49" s="293"/>
      <c r="BE49" s="293"/>
      <c r="BF49" s="293"/>
      <c r="BG49" s="293"/>
    </row>
    <row r="50" spans="1:59" s="286" customFormat="1" ht="12.75" hidden="1" outlineLevel="1">
      <c r="A50" s="184" t="s">
        <v>134</v>
      </c>
      <c r="B50" s="185"/>
      <c r="C50" s="185" t="s">
        <v>135</v>
      </c>
      <c r="D50" s="185" t="s">
        <v>136</v>
      </c>
      <c r="E50" s="205">
        <v>608024.48</v>
      </c>
      <c r="F50" s="205">
        <v>0</v>
      </c>
      <c r="G50" s="205"/>
      <c r="H50" s="205">
        <v>0</v>
      </c>
      <c r="I50" s="206">
        <v>0</v>
      </c>
      <c r="J50" s="206">
        <v>0</v>
      </c>
      <c r="K50" s="206">
        <v>0</v>
      </c>
      <c r="L50" s="206">
        <v>0</v>
      </c>
      <c r="M50" s="206">
        <v>0</v>
      </c>
      <c r="N50" s="206">
        <v>0</v>
      </c>
      <c r="O50" s="206">
        <v>0</v>
      </c>
      <c r="P50" s="206">
        <v>0</v>
      </c>
      <c r="Q50" s="206">
        <v>0</v>
      </c>
      <c r="R50" s="206">
        <v>0</v>
      </c>
      <c r="S50" s="206">
        <v>0</v>
      </c>
      <c r="T50" s="205">
        <v>0</v>
      </c>
      <c r="U50" s="205">
        <f t="shared" si="3"/>
        <v>608024.48</v>
      </c>
      <c r="V50" s="184"/>
      <c r="W50" s="293"/>
      <c r="X50" s="293"/>
      <c r="Y50" s="293"/>
      <c r="Z50" s="293"/>
      <c r="AA50" s="293"/>
      <c r="AB50" s="293"/>
      <c r="AC50" s="293"/>
      <c r="AD50" s="293"/>
      <c r="AE50" s="293"/>
      <c r="AF50" s="293"/>
      <c r="AG50" s="293"/>
      <c r="AH50" s="293"/>
      <c r="AI50" s="293"/>
      <c r="AJ50" s="293"/>
      <c r="AK50" s="293"/>
      <c r="AL50" s="293"/>
      <c r="AM50" s="293"/>
      <c r="AN50" s="293"/>
      <c r="AO50" s="293"/>
      <c r="AP50" s="293"/>
      <c r="AQ50" s="293"/>
      <c r="AR50" s="293"/>
      <c r="AS50" s="293"/>
      <c r="AT50" s="293"/>
      <c r="AU50" s="293"/>
      <c r="AV50" s="293"/>
      <c r="AW50" s="293"/>
      <c r="AX50" s="293"/>
      <c r="AY50" s="293"/>
      <c r="AZ50" s="293"/>
      <c r="BA50" s="293"/>
      <c r="BB50" s="293"/>
      <c r="BC50" s="293"/>
      <c r="BD50" s="293"/>
      <c r="BE50" s="293"/>
      <c r="BF50" s="293"/>
      <c r="BG50" s="293"/>
    </row>
    <row r="51" spans="1:59" s="286" customFormat="1" ht="12.75" hidden="1" outlineLevel="1">
      <c r="A51" s="184" t="s">
        <v>617</v>
      </c>
      <c r="B51" s="185"/>
      <c r="C51" s="185" t="s">
        <v>618</v>
      </c>
      <c r="D51" s="185" t="s">
        <v>619</v>
      </c>
      <c r="E51" s="205">
        <v>-945.17</v>
      </c>
      <c r="F51" s="205">
        <v>0</v>
      </c>
      <c r="G51" s="205"/>
      <c r="H51" s="205">
        <v>0</v>
      </c>
      <c r="I51" s="206">
        <v>0</v>
      </c>
      <c r="J51" s="206">
        <v>0</v>
      </c>
      <c r="K51" s="206">
        <v>-218.37</v>
      </c>
      <c r="L51" s="206">
        <v>0</v>
      </c>
      <c r="M51" s="206">
        <v>0</v>
      </c>
      <c r="N51" s="206">
        <v>-453.46</v>
      </c>
      <c r="O51" s="206">
        <v>-1627.26</v>
      </c>
      <c r="P51" s="206">
        <v>0</v>
      </c>
      <c r="Q51" s="206">
        <v>0</v>
      </c>
      <c r="R51" s="206">
        <v>0</v>
      </c>
      <c r="S51" s="206">
        <v>0</v>
      </c>
      <c r="T51" s="205">
        <v>-2299.09</v>
      </c>
      <c r="U51" s="205">
        <f t="shared" si="3"/>
        <v>-3244.26</v>
      </c>
      <c r="V51" s="184"/>
      <c r="W51" s="293"/>
      <c r="X51" s="293"/>
      <c r="Y51" s="293"/>
      <c r="Z51" s="293"/>
      <c r="AA51" s="293"/>
      <c r="AB51" s="293"/>
      <c r="AC51" s="293"/>
      <c r="AD51" s="293"/>
      <c r="AE51" s="293"/>
      <c r="AF51" s="293"/>
      <c r="AG51" s="293"/>
      <c r="AH51" s="293"/>
      <c r="AI51" s="293"/>
      <c r="AJ51" s="293"/>
      <c r="AK51" s="293"/>
      <c r="AL51" s="293"/>
      <c r="AM51" s="293"/>
      <c r="AN51" s="293"/>
      <c r="AO51" s="293"/>
      <c r="AP51" s="293"/>
      <c r="AQ51" s="293"/>
      <c r="AR51" s="293"/>
      <c r="AS51" s="293"/>
      <c r="AT51" s="293"/>
      <c r="AU51" s="293"/>
      <c r="AV51" s="293"/>
      <c r="AW51" s="293"/>
      <c r="AX51" s="293"/>
      <c r="AY51" s="293"/>
      <c r="AZ51" s="293"/>
      <c r="BA51" s="293"/>
      <c r="BB51" s="293"/>
      <c r="BC51" s="293"/>
      <c r="BD51" s="293"/>
      <c r="BE51" s="293"/>
      <c r="BF51" s="293"/>
      <c r="BG51" s="293"/>
    </row>
    <row r="52" spans="1:59" s="292" customFormat="1" ht="12.75" customHeight="1" collapsed="1">
      <c r="A52" s="168" t="s">
        <v>620</v>
      </c>
      <c r="B52" s="168"/>
      <c r="C52" s="167" t="s">
        <v>335</v>
      </c>
      <c r="D52" s="169"/>
      <c r="E52" s="172">
        <v>57994.919999998805</v>
      </c>
      <c r="F52" s="172">
        <v>0</v>
      </c>
      <c r="G52" s="172">
        <v>0</v>
      </c>
      <c r="H52" s="172">
        <v>0</v>
      </c>
      <c r="I52" s="202">
        <v>0</v>
      </c>
      <c r="J52" s="202">
        <v>0</v>
      </c>
      <c r="K52" s="202">
        <v>9912.42</v>
      </c>
      <c r="L52" s="202">
        <v>0</v>
      </c>
      <c r="M52" s="202">
        <v>0</v>
      </c>
      <c r="N52" s="202">
        <v>8759.09</v>
      </c>
      <c r="O52" s="202">
        <v>63996.38</v>
      </c>
      <c r="P52" s="202">
        <v>0</v>
      </c>
      <c r="Q52" s="202">
        <v>0</v>
      </c>
      <c r="R52" s="202">
        <v>0</v>
      </c>
      <c r="S52" s="202">
        <v>0</v>
      </c>
      <c r="T52" s="172">
        <v>82667.89</v>
      </c>
      <c r="U52" s="172">
        <f t="shared" si="3"/>
        <v>140662.8099999988</v>
      </c>
      <c r="V52" s="167"/>
      <c r="W52" s="291"/>
      <c r="X52" s="291"/>
      <c r="Y52" s="291"/>
      <c r="Z52" s="291"/>
      <c r="AA52" s="291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291"/>
      <c r="AR52" s="291"/>
      <c r="AS52" s="291"/>
      <c r="AT52" s="291"/>
      <c r="AU52" s="291"/>
      <c r="AV52" s="291"/>
      <c r="AW52" s="291"/>
      <c r="AX52" s="291"/>
      <c r="AY52" s="291"/>
      <c r="AZ52" s="291"/>
      <c r="BA52" s="291"/>
      <c r="BB52" s="291"/>
      <c r="BC52" s="291"/>
      <c r="BD52" s="291"/>
      <c r="BE52" s="291"/>
      <c r="BF52" s="291"/>
      <c r="BG52" s="291"/>
    </row>
    <row r="53" spans="1:59" s="286" customFormat="1" ht="12.75" hidden="1" outlineLevel="1">
      <c r="A53" s="184" t="s">
        <v>624</v>
      </c>
      <c r="B53" s="185"/>
      <c r="C53" s="185" t="s">
        <v>625</v>
      </c>
      <c r="D53" s="185" t="s">
        <v>626</v>
      </c>
      <c r="E53" s="205">
        <v>0</v>
      </c>
      <c r="F53" s="205">
        <v>0</v>
      </c>
      <c r="G53" s="205"/>
      <c r="H53" s="205">
        <v>0</v>
      </c>
      <c r="I53" s="206">
        <v>0</v>
      </c>
      <c r="J53" s="206">
        <v>0</v>
      </c>
      <c r="K53" s="206">
        <v>-5232298.66</v>
      </c>
      <c r="L53" s="206">
        <v>0</v>
      </c>
      <c r="M53" s="206">
        <v>0</v>
      </c>
      <c r="N53" s="206">
        <v>-436598.92</v>
      </c>
      <c r="O53" s="206">
        <v>-38001428.17</v>
      </c>
      <c r="P53" s="206">
        <v>0</v>
      </c>
      <c r="Q53" s="206">
        <v>0</v>
      </c>
      <c r="R53" s="206">
        <v>0</v>
      </c>
      <c r="S53" s="206">
        <v>0</v>
      </c>
      <c r="T53" s="205">
        <v>-43670325.75</v>
      </c>
      <c r="U53" s="205">
        <f t="shared" si="3"/>
        <v>-43670325.75</v>
      </c>
      <c r="V53" s="184"/>
      <c r="W53" s="293"/>
      <c r="X53" s="293"/>
      <c r="Y53" s="293"/>
      <c r="Z53" s="293"/>
      <c r="AA53" s="293"/>
      <c r="AB53" s="293"/>
      <c r="AC53" s="293"/>
      <c r="AD53" s="293"/>
      <c r="AE53" s="293"/>
      <c r="AF53" s="293"/>
      <c r="AG53" s="293"/>
      <c r="AH53" s="293"/>
      <c r="AI53" s="293"/>
      <c r="AJ53" s="293"/>
      <c r="AK53" s="293"/>
      <c r="AL53" s="293"/>
      <c r="AM53" s="293"/>
      <c r="AN53" s="293"/>
      <c r="AO53" s="293"/>
      <c r="AP53" s="293"/>
      <c r="AQ53" s="293"/>
      <c r="AR53" s="293"/>
      <c r="AS53" s="293"/>
      <c r="AT53" s="293"/>
      <c r="AU53" s="293"/>
      <c r="AV53" s="293"/>
      <c r="AW53" s="293"/>
      <c r="AX53" s="293"/>
      <c r="AY53" s="293"/>
      <c r="AZ53" s="293"/>
      <c r="BA53" s="293"/>
      <c r="BB53" s="293"/>
      <c r="BC53" s="293"/>
      <c r="BD53" s="293"/>
      <c r="BE53" s="293"/>
      <c r="BF53" s="293"/>
      <c r="BG53" s="293"/>
    </row>
    <row r="54" spans="1:59" s="286" customFormat="1" ht="12.75" hidden="1" outlineLevel="1">
      <c r="A54" s="184" t="s">
        <v>627</v>
      </c>
      <c r="B54" s="185"/>
      <c r="C54" s="185" t="s">
        <v>628</v>
      </c>
      <c r="D54" s="185" t="s">
        <v>629</v>
      </c>
      <c r="E54" s="205">
        <v>0</v>
      </c>
      <c r="F54" s="205">
        <v>0</v>
      </c>
      <c r="G54" s="205"/>
      <c r="H54" s="205">
        <v>0</v>
      </c>
      <c r="I54" s="206">
        <v>-921762.66</v>
      </c>
      <c r="J54" s="206">
        <v>-48146.37</v>
      </c>
      <c r="K54" s="206">
        <v>-4727713.57</v>
      </c>
      <c r="L54" s="206">
        <v>-1085247</v>
      </c>
      <c r="M54" s="206">
        <v>0</v>
      </c>
      <c r="N54" s="206">
        <v>-3419015.69</v>
      </c>
      <c r="O54" s="206">
        <v>-76707754.75</v>
      </c>
      <c r="P54" s="206">
        <v>-6598303</v>
      </c>
      <c r="Q54" s="206">
        <v>-354512.78</v>
      </c>
      <c r="R54" s="206">
        <v>-22778</v>
      </c>
      <c r="S54" s="206">
        <v>-10209159.96</v>
      </c>
      <c r="T54" s="205">
        <v>-104094393.78</v>
      </c>
      <c r="U54" s="205">
        <f t="shared" si="3"/>
        <v>-104094393.78</v>
      </c>
      <c r="V54" s="184"/>
      <c r="W54" s="293"/>
      <c r="X54" s="293"/>
      <c r="Y54" s="293"/>
      <c r="Z54" s="293"/>
      <c r="AA54" s="293"/>
      <c r="AB54" s="293"/>
      <c r="AC54" s="293"/>
      <c r="AD54" s="293"/>
      <c r="AE54" s="293"/>
      <c r="AF54" s="293"/>
      <c r="AG54" s="293"/>
      <c r="AH54" s="293"/>
      <c r="AI54" s="293"/>
      <c r="AJ54" s="293"/>
      <c r="AK54" s="293"/>
      <c r="AL54" s="293"/>
      <c r="AM54" s="293"/>
      <c r="AN54" s="293"/>
      <c r="AO54" s="293"/>
      <c r="AP54" s="293"/>
      <c r="AQ54" s="293"/>
      <c r="AR54" s="293"/>
      <c r="AS54" s="293"/>
      <c r="AT54" s="293"/>
      <c r="AU54" s="293"/>
      <c r="AV54" s="293"/>
      <c r="AW54" s="293"/>
      <c r="AX54" s="293"/>
      <c r="AY54" s="293"/>
      <c r="AZ54" s="293"/>
      <c r="BA54" s="293"/>
      <c r="BB54" s="293"/>
      <c r="BC54" s="293"/>
      <c r="BD54" s="293"/>
      <c r="BE54" s="293"/>
      <c r="BF54" s="293"/>
      <c r="BG54" s="293"/>
    </row>
    <row r="55" spans="1:59" s="286" customFormat="1" ht="12.75" hidden="1" outlineLevel="1">
      <c r="A55" s="184" t="s">
        <v>630</v>
      </c>
      <c r="B55" s="185"/>
      <c r="C55" s="185" t="s">
        <v>631</v>
      </c>
      <c r="D55" s="185" t="s">
        <v>632</v>
      </c>
      <c r="E55" s="205">
        <v>21839.65</v>
      </c>
      <c r="F55" s="205">
        <v>0</v>
      </c>
      <c r="G55" s="205"/>
      <c r="H55" s="205">
        <v>0</v>
      </c>
      <c r="I55" s="206">
        <v>0</v>
      </c>
      <c r="J55" s="206">
        <v>0</v>
      </c>
      <c r="K55" s="206">
        <v>54.46</v>
      </c>
      <c r="L55" s="206">
        <v>0</v>
      </c>
      <c r="M55" s="206">
        <v>54.46</v>
      </c>
      <c r="N55" s="206">
        <v>54.46</v>
      </c>
      <c r="O55" s="206">
        <v>337.65</v>
      </c>
      <c r="P55" s="206">
        <v>0</v>
      </c>
      <c r="Q55" s="206">
        <v>0</v>
      </c>
      <c r="R55" s="206">
        <v>0</v>
      </c>
      <c r="S55" s="206">
        <v>134.88</v>
      </c>
      <c r="T55" s="205">
        <v>635.91</v>
      </c>
      <c r="U55" s="205">
        <f t="shared" si="3"/>
        <v>22475.56</v>
      </c>
      <c r="V55" s="184"/>
      <c r="W55" s="293"/>
      <c r="X55" s="293"/>
      <c r="Y55" s="293"/>
      <c r="Z55" s="293"/>
      <c r="AA55" s="293"/>
      <c r="AB55" s="293"/>
      <c r="AC55" s="293"/>
      <c r="AD55" s="293"/>
      <c r="AE55" s="293"/>
      <c r="AF55" s="293"/>
      <c r="AG55" s="293"/>
      <c r="AH55" s="293"/>
      <c r="AI55" s="293"/>
      <c r="AJ55" s="293"/>
      <c r="AK55" s="293"/>
      <c r="AL55" s="293"/>
      <c r="AM55" s="293"/>
      <c r="AN55" s="293"/>
      <c r="AO55" s="293"/>
      <c r="AP55" s="293"/>
      <c r="AQ55" s="293"/>
      <c r="AR55" s="293"/>
      <c r="AS55" s="293"/>
      <c r="AT55" s="293"/>
      <c r="AU55" s="293"/>
      <c r="AV55" s="293"/>
      <c r="AW55" s="293"/>
      <c r="AX55" s="293"/>
      <c r="AY55" s="293"/>
      <c r="AZ55" s="293"/>
      <c r="BA55" s="293"/>
      <c r="BB55" s="293"/>
      <c r="BC55" s="293"/>
      <c r="BD55" s="293"/>
      <c r="BE55" s="293"/>
      <c r="BF55" s="293"/>
      <c r="BG55" s="293"/>
    </row>
    <row r="56" spans="1:59" s="286" customFormat="1" ht="12.75" hidden="1" outlineLevel="1">
      <c r="A56" s="184" t="s">
        <v>633</v>
      </c>
      <c r="B56" s="185"/>
      <c r="C56" s="185" t="s">
        <v>634</v>
      </c>
      <c r="D56" s="185" t="s">
        <v>635</v>
      </c>
      <c r="E56" s="205">
        <v>0</v>
      </c>
      <c r="F56" s="205">
        <v>0</v>
      </c>
      <c r="G56" s="205"/>
      <c r="H56" s="205">
        <v>0</v>
      </c>
      <c r="I56" s="206">
        <v>0</v>
      </c>
      <c r="J56" s="206">
        <v>0</v>
      </c>
      <c r="K56" s="206">
        <v>0</v>
      </c>
      <c r="L56" s="206">
        <v>0</v>
      </c>
      <c r="M56" s="206">
        <v>0</v>
      </c>
      <c r="N56" s="206">
        <v>258.15</v>
      </c>
      <c r="O56" s="206">
        <v>1034.12</v>
      </c>
      <c r="P56" s="206">
        <v>0</v>
      </c>
      <c r="Q56" s="206">
        <v>0</v>
      </c>
      <c r="R56" s="206">
        <v>0</v>
      </c>
      <c r="S56" s="206">
        <v>645.93</v>
      </c>
      <c r="T56" s="205">
        <v>1938.2</v>
      </c>
      <c r="U56" s="205">
        <f t="shared" si="3"/>
        <v>1938.2</v>
      </c>
      <c r="V56" s="184"/>
      <c r="W56" s="293"/>
      <c r="X56" s="293"/>
      <c r="Y56" s="293"/>
      <c r="Z56" s="293"/>
      <c r="AA56" s="293"/>
      <c r="AB56" s="293"/>
      <c r="AC56" s="293"/>
      <c r="AD56" s="293"/>
      <c r="AE56" s="293"/>
      <c r="AF56" s="293"/>
      <c r="AG56" s="293"/>
      <c r="AH56" s="293"/>
      <c r="AI56" s="293"/>
      <c r="AJ56" s="293"/>
      <c r="AK56" s="293"/>
      <c r="AL56" s="293"/>
      <c r="AM56" s="293"/>
      <c r="AN56" s="293"/>
      <c r="AO56" s="293"/>
      <c r="AP56" s="293"/>
      <c r="AQ56" s="293"/>
      <c r="AR56" s="293"/>
      <c r="AS56" s="293"/>
      <c r="AT56" s="293"/>
      <c r="AU56" s="293"/>
      <c r="AV56" s="293"/>
      <c r="AW56" s="293"/>
      <c r="AX56" s="293"/>
      <c r="AY56" s="293"/>
      <c r="AZ56" s="293"/>
      <c r="BA56" s="293"/>
      <c r="BB56" s="293"/>
      <c r="BC56" s="293"/>
      <c r="BD56" s="293"/>
      <c r="BE56" s="293"/>
      <c r="BF56" s="293"/>
      <c r="BG56" s="293"/>
    </row>
    <row r="57" spans="1:59" s="286" customFormat="1" ht="12.75" hidden="1" outlineLevel="1">
      <c r="A57" s="184" t="s">
        <v>137</v>
      </c>
      <c r="B57" s="185"/>
      <c r="C57" s="185" t="s">
        <v>138</v>
      </c>
      <c r="D57" s="185" t="s">
        <v>139</v>
      </c>
      <c r="E57" s="205">
        <v>0</v>
      </c>
      <c r="F57" s="205">
        <v>0</v>
      </c>
      <c r="G57" s="205"/>
      <c r="H57" s="205">
        <v>0</v>
      </c>
      <c r="I57" s="206">
        <v>0</v>
      </c>
      <c r="J57" s="206">
        <v>0</v>
      </c>
      <c r="K57" s="206">
        <v>1009.36</v>
      </c>
      <c r="L57" s="206">
        <v>0</v>
      </c>
      <c r="M57" s="206">
        <v>1009.37</v>
      </c>
      <c r="N57" s="206">
        <v>1009.37</v>
      </c>
      <c r="O57" s="206">
        <v>2712.77</v>
      </c>
      <c r="P57" s="206">
        <v>0</v>
      </c>
      <c r="Q57" s="206">
        <v>0</v>
      </c>
      <c r="R57" s="206">
        <v>0</v>
      </c>
      <c r="S57" s="206">
        <v>0</v>
      </c>
      <c r="T57" s="205">
        <v>5740.87</v>
      </c>
      <c r="U57" s="205">
        <f t="shared" si="3"/>
        <v>5740.87</v>
      </c>
      <c r="V57" s="184"/>
      <c r="W57" s="293"/>
      <c r="X57" s="293"/>
      <c r="Y57" s="293"/>
      <c r="Z57" s="293"/>
      <c r="AA57" s="293"/>
      <c r="AB57" s="293"/>
      <c r="AC57" s="293"/>
      <c r="AD57" s="293"/>
      <c r="AE57" s="293"/>
      <c r="AF57" s="293"/>
      <c r="AG57" s="293"/>
      <c r="AH57" s="293"/>
      <c r="AI57" s="293"/>
      <c r="AJ57" s="293"/>
      <c r="AK57" s="293"/>
      <c r="AL57" s="293"/>
      <c r="AM57" s="293"/>
      <c r="AN57" s="293"/>
      <c r="AO57" s="293"/>
      <c r="AP57" s="293"/>
      <c r="AQ57" s="293"/>
      <c r="AR57" s="293"/>
      <c r="AS57" s="293"/>
      <c r="AT57" s="293"/>
      <c r="AU57" s="293"/>
      <c r="AV57" s="293"/>
      <c r="AW57" s="293"/>
      <c r="AX57" s="293"/>
      <c r="AY57" s="293"/>
      <c r="AZ57" s="293"/>
      <c r="BA57" s="293"/>
      <c r="BB57" s="293"/>
      <c r="BC57" s="293"/>
      <c r="BD57" s="293"/>
      <c r="BE57" s="293"/>
      <c r="BF57" s="293"/>
      <c r="BG57" s="293"/>
    </row>
    <row r="58" spans="1:59" s="286" customFormat="1" ht="12.75" hidden="1" outlineLevel="1">
      <c r="A58" s="184" t="s">
        <v>636</v>
      </c>
      <c r="B58" s="185"/>
      <c r="C58" s="185" t="s">
        <v>637</v>
      </c>
      <c r="D58" s="185" t="s">
        <v>638</v>
      </c>
      <c r="E58" s="205">
        <v>235.7</v>
      </c>
      <c r="F58" s="205">
        <v>0</v>
      </c>
      <c r="G58" s="205"/>
      <c r="H58" s="205">
        <v>0</v>
      </c>
      <c r="I58" s="206">
        <v>0</v>
      </c>
      <c r="J58" s="206">
        <v>0</v>
      </c>
      <c r="K58" s="206">
        <v>0</v>
      </c>
      <c r="L58" s="206">
        <v>0</v>
      </c>
      <c r="M58" s="206">
        <v>0</v>
      </c>
      <c r="N58" s="206">
        <v>0</v>
      </c>
      <c r="O58" s="206">
        <v>0</v>
      </c>
      <c r="P58" s="206">
        <v>0</v>
      </c>
      <c r="Q58" s="206">
        <v>0</v>
      </c>
      <c r="R58" s="206">
        <v>0</v>
      </c>
      <c r="S58" s="206">
        <v>557.02</v>
      </c>
      <c r="T58" s="205">
        <v>557.02</v>
      </c>
      <c r="U58" s="205">
        <f t="shared" si="3"/>
        <v>792.72</v>
      </c>
      <c r="V58" s="184"/>
      <c r="W58" s="293"/>
      <c r="X58" s="293"/>
      <c r="Y58" s="293"/>
      <c r="Z58" s="293"/>
      <c r="AA58" s="293"/>
      <c r="AB58" s="293"/>
      <c r="AC58" s="293"/>
      <c r="AD58" s="293"/>
      <c r="AE58" s="293"/>
      <c r="AF58" s="293"/>
      <c r="AG58" s="293"/>
      <c r="AH58" s="293"/>
      <c r="AI58" s="293"/>
      <c r="AJ58" s="293"/>
      <c r="AK58" s="293"/>
      <c r="AL58" s="293"/>
      <c r="AM58" s="293"/>
      <c r="AN58" s="293"/>
      <c r="AO58" s="293"/>
      <c r="AP58" s="293"/>
      <c r="AQ58" s="293"/>
      <c r="AR58" s="293"/>
      <c r="AS58" s="293"/>
      <c r="AT58" s="293"/>
      <c r="AU58" s="293"/>
      <c r="AV58" s="293"/>
      <c r="AW58" s="293"/>
      <c r="AX58" s="293"/>
      <c r="AY58" s="293"/>
      <c r="AZ58" s="293"/>
      <c r="BA58" s="293"/>
      <c r="BB58" s="293"/>
      <c r="BC58" s="293"/>
      <c r="BD58" s="293"/>
      <c r="BE58" s="293"/>
      <c r="BF58" s="293"/>
      <c r="BG58" s="293"/>
    </row>
    <row r="59" spans="1:59" s="286" customFormat="1" ht="12.75" hidden="1" outlineLevel="1">
      <c r="A59" s="184" t="s">
        <v>143</v>
      </c>
      <c r="B59" s="185"/>
      <c r="C59" s="185" t="s">
        <v>144</v>
      </c>
      <c r="D59" s="185" t="s">
        <v>145</v>
      </c>
      <c r="E59" s="205">
        <v>60</v>
      </c>
      <c r="F59" s="205">
        <v>0</v>
      </c>
      <c r="G59" s="205"/>
      <c r="H59" s="205">
        <v>0</v>
      </c>
      <c r="I59" s="206">
        <v>0</v>
      </c>
      <c r="J59" s="206">
        <v>0</v>
      </c>
      <c r="K59" s="206">
        <v>0</v>
      </c>
      <c r="L59" s="206">
        <v>0</v>
      </c>
      <c r="M59" s="206">
        <v>0</v>
      </c>
      <c r="N59" s="206">
        <v>0</v>
      </c>
      <c r="O59" s="206">
        <v>0</v>
      </c>
      <c r="P59" s="206">
        <v>0</v>
      </c>
      <c r="Q59" s="206">
        <v>0</v>
      </c>
      <c r="R59" s="206">
        <v>0</v>
      </c>
      <c r="S59" s="206">
        <v>0</v>
      </c>
      <c r="T59" s="205">
        <v>0</v>
      </c>
      <c r="U59" s="205">
        <f t="shared" si="3"/>
        <v>60</v>
      </c>
      <c r="V59" s="184"/>
      <c r="W59" s="293"/>
      <c r="X59" s="293"/>
      <c r="Y59" s="293"/>
      <c r="Z59" s="293"/>
      <c r="AA59" s="293"/>
      <c r="AB59" s="293"/>
      <c r="AC59" s="293"/>
      <c r="AD59" s="293"/>
      <c r="AE59" s="293"/>
      <c r="AF59" s="293"/>
      <c r="AG59" s="293"/>
      <c r="AH59" s="293"/>
      <c r="AI59" s="293"/>
      <c r="AJ59" s="293"/>
      <c r="AK59" s="293"/>
      <c r="AL59" s="293"/>
      <c r="AM59" s="293"/>
      <c r="AN59" s="293"/>
      <c r="AO59" s="293"/>
      <c r="AP59" s="293"/>
      <c r="AQ59" s="293"/>
      <c r="AR59" s="293"/>
      <c r="AS59" s="293"/>
      <c r="AT59" s="293"/>
      <c r="AU59" s="293"/>
      <c r="AV59" s="293"/>
      <c r="AW59" s="293"/>
      <c r="AX59" s="293"/>
      <c r="AY59" s="293"/>
      <c r="AZ59" s="293"/>
      <c r="BA59" s="293"/>
      <c r="BB59" s="293"/>
      <c r="BC59" s="293"/>
      <c r="BD59" s="293"/>
      <c r="BE59" s="293"/>
      <c r="BF59" s="293"/>
      <c r="BG59" s="293"/>
    </row>
    <row r="60" spans="1:59" s="286" customFormat="1" ht="12.75" hidden="1" outlineLevel="1">
      <c r="A60" s="184" t="s">
        <v>639</v>
      </c>
      <c r="B60" s="185"/>
      <c r="C60" s="185" t="s">
        <v>640</v>
      </c>
      <c r="D60" s="185" t="s">
        <v>641</v>
      </c>
      <c r="E60" s="205">
        <v>1.98</v>
      </c>
      <c r="F60" s="205">
        <v>0</v>
      </c>
      <c r="G60" s="205"/>
      <c r="H60" s="205">
        <v>0</v>
      </c>
      <c r="I60" s="206">
        <v>0</v>
      </c>
      <c r="J60" s="206">
        <v>0</v>
      </c>
      <c r="K60" s="206">
        <v>0</v>
      </c>
      <c r="L60" s="206">
        <v>0</v>
      </c>
      <c r="M60" s="206">
        <v>0</v>
      </c>
      <c r="N60" s="206">
        <v>0</v>
      </c>
      <c r="O60" s="206">
        <v>100.16</v>
      </c>
      <c r="P60" s="206">
        <v>0</v>
      </c>
      <c r="Q60" s="206">
        <v>0</v>
      </c>
      <c r="R60" s="206">
        <v>0</v>
      </c>
      <c r="S60" s="206">
        <v>0</v>
      </c>
      <c r="T60" s="205">
        <v>100.16</v>
      </c>
      <c r="U60" s="205">
        <f t="shared" si="3"/>
        <v>102.14</v>
      </c>
      <c r="V60" s="184"/>
      <c r="W60" s="293"/>
      <c r="X60" s="293"/>
      <c r="Y60" s="293"/>
      <c r="Z60" s="293"/>
      <c r="AA60" s="293"/>
      <c r="AB60" s="293"/>
      <c r="AC60" s="293"/>
      <c r="AD60" s="293"/>
      <c r="AE60" s="293"/>
      <c r="AF60" s="293"/>
      <c r="AG60" s="293"/>
      <c r="AH60" s="293"/>
      <c r="AI60" s="293"/>
      <c r="AJ60" s="293"/>
      <c r="AK60" s="293"/>
      <c r="AL60" s="293"/>
      <c r="AM60" s="293"/>
      <c r="AN60" s="293"/>
      <c r="AO60" s="293"/>
      <c r="AP60" s="293"/>
      <c r="AQ60" s="293"/>
      <c r="AR60" s="293"/>
      <c r="AS60" s="293"/>
      <c r="AT60" s="293"/>
      <c r="AU60" s="293"/>
      <c r="AV60" s="293"/>
      <c r="AW60" s="293"/>
      <c r="AX60" s="293"/>
      <c r="AY60" s="293"/>
      <c r="AZ60" s="293"/>
      <c r="BA60" s="293"/>
      <c r="BB60" s="293"/>
      <c r="BC60" s="293"/>
      <c r="BD60" s="293"/>
      <c r="BE60" s="293"/>
      <c r="BF60" s="293"/>
      <c r="BG60" s="293"/>
    </row>
    <row r="61" spans="1:59" s="286" customFormat="1" ht="12.75" hidden="1" outlineLevel="1">
      <c r="A61" s="184" t="s">
        <v>642</v>
      </c>
      <c r="B61" s="185"/>
      <c r="C61" s="185" t="s">
        <v>643</v>
      </c>
      <c r="D61" s="185" t="s">
        <v>644</v>
      </c>
      <c r="E61" s="205">
        <v>0</v>
      </c>
      <c r="F61" s="205">
        <v>0</v>
      </c>
      <c r="G61" s="205"/>
      <c r="H61" s="205">
        <v>0</v>
      </c>
      <c r="I61" s="206">
        <v>0</v>
      </c>
      <c r="J61" s="206">
        <v>0</v>
      </c>
      <c r="K61" s="206">
        <v>733.37</v>
      </c>
      <c r="L61" s="206">
        <v>0</v>
      </c>
      <c r="M61" s="206">
        <v>16.18</v>
      </c>
      <c r="N61" s="206">
        <v>823.16</v>
      </c>
      <c r="O61" s="206">
        <v>9040.34</v>
      </c>
      <c r="P61" s="206">
        <v>0</v>
      </c>
      <c r="Q61" s="206">
        <v>0</v>
      </c>
      <c r="R61" s="206">
        <v>0</v>
      </c>
      <c r="S61" s="206">
        <v>0</v>
      </c>
      <c r="T61" s="205">
        <v>10613.05</v>
      </c>
      <c r="U61" s="205">
        <f t="shared" si="3"/>
        <v>10613.05</v>
      </c>
      <c r="V61" s="184"/>
      <c r="W61" s="293"/>
      <c r="X61" s="293"/>
      <c r="Y61" s="293"/>
      <c r="Z61" s="293"/>
      <c r="AA61" s="293"/>
      <c r="AB61" s="293"/>
      <c r="AC61" s="293"/>
      <c r="AD61" s="293"/>
      <c r="AE61" s="293"/>
      <c r="AF61" s="293"/>
      <c r="AG61" s="293"/>
      <c r="AH61" s="293"/>
      <c r="AI61" s="293"/>
      <c r="AJ61" s="293"/>
      <c r="AK61" s="293"/>
      <c r="AL61" s="293"/>
      <c r="AM61" s="293"/>
      <c r="AN61" s="293"/>
      <c r="AO61" s="293"/>
      <c r="AP61" s="293"/>
      <c r="AQ61" s="293"/>
      <c r="AR61" s="293"/>
      <c r="AS61" s="293"/>
      <c r="AT61" s="293"/>
      <c r="AU61" s="293"/>
      <c r="AV61" s="293"/>
      <c r="AW61" s="293"/>
      <c r="AX61" s="293"/>
      <c r="AY61" s="293"/>
      <c r="AZ61" s="293"/>
      <c r="BA61" s="293"/>
      <c r="BB61" s="293"/>
      <c r="BC61" s="293"/>
      <c r="BD61" s="293"/>
      <c r="BE61" s="293"/>
      <c r="BF61" s="293"/>
      <c r="BG61" s="293"/>
    </row>
    <row r="62" spans="1:59" s="286" customFormat="1" ht="12.75" hidden="1" outlineLevel="1">
      <c r="A62" s="184" t="s">
        <v>645</v>
      </c>
      <c r="B62" s="185"/>
      <c r="C62" s="185" t="s">
        <v>646</v>
      </c>
      <c r="D62" s="185" t="s">
        <v>647</v>
      </c>
      <c r="E62" s="205">
        <v>246.76</v>
      </c>
      <c r="F62" s="205">
        <v>0</v>
      </c>
      <c r="G62" s="205"/>
      <c r="H62" s="205">
        <v>0</v>
      </c>
      <c r="I62" s="206">
        <v>0</v>
      </c>
      <c r="J62" s="206">
        <v>0</v>
      </c>
      <c r="K62" s="206">
        <v>0</v>
      </c>
      <c r="L62" s="206">
        <v>0</v>
      </c>
      <c r="M62" s="206">
        <v>23.82</v>
      </c>
      <c r="N62" s="206">
        <v>0</v>
      </c>
      <c r="O62" s="206">
        <v>0</v>
      </c>
      <c r="P62" s="206">
        <v>0</v>
      </c>
      <c r="Q62" s="206">
        <v>0</v>
      </c>
      <c r="R62" s="206">
        <v>0</v>
      </c>
      <c r="S62" s="206">
        <v>0</v>
      </c>
      <c r="T62" s="205">
        <v>23.82</v>
      </c>
      <c r="U62" s="205">
        <f t="shared" si="3"/>
        <v>270.58</v>
      </c>
      <c r="V62" s="184"/>
      <c r="W62" s="293"/>
      <c r="X62" s="293"/>
      <c r="Y62" s="293"/>
      <c r="Z62" s="293"/>
      <c r="AA62" s="293"/>
      <c r="AB62" s="293"/>
      <c r="AC62" s="293"/>
      <c r="AD62" s="293"/>
      <c r="AE62" s="293"/>
      <c r="AF62" s="293"/>
      <c r="AG62" s="293"/>
      <c r="AH62" s="293"/>
      <c r="AI62" s="293"/>
      <c r="AJ62" s="293"/>
      <c r="AK62" s="293"/>
      <c r="AL62" s="293"/>
      <c r="AM62" s="293"/>
      <c r="AN62" s="293"/>
      <c r="AO62" s="293"/>
      <c r="AP62" s="293"/>
      <c r="AQ62" s="293"/>
      <c r="AR62" s="293"/>
      <c r="AS62" s="293"/>
      <c r="AT62" s="293"/>
      <c r="AU62" s="293"/>
      <c r="AV62" s="293"/>
      <c r="AW62" s="293"/>
      <c r="AX62" s="293"/>
      <c r="AY62" s="293"/>
      <c r="AZ62" s="293"/>
      <c r="BA62" s="293"/>
      <c r="BB62" s="293"/>
      <c r="BC62" s="293"/>
      <c r="BD62" s="293"/>
      <c r="BE62" s="293"/>
      <c r="BF62" s="293"/>
      <c r="BG62" s="293"/>
    </row>
    <row r="63" spans="1:59" s="286" customFormat="1" ht="12.75" hidden="1" outlineLevel="1">
      <c r="A63" s="184" t="s">
        <v>146</v>
      </c>
      <c r="B63" s="185"/>
      <c r="C63" s="185" t="s">
        <v>147</v>
      </c>
      <c r="D63" s="185" t="s">
        <v>148</v>
      </c>
      <c r="E63" s="205">
        <v>0</v>
      </c>
      <c r="F63" s="205">
        <v>0</v>
      </c>
      <c r="G63" s="205"/>
      <c r="H63" s="205">
        <v>0</v>
      </c>
      <c r="I63" s="206">
        <v>0</v>
      </c>
      <c r="J63" s="206">
        <v>0</v>
      </c>
      <c r="K63" s="206">
        <v>520.4</v>
      </c>
      <c r="L63" s="206">
        <v>0</v>
      </c>
      <c r="M63" s="206">
        <v>0</v>
      </c>
      <c r="N63" s="206">
        <v>0</v>
      </c>
      <c r="O63" s="206">
        <v>1561.19</v>
      </c>
      <c r="P63" s="206">
        <v>0</v>
      </c>
      <c r="Q63" s="206">
        <v>0</v>
      </c>
      <c r="R63" s="206">
        <v>0</v>
      </c>
      <c r="S63" s="206">
        <v>0</v>
      </c>
      <c r="T63" s="205">
        <v>2081.59</v>
      </c>
      <c r="U63" s="205">
        <f aca="true" t="shared" si="4" ref="U63:U94">E63+F63+G63+H63+T63</f>
        <v>2081.59</v>
      </c>
      <c r="V63" s="184"/>
      <c r="W63" s="293"/>
      <c r="X63" s="293"/>
      <c r="Y63" s="293"/>
      <c r="Z63" s="293"/>
      <c r="AA63" s="293"/>
      <c r="AB63" s="293"/>
      <c r="AC63" s="293"/>
      <c r="AD63" s="293"/>
      <c r="AE63" s="293"/>
      <c r="AF63" s="293"/>
      <c r="AG63" s="293"/>
      <c r="AH63" s="293"/>
      <c r="AI63" s="293"/>
      <c r="AJ63" s="293"/>
      <c r="AK63" s="293"/>
      <c r="AL63" s="293"/>
      <c r="AM63" s="293"/>
      <c r="AN63" s="293"/>
      <c r="AO63" s="293"/>
      <c r="AP63" s="293"/>
      <c r="AQ63" s="293"/>
      <c r="AR63" s="293"/>
      <c r="AS63" s="293"/>
      <c r="AT63" s="293"/>
      <c r="AU63" s="293"/>
      <c r="AV63" s="293"/>
      <c r="AW63" s="293"/>
      <c r="AX63" s="293"/>
      <c r="AY63" s="293"/>
      <c r="AZ63" s="293"/>
      <c r="BA63" s="293"/>
      <c r="BB63" s="293"/>
      <c r="BC63" s="293"/>
      <c r="BD63" s="293"/>
      <c r="BE63" s="293"/>
      <c r="BF63" s="293"/>
      <c r="BG63" s="293"/>
    </row>
    <row r="64" spans="1:59" s="286" customFormat="1" ht="12.75" hidden="1" outlineLevel="1">
      <c r="A64" s="184" t="s">
        <v>648</v>
      </c>
      <c r="B64" s="185"/>
      <c r="C64" s="185" t="s">
        <v>649</v>
      </c>
      <c r="D64" s="185" t="s">
        <v>650</v>
      </c>
      <c r="E64" s="205">
        <v>430.2</v>
      </c>
      <c r="F64" s="205">
        <v>0</v>
      </c>
      <c r="G64" s="205"/>
      <c r="H64" s="205">
        <v>0</v>
      </c>
      <c r="I64" s="206">
        <v>0</v>
      </c>
      <c r="J64" s="206">
        <v>0</v>
      </c>
      <c r="K64" s="206">
        <v>0</v>
      </c>
      <c r="L64" s="206">
        <v>0</v>
      </c>
      <c r="M64" s="206">
        <v>0</v>
      </c>
      <c r="N64" s="206">
        <v>0</v>
      </c>
      <c r="O64" s="206">
        <v>0</v>
      </c>
      <c r="P64" s="206">
        <v>0</v>
      </c>
      <c r="Q64" s="206">
        <v>0</v>
      </c>
      <c r="R64" s="206">
        <v>0</v>
      </c>
      <c r="S64" s="206">
        <v>0</v>
      </c>
      <c r="T64" s="205">
        <v>0</v>
      </c>
      <c r="U64" s="205">
        <f t="shared" si="4"/>
        <v>430.2</v>
      </c>
      <c r="V64" s="184"/>
      <c r="W64" s="293"/>
      <c r="X64" s="293"/>
      <c r="Y64" s="293"/>
      <c r="Z64" s="293"/>
      <c r="AA64" s="293"/>
      <c r="AB64" s="293"/>
      <c r="AC64" s="293"/>
      <c r="AD64" s="293"/>
      <c r="AE64" s="293"/>
      <c r="AF64" s="293"/>
      <c r="AG64" s="293"/>
      <c r="AH64" s="293"/>
      <c r="AI64" s="293"/>
      <c r="AJ64" s="293"/>
      <c r="AK64" s="293"/>
      <c r="AL64" s="293"/>
      <c r="AM64" s="293"/>
      <c r="AN64" s="293"/>
      <c r="AO64" s="293"/>
      <c r="AP64" s="293"/>
      <c r="AQ64" s="293"/>
      <c r="AR64" s="293"/>
      <c r="AS64" s="293"/>
      <c r="AT64" s="293"/>
      <c r="AU64" s="293"/>
      <c r="AV64" s="293"/>
      <c r="AW64" s="293"/>
      <c r="AX64" s="293"/>
      <c r="AY64" s="293"/>
      <c r="AZ64" s="293"/>
      <c r="BA64" s="293"/>
      <c r="BB64" s="293"/>
      <c r="BC64" s="293"/>
      <c r="BD64" s="293"/>
      <c r="BE64" s="293"/>
      <c r="BF64" s="293"/>
      <c r="BG64" s="293"/>
    </row>
    <row r="65" spans="1:59" s="286" customFormat="1" ht="12.75" hidden="1" outlineLevel="1">
      <c r="A65" s="184" t="s">
        <v>651</v>
      </c>
      <c r="B65" s="185"/>
      <c r="C65" s="185" t="s">
        <v>652</v>
      </c>
      <c r="D65" s="185" t="s">
        <v>653</v>
      </c>
      <c r="E65" s="205">
        <v>80</v>
      </c>
      <c r="F65" s="205">
        <v>0</v>
      </c>
      <c r="G65" s="205"/>
      <c r="H65" s="205">
        <v>0</v>
      </c>
      <c r="I65" s="206">
        <v>0</v>
      </c>
      <c r="J65" s="206">
        <v>0</v>
      </c>
      <c r="K65" s="206">
        <v>0</v>
      </c>
      <c r="L65" s="206">
        <v>0</v>
      </c>
      <c r="M65" s="206">
        <v>0</v>
      </c>
      <c r="N65" s="206">
        <v>0</v>
      </c>
      <c r="O65" s="206">
        <v>0</v>
      </c>
      <c r="P65" s="206">
        <v>0</v>
      </c>
      <c r="Q65" s="206">
        <v>0</v>
      </c>
      <c r="R65" s="206">
        <v>0</v>
      </c>
      <c r="S65" s="206">
        <v>0</v>
      </c>
      <c r="T65" s="205">
        <v>0</v>
      </c>
      <c r="U65" s="205">
        <f t="shared" si="4"/>
        <v>80</v>
      </c>
      <c r="V65" s="184"/>
      <c r="W65" s="293"/>
      <c r="X65" s="293"/>
      <c r="Y65" s="293"/>
      <c r="Z65" s="293"/>
      <c r="AA65" s="293"/>
      <c r="AB65" s="293"/>
      <c r="AC65" s="293"/>
      <c r="AD65" s="293"/>
      <c r="AE65" s="293"/>
      <c r="AF65" s="293"/>
      <c r="AG65" s="293"/>
      <c r="AH65" s="293"/>
      <c r="AI65" s="293"/>
      <c r="AJ65" s="293"/>
      <c r="AK65" s="293"/>
      <c r="AL65" s="293"/>
      <c r="AM65" s="293"/>
      <c r="AN65" s="293"/>
      <c r="AO65" s="293"/>
      <c r="AP65" s="293"/>
      <c r="AQ65" s="293"/>
      <c r="AR65" s="293"/>
      <c r="AS65" s="293"/>
      <c r="AT65" s="293"/>
      <c r="AU65" s="293"/>
      <c r="AV65" s="293"/>
      <c r="AW65" s="293"/>
      <c r="AX65" s="293"/>
      <c r="AY65" s="293"/>
      <c r="AZ65" s="293"/>
      <c r="BA65" s="293"/>
      <c r="BB65" s="293"/>
      <c r="BC65" s="293"/>
      <c r="BD65" s="293"/>
      <c r="BE65" s="293"/>
      <c r="BF65" s="293"/>
      <c r="BG65" s="293"/>
    </row>
    <row r="66" spans="1:59" s="286" customFormat="1" ht="12.75" hidden="1" outlineLevel="1">
      <c r="A66" s="184" t="s">
        <v>654</v>
      </c>
      <c r="B66" s="185"/>
      <c r="C66" s="185" t="s">
        <v>655</v>
      </c>
      <c r="D66" s="185" t="s">
        <v>656</v>
      </c>
      <c r="E66" s="205">
        <v>718.47</v>
      </c>
      <c r="F66" s="205">
        <v>0</v>
      </c>
      <c r="G66" s="205"/>
      <c r="H66" s="205">
        <v>0</v>
      </c>
      <c r="I66" s="206">
        <v>0</v>
      </c>
      <c r="J66" s="206">
        <v>0</v>
      </c>
      <c r="K66" s="206">
        <v>0</v>
      </c>
      <c r="L66" s="206">
        <v>0</v>
      </c>
      <c r="M66" s="206">
        <v>0</v>
      </c>
      <c r="N66" s="206">
        <v>0</v>
      </c>
      <c r="O66" s="206">
        <v>0</v>
      </c>
      <c r="P66" s="206">
        <v>0</v>
      </c>
      <c r="Q66" s="206">
        <v>0</v>
      </c>
      <c r="R66" s="206">
        <v>0</v>
      </c>
      <c r="S66" s="206">
        <v>0</v>
      </c>
      <c r="T66" s="205">
        <v>0</v>
      </c>
      <c r="U66" s="205">
        <f t="shared" si="4"/>
        <v>718.47</v>
      </c>
      <c r="V66" s="184"/>
      <c r="W66" s="293"/>
      <c r="X66" s="293"/>
      <c r="Y66" s="293"/>
      <c r="Z66" s="293"/>
      <c r="AA66" s="293"/>
      <c r="AB66" s="293"/>
      <c r="AC66" s="293"/>
      <c r="AD66" s="293"/>
      <c r="AE66" s="293"/>
      <c r="AF66" s="293"/>
      <c r="AG66" s="293"/>
      <c r="AH66" s="293"/>
      <c r="AI66" s="293"/>
      <c r="AJ66" s="293"/>
      <c r="AK66" s="293"/>
      <c r="AL66" s="293"/>
      <c r="AM66" s="293"/>
      <c r="AN66" s="293"/>
      <c r="AO66" s="293"/>
      <c r="AP66" s="293"/>
      <c r="AQ66" s="293"/>
      <c r="AR66" s="293"/>
      <c r="AS66" s="293"/>
      <c r="AT66" s="293"/>
      <c r="AU66" s="293"/>
      <c r="AV66" s="293"/>
      <c r="AW66" s="293"/>
      <c r="AX66" s="293"/>
      <c r="AY66" s="293"/>
      <c r="AZ66" s="293"/>
      <c r="BA66" s="293"/>
      <c r="BB66" s="293"/>
      <c r="BC66" s="293"/>
      <c r="BD66" s="293"/>
      <c r="BE66" s="293"/>
      <c r="BF66" s="293"/>
      <c r="BG66" s="293"/>
    </row>
    <row r="67" spans="1:59" s="286" customFormat="1" ht="12.75" hidden="1" outlineLevel="1">
      <c r="A67" s="184" t="s">
        <v>657</v>
      </c>
      <c r="B67" s="185"/>
      <c r="C67" s="185" t="s">
        <v>658</v>
      </c>
      <c r="D67" s="185" t="s">
        <v>659</v>
      </c>
      <c r="E67" s="205">
        <v>119.94</v>
      </c>
      <c r="F67" s="205">
        <v>0</v>
      </c>
      <c r="G67" s="205"/>
      <c r="H67" s="205">
        <v>0</v>
      </c>
      <c r="I67" s="206">
        <v>0</v>
      </c>
      <c r="J67" s="206">
        <v>0</v>
      </c>
      <c r="K67" s="206">
        <v>0</v>
      </c>
      <c r="L67" s="206">
        <v>0</v>
      </c>
      <c r="M67" s="206">
        <v>0</v>
      </c>
      <c r="N67" s="206">
        <v>0</v>
      </c>
      <c r="O67" s="206">
        <v>113.82</v>
      </c>
      <c r="P67" s="206">
        <v>0</v>
      </c>
      <c r="Q67" s="206">
        <v>0</v>
      </c>
      <c r="R67" s="206">
        <v>0</v>
      </c>
      <c r="S67" s="206">
        <v>0</v>
      </c>
      <c r="T67" s="205">
        <v>113.82</v>
      </c>
      <c r="U67" s="205">
        <f t="shared" si="4"/>
        <v>233.76</v>
      </c>
      <c r="V67" s="184"/>
      <c r="W67" s="293"/>
      <c r="X67" s="293"/>
      <c r="Y67" s="293"/>
      <c r="Z67" s="293"/>
      <c r="AA67" s="293"/>
      <c r="AB67" s="293"/>
      <c r="AC67" s="293"/>
      <c r="AD67" s="293"/>
      <c r="AE67" s="293"/>
      <c r="AF67" s="293"/>
      <c r="AG67" s="293"/>
      <c r="AH67" s="293"/>
      <c r="AI67" s="293"/>
      <c r="AJ67" s="293"/>
      <c r="AK67" s="293"/>
      <c r="AL67" s="293"/>
      <c r="AM67" s="293"/>
      <c r="AN67" s="293"/>
      <c r="AO67" s="293"/>
      <c r="AP67" s="293"/>
      <c r="AQ67" s="293"/>
      <c r="AR67" s="293"/>
      <c r="AS67" s="293"/>
      <c r="AT67" s="293"/>
      <c r="AU67" s="293"/>
      <c r="AV67" s="293"/>
      <c r="AW67" s="293"/>
      <c r="AX67" s="293"/>
      <c r="AY67" s="293"/>
      <c r="AZ67" s="293"/>
      <c r="BA67" s="293"/>
      <c r="BB67" s="293"/>
      <c r="BC67" s="293"/>
      <c r="BD67" s="293"/>
      <c r="BE67" s="293"/>
      <c r="BF67" s="293"/>
      <c r="BG67" s="293"/>
    </row>
    <row r="68" spans="1:59" s="286" customFormat="1" ht="12.75" hidden="1" outlineLevel="1">
      <c r="A68" s="184" t="s">
        <v>660</v>
      </c>
      <c r="B68" s="185"/>
      <c r="C68" s="185" t="s">
        <v>661</v>
      </c>
      <c r="D68" s="185" t="s">
        <v>662</v>
      </c>
      <c r="E68" s="205">
        <v>-226.87</v>
      </c>
      <c r="F68" s="205">
        <v>0</v>
      </c>
      <c r="G68" s="205"/>
      <c r="H68" s="205">
        <v>0</v>
      </c>
      <c r="I68" s="206">
        <v>0</v>
      </c>
      <c r="J68" s="206">
        <v>0</v>
      </c>
      <c r="K68" s="206">
        <v>0</v>
      </c>
      <c r="L68" s="206">
        <v>0</v>
      </c>
      <c r="M68" s="206">
        <v>0</v>
      </c>
      <c r="N68" s="206">
        <v>0</v>
      </c>
      <c r="O68" s="206">
        <v>0</v>
      </c>
      <c r="P68" s="206">
        <v>0</v>
      </c>
      <c r="Q68" s="206">
        <v>0</v>
      </c>
      <c r="R68" s="206">
        <v>0</v>
      </c>
      <c r="S68" s="206">
        <v>0</v>
      </c>
      <c r="T68" s="205">
        <v>0</v>
      </c>
      <c r="U68" s="205">
        <f t="shared" si="4"/>
        <v>-226.87</v>
      </c>
      <c r="V68" s="184"/>
      <c r="W68" s="293"/>
      <c r="X68" s="293"/>
      <c r="Y68" s="293"/>
      <c r="Z68" s="293"/>
      <c r="AA68" s="293"/>
      <c r="AB68" s="293"/>
      <c r="AC68" s="293"/>
      <c r="AD68" s="293"/>
      <c r="AE68" s="293"/>
      <c r="AF68" s="293"/>
      <c r="AG68" s="293"/>
      <c r="AH68" s="293"/>
      <c r="AI68" s="293"/>
      <c r="AJ68" s="293"/>
      <c r="AK68" s="293"/>
      <c r="AL68" s="293"/>
      <c r="AM68" s="293"/>
      <c r="AN68" s="293"/>
      <c r="AO68" s="293"/>
      <c r="AP68" s="293"/>
      <c r="AQ68" s="293"/>
      <c r="AR68" s="293"/>
      <c r="AS68" s="293"/>
      <c r="AT68" s="293"/>
      <c r="AU68" s="293"/>
      <c r="AV68" s="293"/>
      <c r="AW68" s="293"/>
      <c r="AX68" s="293"/>
      <c r="AY68" s="293"/>
      <c r="AZ68" s="293"/>
      <c r="BA68" s="293"/>
      <c r="BB68" s="293"/>
      <c r="BC68" s="293"/>
      <c r="BD68" s="293"/>
      <c r="BE68" s="293"/>
      <c r="BF68" s="293"/>
      <c r="BG68" s="293"/>
    </row>
    <row r="69" spans="1:59" s="286" customFormat="1" ht="12.75" hidden="1" outlineLevel="1">
      <c r="A69" s="184" t="s">
        <v>663</v>
      </c>
      <c r="B69" s="185"/>
      <c r="C69" s="185" t="s">
        <v>664</v>
      </c>
      <c r="D69" s="185" t="s">
        <v>665</v>
      </c>
      <c r="E69" s="205">
        <v>0</v>
      </c>
      <c r="F69" s="205">
        <v>0</v>
      </c>
      <c r="G69" s="205"/>
      <c r="H69" s="205">
        <v>0</v>
      </c>
      <c r="I69" s="206">
        <v>100.95</v>
      </c>
      <c r="J69" s="206">
        <v>0</v>
      </c>
      <c r="K69" s="206">
        <v>6194.38</v>
      </c>
      <c r="L69" s="206">
        <v>0</v>
      </c>
      <c r="M69" s="206">
        <v>7886.56</v>
      </c>
      <c r="N69" s="206">
        <v>12343.55</v>
      </c>
      <c r="O69" s="206">
        <v>10346.38</v>
      </c>
      <c r="P69" s="206">
        <v>0</v>
      </c>
      <c r="Q69" s="206">
        <v>0</v>
      </c>
      <c r="R69" s="206">
        <v>0</v>
      </c>
      <c r="S69" s="206">
        <v>0</v>
      </c>
      <c r="T69" s="205">
        <v>36871.82</v>
      </c>
      <c r="U69" s="205">
        <f t="shared" si="4"/>
        <v>36871.82</v>
      </c>
      <c r="V69" s="184"/>
      <c r="W69" s="293"/>
      <c r="X69" s="293"/>
      <c r="Y69" s="293"/>
      <c r="Z69" s="293"/>
      <c r="AA69" s="293"/>
      <c r="AB69" s="293"/>
      <c r="AC69" s="293"/>
      <c r="AD69" s="293"/>
      <c r="AE69" s="293"/>
      <c r="AF69" s="293"/>
      <c r="AG69" s="293"/>
      <c r="AH69" s="293"/>
      <c r="AI69" s="293"/>
      <c r="AJ69" s="293"/>
      <c r="AK69" s="293"/>
      <c r="AL69" s="293"/>
      <c r="AM69" s="293"/>
      <c r="AN69" s="293"/>
      <c r="AO69" s="293"/>
      <c r="AP69" s="293"/>
      <c r="AQ69" s="293"/>
      <c r="AR69" s="293"/>
      <c r="AS69" s="293"/>
      <c r="AT69" s="293"/>
      <c r="AU69" s="293"/>
      <c r="AV69" s="293"/>
      <c r="AW69" s="293"/>
      <c r="AX69" s="293"/>
      <c r="AY69" s="293"/>
      <c r="AZ69" s="293"/>
      <c r="BA69" s="293"/>
      <c r="BB69" s="293"/>
      <c r="BC69" s="293"/>
      <c r="BD69" s="293"/>
      <c r="BE69" s="293"/>
      <c r="BF69" s="293"/>
      <c r="BG69" s="293"/>
    </row>
    <row r="70" spans="1:59" s="286" customFormat="1" ht="12.75" hidden="1" outlineLevel="1">
      <c r="A70" s="184" t="s">
        <v>666</v>
      </c>
      <c r="B70" s="185"/>
      <c r="C70" s="185" t="s">
        <v>667</v>
      </c>
      <c r="D70" s="185" t="s">
        <v>668</v>
      </c>
      <c r="E70" s="205">
        <v>1387.42</v>
      </c>
      <c r="F70" s="205">
        <v>0</v>
      </c>
      <c r="G70" s="205"/>
      <c r="H70" s="205">
        <v>0</v>
      </c>
      <c r="I70" s="206">
        <v>53.49</v>
      </c>
      <c r="J70" s="206">
        <v>0</v>
      </c>
      <c r="K70" s="206">
        <v>1.17</v>
      </c>
      <c r="L70" s="206">
        <v>0</v>
      </c>
      <c r="M70" s="206">
        <v>0</v>
      </c>
      <c r="N70" s="206">
        <v>0</v>
      </c>
      <c r="O70" s="206">
        <v>3.52</v>
      </c>
      <c r="P70" s="206">
        <v>0</v>
      </c>
      <c r="Q70" s="206">
        <v>0</v>
      </c>
      <c r="R70" s="206">
        <v>0</v>
      </c>
      <c r="S70" s="206">
        <v>0</v>
      </c>
      <c r="T70" s="205">
        <v>58.18</v>
      </c>
      <c r="U70" s="205">
        <f t="shared" si="4"/>
        <v>1445.6000000000001</v>
      </c>
      <c r="V70" s="184"/>
      <c r="W70" s="293"/>
      <c r="X70" s="293"/>
      <c r="Y70" s="293"/>
      <c r="Z70" s="293"/>
      <c r="AA70" s="293"/>
      <c r="AB70" s="293"/>
      <c r="AC70" s="293"/>
      <c r="AD70" s="293"/>
      <c r="AE70" s="293"/>
      <c r="AF70" s="293"/>
      <c r="AG70" s="293"/>
      <c r="AH70" s="293"/>
      <c r="AI70" s="293"/>
      <c r="AJ70" s="293"/>
      <c r="AK70" s="293"/>
      <c r="AL70" s="293"/>
      <c r="AM70" s="293"/>
      <c r="AN70" s="293"/>
      <c r="AO70" s="293"/>
      <c r="AP70" s="293"/>
      <c r="AQ70" s="293"/>
      <c r="AR70" s="293"/>
      <c r="AS70" s="293"/>
      <c r="AT70" s="293"/>
      <c r="AU70" s="293"/>
      <c r="AV70" s="293"/>
      <c r="AW70" s="293"/>
      <c r="AX70" s="293"/>
      <c r="AY70" s="293"/>
      <c r="AZ70" s="293"/>
      <c r="BA70" s="293"/>
      <c r="BB70" s="293"/>
      <c r="BC70" s="293"/>
      <c r="BD70" s="293"/>
      <c r="BE70" s="293"/>
      <c r="BF70" s="293"/>
      <c r="BG70" s="293"/>
    </row>
    <row r="71" spans="1:59" s="286" customFormat="1" ht="12.75" hidden="1" outlineLevel="1">
      <c r="A71" s="184" t="s">
        <v>669</v>
      </c>
      <c r="B71" s="185"/>
      <c r="C71" s="185" t="s">
        <v>670</v>
      </c>
      <c r="D71" s="185" t="s">
        <v>671</v>
      </c>
      <c r="E71" s="205">
        <v>1853.14</v>
      </c>
      <c r="F71" s="205">
        <v>0</v>
      </c>
      <c r="G71" s="205"/>
      <c r="H71" s="205">
        <v>0</v>
      </c>
      <c r="I71" s="206">
        <v>0</v>
      </c>
      <c r="J71" s="206">
        <v>0</v>
      </c>
      <c r="K71" s="206">
        <v>0</v>
      </c>
      <c r="L71" s="206">
        <v>0</v>
      </c>
      <c r="M71" s="206">
        <v>0</v>
      </c>
      <c r="N71" s="206">
        <v>0</v>
      </c>
      <c r="O71" s="206">
        <v>0</v>
      </c>
      <c r="P71" s="206">
        <v>0</v>
      </c>
      <c r="Q71" s="206">
        <v>0</v>
      </c>
      <c r="R71" s="206">
        <v>0</v>
      </c>
      <c r="S71" s="206">
        <v>0</v>
      </c>
      <c r="T71" s="205">
        <v>0</v>
      </c>
      <c r="U71" s="205">
        <f t="shared" si="4"/>
        <v>1853.14</v>
      </c>
      <c r="V71" s="184"/>
      <c r="W71" s="293"/>
      <c r="X71" s="293"/>
      <c r="Y71" s="293"/>
      <c r="Z71" s="293"/>
      <c r="AA71" s="293"/>
      <c r="AB71" s="293"/>
      <c r="AC71" s="293"/>
      <c r="AD71" s="293"/>
      <c r="AE71" s="293"/>
      <c r="AF71" s="293"/>
      <c r="AG71" s="293"/>
      <c r="AH71" s="293"/>
      <c r="AI71" s="293"/>
      <c r="AJ71" s="293"/>
      <c r="AK71" s="293"/>
      <c r="AL71" s="293"/>
      <c r="AM71" s="293"/>
      <c r="AN71" s="293"/>
      <c r="AO71" s="293"/>
      <c r="AP71" s="293"/>
      <c r="AQ71" s="293"/>
      <c r="AR71" s="293"/>
      <c r="AS71" s="293"/>
      <c r="AT71" s="293"/>
      <c r="AU71" s="293"/>
      <c r="AV71" s="293"/>
      <c r="AW71" s="293"/>
      <c r="AX71" s="293"/>
      <c r="AY71" s="293"/>
      <c r="AZ71" s="293"/>
      <c r="BA71" s="293"/>
      <c r="BB71" s="293"/>
      <c r="BC71" s="293"/>
      <c r="BD71" s="293"/>
      <c r="BE71" s="293"/>
      <c r="BF71" s="293"/>
      <c r="BG71" s="293"/>
    </row>
    <row r="72" spans="1:59" s="286" customFormat="1" ht="12.75" hidden="1" outlineLevel="1">
      <c r="A72" s="184" t="s">
        <v>672</v>
      </c>
      <c r="B72" s="185"/>
      <c r="C72" s="185" t="s">
        <v>673</v>
      </c>
      <c r="D72" s="185" t="s">
        <v>674</v>
      </c>
      <c r="E72" s="205">
        <v>0</v>
      </c>
      <c r="F72" s="205">
        <v>0</v>
      </c>
      <c r="G72" s="205"/>
      <c r="H72" s="205">
        <v>0</v>
      </c>
      <c r="I72" s="206">
        <v>0</v>
      </c>
      <c r="J72" s="206">
        <v>0</v>
      </c>
      <c r="K72" s="206">
        <v>2239.46</v>
      </c>
      <c r="L72" s="206">
        <v>0</v>
      </c>
      <c r="M72" s="206">
        <v>0</v>
      </c>
      <c r="N72" s="206">
        <v>0</v>
      </c>
      <c r="O72" s="206">
        <v>6718.36</v>
      </c>
      <c r="P72" s="206">
        <v>0</v>
      </c>
      <c r="Q72" s="206">
        <v>0</v>
      </c>
      <c r="R72" s="206">
        <v>0</v>
      </c>
      <c r="S72" s="206">
        <v>0</v>
      </c>
      <c r="T72" s="205">
        <v>8957.82</v>
      </c>
      <c r="U72" s="205">
        <f t="shared" si="4"/>
        <v>8957.82</v>
      </c>
      <c r="V72" s="184"/>
      <c r="W72" s="293"/>
      <c r="X72" s="293"/>
      <c r="Y72" s="293"/>
      <c r="Z72" s="293"/>
      <c r="AA72" s="293"/>
      <c r="AB72" s="293"/>
      <c r="AC72" s="293"/>
      <c r="AD72" s="293"/>
      <c r="AE72" s="293"/>
      <c r="AF72" s="293"/>
      <c r="AG72" s="293"/>
      <c r="AH72" s="293"/>
      <c r="AI72" s="293"/>
      <c r="AJ72" s="293"/>
      <c r="AK72" s="293"/>
      <c r="AL72" s="293"/>
      <c r="AM72" s="293"/>
      <c r="AN72" s="293"/>
      <c r="AO72" s="293"/>
      <c r="AP72" s="293"/>
      <c r="AQ72" s="293"/>
      <c r="AR72" s="293"/>
      <c r="AS72" s="293"/>
      <c r="AT72" s="293"/>
      <c r="AU72" s="293"/>
      <c r="AV72" s="293"/>
      <c r="AW72" s="293"/>
      <c r="AX72" s="293"/>
      <c r="AY72" s="293"/>
      <c r="AZ72" s="293"/>
      <c r="BA72" s="293"/>
      <c r="BB72" s="293"/>
      <c r="BC72" s="293"/>
      <c r="BD72" s="293"/>
      <c r="BE72" s="293"/>
      <c r="BF72" s="293"/>
      <c r="BG72" s="293"/>
    </row>
    <row r="73" spans="1:59" s="286" customFormat="1" ht="12.75" hidden="1" outlineLevel="1">
      <c r="A73" s="184" t="s">
        <v>152</v>
      </c>
      <c r="B73" s="185"/>
      <c r="C73" s="185" t="s">
        <v>153</v>
      </c>
      <c r="D73" s="185" t="s">
        <v>154</v>
      </c>
      <c r="E73" s="205">
        <v>0</v>
      </c>
      <c r="F73" s="205">
        <v>0</v>
      </c>
      <c r="G73" s="205"/>
      <c r="H73" s="205">
        <v>0</v>
      </c>
      <c r="I73" s="206">
        <v>0</v>
      </c>
      <c r="J73" s="206">
        <v>0</v>
      </c>
      <c r="K73" s="206">
        <v>0</v>
      </c>
      <c r="L73" s="206">
        <v>0</v>
      </c>
      <c r="M73" s="206">
        <v>0</v>
      </c>
      <c r="N73" s="206">
        <v>0</v>
      </c>
      <c r="O73" s="206">
        <v>14250</v>
      </c>
      <c r="P73" s="206">
        <v>0</v>
      </c>
      <c r="Q73" s="206">
        <v>0</v>
      </c>
      <c r="R73" s="206">
        <v>0</v>
      </c>
      <c r="S73" s="206">
        <v>0</v>
      </c>
      <c r="T73" s="205">
        <v>14250</v>
      </c>
      <c r="U73" s="205">
        <f t="shared" si="4"/>
        <v>14250</v>
      </c>
      <c r="V73" s="184"/>
      <c r="W73" s="293"/>
      <c r="X73" s="293"/>
      <c r="Y73" s="293"/>
      <c r="Z73" s="293"/>
      <c r="AA73" s="293"/>
      <c r="AB73" s="293"/>
      <c r="AC73" s="293"/>
      <c r="AD73" s="293"/>
      <c r="AE73" s="293"/>
      <c r="AF73" s="293"/>
      <c r="AG73" s="293"/>
      <c r="AH73" s="293"/>
      <c r="AI73" s="293"/>
      <c r="AJ73" s="293"/>
      <c r="AK73" s="293"/>
      <c r="AL73" s="293"/>
      <c r="AM73" s="293"/>
      <c r="AN73" s="293"/>
      <c r="AO73" s="293"/>
      <c r="AP73" s="293"/>
      <c r="AQ73" s="293"/>
      <c r="AR73" s="293"/>
      <c r="AS73" s="293"/>
      <c r="AT73" s="293"/>
      <c r="AU73" s="293"/>
      <c r="AV73" s="293"/>
      <c r="AW73" s="293"/>
      <c r="AX73" s="293"/>
      <c r="AY73" s="293"/>
      <c r="AZ73" s="293"/>
      <c r="BA73" s="293"/>
      <c r="BB73" s="293"/>
      <c r="BC73" s="293"/>
      <c r="BD73" s="293"/>
      <c r="BE73" s="293"/>
      <c r="BF73" s="293"/>
      <c r="BG73" s="293"/>
    </row>
    <row r="74" spans="1:59" s="286" customFormat="1" ht="12.75" hidden="1" outlineLevel="1">
      <c r="A74" s="184" t="s">
        <v>155</v>
      </c>
      <c r="B74" s="185"/>
      <c r="C74" s="185" t="s">
        <v>156</v>
      </c>
      <c r="D74" s="185" t="s">
        <v>157</v>
      </c>
      <c r="E74" s="205">
        <v>0</v>
      </c>
      <c r="F74" s="205">
        <v>0</v>
      </c>
      <c r="G74" s="205"/>
      <c r="H74" s="205">
        <v>0</v>
      </c>
      <c r="I74" s="206">
        <v>0</v>
      </c>
      <c r="J74" s="206">
        <v>0</v>
      </c>
      <c r="K74" s="206">
        <v>31.18</v>
      </c>
      <c r="L74" s="206">
        <v>0</v>
      </c>
      <c r="M74" s="206">
        <v>0</v>
      </c>
      <c r="N74" s="206">
        <v>0</v>
      </c>
      <c r="O74" s="206">
        <v>790.71</v>
      </c>
      <c r="P74" s="206">
        <v>0</v>
      </c>
      <c r="Q74" s="206">
        <v>0</v>
      </c>
      <c r="R74" s="206">
        <v>0</v>
      </c>
      <c r="S74" s="206">
        <v>0</v>
      </c>
      <c r="T74" s="205">
        <v>821.89</v>
      </c>
      <c r="U74" s="205">
        <f t="shared" si="4"/>
        <v>821.89</v>
      </c>
      <c r="V74" s="184"/>
      <c r="W74" s="293"/>
      <c r="X74" s="293"/>
      <c r="Y74" s="293"/>
      <c r="Z74" s="293"/>
      <c r="AA74" s="293"/>
      <c r="AB74" s="293"/>
      <c r="AC74" s="293"/>
      <c r="AD74" s="293"/>
      <c r="AE74" s="293"/>
      <c r="AF74" s="293"/>
      <c r="AG74" s="293"/>
      <c r="AH74" s="293"/>
      <c r="AI74" s="293"/>
      <c r="AJ74" s="293"/>
      <c r="AK74" s="293"/>
      <c r="AL74" s="293"/>
      <c r="AM74" s="293"/>
      <c r="AN74" s="293"/>
      <c r="AO74" s="293"/>
      <c r="AP74" s="293"/>
      <c r="AQ74" s="293"/>
      <c r="AR74" s="293"/>
      <c r="AS74" s="293"/>
      <c r="AT74" s="293"/>
      <c r="AU74" s="293"/>
      <c r="AV74" s="293"/>
      <c r="AW74" s="293"/>
      <c r="AX74" s="293"/>
      <c r="AY74" s="293"/>
      <c r="AZ74" s="293"/>
      <c r="BA74" s="293"/>
      <c r="BB74" s="293"/>
      <c r="BC74" s="293"/>
      <c r="BD74" s="293"/>
      <c r="BE74" s="293"/>
      <c r="BF74" s="293"/>
      <c r="BG74" s="293"/>
    </row>
    <row r="75" spans="1:59" s="286" customFormat="1" ht="12.75" hidden="1" outlineLevel="1">
      <c r="A75" s="184" t="s">
        <v>675</v>
      </c>
      <c r="B75" s="185"/>
      <c r="C75" s="185" t="s">
        <v>676</v>
      </c>
      <c r="D75" s="185" t="s">
        <v>677</v>
      </c>
      <c r="E75" s="205">
        <v>113086.18</v>
      </c>
      <c r="F75" s="205">
        <v>0</v>
      </c>
      <c r="G75" s="205"/>
      <c r="H75" s="205">
        <v>0</v>
      </c>
      <c r="I75" s="206">
        <v>0</v>
      </c>
      <c r="J75" s="206">
        <v>0</v>
      </c>
      <c r="K75" s="206">
        <v>0</v>
      </c>
      <c r="L75" s="206">
        <v>0</v>
      </c>
      <c r="M75" s="206">
        <v>0</v>
      </c>
      <c r="N75" s="206">
        <v>0</v>
      </c>
      <c r="O75" s="206">
        <v>0</v>
      </c>
      <c r="P75" s="206">
        <v>0</v>
      </c>
      <c r="Q75" s="206">
        <v>0</v>
      </c>
      <c r="R75" s="206">
        <v>0</v>
      </c>
      <c r="S75" s="206">
        <v>0</v>
      </c>
      <c r="T75" s="205">
        <v>0</v>
      </c>
      <c r="U75" s="205">
        <f t="shared" si="4"/>
        <v>113086.18</v>
      </c>
      <c r="V75" s="184"/>
      <c r="W75" s="293"/>
      <c r="X75" s="293"/>
      <c r="Y75" s="293"/>
      <c r="Z75" s="293"/>
      <c r="AA75" s="293"/>
      <c r="AB75" s="293"/>
      <c r="AC75" s="293"/>
      <c r="AD75" s="293"/>
      <c r="AE75" s="293"/>
      <c r="AF75" s="293"/>
      <c r="AG75" s="293"/>
      <c r="AH75" s="293"/>
      <c r="AI75" s="293"/>
      <c r="AJ75" s="293"/>
      <c r="AK75" s="293"/>
      <c r="AL75" s="293"/>
      <c r="AM75" s="293"/>
      <c r="AN75" s="293"/>
      <c r="AO75" s="293"/>
      <c r="AP75" s="293"/>
      <c r="AQ75" s="293"/>
      <c r="AR75" s="293"/>
      <c r="AS75" s="293"/>
      <c r="AT75" s="293"/>
      <c r="AU75" s="293"/>
      <c r="AV75" s="293"/>
      <c r="AW75" s="293"/>
      <c r="AX75" s="293"/>
      <c r="AY75" s="293"/>
      <c r="AZ75" s="293"/>
      <c r="BA75" s="293"/>
      <c r="BB75" s="293"/>
      <c r="BC75" s="293"/>
      <c r="BD75" s="293"/>
      <c r="BE75" s="293"/>
      <c r="BF75" s="293"/>
      <c r="BG75" s="293"/>
    </row>
    <row r="76" spans="1:59" s="286" customFormat="1" ht="12.75" hidden="1" outlineLevel="1">
      <c r="A76" s="184" t="s">
        <v>678</v>
      </c>
      <c r="B76" s="185"/>
      <c r="C76" s="185" t="s">
        <v>679</v>
      </c>
      <c r="D76" s="185" t="s">
        <v>680</v>
      </c>
      <c r="E76" s="205">
        <v>2242.89</v>
      </c>
      <c r="F76" s="205">
        <v>0</v>
      </c>
      <c r="G76" s="205"/>
      <c r="H76" s="205">
        <v>0</v>
      </c>
      <c r="I76" s="206">
        <v>112.5</v>
      </c>
      <c r="J76" s="206">
        <v>0</v>
      </c>
      <c r="K76" s="206">
        <v>0</v>
      </c>
      <c r="L76" s="206">
        <v>0</v>
      </c>
      <c r="M76" s="206">
        <v>0</v>
      </c>
      <c r="N76" s="206">
        <v>0</v>
      </c>
      <c r="O76" s="206">
        <v>0</v>
      </c>
      <c r="P76" s="206">
        <v>0</v>
      </c>
      <c r="Q76" s="206">
        <v>0</v>
      </c>
      <c r="R76" s="206">
        <v>0</v>
      </c>
      <c r="S76" s="206">
        <v>3037.5</v>
      </c>
      <c r="T76" s="205">
        <v>3150</v>
      </c>
      <c r="U76" s="205">
        <f t="shared" si="4"/>
        <v>5392.889999999999</v>
      </c>
      <c r="V76" s="184"/>
      <c r="W76" s="293"/>
      <c r="X76" s="293"/>
      <c r="Y76" s="293"/>
      <c r="Z76" s="293"/>
      <c r="AA76" s="293"/>
      <c r="AB76" s="293"/>
      <c r="AC76" s="293"/>
      <c r="AD76" s="293"/>
      <c r="AE76" s="293"/>
      <c r="AF76" s="293"/>
      <c r="AG76" s="293"/>
      <c r="AH76" s="293"/>
      <c r="AI76" s="293"/>
      <c r="AJ76" s="293"/>
      <c r="AK76" s="293"/>
      <c r="AL76" s="293"/>
      <c r="AM76" s="293"/>
      <c r="AN76" s="293"/>
      <c r="AO76" s="293"/>
      <c r="AP76" s="293"/>
      <c r="AQ76" s="293"/>
      <c r="AR76" s="293"/>
      <c r="AS76" s="293"/>
      <c r="AT76" s="293"/>
      <c r="AU76" s="293"/>
      <c r="AV76" s="293"/>
      <c r="AW76" s="293"/>
      <c r="AX76" s="293"/>
      <c r="AY76" s="293"/>
      <c r="AZ76" s="293"/>
      <c r="BA76" s="293"/>
      <c r="BB76" s="293"/>
      <c r="BC76" s="293"/>
      <c r="BD76" s="293"/>
      <c r="BE76" s="293"/>
      <c r="BF76" s="293"/>
      <c r="BG76" s="293"/>
    </row>
    <row r="77" spans="1:59" s="286" customFormat="1" ht="12.75" hidden="1" outlineLevel="1">
      <c r="A77" s="184" t="s">
        <v>681</v>
      </c>
      <c r="B77" s="185"/>
      <c r="C77" s="185" t="s">
        <v>682</v>
      </c>
      <c r="D77" s="185" t="s">
        <v>683</v>
      </c>
      <c r="E77" s="205">
        <v>480</v>
      </c>
      <c r="F77" s="205">
        <v>0</v>
      </c>
      <c r="G77" s="205"/>
      <c r="H77" s="205">
        <v>0</v>
      </c>
      <c r="I77" s="206">
        <v>0</v>
      </c>
      <c r="J77" s="206">
        <v>0</v>
      </c>
      <c r="K77" s="206">
        <v>0</v>
      </c>
      <c r="L77" s="206">
        <v>0</v>
      </c>
      <c r="M77" s="206">
        <v>0</v>
      </c>
      <c r="N77" s="206">
        <v>0</v>
      </c>
      <c r="O77" s="206">
        <v>0</v>
      </c>
      <c r="P77" s="206">
        <v>0</v>
      </c>
      <c r="Q77" s="206">
        <v>0</v>
      </c>
      <c r="R77" s="206">
        <v>0</v>
      </c>
      <c r="S77" s="206">
        <v>0</v>
      </c>
      <c r="T77" s="205">
        <v>0</v>
      </c>
      <c r="U77" s="205">
        <f t="shared" si="4"/>
        <v>480</v>
      </c>
      <c r="V77" s="184"/>
      <c r="W77" s="293"/>
      <c r="X77" s="293"/>
      <c r="Y77" s="293"/>
      <c r="Z77" s="293"/>
      <c r="AA77" s="293"/>
      <c r="AB77" s="293"/>
      <c r="AC77" s="293"/>
      <c r="AD77" s="293"/>
      <c r="AE77" s="293"/>
      <c r="AF77" s="293"/>
      <c r="AG77" s="293"/>
      <c r="AH77" s="293"/>
      <c r="AI77" s="293"/>
      <c r="AJ77" s="293"/>
      <c r="AK77" s="293"/>
      <c r="AL77" s="293"/>
      <c r="AM77" s="293"/>
      <c r="AN77" s="293"/>
      <c r="AO77" s="293"/>
      <c r="AP77" s="293"/>
      <c r="AQ77" s="293"/>
      <c r="AR77" s="293"/>
      <c r="AS77" s="293"/>
      <c r="AT77" s="293"/>
      <c r="AU77" s="293"/>
      <c r="AV77" s="293"/>
      <c r="AW77" s="293"/>
      <c r="AX77" s="293"/>
      <c r="AY77" s="293"/>
      <c r="AZ77" s="293"/>
      <c r="BA77" s="293"/>
      <c r="BB77" s="293"/>
      <c r="BC77" s="293"/>
      <c r="BD77" s="293"/>
      <c r="BE77" s="293"/>
      <c r="BF77" s="293"/>
      <c r="BG77" s="293"/>
    </row>
    <row r="78" spans="1:59" s="286" customFormat="1" ht="12.75" hidden="1" outlineLevel="1">
      <c r="A78" s="184" t="s">
        <v>158</v>
      </c>
      <c r="B78" s="185"/>
      <c r="C78" s="185" t="s">
        <v>159</v>
      </c>
      <c r="D78" s="185" t="s">
        <v>160</v>
      </c>
      <c r="E78" s="205">
        <v>144</v>
      </c>
      <c r="F78" s="205">
        <v>0</v>
      </c>
      <c r="G78" s="205"/>
      <c r="H78" s="205">
        <v>0</v>
      </c>
      <c r="I78" s="206">
        <v>0</v>
      </c>
      <c r="J78" s="206">
        <v>0</v>
      </c>
      <c r="K78" s="206">
        <v>0</v>
      </c>
      <c r="L78" s="206">
        <v>0</v>
      </c>
      <c r="M78" s="206">
        <v>0</v>
      </c>
      <c r="N78" s="206">
        <v>0</v>
      </c>
      <c r="O78" s="206">
        <v>0</v>
      </c>
      <c r="P78" s="206">
        <v>0</v>
      </c>
      <c r="Q78" s="206">
        <v>0</v>
      </c>
      <c r="R78" s="206">
        <v>0</v>
      </c>
      <c r="S78" s="206">
        <v>0</v>
      </c>
      <c r="T78" s="205">
        <v>0</v>
      </c>
      <c r="U78" s="205">
        <f t="shared" si="4"/>
        <v>144</v>
      </c>
      <c r="V78" s="184"/>
      <c r="W78" s="293"/>
      <c r="X78" s="293"/>
      <c r="Y78" s="293"/>
      <c r="Z78" s="293"/>
      <c r="AA78" s="293"/>
      <c r="AB78" s="293"/>
      <c r="AC78" s="293"/>
      <c r="AD78" s="293"/>
      <c r="AE78" s="293"/>
      <c r="AF78" s="293"/>
      <c r="AG78" s="293"/>
      <c r="AH78" s="293"/>
      <c r="AI78" s="293"/>
      <c r="AJ78" s="293"/>
      <c r="AK78" s="293"/>
      <c r="AL78" s="293"/>
      <c r="AM78" s="293"/>
      <c r="AN78" s="293"/>
      <c r="AO78" s="293"/>
      <c r="AP78" s="293"/>
      <c r="AQ78" s="293"/>
      <c r="AR78" s="293"/>
      <c r="AS78" s="293"/>
      <c r="AT78" s="293"/>
      <c r="AU78" s="293"/>
      <c r="AV78" s="293"/>
      <c r="AW78" s="293"/>
      <c r="AX78" s="293"/>
      <c r="AY78" s="293"/>
      <c r="AZ78" s="293"/>
      <c r="BA78" s="293"/>
      <c r="BB78" s="293"/>
      <c r="BC78" s="293"/>
      <c r="BD78" s="293"/>
      <c r="BE78" s="293"/>
      <c r="BF78" s="293"/>
      <c r="BG78" s="293"/>
    </row>
    <row r="79" spans="1:59" s="286" customFormat="1" ht="12.75" hidden="1" outlineLevel="1">
      <c r="A79" s="184" t="s">
        <v>684</v>
      </c>
      <c r="B79" s="185"/>
      <c r="C79" s="185" t="s">
        <v>685</v>
      </c>
      <c r="D79" s="185" t="s">
        <v>686</v>
      </c>
      <c r="E79" s="205">
        <v>0</v>
      </c>
      <c r="F79" s="205">
        <v>0</v>
      </c>
      <c r="G79" s="205"/>
      <c r="H79" s="205">
        <v>0</v>
      </c>
      <c r="I79" s="206">
        <v>2850</v>
      </c>
      <c r="J79" s="206">
        <v>0</v>
      </c>
      <c r="K79" s="206">
        <v>0</v>
      </c>
      <c r="L79" s="206">
        <v>0</v>
      </c>
      <c r="M79" s="206">
        <v>0</v>
      </c>
      <c r="N79" s="206">
        <v>0</v>
      </c>
      <c r="O79" s="206">
        <v>0</v>
      </c>
      <c r="P79" s="206">
        <v>0</v>
      </c>
      <c r="Q79" s="206">
        <v>0</v>
      </c>
      <c r="R79" s="206">
        <v>0</v>
      </c>
      <c r="S79" s="206">
        <v>32550</v>
      </c>
      <c r="T79" s="205">
        <v>35400</v>
      </c>
      <c r="U79" s="205">
        <f t="shared" si="4"/>
        <v>35400</v>
      </c>
      <c r="V79" s="184"/>
      <c r="W79" s="293"/>
      <c r="X79" s="293"/>
      <c r="Y79" s="293"/>
      <c r="Z79" s="293"/>
      <c r="AA79" s="293"/>
      <c r="AB79" s="293"/>
      <c r="AC79" s="293"/>
      <c r="AD79" s="293"/>
      <c r="AE79" s="293"/>
      <c r="AF79" s="293"/>
      <c r="AG79" s="293"/>
      <c r="AH79" s="293"/>
      <c r="AI79" s="293"/>
      <c r="AJ79" s="293"/>
      <c r="AK79" s="293"/>
      <c r="AL79" s="293"/>
      <c r="AM79" s="293"/>
      <c r="AN79" s="293"/>
      <c r="AO79" s="293"/>
      <c r="AP79" s="293"/>
      <c r="AQ79" s="293"/>
      <c r="AR79" s="293"/>
      <c r="AS79" s="293"/>
      <c r="AT79" s="293"/>
      <c r="AU79" s="293"/>
      <c r="AV79" s="293"/>
      <c r="AW79" s="293"/>
      <c r="AX79" s="293"/>
      <c r="AY79" s="293"/>
      <c r="AZ79" s="293"/>
      <c r="BA79" s="293"/>
      <c r="BB79" s="293"/>
      <c r="BC79" s="293"/>
      <c r="BD79" s="293"/>
      <c r="BE79" s="293"/>
      <c r="BF79" s="293"/>
      <c r="BG79" s="293"/>
    </row>
    <row r="80" spans="1:59" s="286" customFormat="1" ht="12.75" hidden="1" outlineLevel="1">
      <c r="A80" s="184" t="s">
        <v>687</v>
      </c>
      <c r="B80" s="185"/>
      <c r="C80" s="185" t="s">
        <v>688</v>
      </c>
      <c r="D80" s="185" t="s">
        <v>689</v>
      </c>
      <c r="E80" s="205">
        <v>0</v>
      </c>
      <c r="F80" s="205">
        <v>0</v>
      </c>
      <c r="G80" s="205"/>
      <c r="H80" s="205">
        <v>0</v>
      </c>
      <c r="I80" s="206">
        <v>0</v>
      </c>
      <c r="J80" s="206">
        <v>0</v>
      </c>
      <c r="K80" s="206">
        <v>2489</v>
      </c>
      <c r="L80" s="206">
        <v>0</v>
      </c>
      <c r="M80" s="206">
        <v>2489</v>
      </c>
      <c r="N80" s="206">
        <v>2489</v>
      </c>
      <c r="O80" s="206">
        <v>2489</v>
      </c>
      <c r="P80" s="206">
        <v>0</v>
      </c>
      <c r="Q80" s="206">
        <v>0</v>
      </c>
      <c r="R80" s="206">
        <v>0</v>
      </c>
      <c r="S80" s="206">
        <v>0</v>
      </c>
      <c r="T80" s="205">
        <v>9956</v>
      </c>
      <c r="U80" s="205">
        <f t="shared" si="4"/>
        <v>9956</v>
      </c>
      <c r="V80" s="184"/>
      <c r="W80" s="293"/>
      <c r="X80" s="293"/>
      <c r="Y80" s="293"/>
      <c r="Z80" s="293"/>
      <c r="AA80" s="293"/>
      <c r="AB80" s="293"/>
      <c r="AC80" s="293"/>
      <c r="AD80" s="293"/>
      <c r="AE80" s="293"/>
      <c r="AF80" s="293"/>
      <c r="AG80" s="293"/>
      <c r="AH80" s="293"/>
      <c r="AI80" s="293"/>
      <c r="AJ80" s="293"/>
      <c r="AK80" s="293"/>
      <c r="AL80" s="293"/>
      <c r="AM80" s="293"/>
      <c r="AN80" s="293"/>
      <c r="AO80" s="293"/>
      <c r="AP80" s="293"/>
      <c r="AQ80" s="293"/>
      <c r="AR80" s="293"/>
      <c r="AS80" s="293"/>
      <c r="AT80" s="293"/>
      <c r="AU80" s="293"/>
      <c r="AV80" s="293"/>
      <c r="AW80" s="293"/>
      <c r="AX80" s="293"/>
      <c r="AY80" s="293"/>
      <c r="AZ80" s="293"/>
      <c r="BA80" s="293"/>
      <c r="BB80" s="293"/>
      <c r="BC80" s="293"/>
      <c r="BD80" s="293"/>
      <c r="BE80" s="293"/>
      <c r="BF80" s="293"/>
      <c r="BG80" s="293"/>
    </row>
    <row r="81" spans="1:59" s="286" customFormat="1" ht="12.75" hidden="1" outlineLevel="1">
      <c r="A81" s="184" t="s">
        <v>690</v>
      </c>
      <c r="B81" s="185"/>
      <c r="C81" s="185" t="s">
        <v>691</v>
      </c>
      <c r="D81" s="185" t="s">
        <v>692</v>
      </c>
      <c r="E81" s="205">
        <v>1826.1</v>
      </c>
      <c r="F81" s="205">
        <v>0</v>
      </c>
      <c r="G81" s="205"/>
      <c r="H81" s="205">
        <v>0</v>
      </c>
      <c r="I81" s="206">
        <v>0</v>
      </c>
      <c r="J81" s="206">
        <v>0</v>
      </c>
      <c r="K81" s="206">
        <v>0</v>
      </c>
      <c r="L81" s="206">
        <v>0</v>
      </c>
      <c r="M81" s="206">
        <v>0</v>
      </c>
      <c r="N81" s="206">
        <v>0</v>
      </c>
      <c r="O81" s="206">
        <v>0</v>
      </c>
      <c r="P81" s="206">
        <v>0</v>
      </c>
      <c r="Q81" s="206">
        <v>0</v>
      </c>
      <c r="R81" s="206">
        <v>0</v>
      </c>
      <c r="S81" s="206">
        <v>0</v>
      </c>
      <c r="T81" s="205">
        <v>0</v>
      </c>
      <c r="U81" s="205">
        <f t="shared" si="4"/>
        <v>1826.1</v>
      </c>
      <c r="V81" s="184"/>
      <c r="W81" s="293"/>
      <c r="X81" s="293"/>
      <c r="Y81" s="293"/>
      <c r="Z81" s="293"/>
      <c r="AA81" s="293"/>
      <c r="AB81" s="293"/>
      <c r="AC81" s="293"/>
      <c r="AD81" s="293"/>
      <c r="AE81" s="293"/>
      <c r="AF81" s="293"/>
      <c r="AG81" s="293"/>
      <c r="AH81" s="293"/>
      <c r="AI81" s="293"/>
      <c r="AJ81" s="293"/>
      <c r="AK81" s="293"/>
      <c r="AL81" s="293"/>
      <c r="AM81" s="293"/>
      <c r="AN81" s="293"/>
      <c r="AO81" s="293"/>
      <c r="AP81" s="293"/>
      <c r="AQ81" s="293"/>
      <c r="AR81" s="293"/>
      <c r="AS81" s="293"/>
      <c r="AT81" s="293"/>
      <c r="AU81" s="293"/>
      <c r="AV81" s="293"/>
      <c r="AW81" s="293"/>
      <c r="AX81" s="293"/>
      <c r="AY81" s="293"/>
      <c r="AZ81" s="293"/>
      <c r="BA81" s="293"/>
      <c r="BB81" s="293"/>
      <c r="BC81" s="293"/>
      <c r="BD81" s="293"/>
      <c r="BE81" s="293"/>
      <c r="BF81" s="293"/>
      <c r="BG81" s="293"/>
    </row>
    <row r="82" spans="1:59" s="286" customFormat="1" ht="12.75" hidden="1" outlineLevel="1">
      <c r="A82" s="184" t="s">
        <v>693</v>
      </c>
      <c r="B82" s="185"/>
      <c r="C82" s="185" t="s">
        <v>694</v>
      </c>
      <c r="D82" s="185" t="s">
        <v>695</v>
      </c>
      <c r="E82" s="205">
        <v>453.76</v>
      </c>
      <c r="F82" s="205">
        <v>0</v>
      </c>
      <c r="G82" s="205"/>
      <c r="H82" s="205">
        <v>0</v>
      </c>
      <c r="I82" s="206">
        <v>0</v>
      </c>
      <c r="J82" s="206">
        <v>0</v>
      </c>
      <c r="K82" s="206">
        <v>155.31</v>
      </c>
      <c r="L82" s="206">
        <v>0</v>
      </c>
      <c r="M82" s="206">
        <v>155.31</v>
      </c>
      <c r="N82" s="206">
        <v>155.31</v>
      </c>
      <c r="O82" s="206">
        <v>155.31</v>
      </c>
      <c r="P82" s="206">
        <v>0</v>
      </c>
      <c r="Q82" s="206">
        <v>0</v>
      </c>
      <c r="R82" s="206">
        <v>0</v>
      </c>
      <c r="S82" s="206">
        <v>0</v>
      </c>
      <c r="T82" s="205">
        <v>621.24</v>
      </c>
      <c r="U82" s="205">
        <f t="shared" si="4"/>
        <v>1075</v>
      </c>
      <c r="V82" s="184"/>
      <c r="W82" s="293"/>
      <c r="X82" s="293"/>
      <c r="Y82" s="293"/>
      <c r="Z82" s="293"/>
      <c r="AA82" s="293"/>
      <c r="AB82" s="293"/>
      <c r="AC82" s="293"/>
      <c r="AD82" s="293"/>
      <c r="AE82" s="293"/>
      <c r="AF82" s="293"/>
      <c r="AG82" s="293"/>
      <c r="AH82" s="293"/>
      <c r="AI82" s="293"/>
      <c r="AJ82" s="293"/>
      <c r="AK82" s="293"/>
      <c r="AL82" s="293"/>
      <c r="AM82" s="293"/>
      <c r="AN82" s="293"/>
      <c r="AO82" s="293"/>
      <c r="AP82" s="293"/>
      <c r="AQ82" s="293"/>
      <c r="AR82" s="293"/>
      <c r="AS82" s="293"/>
      <c r="AT82" s="293"/>
      <c r="AU82" s="293"/>
      <c r="AV82" s="293"/>
      <c r="AW82" s="293"/>
      <c r="AX82" s="293"/>
      <c r="AY82" s="293"/>
      <c r="AZ82" s="293"/>
      <c r="BA82" s="293"/>
      <c r="BB82" s="293"/>
      <c r="BC82" s="293"/>
      <c r="BD82" s="293"/>
      <c r="BE82" s="293"/>
      <c r="BF82" s="293"/>
      <c r="BG82" s="293"/>
    </row>
    <row r="83" spans="1:59" s="286" customFormat="1" ht="12.75" hidden="1" outlineLevel="1">
      <c r="A83" s="184" t="s">
        <v>696</v>
      </c>
      <c r="B83" s="185"/>
      <c r="C83" s="185" t="s">
        <v>697</v>
      </c>
      <c r="D83" s="185" t="s">
        <v>698</v>
      </c>
      <c r="E83" s="205">
        <v>8026.9</v>
      </c>
      <c r="F83" s="205">
        <v>0</v>
      </c>
      <c r="G83" s="205"/>
      <c r="H83" s="205">
        <v>0</v>
      </c>
      <c r="I83" s="206">
        <v>0</v>
      </c>
      <c r="J83" s="206">
        <v>0</v>
      </c>
      <c r="K83" s="206">
        <v>0</v>
      </c>
      <c r="L83" s="206">
        <v>0</v>
      </c>
      <c r="M83" s="206">
        <v>0</v>
      </c>
      <c r="N83" s="206">
        <v>0</v>
      </c>
      <c r="O83" s="206">
        <v>0</v>
      </c>
      <c r="P83" s="206">
        <v>0</v>
      </c>
      <c r="Q83" s="206">
        <v>0</v>
      </c>
      <c r="R83" s="206">
        <v>0</v>
      </c>
      <c r="S83" s="206">
        <v>0</v>
      </c>
      <c r="T83" s="205">
        <v>0</v>
      </c>
      <c r="U83" s="205">
        <f t="shared" si="4"/>
        <v>8026.9</v>
      </c>
      <c r="V83" s="184"/>
      <c r="W83" s="293"/>
      <c r="X83" s="293"/>
      <c r="Y83" s="293"/>
      <c r="Z83" s="293"/>
      <c r="AA83" s="293"/>
      <c r="AB83" s="293"/>
      <c r="AC83" s="293"/>
      <c r="AD83" s="293"/>
      <c r="AE83" s="293"/>
      <c r="AF83" s="293"/>
      <c r="AG83" s="293"/>
      <c r="AH83" s="293"/>
      <c r="AI83" s="293"/>
      <c r="AJ83" s="293"/>
      <c r="AK83" s="293"/>
      <c r="AL83" s="293"/>
      <c r="AM83" s="293"/>
      <c r="AN83" s="293"/>
      <c r="AO83" s="293"/>
      <c r="AP83" s="293"/>
      <c r="AQ83" s="293"/>
      <c r="AR83" s="293"/>
      <c r="AS83" s="293"/>
      <c r="AT83" s="293"/>
      <c r="AU83" s="293"/>
      <c r="AV83" s="293"/>
      <c r="AW83" s="293"/>
      <c r="AX83" s="293"/>
      <c r="AY83" s="293"/>
      <c r="AZ83" s="293"/>
      <c r="BA83" s="293"/>
      <c r="BB83" s="293"/>
      <c r="BC83" s="293"/>
      <c r="BD83" s="293"/>
      <c r="BE83" s="293"/>
      <c r="BF83" s="293"/>
      <c r="BG83" s="293"/>
    </row>
    <row r="84" spans="1:59" s="286" customFormat="1" ht="12.75" hidden="1" outlineLevel="1">
      <c r="A84" s="184" t="s">
        <v>167</v>
      </c>
      <c r="B84" s="185"/>
      <c r="C84" s="185" t="s">
        <v>168</v>
      </c>
      <c r="D84" s="185" t="s">
        <v>169</v>
      </c>
      <c r="E84" s="205">
        <v>0</v>
      </c>
      <c r="F84" s="205">
        <v>0</v>
      </c>
      <c r="G84" s="205"/>
      <c r="H84" s="205">
        <v>0</v>
      </c>
      <c r="I84" s="206">
        <v>0</v>
      </c>
      <c r="J84" s="206">
        <v>0</v>
      </c>
      <c r="K84" s="206">
        <v>31.8</v>
      </c>
      <c r="L84" s="206">
        <v>0</v>
      </c>
      <c r="M84" s="206">
        <v>0</v>
      </c>
      <c r="N84" s="206">
        <v>0</v>
      </c>
      <c r="O84" s="206">
        <v>95.37</v>
      </c>
      <c r="P84" s="206">
        <v>0</v>
      </c>
      <c r="Q84" s="206">
        <v>0</v>
      </c>
      <c r="R84" s="206">
        <v>0</v>
      </c>
      <c r="S84" s="206">
        <v>0</v>
      </c>
      <c r="T84" s="205">
        <v>127.17</v>
      </c>
      <c r="U84" s="205">
        <f t="shared" si="4"/>
        <v>127.17</v>
      </c>
      <c r="V84" s="184"/>
      <c r="W84" s="293"/>
      <c r="X84" s="293"/>
      <c r="Y84" s="293"/>
      <c r="Z84" s="293"/>
      <c r="AA84" s="293"/>
      <c r="AB84" s="293"/>
      <c r="AC84" s="293"/>
      <c r="AD84" s="293"/>
      <c r="AE84" s="293"/>
      <c r="AF84" s="293"/>
      <c r="AG84" s="293"/>
      <c r="AH84" s="293"/>
      <c r="AI84" s="293"/>
      <c r="AJ84" s="293"/>
      <c r="AK84" s="293"/>
      <c r="AL84" s="293"/>
      <c r="AM84" s="293"/>
      <c r="AN84" s="293"/>
      <c r="AO84" s="293"/>
      <c r="AP84" s="293"/>
      <c r="AQ84" s="293"/>
      <c r="AR84" s="293"/>
      <c r="AS84" s="293"/>
      <c r="AT84" s="293"/>
      <c r="AU84" s="293"/>
      <c r="AV84" s="293"/>
      <c r="AW84" s="293"/>
      <c r="AX84" s="293"/>
      <c r="AY84" s="293"/>
      <c r="AZ84" s="293"/>
      <c r="BA84" s="293"/>
      <c r="BB84" s="293"/>
      <c r="BC84" s="293"/>
      <c r="BD84" s="293"/>
      <c r="BE84" s="293"/>
      <c r="BF84" s="293"/>
      <c r="BG84" s="293"/>
    </row>
    <row r="85" spans="1:59" s="286" customFormat="1" ht="12.75" hidden="1" outlineLevel="1">
      <c r="A85" s="184" t="s">
        <v>699</v>
      </c>
      <c r="B85" s="185"/>
      <c r="C85" s="185" t="s">
        <v>700</v>
      </c>
      <c r="D85" s="185" t="s">
        <v>701</v>
      </c>
      <c r="E85" s="205">
        <v>97421.29</v>
      </c>
      <c r="F85" s="205">
        <v>0</v>
      </c>
      <c r="G85" s="205"/>
      <c r="H85" s="205">
        <v>0</v>
      </c>
      <c r="I85" s="206">
        <v>0</v>
      </c>
      <c r="J85" s="206">
        <v>0</v>
      </c>
      <c r="K85" s="206">
        <v>5585</v>
      </c>
      <c r="L85" s="206">
        <v>0</v>
      </c>
      <c r="M85" s="206">
        <v>5585</v>
      </c>
      <c r="N85" s="206">
        <v>5585</v>
      </c>
      <c r="O85" s="206">
        <v>5585</v>
      </c>
      <c r="P85" s="206">
        <v>0</v>
      </c>
      <c r="Q85" s="206">
        <v>0</v>
      </c>
      <c r="R85" s="206">
        <v>0</v>
      </c>
      <c r="S85" s="206">
        <v>500</v>
      </c>
      <c r="T85" s="205">
        <v>22840</v>
      </c>
      <c r="U85" s="205">
        <f t="shared" si="4"/>
        <v>120261.29</v>
      </c>
      <c r="V85" s="184"/>
      <c r="W85" s="293"/>
      <c r="X85" s="293"/>
      <c r="Y85" s="293"/>
      <c r="Z85" s="293"/>
      <c r="AA85" s="293"/>
      <c r="AB85" s="293"/>
      <c r="AC85" s="293"/>
      <c r="AD85" s="293"/>
      <c r="AE85" s="293"/>
      <c r="AF85" s="293"/>
      <c r="AG85" s="293"/>
      <c r="AH85" s="293"/>
      <c r="AI85" s="293"/>
      <c r="AJ85" s="293"/>
      <c r="AK85" s="293"/>
      <c r="AL85" s="293"/>
      <c r="AM85" s="293"/>
      <c r="AN85" s="293"/>
      <c r="AO85" s="293"/>
      <c r="AP85" s="293"/>
      <c r="AQ85" s="293"/>
      <c r="AR85" s="293"/>
      <c r="AS85" s="293"/>
      <c r="AT85" s="293"/>
      <c r="AU85" s="293"/>
      <c r="AV85" s="293"/>
      <c r="AW85" s="293"/>
      <c r="AX85" s="293"/>
      <c r="AY85" s="293"/>
      <c r="AZ85" s="293"/>
      <c r="BA85" s="293"/>
      <c r="BB85" s="293"/>
      <c r="BC85" s="293"/>
      <c r="BD85" s="293"/>
      <c r="BE85" s="293"/>
      <c r="BF85" s="293"/>
      <c r="BG85" s="293"/>
    </row>
    <row r="86" spans="1:59" s="286" customFormat="1" ht="12.75" hidden="1" outlineLevel="1">
      <c r="A86" s="184" t="s">
        <v>702</v>
      </c>
      <c r="B86" s="185"/>
      <c r="C86" s="185" t="s">
        <v>703</v>
      </c>
      <c r="D86" s="185" t="s">
        <v>704</v>
      </c>
      <c r="E86" s="205">
        <v>2000</v>
      </c>
      <c r="F86" s="205">
        <v>0</v>
      </c>
      <c r="G86" s="205"/>
      <c r="H86" s="205">
        <v>0</v>
      </c>
      <c r="I86" s="206">
        <v>0</v>
      </c>
      <c r="J86" s="206">
        <v>0</v>
      </c>
      <c r="K86" s="206">
        <v>0</v>
      </c>
      <c r="L86" s="206">
        <v>0</v>
      </c>
      <c r="M86" s="206">
        <v>26000</v>
      </c>
      <c r="N86" s="206">
        <v>0</v>
      </c>
      <c r="O86" s="206">
        <v>239924.41</v>
      </c>
      <c r="P86" s="206">
        <v>0</v>
      </c>
      <c r="Q86" s="206">
        <v>0</v>
      </c>
      <c r="R86" s="206">
        <v>0</v>
      </c>
      <c r="S86" s="206">
        <v>30686.04</v>
      </c>
      <c r="T86" s="205">
        <v>296610.45</v>
      </c>
      <c r="U86" s="205">
        <f t="shared" si="4"/>
        <v>298610.45</v>
      </c>
      <c r="V86" s="184"/>
      <c r="W86" s="293"/>
      <c r="X86" s="293"/>
      <c r="Y86" s="293"/>
      <c r="Z86" s="293"/>
      <c r="AA86" s="293"/>
      <c r="AB86" s="293"/>
      <c r="AC86" s="293"/>
      <c r="AD86" s="293"/>
      <c r="AE86" s="293"/>
      <c r="AF86" s="293"/>
      <c r="AG86" s="293"/>
      <c r="AH86" s="293"/>
      <c r="AI86" s="293"/>
      <c r="AJ86" s="293"/>
      <c r="AK86" s="293"/>
      <c r="AL86" s="293"/>
      <c r="AM86" s="293"/>
      <c r="AN86" s="293"/>
      <c r="AO86" s="293"/>
      <c r="AP86" s="293"/>
      <c r="AQ86" s="293"/>
      <c r="AR86" s="293"/>
      <c r="AS86" s="293"/>
      <c r="AT86" s="293"/>
      <c r="AU86" s="293"/>
      <c r="AV86" s="293"/>
      <c r="AW86" s="293"/>
      <c r="AX86" s="293"/>
      <c r="AY86" s="293"/>
      <c r="AZ86" s="293"/>
      <c r="BA86" s="293"/>
      <c r="BB86" s="293"/>
      <c r="BC86" s="293"/>
      <c r="BD86" s="293"/>
      <c r="BE86" s="293"/>
      <c r="BF86" s="293"/>
      <c r="BG86" s="293"/>
    </row>
    <row r="87" spans="1:59" s="286" customFormat="1" ht="12.75" hidden="1" outlineLevel="1">
      <c r="A87" s="184" t="s">
        <v>705</v>
      </c>
      <c r="B87" s="185"/>
      <c r="C87" s="185" t="s">
        <v>706</v>
      </c>
      <c r="D87" s="185" t="s">
        <v>707</v>
      </c>
      <c r="E87" s="205">
        <v>0</v>
      </c>
      <c r="F87" s="205">
        <v>0</v>
      </c>
      <c r="G87" s="205"/>
      <c r="H87" s="205">
        <v>0</v>
      </c>
      <c r="I87" s="206">
        <v>0</v>
      </c>
      <c r="J87" s="206">
        <v>0</v>
      </c>
      <c r="K87" s="206">
        <v>1845.83</v>
      </c>
      <c r="L87" s="206">
        <v>0</v>
      </c>
      <c r="M87" s="206">
        <v>0</v>
      </c>
      <c r="N87" s="206">
        <v>0</v>
      </c>
      <c r="O87" s="206">
        <v>55371.78</v>
      </c>
      <c r="P87" s="206">
        <v>0</v>
      </c>
      <c r="Q87" s="206">
        <v>0</v>
      </c>
      <c r="R87" s="206">
        <v>0</v>
      </c>
      <c r="S87" s="206">
        <v>0</v>
      </c>
      <c r="T87" s="205">
        <v>57217.61</v>
      </c>
      <c r="U87" s="205">
        <f t="shared" si="4"/>
        <v>57217.61</v>
      </c>
      <c r="V87" s="184"/>
      <c r="W87" s="293"/>
      <c r="X87" s="293"/>
      <c r="Y87" s="293"/>
      <c r="Z87" s="293"/>
      <c r="AA87" s="293"/>
      <c r="AB87" s="293"/>
      <c r="AC87" s="293"/>
      <c r="AD87" s="293"/>
      <c r="AE87" s="293"/>
      <c r="AF87" s="293"/>
      <c r="AG87" s="293"/>
      <c r="AH87" s="293"/>
      <c r="AI87" s="293"/>
      <c r="AJ87" s="293"/>
      <c r="AK87" s="293"/>
      <c r="AL87" s="293"/>
      <c r="AM87" s="293"/>
      <c r="AN87" s="293"/>
      <c r="AO87" s="293"/>
      <c r="AP87" s="293"/>
      <c r="AQ87" s="293"/>
      <c r="AR87" s="293"/>
      <c r="AS87" s="293"/>
      <c r="AT87" s="293"/>
      <c r="AU87" s="293"/>
      <c r="AV87" s="293"/>
      <c r="AW87" s="293"/>
      <c r="AX87" s="293"/>
      <c r="AY87" s="293"/>
      <c r="AZ87" s="293"/>
      <c r="BA87" s="293"/>
      <c r="BB87" s="293"/>
      <c r="BC87" s="293"/>
      <c r="BD87" s="293"/>
      <c r="BE87" s="293"/>
      <c r="BF87" s="293"/>
      <c r="BG87" s="293"/>
    </row>
    <row r="88" spans="1:59" s="286" customFormat="1" ht="12.75" hidden="1" outlineLevel="1">
      <c r="A88" s="184" t="s">
        <v>708</v>
      </c>
      <c r="B88" s="185"/>
      <c r="C88" s="185" t="s">
        <v>709</v>
      </c>
      <c r="D88" s="185" t="s">
        <v>710</v>
      </c>
      <c r="E88" s="205">
        <v>0</v>
      </c>
      <c r="F88" s="205">
        <v>0</v>
      </c>
      <c r="G88" s="205"/>
      <c r="H88" s="205">
        <v>0</v>
      </c>
      <c r="I88" s="206">
        <v>0</v>
      </c>
      <c r="J88" s="206">
        <v>0</v>
      </c>
      <c r="K88" s="206">
        <v>0</v>
      </c>
      <c r="L88" s="206">
        <v>0</v>
      </c>
      <c r="M88" s="206">
        <v>0</v>
      </c>
      <c r="N88" s="206">
        <v>0</v>
      </c>
      <c r="O88" s="206">
        <v>0</v>
      </c>
      <c r="P88" s="206">
        <v>4516598.7</v>
      </c>
      <c r="Q88" s="206">
        <v>0</v>
      </c>
      <c r="R88" s="206">
        <v>0</v>
      </c>
      <c r="S88" s="206">
        <v>0</v>
      </c>
      <c r="T88" s="205">
        <v>4516598.7</v>
      </c>
      <c r="U88" s="205">
        <f t="shared" si="4"/>
        <v>4516598.7</v>
      </c>
      <c r="V88" s="184"/>
      <c r="W88" s="293"/>
      <c r="X88" s="293"/>
      <c r="Y88" s="293"/>
      <c r="Z88" s="293"/>
      <c r="AA88" s="293"/>
      <c r="AB88" s="293"/>
      <c r="AC88" s="293"/>
      <c r="AD88" s="293"/>
      <c r="AE88" s="293"/>
      <c r="AF88" s="293"/>
      <c r="AG88" s="293"/>
      <c r="AH88" s="293"/>
      <c r="AI88" s="293"/>
      <c r="AJ88" s="293"/>
      <c r="AK88" s="293"/>
      <c r="AL88" s="293"/>
      <c r="AM88" s="293"/>
      <c r="AN88" s="293"/>
      <c r="AO88" s="293"/>
      <c r="AP88" s="293"/>
      <c r="AQ88" s="293"/>
      <c r="AR88" s="293"/>
      <c r="AS88" s="293"/>
      <c r="AT88" s="293"/>
      <c r="AU88" s="293"/>
      <c r="AV88" s="293"/>
      <c r="AW88" s="293"/>
      <c r="AX88" s="293"/>
      <c r="AY88" s="293"/>
      <c r="AZ88" s="293"/>
      <c r="BA88" s="293"/>
      <c r="BB88" s="293"/>
      <c r="BC88" s="293"/>
      <c r="BD88" s="293"/>
      <c r="BE88" s="293"/>
      <c r="BF88" s="293"/>
      <c r="BG88" s="293"/>
    </row>
    <row r="89" spans="1:59" s="286" customFormat="1" ht="12.75" hidden="1" outlineLevel="1">
      <c r="A89" s="184" t="s">
        <v>711</v>
      </c>
      <c r="B89" s="185"/>
      <c r="C89" s="185" t="s">
        <v>712</v>
      </c>
      <c r="D89" s="185" t="s">
        <v>713</v>
      </c>
      <c r="E89" s="205">
        <v>0</v>
      </c>
      <c r="F89" s="205">
        <v>0</v>
      </c>
      <c r="G89" s="205"/>
      <c r="H89" s="205">
        <v>0</v>
      </c>
      <c r="I89" s="206">
        <v>0</v>
      </c>
      <c r="J89" s="206">
        <v>0</v>
      </c>
      <c r="K89" s="206">
        <v>0</v>
      </c>
      <c r="L89" s="206">
        <v>0</v>
      </c>
      <c r="M89" s="206">
        <v>0</v>
      </c>
      <c r="N89" s="206">
        <v>0</v>
      </c>
      <c r="O89" s="206">
        <v>71735463.17</v>
      </c>
      <c r="P89" s="206">
        <v>0</v>
      </c>
      <c r="Q89" s="206">
        <v>0</v>
      </c>
      <c r="R89" s="206">
        <v>0</v>
      </c>
      <c r="S89" s="206">
        <v>0</v>
      </c>
      <c r="T89" s="205">
        <v>71735463.17</v>
      </c>
      <c r="U89" s="205">
        <f t="shared" si="4"/>
        <v>71735463.17</v>
      </c>
      <c r="V89" s="184"/>
      <c r="W89" s="293"/>
      <c r="X89" s="293"/>
      <c r="Y89" s="293"/>
      <c r="Z89" s="293"/>
      <c r="AA89" s="293"/>
      <c r="AB89" s="293"/>
      <c r="AC89" s="293"/>
      <c r="AD89" s="293"/>
      <c r="AE89" s="293"/>
      <c r="AF89" s="293"/>
      <c r="AG89" s="293"/>
      <c r="AH89" s="293"/>
      <c r="AI89" s="293"/>
      <c r="AJ89" s="293"/>
      <c r="AK89" s="293"/>
      <c r="AL89" s="293"/>
      <c r="AM89" s="293"/>
      <c r="AN89" s="293"/>
      <c r="AO89" s="293"/>
      <c r="AP89" s="293"/>
      <c r="AQ89" s="293"/>
      <c r="AR89" s="293"/>
      <c r="AS89" s="293"/>
      <c r="AT89" s="293"/>
      <c r="AU89" s="293"/>
      <c r="AV89" s="293"/>
      <c r="AW89" s="293"/>
      <c r="AX89" s="293"/>
      <c r="AY89" s="293"/>
      <c r="AZ89" s="293"/>
      <c r="BA89" s="293"/>
      <c r="BB89" s="293"/>
      <c r="BC89" s="293"/>
      <c r="BD89" s="293"/>
      <c r="BE89" s="293"/>
      <c r="BF89" s="293"/>
      <c r="BG89" s="293"/>
    </row>
    <row r="90" spans="1:59" s="286" customFormat="1" ht="12.75" hidden="1" outlineLevel="1">
      <c r="A90" s="184" t="s">
        <v>714</v>
      </c>
      <c r="B90" s="185"/>
      <c r="C90" s="185" t="s">
        <v>715</v>
      </c>
      <c r="D90" s="185" t="s">
        <v>716</v>
      </c>
      <c r="E90" s="205">
        <v>0</v>
      </c>
      <c r="F90" s="205">
        <v>0</v>
      </c>
      <c r="G90" s="205"/>
      <c r="H90" s="205">
        <v>0</v>
      </c>
      <c r="I90" s="206">
        <v>0</v>
      </c>
      <c r="J90" s="206">
        <v>0</v>
      </c>
      <c r="K90" s="206">
        <v>0</v>
      </c>
      <c r="L90" s="206">
        <v>0</v>
      </c>
      <c r="M90" s="206">
        <v>0</v>
      </c>
      <c r="N90" s="206">
        <v>0</v>
      </c>
      <c r="O90" s="206">
        <v>5653099.5</v>
      </c>
      <c r="P90" s="206">
        <v>0</v>
      </c>
      <c r="Q90" s="206">
        <v>0</v>
      </c>
      <c r="R90" s="206">
        <v>0</v>
      </c>
      <c r="S90" s="206">
        <v>0</v>
      </c>
      <c r="T90" s="205">
        <v>5653099.5</v>
      </c>
      <c r="U90" s="205">
        <f t="shared" si="4"/>
        <v>5653099.5</v>
      </c>
      <c r="V90" s="184"/>
      <c r="W90" s="293"/>
      <c r="X90" s="293"/>
      <c r="Y90" s="293"/>
      <c r="Z90" s="293"/>
      <c r="AA90" s="293"/>
      <c r="AB90" s="293"/>
      <c r="AC90" s="293"/>
      <c r="AD90" s="293"/>
      <c r="AE90" s="293"/>
      <c r="AF90" s="293"/>
      <c r="AG90" s="293"/>
      <c r="AH90" s="293"/>
      <c r="AI90" s="293"/>
      <c r="AJ90" s="293"/>
      <c r="AK90" s="293"/>
      <c r="AL90" s="293"/>
      <c r="AM90" s="293"/>
      <c r="AN90" s="293"/>
      <c r="AO90" s="293"/>
      <c r="AP90" s="293"/>
      <c r="AQ90" s="293"/>
      <c r="AR90" s="293"/>
      <c r="AS90" s="293"/>
      <c r="AT90" s="293"/>
      <c r="AU90" s="293"/>
      <c r="AV90" s="293"/>
      <c r="AW90" s="293"/>
      <c r="AX90" s="293"/>
      <c r="AY90" s="293"/>
      <c r="AZ90" s="293"/>
      <c r="BA90" s="293"/>
      <c r="BB90" s="293"/>
      <c r="BC90" s="293"/>
      <c r="BD90" s="293"/>
      <c r="BE90" s="293"/>
      <c r="BF90" s="293"/>
      <c r="BG90" s="293"/>
    </row>
    <row r="91" spans="1:59" s="286" customFormat="1" ht="12.75" hidden="1" outlineLevel="1">
      <c r="A91" s="184" t="s">
        <v>717</v>
      </c>
      <c r="B91" s="185"/>
      <c r="C91" s="185" t="s">
        <v>718</v>
      </c>
      <c r="D91" s="185" t="s">
        <v>719</v>
      </c>
      <c r="E91" s="205">
        <v>0</v>
      </c>
      <c r="F91" s="205">
        <v>0</v>
      </c>
      <c r="G91" s="205"/>
      <c r="H91" s="205">
        <v>0</v>
      </c>
      <c r="I91" s="206">
        <v>0</v>
      </c>
      <c r="J91" s="206">
        <v>0</v>
      </c>
      <c r="K91" s="206">
        <v>0</v>
      </c>
      <c r="L91" s="206">
        <v>0</v>
      </c>
      <c r="M91" s="206">
        <v>0</v>
      </c>
      <c r="N91" s="206">
        <v>0</v>
      </c>
      <c r="O91" s="206">
        <v>1318292.36</v>
      </c>
      <c r="P91" s="206">
        <v>0</v>
      </c>
      <c r="Q91" s="206">
        <v>0</v>
      </c>
      <c r="R91" s="206">
        <v>0</v>
      </c>
      <c r="S91" s="206">
        <v>0</v>
      </c>
      <c r="T91" s="205">
        <v>1318292.36</v>
      </c>
      <c r="U91" s="205">
        <f t="shared" si="4"/>
        <v>1318292.36</v>
      </c>
      <c r="V91" s="184"/>
      <c r="W91" s="293"/>
      <c r="X91" s="293"/>
      <c r="Y91" s="293"/>
      <c r="Z91" s="293"/>
      <c r="AA91" s="293"/>
      <c r="AB91" s="293"/>
      <c r="AC91" s="293"/>
      <c r="AD91" s="293"/>
      <c r="AE91" s="293"/>
      <c r="AF91" s="293"/>
      <c r="AG91" s="293"/>
      <c r="AH91" s="293"/>
      <c r="AI91" s="293"/>
      <c r="AJ91" s="293"/>
      <c r="AK91" s="293"/>
      <c r="AL91" s="293"/>
      <c r="AM91" s="293"/>
      <c r="AN91" s="293"/>
      <c r="AO91" s="293"/>
      <c r="AP91" s="293"/>
      <c r="AQ91" s="293"/>
      <c r="AR91" s="293"/>
      <c r="AS91" s="293"/>
      <c r="AT91" s="293"/>
      <c r="AU91" s="293"/>
      <c r="AV91" s="293"/>
      <c r="AW91" s="293"/>
      <c r="AX91" s="293"/>
      <c r="AY91" s="293"/>
      <c r="AZ91" s="293"/>
      <c r="BA91" s="293"/>
      <c r="BB91" s="293"/>
      <c r="BC91" s="293"/>
      <c r="BD91" s="293"/>
      <c r="BE91" s="293"/>
      <c r="BF91" s="293"/>
      <c r="BG91" s="293"/>
    </row>
    <row r="92" spans="1:59" s="286" customFormat="1" ht="12.75" hidden="1" outlineLevel="1">
      <c r="A92" s="184" t="s">
        <v>720</v>
      </c>
      <c r="B92" s="185"/>
      <c r="C92" s="185" t="s">
        <v>721</v>
      </c>
      <c r="D92" s="185" t="s">
        <v>722</v>
      </c>
      <c r="E92" s="205">
        <v>0</v>
      </c>
      <c r="F92" s="205">
        <v>0</v>
      </c>
      <c r="G92" s="205"/>
      <c r="H92" s="205">
        <v>0</v>
      </c>
      <c r="I92" s="206">
        <v>0</v>
      </c>
      <c r="J92" s="206">
        <v>0</v>
      </c>
      <c r="K92" s="206">
        <v>0</v>
      </c>
      <c r="L92" s="206">
        <v>0</v>
      </c>
      <c r="M92" s="206">
        <v>0</v>
      </c>
      <c r="N92" s="206">
        <v>0</v>
      </c>
      <c r="O92" s="206">
        <v>23274666.18</v>
      </c>
      <c r="P92" s="206">
        <v>0</v>
      </c>
      <c r="Q92" s="206">
        <v>0</v>
      </c>
      <c r="R92" s="206">
        <v>0</v>
      </c>
      <c r="S92" s="206">
        <v>0</v>
      </c>
      <c r="T92" s="205">
        <v>23274666.18</v>
      </c>
      <c r="U92" s="205">
        <f t="shared" si="4"/>
        <v>23274666.18</v>
      </c>
      <c r="V92" s="184"/>
      <c r="W92" s="293"/>
      <c r="X92" s="293"/>
      <c r="Y92" s="293"/>
      <c r="Z92" s="293"/>
      <c r="AA92" s="293"/>
      <c r="AB92" s="293"/>
      <c r="AC92" s="293"/>
      <c r="AD92" s="293"/>
      <c r="AE92" s="293"/>
      <c r="AF92" s="293"/>
      <c r="AG92" s="293"/>
      <c r="AH92" s="293"/>
      <c r="AI92" s="293"/>
      <c r="AJ92" s="293"/>
      <c r="AK92" s="293"/>
      <c r="AL92" s="293"/>
      <c r="AM92" s="293"/>
      <c r="AN92" s="293"/>
      <c r="AO92" s="293"/>
      <c r="AP92" s="293"/>
      <c r="AQ92" s="293"/>
      <c r="AR92" s="293"/>
      <c r="AS92" s="293"/>
      <c r="AT92" s="293"/>
      <c r="AU92" s="293"/>
      <c r="AV92" s="293"/>
      <c r="AW92" s="293"/>
      <c r="AX92" s="293"/>
      <c r="AY92" s="293"/>
      <c r="AZ92" s="293"/>
      <c r="BA92" s="293"/>
      <c r="BB92" s="293"/>
      <c r="BC92" s="293"/>
      <c r="BD92" s="293"/>
      <c r="BE92" s="293"/>
      <c r="BF92" s="293"/>
      <c r="BG92" s="293"/>
    </row>
    <row r="93" spans="1:59" s="286" customFormat="1" ht="12.75" hidden="1" outlineLevel="1">
      <c r="A93" s="184" t="s">
        <v>723</v>
      </c>
      <c r="B93" s="185"/>
      <c r="C93" s="185" t="s">
        <v>724</v>
      </c>
      <c r="D93" s="185" t="s">
        <v>725</v>
      </c>
      <c r="E93" s="205">
        <v>0</v>
      </c>
      <c r="F93" s="205">
        <v>0</v>
      </c>
      <c r="G93" s="205"/>
      <c r="H93" s="205">
        <v>0</v>
      </c>
      <c r="I93" s="206">
        <v>0</v>
      </c>
      <c r="J93" s="206">
        <v>0</v>
      </c>
      <c r="K93" s="206">
        <v>0</v>
      </c>
      <c r="L93" s="206">
        <v>0</v>
      </c>
      <c r="M93" s="206">
        <v>0</v>
      </c>
      <c r="N93" s="206">
        <v>0</v>
      </c>
      <c r="O93" s="206">
        <v>6431128.92</v>
      </c>
      <c r="P93" s="206">
        <v>0</v>
      </c>
      <c r="Q93" s="206">
        <v>0</v>
      </c>
      <c r="R93" s="206">
        <v>0</v>
      </c>
      <c r="S93" s="206">
        <v>0</v>
      </c>
      <c r="T93" s="205">
        <v>6431128.92</v>
      </c>
      <c r="U93" s="205">
        <f t="shared" si="4"/>
        <v>6431128.92</v>
      </c>
      <c r="V93" s="184"/>
      <c r="W93" s="293"/>
      <c r="X93" s="293"/>
      <c r="Y93" s="293"/>
      <c r="Z93" s="293"/>
      <c r="AA93" s="293"/>
      <c r="AB93" s="293"/>
      <c r="AC93" s="293"/>
      <c r="AD93" s="293"/>
      <c r="AE93" s="293"/>
      <c r="AF93" s="293"/>
      <c r="AG93" s="293"/>
      <c r="AH93" s="293"/>
      <c r="AI93" s="293"/>
      <c r="AJ93" s="293"/>
      <c r="AK93" s="293"/>
      <c r="AL93" s="293"/>
      <c r="AM93" s="293"/>
      <c r="AN93" s="293"/>
      <c r="AO93" s="293"/>
      <c r="AP93" s="293"/>
      <c r="AQ93" s="293"/>
      <c r="AR93" s="293"/>
      <c r="AS93" s="293"/>
      <c r="AT93" s="293"/>
      <c r="AU93" s="293"/>
      <c r="AV93" s="293"/>
      <c r="AW93" s="293"/>
      <c r="AX93" s="293"/>
      <c r="AY93" s="293"/>
      <c r="AZ93" s="293"/>
      <c r="BA93" s="293"/>
      <c r="BB93" s="293"/>
      <c r="BC93" s="293"/>
      <c r="BD93" s="293"/>
      <c r="BE93" s="293"/>
      <c r="BF93" s="293"/>
      <c r="BG93" s="293"/>
    </row>
    <row r="94" spans="1:59" s="286" customFormat="1" ht="12.75" hidden="1" outlineLevel="1">
      <c r="A94" s="184" t="s">
        <v>726</v>
      </c>
      <c r="B94" s="185"/>
      <c r="C94" s="185" t="s">
        <v>727</v>
      </c>
      <c r="D94" s="185" t="s">
        <v>728</v>
      </c>
      <c r="E94" s="205">
        <v>0</v>
      </c>
      <c r="F94" s="205">
        <v>0</v>
      </c>
      <c r="G94" s="205"/>
      <c r="H94" s="205">
        <v>0</v>
      </c>
      <c r="I94" s="206">
        <v>0</v>
      </c>
      <c r="J94" s="206">
        <v>0</v>
      </c>
      <c r="K94" s="206">
        <v>0</v>
      </c>
      <c r="L94" s="206">
        <v>0</v>
      </c>
      <c r="M94" s="206">
        <v>0</v>
      </c>
      <c r="N94" s="206">
        <v>0</v>
      </c>
      <c r="O94" s="206">
        <v>844319.68</v>
      </c>
      <c r="P94" s="206">
        <v>0</v>
      </c>
      <c r="Q94" s="206">
        <v>0</v>
      </c>
      <c r="R94" s="206">
        <v>0</v>
      </c>
      <c r="S94" s="206">
        <v>0</v>
      </c>
      <c r="T94" s="205">
        <v>844319.68</v>
      </c>
      <c r="U94" s="205">
        <f t="shared" si="4"/>
        <v>844319.68</v>
      </c>
      <c r="V94" s="184"/>
      <c r="W94" s="293"/>
      <c r="X94" s="293"/>
      <c r="Y94" s="293"/>
      <c r="Z94" s="293"/>
      <c r="AA94" s="293"/>
      <c r="AB94" s="293"/>
      <c r="AC94" s="293"/>
      <c r="AD94" s="293"/>
      <c r="AE94" s="293"/>
      <c r="AF94" s="293"/>
      <c r="AG94" s="293"/>
      <c r="AH94" s="293"/>
      <c r="AI94" s="293"/>
      <c r="AJ94" s="293"/>
      <c r="AK94" s="293"/>
      <c r="AL94" s="293"/>
      <c r="AM94" s="293"/>
      <c r="AN94" s="293"/>
      <c r="AO94" s="293"/>
      <c r="AP94" s="293"/>
      <c r="AQ94" s="293"/>
      <c r="AR94" s="293"/>
      <c r="AS94" s="293"/>
      <c r="AT94" s="293"/>
      <c r="AU94" s="293"/>
      <c r="AV94" s="293"/>
      <c r="AW94" s="293"/>
      <c r="AX94" s="293"/>
      <c r="AY94" s="293"/>
      <c r="AZ94" s="293"/>
      <c r="BA94" s="293"/>
      <c r="BB94" s="293"/>
      <c r="BC94" s="293"/>
      <c r="BD94" s="293"/>
      <c r="BE94" s="293"/>
      <c r="BF94" s="293"/>
      <c r="BG94" s="293"/>
    </row>
    <row r="95" spans="1:59" s="286" customFormat="1" ht="12.75" hidden="1" outlineLevel="1">
      <c r="A95" s="184" t="s">
        <v>729</v>
      </c>
      <c r="B95" s="185"/>
      <c r="C95" s="185" t="s">
        <v>730</v>
      </c>
      <c r="D95" s="185" t="s">
        <v>731</v>
      </c>
      <c r="E95" s="205">
        <v>0</v>
      </c>
      <c r="F95" s="205">
        <v>0</v>
      </c>
      <c r="G95" s="205"/>
      <c r="H95" s="205">
        <v>0</v>
      </c>
      <c r="I95" s="206">
        <v>0</v>
      </c>
      <c r="J95" s="206">
        <v>0</v>
      </c>
      <c r="K95" s="206">
        <v>0</v>
      </c>
      <c r="L95" s="206">
        <v>0</v>
      </c>
      <c r="M95" s="206">
        <v>0</v>
      </c>
      <c r="N95" s="206">
        <v>0</v>
      </c>
      <c r="O95" s="206">
        <v>204480.24</v>
      </c>
      <c r="P95" s="206">
        <v>0</v>
      </c>
      <c r="Q95" s="206">
        <v>0</v>
      </c>
      <c r="R95" s="206">
        <v>0</v>
      </c>
      <c r="S95" s="206">
        <v>0</v>
      </c>
      <c r="T95" s="205">
        <v>204480.24</v>
      </c>
      <c r="U95" s="205">
        <f aca="true" t="shared" si="5" ref="U95:U120">E95+F95+G95+H95+T95</f>
        <v>204480.24</v>
      </c>
      <c r="V95" s="184"/>
      <c r="W95" s="293"/>
      <c r="X95" s="293"/>
      <c r="Y95" s="293"/>
      <c r="Z95" s="293"/>
      <c r="AA95" s="293"/>
      <c r="AB95" s="293"/>
      <c r="AC95" s="293"/>
      <c r="AD95" s="293"/>
      <c r="AE95" s="293"/>
      <c r="AF95" s="293"/>
      <c r="AG95" s="293"/>
      <c r="AH95" s="293"/>
      <c r="AI95" s="293"/>
      <c r="AJ95" s="293"/>
      <c r="AK95" s="293"/>
      <c r="AL95" s="293"/>
      <c r="AM95" s="293"/>
      <c r="AN95" s="293"/>
      <c r="AO95" s="293"/>
      <c r="AP95" s="293"/>
      <c r="AQ95" s="293"/>
      <c r="AR95" s="293"/>
      <c r="AS95" s="293"/>
      <c r="AT95" s="293"/>
      <c r="AU95" s="293"/>
      <c r="AV95" s="293"/>
      <c r="AW95" s="293"/>
      <c r="AX95" s="293"/>
      <c r="AY95" s="293"/>
      <c r="AZ95" s="293"/>
      <c r="BA95" s="293"/>
      <c r="BB95" s="293"/>
      <c r="BC95" s="293"/>
      <c r="BD95" s="293"/>
      <c r="BE95" s="293"/>
      <c r="BF95" s="293"/>
      <c r="BG95" s="293"/>
    </row>
    <row r="96" spans="1:59" s="286" customFormat="1" ht="12.75" hidden="1" outlineLevel="1">
      <c r="A96" s="184" t="s">
        <v>732</v>
      </c>
      <c r="B96" s="185"/>
      <c r="C96" s="185" t="s">
        <v>733</v>
      </c>
      <c r="D96" s="185" t="s">
        <v>734</v>
      </c>
      <c r="E96" s="205">
        <v>0</v>
      </c>
      <c r="F96" s="205">
        <v>0</v>
      </c>
      <c r="G96" s="205"/>
      <c r="H96" s="205">
        <v>0</v>
      </c>
      <c r="I96" s="206">
        <v>0</v>
      </c>
      <c r="J96" s="206">
        <v>0</v>
      </c>
      <c r="K96" s="206">
        <v>0</v>
      </c>
      <c r="L96" s="206">
        <v>0</v>
      </c>
      <c r="M96" s="206">
        <v>0</v>
      </c>
      <c r="N96" s="206">
        <v>0</v>
      </c>
      <c r="O96" s="206">
        <v>56019.08</v>
      </c>
      <c r="P96" s="206">
        <v>0</v>
      </c>
      <c r="Q96" s="206">
        <v>0</v>
      </c>
      <c r="R96" s="206">
        <v>0</v>
      </c>
      <c r="S96" s="206">
        <v>0</v>
      </c>
      <c r="T96" s="205">
        <v>56019.08</v>
      </c>
      <c r="U96" s="205">
        <f t="shared" si="5"/>
        <v>56019.08</v>
      </c>
      <c r="V96" s="184"/>
      <c r="W96" s="293"/>
      <c r="X96" s="293"/>
      <c r="Y96" s="293"/>
      <c r="Z96" s="293"/>
      <c r="AA96" s="293"/>
      <c r="AB96" s="293"/>
      <c r="AC96" s="293"/>
      <c r="AD96" s="293"/>
      <c r="AE96" s="293"/>
      <c r="AF96" s="293"/>
      <c r="AG96" s="293"/>
      <c r="AH96" s="293"/>
      <c r="AI96" s="293"/>
      <c r="AJ96" s="293"/>
      <c r="AK96" s="293"/>
      <c r="AL96" s="293"/>
      <c r="AM96" s="293"/>
      <c r="AN96" s="293"/>
      <c r="AO96" s="293"/>
      <c r="AP96" s="293"/>
      <c r="AQ96" s="293"/>
      <c r="AR96" s="293"/>
      <c r="AS96" s="293"/>
      <c r="AT96" s="293"/>
      <c r="AU96" s="293"/>
      <c r="AV96" s="293"/>
      <c r="AW96" s="293"/>
      <c r="AX96" s="293"/>
      <c r="AY96" s="293"/>
      <c r="AZ96" s="293"/>
      <c r="BA96" s="293"/>
      <c r="BB96" s="293"/>
      <c r="BC96" s="293"/>
      <c r="BD96" s="293"/>
      <c r="BE96" s="293"/>
      <c r="BF96" s="293"/>
      <c r="BG96" s="293"/>
    </row>
    <row r="97" spans="1:59" s="286" customFormat="1" ht="12.75" hidden="1" outlineLevel="1">
      <c r="A97" s="184" t="s">
        <v>735</v>
      </c>
      <c r="B97" s="185"/>
      <c r="C97" s="185" t="s">
        <v>736</v>
      </c>
      <c r="D97" s="185" t="s">
        <v>737</v>
      </c>
      <c r="E97" s="205">
        <v>0</v>
      </c>
      <c r="F97" s="205">
        <v>0</v>
      </c>
      <c r="G97" s="205"/>
      <c r="H97" s="205">
        <v>0</v>
      </c>
      <c r="I97" s="206">
        <v>0</v>
      </c>
      <c r="J97" s="206">
        <v>0</v>
      </c>
      <c r="K97" s="206">
        <v>8882144.98</v>
      </c>
      <c r="L97" s="206">
        <v>0</v>
      </c>
      <c r="M97" s="206">
        <v>0</v>
      </c>
      <c r="N97" s="206">
        <v>0</v>
      </c>
      <c r="O97" s="206">
        <v>0</v>
      </c>
      <c r="P97" s="206">
        <v>0</v>
      </c>
      <c r="Q97" s="206">
        <v>0</v>
      </c>
      <c r="R97" s="206">
        <v>0</v>
      </c>
      <c r="S97" s="206">
        <v>0</v>
      </c>
      <c r="T97" s="205">
        <v>8882144.98</v>
      </c>
      <c r="U97" s="205">
        <f t="shared" si="5"/>
        <v>8882144.98</v>
      </c>
      <c r="V97" s="184"/>
      <c r="W97" s="293"/>
      <c r="X97" s="293"/>
      <c r="Y97" s="293"/>
      <c r="Z97" s="293"/>
      <c r="AA97" s="293"/>
      <c r="AB97" s="293"/>
      <c r="AC97" s="293"/>
      <c r="AD97" s="293"/>
      <c r="AE97" s="293"/>
      <c r="AF97" s="293"/>
      <c r="AG97" s="293"/>
      <c r="AH97" s="293"/>
      <c r="AI97" s="293"/>
      <c r="AJ97" s="293"/>
      <c r="AK97" s="293"/>
      <c r="AL97" s="293"/>
      <c r="AM97" s="293"/>
      <c r="AN97" s="293"/>
      <c r="AO97" s="293"/>
      <c r="AP97" s="293"/>
      <c r="AQ97" s="293"/>
      <c r="AR97" s="293"/>
      <c r="AS97" s="293"/>
      <c r="AT97" s="293"/>
      <c r="AU97" s="293"/>
      <c r="AV97" s="293"/>
      <c r="AW97" s="293"/>
      <c r="AX97" s="293"/>
      <c r="AY97" s="293"/>
      <c r="AZ97" s="293"/>
      <c r="BA97" s="293"/>
      <c r="BB97" s="293"/>
      <c r="BC97" s="293"/>
      <c r="BD97" s="293"/>
      <c r="BE97" s="293"/>
      <c r="BF97" s="293"/>
      <c r="BG97" s="293"/>
    </row>
    <row r="98" spans="1:59" s="286" customFormat="1" ht="12.75" hidden="1" outlineLevel="1">
      <c r="A98" s="184" t="s">
        <v>738</v>
      </c>
      <c r="B98" s="185"/>
      <c r="C98" s="185" t="s">
        <v>739</v>
      </c>
      <c r="D98" s="185" t="s">
        <v>740</v>
      </c>
      <c r="E98" s="205">
        <v>0</v>
      </c>
      <c r="F98" s="205">
        <v>0</v>
      </c>
      <c r="G98" s="205"/>
      <c r="H98" s="205">
        <v>0</v>
      </c>
      <c r="I98" s="206">
        <v>0</v>
      </c>
      <c r="J98" s="206">
        <v>0</v>
      </c>
      <c r="K98" s="206">
        <v>757233.88</v>
      </c>
      <c r="L98" s="206">
        <v>0</v>
      </c>
      <c r="M98" s="206">
        <v>0</v>
      </c>
      <c r="N98" s="206">
        <v>0</v>
      </c>
      <c r="O98" s="206">
        <v>0</v>
      </c>
      <c r="P98" s="206">
        <v>0</v>
      </c>
      <c r="Q98" s="206">
        <v>0</v>
      </c>
      <c r="R98" s="206">
        <v>0</v>
      </c>
      <c r="S98" s="206">
        <v>0</v>
      </c>
      <c r="T98" s="205">
        <v>757233.88</v>
      </c>
      <c r="U98" s="205">
        <f t="shared" si="5"/>
        <v>757233.88</v>
      </c>
      <c r="V98" s="184"/>
      <c r="W98" s="293"/>
      <c r="X98" s="293"/>
      <c r="Y98" s="293"/>
      <c r="Z98" s="293"/>
      <c r="AA98" s="293"/>
      <c r="AB98" s="293"/>
      <c r="AC98" s="293"/>
      <c r="AD98" s="293"/>
      <c r="AE98" s="293"/>
      <c r="AF98" s="293"/>
      <c r="AG98" s="293"/>
      <c r="AH98" s="293"/>
      <c r="AI98" s="293"/>
      <c r="AJ98" s="293"/>
      <c r="AK98" s="293"/>
      <c r="AL98" s="293"/>
      <c r="AM98" s="293"/>
      <c r="AN98" s="293"/>
      <c r="AO98" s="293"/>
      <c r="AP98" s="293"/>
      <c r="AQ98" s="293"/>
      <c r="AR98" s="293"/>
      <c r="AS98" s="293"/>
      <c r="AT98" s="293"/>
      <c r="AU98" s="293"/>
      <c r="AV98" s="293"/>
      <c r="AW98" s="293"/>
      <c r="AX98" s="293"/>
      <c r="AY98" s="293"/>
      <c r="AZ98" s="293"/>
      <c r="BA98" s="293"/>
      <c r="BB98" s="293"/>
      <c r="BC98" s="293"/>
      <c r="BD98" s="293"/>
      <c r="BE98" s="293"/>
      <c r="BF98" s="293"/>
      <c r="BG98" s="293"/>
    </row>
    <row r="99" spans="1:59" s="286" customFormat="1" ht="12.75" hidden="1" outlineLevel="1">
      <c r="A99" s="184" t="s">
        <v>741</v>
      </c>
      <c r="B99" s="185"/>
      <c r="C99" s="185" t="s">
        <v>742</v>
      </c>
      <c r="D99" s="185" t="s">
        <v>743</v>
      </c>
      <c r="E99" s="205">
        <v>0</v>
      </c>
      <c r="F99" s="205">
        <v>0</v>
      </c>
      <c r="G99" s="205"/>
      <c r="H99" s="205">
        <v>0</v>
      </c>
      <c r="I99" s="206">
        <v>0</v>
      </c>
      <c r="J99" s="206">
        <v>0</v>
      </c>
      <c r="K99" s="206">
        <v>0</v>
      </c>
      <c r="L99" s="206">
        <v>0</v>
      </c>
      <c r="M99" s="206">
        <v>0</v>
      </c>
      <c r="N99" s="206">
        <v>1141365.03</v>
      </c>
      <c r="O99" s="206">
        <v>0</v>
      </c>
      <c r="P99" s="206">
        <v>0</v>
      </c>
      <c r="Q99" s="206">
        <v>0</v>
      </c>
      <c r="R99" s="206">
        <v>0</v>
      </c>
      <c r="S99" s="206">
        <v>0</v>
      </c>
      <c r="T99" s="205">
        <v>1141365.03</v>
      </c>
      <c r="U99" s="205">
        <f t="shared" si="5"/>
        <v>1141365.03</v>
      </c>
      <c r="V99" s="184"/>
      <c r="W99" s="293"/>
      <c r="X99" s="293"/>
      <c r="Y99" s="293"/>
      <c r="Z99" s="293"/>
      <c r="AA99" s="293"/>
      <c r="AB99" s="293"/>
      <c r="AC99" s="293"/>
      <c r="AD99" s="293"/>
      <c r="AE99" s="293"/>
      <c r="AF99" s="293"/>
      <c r="AG99" s="293"/>
      <c r="AH99" s="293"/>
      <c r="AI99" s="293"/>
      <c r="AJ99" s="293"/>
      <c r="AK99" s="293"/>
      <c r="AL99" s="293"/>
      <c r="AM99" s="293"/>
      <c r="AN99" s="293"/>
      <c r="AO99" s="293"/>
      <c r="AP99" s="293"/>
      <c r="AQ99" s="293"/>
      <c r="AR99" s="293"/>
      <c r="AS99" s="293"/>
      <c r="AT99" s="293"/>
      <c r="AU99" s="293"/>
      <c r="AV99" s="293"/>
      <c r="AW99" s="293"/>
      <c r="AX99" s="293"/>
      <c r="AY99" s="293"/>
      <c r="AZ99" s="293"/>
      <c r="BA99" s="293"/>
      <c r="BB99" s="293"/>
      <c r="BC99" s="293"/>
      <c r="BD99" s="293"/>
      <c r="BE99" s="293"/>
      <c r="BF99" s="293"/>
      <c r="BG99" s="293"/>
    </row>
    <row r="100" spans="1:59" s="286" customFormat="1" ht="12.75" hidden="1" outlineLevel="1">
      <c r="A100" s="184" t="s">
        <v>744</v>
      </c>
      <c r="B100" s="185"/>
      <c r="C100" s="185" t="s">
        <v>745</v>
      </c>
      <c r="D100" s="185" t="s">
        <v>746</v>
      </c>
      <c r="E100" s="205">
        <v>0</v>
      </c>
      <c r="F100" s="205">
        <v>0</v>
      </c>
      <c r="G100" s="205"/>
      <c r="H100" s="205">
        <v>0</v>
      </c>
      <c r="I100" s="206">
        <v>0</v>
      </c>
      <c r="J100" s="206">
        <v>0</v>
      </c>
      <c r="K100" s="206">
        <v>0</v>
      </c>
      <c r="L100" s="206">
        <v>0</v>
      </c>
      <c r="M100" s="206">
        <v>0</v>
      </c>
      <c r="N100" s="206">
        <v>797414.6</v>
      </c>
      <c r="O100" s="206">
        <v>0</v>
      </c>
      <c r="P100" s="206">
        <v>0</v>
      </c>
      <c r="Q100" s="206">
        <v>0</v>
      </c>
      <c r="R100" s="206">
        <v>0</v>
      </c>
      <c r="S100" s="206">
        <v>0</v>
      </c>
      <c r="T100" s="205">
        <v>797414.6</v>
      </c>
      <c r="U100" s="205">
        <f t="shared" si="5"/>
        <v>797414.6</v>
      </c>
      <c r="V100" s="184"/>
      <c r="W100" s="293"/>
      <c r="X100" s="293"/>
      <c r="Y100" s="293"/>
      <c r="Z100" s="293"/>
      <c r="AA100" s="293"/>
      <c r="AB100" s="293"/>
      <c r="AC100" s="293"/>
      <c r="AD100" s="293"/>
      <c r="AE100" s="293"/>
      <c r="AF100" s="293"/>
      <c r="AG100" s="293"/>
      <c r="AH100" s="293"/>
      <c r="AI100" s="293"/>
      <c r="AJ100" s="293"/>
      <c r="AK100" s="293"/>
      <c r="AL100" s="293"/>
      <c r="AM100" s="293"/>
      <c r="AN100" s="293"/>
      <c r="AO100" s="293"/>
      <c r="AP100" s="293"/>
      <c r="AQ100" s="293"/>
      <c r="AR100" s="293"/>
      <c r="AS100" s="293"/>
      <c r="AT100" s="293"/>
      <c r="AU100" s="293"/>
      <c r="AV100" s="293"/>
      <c r="AW100" s="293"/>
      <c r="AX100" s="293"/>
      <c r="AY100" s="293"/>
      <c r="AZ100" s="293"/>
      <c r="BA100" s="293"/>
      <c r="BB100" s="293"/>
      <c r="BC100" s="293"/>
      <c r="BD100" s="293"/>
      <c r="BE100" s="293"/>
      <c r="BF100" s="293"/>
      <c r="BG100" s="293"/>
    </row>
    <row r="101" spans="1:59" s="286" customFormat="1" ht="12.75" hidden="1" outlineLevel="1">
      <c r="A101" s="184" t="s">
        <v>747</v>
      </c>
      <c r="B101" s="185"/>
      <c r="C101" s="185" t="s">
        <v>748</v>
      </c>
      <c r="D101" s="185" t="s">
        <v>749</v>
      </c>
      <c r="E101" s="205">
        <v>0</v>
      </c>
      <c r="F101" s="205">
        <v>0</v>
      </c>
      <c r="G101" s="205"/>
      <c r="H101" s="205">
        <v>0</v>
      </c>
      <c r="I101" s="206">
        <v>0</v>
      </c>
      <c r="J101" s="206">
        <v>0</v>
      </c>
      <c r="K101" s="206">
        <v>0</v>
      </c>
      <c r="L101" s="206">
        <v>0</v>
      </c>
      <c r="M101" s="206">
        <v>0</v>
      </c>
      <c r="N101" s="206">
        <v>520028.71</v>
      </c>
      <c r="O101" s="206">
        <v>0</v>
      </c>
      <c r="P101" s="206">
        <v>0</v>
      </c>
      <c r="Q101" s="206">
        <v>0</v>
      </c>
      <c r="R101" s="206">
        <v>0</v>
      </c>
      <c r="S101" s="206">
        <v>0</v>
      </c>
      <c r="T101" s="205">
        <v>520028.71</v>
      </c>
      <c r="U101" s="205">
        <f t="shared" si="5"/>
        <v>520028.71</v>
      </c>
      <c r="V101" s="184"/>
      <c r="W101" s="293"/>
      <c r="X101" s="293"/>
      <c r="Y101" s="293"/>
      <c r="Z101" s="293"/>
      <c r="AA101" s="293"/>
      <c r="AB101" s="293"/>
      <c r="AC101" s="293"/>
      <c r="AD101" s="293"/>
      <c r="AE101" s="293"/>
      <c r="AF101" s="293"/>
      <c r="AG101" s="293"/>
      <c r="AH101" s="293"/>
      <c r="AI101" s="293"/>
      <c r="AJ101" s="293"/>
      <c r="AK101" s="293"/>
      <c r="AL101" s="293"/>
      <c r="AM101" s="293"/>
      <c r="AN101" s="293"/>
      <c r="AO101" s="293"/>
      <c r="AP101" s="293"/>
      <c r="AQ101" s="293"/>
      <c r="AR101" s="293"/>
      <c r="AS101" s="293"/>
      <c r="AT101" s="293"/>
      <c r="AU101" s="293"/>
      <c r="AV101" s="293"/>
      <c r="AW101" s="293"/>
      <c r="AX101" s="293"/>
      <c r="AY101" s="293"/>
      <c r="AZ101" s="293"/>
      <c r="BA101" s="293"/>
      <c r="BB101" s="293"/>
      <c r="BC101" s="293"/>
      <c r="BD101" s="293"/>
      <c r="BE101" s="293"/>
      <c r="BF101" s="293"/>
      <c r="BG101" s="293"/>
    </row>
    <row r="102" spans="1:59" s="286" customFormat="1" ht="12.75" hidden="1" outlineLevel="1">
      <c r="A102" s="184" t="s">
        <v>750</v>
      </c>
      <c r="B102" s="185"/>
      <c r="C102" s="185" t="s">
        <v>751</v>
      </c>
      <c r="D102" s="185" t="s">
        <v>752</v>
      </c>
      <c r="E102" s="205">
        <v>0</v>
      </c>
      <c r="F102" s="205">
        <v>0</v>
      </c>
      <c r="G102" s="205"/>
      <c r="H102" s="205">
        <v>0</v>
      </c>
      <c r="I102" s="206">
        <v>0</v>
      </c>
      <c r="J102" s="206">
        <v>0</v>
      </c>
      <c r="K102" s="206">
        <v>0</v>
      </c>
      <c r="L102" s="206">
        <v>0</v>
      </c>
      <c r="M102" s="206">
        <v>0</v>
      </c>
      <c r="N102" s="206">
        <v>225395.77</v>
      </c>
      <c r="O102" s="206">
        <v>0</v>
      </c>
      <c r="P102" s="206">
        <v>0</v>
      </c>
      <c r="Q102" s="206">
        <v>0</v>
      </c>
      <c r="R102" s="206">
        <v>0</v>
      </c>
      <c r="S102" s="206">
        <v>0</v>
      </c>
      <c r="T102" s="205">
        <v>225395.77</v>
      </c>
      <c r="U102" s="205">
        <f t="shared" si="5"/>
        <v>225395.77</v>
      </c>
      <c r="V102" s="184"/>
      <c r="W102" s="293"/>
      <c r="X102" s="293"/>
      <c r="Y102" s="293"/>
      <c r="Z102" s="293"/>
      <c r="AA102" s="293"/>
      <c r="AB102" s="293"/>
      <c r="AC102" s="293"/>
      <c r="AD102" s="293"/>
      <c r="AE102" s="293"/>
      <c r="AF102" s="293"/>
      <c r="AG102" s="293"/>
      <c r="AH102" s="293"/>
      <c r="AI102" s="293"/>
      <c r="AJ102" s="293"/>
      <c r="AK102" s="293"/>
      <c r="AL102" s="293"/>
      <c r="AM102" s="293"/>
      <c r="AN102" s="293"/>
      <c r="AO102" s="293"/>
      <c r="AP102" s="293"/>
      <c r="AQ102" s="293"/>
      <c r="AR102" s="293"/>
      <c r="AS102" s="293"/>
      <c r="AT102" s="293"/>
      <c r="AU102" s="293"/>
      <c r="AV102" s="293"/>
      <c r="AW102" s="293"/>
      <c r="AX102" s="293"/>
      <c r="AY102" s="293"/>
      <c r="AZ102" s="293"/>
      <c r="BA102" s="293"/>
      <c r="BB102" s="293"/>
      <c r="BC102" s="293"/>
      <c r="BD102" s="293"/>
      <c r="BE102" s="293"/>
      <c r="BF102" s="293"/>
      <c r="BG102" s="293"/>
    </row>
    <row r="103" spans="1:59" s="286" customFormat="1" ht="12.75" hidden="1" outlineLevel="1">
      <c r="A103" s="184" t="s">
        <v>753</v>
      </c>
      <c r="B103" s="185"/>
      <c r="C103" s="185" t="s">
        <v>754</v>
      </c>
      <c r="D103" s="185" t="s">
        <v>755</v>
      </c>
      <c r="E103" s="205">
        <v>0</v>
      </c>
      <c r="F103" s="205">
        <v>0</v>
      </c>
      <c r="G103" s="205"/>
      <c r="H103" s="205">
        <v>0</v>
      </c>
      <c r="I103" s="206">
        <v>0</v>
      </c>
      <c r="J103" s="206">
        <v>0</v>
      </c>
      <c r="K103" s="206">
        <v>0</v>
      </c>
      <c r="L103" s="206">
        <v>0</v>
      </c>
      <c r="M103" s="206">
        <v>0</v>
      </c>
      <c r="N103" s="206">
        <v>312585.71</v>
      </c>
      <c r="O103" s="206">
        <v>0</v>
      </c>
      <c r="P103" s="206">
        <v>0</v>
      </c>
      <c r="Q103" s="206">
        <v>0</v>
      </c>
      <c r="R103" s="206">
        <v>0</v>
      </c>
      <c r="S103" s="206">
        <v>0</v>
      </c>
      <c r="T103" s="205">
        <v>312585.71</v>
      </c>
      <c r="U103" s="205">
        <f t="shared" si="5"/>
        <v>312585.71</v>
      </c>
      <c r="V103" s="184"/>
      <c r="W103" s="293"/>
      <c r="X103" s="293"/>
      <c r="Y103" s="293"/>
      <c r="Z103" s="293"/>
      <c r="AA103" s="293"/>
      <c r="AB103" s="293"/>
      <c r="AC103" s="293"/>
      <c r="AD103" s="293"/>
      <c r="AE103" s="293"/>
      <c r="AF103" s="293"/>
      <c r="AG103" s="293"/>
      <c r="AH103" s="293"/>
      <c r="AI103" s="293"/>
      <c r="AJ103" s="293"/>
      <c r="AK103" s="293"/>
      <c r="AL103" s="293"/>
      <c r="AM103" s="293"/>
      <c r="AN103" s="293"/>
      <c r="AO103" s="293"/>
      <c r="AP103" s="293"/>
      <c r="AQ103" s="293"/>
      <c r="AR103" s="293"/>
      <c r="AS103" s="293"/>
      <c r="AT103" s="293"/>
      <c r="AU103" s="293"/>
      <c r="AV103" s="293"/>
      <c r="AW103" s="293"/>
      <c r="AX103" s="293"/>
      <c r="AY103" s="293"/>
      <c r="AZ103" s="293"/>
      <c r="BA103" s="293"/>
      <c r="BB103" s="293"/>
      <c r="BC103" s="293"/>
      <c r="BD103" s="293"/>
      <c r="BE103" s="293"/>
      <c r="BF103" s="293"/>
      <c r="BG103" s="293"/>
    </row>
    <row r="104" spans="1:59" s="286" customFormat="1" ht="12.75" hidden="1" outlineLevel="1">
      <c r="A104" s="184" t="s">
        <v>756</v>
      </c>
      <c r="B104" s="185"/>
      <c r="C104" s="185" t="s">
        <v>757</v>
      </c>
      <c r="D104" s="185" t="s">
        <v>758</v>
      </c>
      <c r="E104" s="205">
        <v>0</v>
      </c>
      <c r="F104" s="205">
        <v>0</v>
      </c>
      <c r="G104" s="205"/>
      <c r="H104" s="205">
        <v>0</v>
      </c>
      <c r="I104" s="206">
        <v>0</v>
      </c>
      <c r="J104" s="206">
        <v>0</v>
      </c>
      <c r="K104" s="206">
        <v>0</v>
      </c>
      <c r="L104" s="206">
        <v>0</v>
      </c>
      <c r="M104" s="206">
        <v>0</v>
      </c>
      <c r="N104" s="206">
        <v>202735.22</v>
      </c>
      <c r="O104" s="206">
        <v>0</v>
      </c>
      <c r="P104" s="206">
        <v>0</v>
      </c>
      <c r="Q104" s="206">
        <v>0</v>
      </c>
      <c r="R104" s="206">
        <v>0</v>
      </c>
      <c r="S104" s="206">
        <v>0</v>
      </c>
      <c r="T104" s="205">
        <v>202735.22</v>
      </c>
      <c r="U104" s="205">
        <f t="shared" si="5"/>
        <v>202735.22</v>
      </c>
      <c r="V104" s="184"/>
      <c r="W104" s="293"/>
      <c r="X104" s="293"/>
      <c r="Y104" s="293"/>
      <c r="Z104" s="293"/>
      <c r="AA104" s="293"/>
      <c r="AB104" s="293"/>
      <c r="AC104" s="293"/>
      <c r="AD104" s="293"/>
      <c r="AE104" s="293"/>
      <c r="AF104" s="293"/>
      <c r="AG104" s="293"/>
      <c r="AH104" s="293"/>
      <c r="AI104" s="293"/>
      <c r="AJ104" s="293"/>
      <c r="AK104" s="293"/>
      <c r="AL104" s="293"/>
      <c r="AM104" s="293"/>
      <c r="AN104" s="293"/>
      <c r="AO104" s="293"/>
      <c r="AP104" s="293"/>
      <c r="AQ104" s="293"/>
      <c r="AR104" s="293"/>
      <c r="AS104" s="293"/>
      <c r="AT104" s="293"/>
      <c r="AU104" s="293"/>
      <c r="AV104" s="293"/>
      <c r="AW104" s="293"/>
      <c r="AX104" s="293"/>
      <c r="AY104" s="293"/>
      <c r="AZ104" s="293"/>
      <c r="BA104" s="293"/>
      <c r="BB104" s="293"/>
      <c r="BC104" s="293"/>
      <c r="BD104" s="293"/>
      <c r="BE104" s="293"/>
      <c r="BF104" s="293"/>
      <c r="BG104" s="293"/>
    </row>
    <row r="105" spans="1:59" s="286" customFormat="1" ht="12.75" hidden="1" outlineLevel="1">
      <c r="A105" s="184" t="s">
        <v>759</v>
      </c>
      <c r="B105" s="185"/>
      <c r="C105" s="185" t="s">
        <v>760</v>
      </c>
      <c r="D105" s="185" t="s">
        <v>761</v>
      </c>
      <c r="E105" s="205">
        <v>0</v>
      </c>
      <c r="F105" s="205">
        <v>0</v>
      </c>
      <c r="G105" s="205"/>
      <c r="H105" s="205">
        <v>0</v>
      </c>
      <c r="I105" s="206">
        <v>0</v>
      </c>
      <c r="J105" s="206">
        <v>0</v>
      </c>
      <c r="K105" s="206">
        <v>0</v>
      </c>
      <c r="L105" s="206">
        <v>0</v>
      </c>
      <c r="M105" s="206">
        <v>0</v>
      </c>
      <c r="N105" s="206">
        <v>-28376.91</v>
      </c>
      <c r="O105" s="206">
        <v>0</v>
      </c>
      <c r="P105" s="206">
        <v>0</v>
      </c>
      <c r="Q105" s="206">
        <v>0</v>
      </c>
      <c r="R105" s="206">
        <v>0</v>
      </c>
      <c r="S105" s="206">
        <v>0</v>
      </c>
      <c r="T105" s="205">
        <v>-28376.91</v>
      </c>
      <c r="U105" s="205">
        <f t="shared" si="5"/>
        <v>-28376.91</v>
      </c>
      <c r="V105" s="184"/>
      <c r="W105" s="293"/>
      <c r="X105" s="293"/>
      <c r="Y105" s="293"/>
      <c r="Z105" s="293"/>
      <c r="AA105" s="293"/>
      <c r="AB105" s="293"/>
      <c r="AC105" s="293"/>
      <c r="AD105" s="293"/>
      <c r="AE105" s="293"/>
      <c r="AF105" s="293"/>
      <c r="AG105" s="293"/>
      <c r="AH105" s="293"/>
      <c r="AI105" s="293"/>
      <c r="AJ105" s="293"/>
      <c r="AK105" s="293"/>
      <c r="AL105" s="293"/>
      <c r="AM105" s="293"/>
      <c r="AN105" s="293"/>
      <c r="AO105" s="293"/>
      <c r="AP105" s="293"/>
      <c r="AQ105" s="293"/>
      <c r="AR105" s="293"/>
      <c r="AS105" s="293"/>
      <c r="AT105" s="293"/>
      <c r="AU105" s="293"/>
      <c r="AV105" s="293"/>
      <c r="AW105" s="293"/>
      <c r="AX105" s="293"/>
      <c r="AY105" s="293"/>
      <c r="AZ105" s="293"/>
      <c r="BA105" s="293"/>
      <c r="BB105" s="293"/>
      <c r="BC105" s="293"/>
      <c r="BD105" s="293"/>
      <c r="BE105" s="293"/>
      <c r="BF105" s="293"/>
      <c r="BG105" s="293"/>
    </row>
    <row r="106" spans="1:59" s="286" customFormat="1" ht="12.75" hidden="1" outlineLevel="1">
      <c r="A106" s="184" t="s">
        <v>762</v>
      </c>
      <c r="B106" s="185"/>
      <c r="C106" s="185" t="s">
        <v>763</v>
      </c>
      <c r="D106" s="185" t="s">
        <v>764</v>
      </c>
      <c r="E106" s="205">
        <v>0</v>
      </c>
      <c r="F106" s="205">
        <v>0</v>
      </c>
      <c r="G106" s="205"/>
      <c r="H106" s="205">
        <v>0</v>
      </c>
      <c r="I106" s="206">
        <v>0</v>
      </c>
      <c r="J106" s="206">
        <v>0</v>
      </c>
      <c r="K106" s="206">
        <v>0</v>
      </c>
      <c r="L106" s="206">
        <v>0</v>
      </c>
      <c r="M106" s="206">
        <v>0</v>
      </c>
      <c r="N106" s="206">
        <v>180160</v>
      </c>
      <c r="O106" s="206">
        <v>0</v>
      </c>
      <c r="P106" s="206">
        <v>0</v>
      </c>
      <c r="Q106" s="206">
        <v>0</v>
      </c>
      <c r="R106" s="206">
        <v>0</v>
      </c>
      <c r="S106" s="206">
        <v>0</v>
      </c>
      <c r="T106" s="205">
        <v>180160</v>
      </c>
      <c r="U106" s="205">
        <f t="shared" si="5"/>
        <v>180160</v>
      </c>
      <c r="V106" s="184"/>
      <c r="W106" s="293"/>
      <c r="X106" s="293"/>
      <c r="Y106" s="293"/>
      <c r="Z106" s="293"/>
      <c r="AA106" s="293"/>
      <c r="AB106" s="293"/>
      <c r="AC106" s="293"/>
      <c r="AD106" s="293"/>
      <c r="AE106" s="293"/>
      <c r="AF106" s="293"/>
      <c r="AG106" s="293"/>
      <c r="AH106" s="293"/>
      <c r="AI106" s="293"/>
      <c r="AJ106" s="293"/>
      <c r="AK106" s="293"/>
      <c r="AL106" s="293"/>
      <c r="AM106" s="293"/>
      <c r="AN106" s="293"/>
      <c r="AO106" s="293"/>
      <c r="AP106" s="293"/>
      <c r="AQ106" s="293"/>
      <c r="AR106" s="293"/>
      <c r="AS106" s="293"/>
      <c r="AT106" s="293"/>
      <c r="AU106" s="293"/>
      <c r="AV106" s="293"/>
      <c r="AW106" s="293"/>
      <c r="AX106" s="293"/>
      <c r="AY106" s="293"/>
      <c r="AZ106" s="293"/>
      <c r="BA106" s="293"/>
      <c r="BB106" s="293"/>
      <c r="BC106" s="293"/>
      <c r="BD106" s="293"/>
      <c r="BE106" s="293"/>
      <c r="BF106" s="293"/>
      <c r="BG106" s="293"/>
    </row>
    <row r="107" spans="1:59" s="286" customFormat="1" ht="12.75" hidden="1" outlineLevel="1">
      <c r="A107" s="184" t="s">
        <v>766</v>
      </c>
      <c r="B107" s="185"/>
      <c r="C107" s="185" t="s">
        <v>767</v>
      </c>
      <c r="D107" s="185" t="s">
        <v>768</v>
      </c>
      <c r="E107" s="205">
        <v>0</v>
      </c>
      <c r="F107" s="205">
        <v>0</v>
      </c>
      <c r="G107" s="205"/>
      <c r="H107" s="205">
        <v>0</v>
      </c>
      <c r="I107" s="206">
        <v>483215.7</v>
      </c>
      <c r="J107" s="206">
        <v>74895.93</v>
      </c>
      <c r="K107" s="206">
        <v>0</v>
      </c>
      <c r="L107" s="206">
        <v>857097.29</v>
      </c>
      <c r="M107" s="206">
        <v>0</v>
      </c>
      <c r="N107" s="206">
        <v>0</v>
      </c>
      <c r="O107" s="206">
        <v>0</v>
      </c>
      <c r="P107" s="206">
        <v>0</v>
      </c>
      <c r="Q107" s="206">
        <v>98068.72</v>
      </c>
      <c r="R107" s="206">
        <v>7500</v>
      </c>
      <c r="S107" s="206">
        <v>5598001.02</v>
      </c>
      <c r="T107" s="205">
        <v>7118778.659999999</v>
      </c>
      <c r="U107" s="205">
        <f t="shared" si="5"/>
        <v>7118778.659999999</v>
      </c>
      <c r="V107" s="184"/>
      <c r="W107" s="293"/>
      <c r="X107" s="293"/>
      <c r="Y107" s="293"/>
      <c r="Z107" s="293"/>
      <c r="AA107" s="293"/>
      <c r="AB107" s="293"/>
      <c r="AC107" s="293"/>
      <c r="AD107" s="293"/>
      <c r="AE107" s="293"/>
      <c r="AF107" s="293"/>
      <c r="AG107" s="293"/>
      <c r="AH107" s="293"/>
      <c r="AI107" s="293"/>
      <c r="AJ107" s="293"/>
      <c r="AK107" s="293"/>
      <c r="AL107" s="293"/>
      <c r="AM107" s="293"/>
      <c r="AN107" s="293"/>
      <c r="AO107" s="293"/>
      <c r="AP107" s="293"/>
      <c r="AQ107" s="293"/>
      <c r="AR107" s="293"/>
      <c r="AS107" s="293"/>
      <c r="AT107" s="293"/>
      <c r="AU107" s="293"/>
      <c r="AV107" s="293"/>
      <c r="AW107" s="293"/>
      <c r="AX107" s="293"/>
      <c r="AY107" s="293"/>
      <c r="AZ107" s="293"/>
      <c r="BA107" s="293"/>
      <c r="BB107" s="293"/>
      <c r="BC107" s="293"/>
      <c r="BD107" s="293"/>
      <c r="BE107" s="293"/>
      <c r="BF107" s="293"/>
      <c r="BG107" s="293"/>
    </row>
    <row r="108" spans="1:59" s="286" customFormat="1" ht="12.75" hidden="1" outlineLevel="1">
      <c r="A108" s="184" t="s">
        <v>769</v>
      </c>
      <c r="B108" s="185"/>
      <c r="C108" s="185" t="s">
        <v>770</v>
      </c>
      <c r="D108" s="185" t="s">
        <v>771</v>
      </c>
      <c r="E108" s="205">
        <v>0</v>
      </c>
      <c r="F108" s="205">
        <v>0</v>
      </c>
      <c r="G108" s="205"/>
      <c r="H108" s="205">
        <v>0</v>
      </c>
      <c r="I108" s="206">
        <v>26242.94</v>
      </c>
      <c r="J108" s="206">
        <v>5248.59</v>
      </c>
      <c r="K108" s="206">
        <v>0</v>
      </c>
      <c r="L108" s="206">
        <v>0</v>
      </c>
      <c r="M108" s="206">
        <v>0</v>
      </c>
      <c r="N108" s="206">
        <v>0</v>
      </c>
      <c r="O108" s="206">
        <v>0</v>
      </c>
      <c r="P108" s="206">
        <v>0</v>
      </c>
      <c r="Q108" s="206">
        <v>0</v>
      </c>
      <c r="R108" s="206">
        <v>0</v>
      </c>
      <c r="S108" s="206">
        <v>493367.06</v>
      </c>
      <c r="T108" s="205">
        <v>524858.59</v>
      </c>
      <c r="U108" s="205">
        <f t="shared" si="5"/>
        <v>524858.59</v>
      </c>
      <c r="V108" s="184"/>
      <c r="W108" s="293"/>
      <c r="X108" s="293"/>
      <c r="Y108" s="293"/>
      <c r="Z108" s="293"/>
      <c r="AA108" s="293"/>
      <c r="AB108" s="293"/>
      <c r="AC108" s="293"/>
      <c r="AD108" s="293"/>
      <c r="AE108" s="293"/>
      <c r="AF108" s="293"/>
      <c r="AG108" s="293"/>
      <c r="AH108" s="293"/>
      <c r="AI108" s="293"/>
      <c r="AJ108" s="293"/>
      <c r="AK108" s="293"/>
      <c r="AL108" s="293"/>
      <c r="AM108" s="293"/>
      <c r="AN108" s="293"/>
      <c r="AO108" s="293"/>
      <c r="AP108" s="293"/>
      <c r="AQ108" s="293"/>
      <c r="AR108" s="293"/>
      <c r="AS108" s="293"/>
      <c r="AT108" s="293"/>
      <c r="AU108" s="293"/>
      <c r="AV108" s="293"/>
      <c r="AW108" s="293"/>
      <c r="AX108" s="293"/>
      <c r="AY108" s="293"/>
      <c r="AZ108" s="293"/>
      <c r="BA108" s="293"/>
      <c r="BB108" s="293"/>
      <c r="BC108" s="293"/>
      <c r="BD108" s="293"/>
      <c r="BE108" s="293"/>
      <c r="BF108" s="293"/>
      <c r="BG108" s="293"/>
    </row>
    <row r="109" spans="1:59" s="286" customFormat="1" ht="12.75" hidden="1" outlineLevel="1">
      <c r="A109" s="184" t="s">
        <v>772</v>
      </c>
      <c r="B109" s="185"/>
      <c r="C109" s="185" t="s">
        <v>773</v>
      </c>
      <c r="D109" s="185" t="s">
        <v>774</v>
      </c>
      <c r="E109" s="205">
        <v>0</v>
      </c>
      <c r="F109" s="205">
        <v>0</v>
      </c>
      <c r="G109" s="205"/>
      <c r="H109" s="205">
        <v>0</v>
      </c>
      <c r="I109" s="206">
        <v>7100</v>
      </c>
      <c r="J109" s="206">
        <v>0</v>
      </c>
      <c r="K109" s="206">
        <v>0</v>
      </c>
      <c r="L109" s="206">
        <v>11500</v>
      </c>
      <c r="M109" s="206">
        <v>0</v>
      </c>
      <c r="N109" s="206">
        <v>0</v>
      </c>
      <c r="O109" s="206">
        <v>0</v>
      </c>
      <c r="P109" s="206">
        <v>0</v>
      </c>
      <c r="Q109" s="206">
        <v>0</v>
      </c>
      <c r="R109" s="206">
        <v>0</v>
      </c>
      <c r="S109" s="206">
        <v>8700</v>
      </c>
      <c r="T109" s="205">
        <v>27300</v>
      </c>
      <c r="U109" s="205">
        <f t="shared" si="5"/>
        <v>27300</v>
      </c>
      <c r="V109" s="184"/>
      <c r="W109" s="293"/>
      <c r="X109" s="293"/>
      <c r="Y109" s="293"/>
      <c r="Z109" s="293"/>
      <c r="AA109" s="293"/>
      <c r="AB109" s="293"/>
      <c r="AC109" s="293"/>
      <c r="AD109" s="293"/>
      <c r="AE109" s="293"/>
      <c r="AF109" s="293"/>
      <c r="AG109" s="293"/>
      <c r="AH109" s="293"/>
      <c r="AI109" s="293"/>
      <c r="AJ109" s="293"/>
      <c r="AK109" s="293"/>
      <c r="AL109" s="293"/>
      <c r="AM109" s="293"/>
      <c r="AN109" s="293"/>
      <c r="AO109" s="293"/>
      <c r="AP109" s="293"/>
      <c r="AQ109" s="293"/>
      <c r="AR109" s="293"/>
      <c r="AS109" s="293"/>
      <c r="AT109" s="293"/>
      <c r="AU109" s="293"/>
      <c r="AV109" s="293"/>
      <c r="AW109" s="293"/>
      <c r="AX109" s="293"/>
      <c r="AY109" s="293"/>
      <c r="AZ109" s="293"/>
      <c r="BA109" s="293"/>
      <c r="BB109" s="293"/>
      <c r="BC109" s="293"/>
      <c r="BD109" s="293"/>
      <c r="BE109" s="293"/>
      <c r="BF109" s="293"/>
      <c r="BG109" s="293"/>
    </row>
    <row r="110" spans="1:59" s="286" customFormat="1" ht="12.75" hidden="1" outlineLevel="1">
      <c r="A110" s="184" t="s">
        <v>775</v>
      </c>
      <c r="B110" s="185"/>
      <c r="C110" s="185" t="s">
        <v>776</v>
      </c>
      <c r="D110" s="185" t="s">
        <v>777</v>
      </c>
      <c r="E110" s="205">
        <v>0</v>
      </c>
      <c r="F110" s="205">
        <v>0</v>
      </c>
      <c r="G110" s="205"/>
      <c r="H110" s="205">
        <v>0</v>
      </c>
      <c r="I110" s="206">
        <v>0</v>
      </c>
      <c r="J110" s="206">
        <v>0</v>
      </c>
      <c r="K110" s="206">
        <v>0</v>
      </c>
      <c r="L110" s="206">
        <v>0</v>
      </c>
      <c r="M110" s="206">
        <v>0</v>
      </c>
      <c r="N110" s="206">
        <v>0</v>
      </c>
      <c r="O110" s="206">
        <v>0</v>
      </c>
      <c r="P110" s="206">
        <v>0</v>
      </c>
      <c r="Q110" s="206">
        <v>0</v>
      </c>
      <c r="R110" s="206">
        <v>0</v>
      </c>
      <c r="S110" s="206">
        <v>147592.77</v>
      </c>
      <c r="T110" s="205">
        <v>147592.77</v>
      </c>
      <c r="U110" s="205">
        <f t="shared" si="5"/>
        <v>147592.77</v>
      </c>
      <c r="V110" s="184"/>
      <c r="W110" s="293"/>
      <c r="X110" s="293"/>
      <c r="Y110" s="293"/>
      <c r="Z110" s="293"/>
      <c r="AA110" s="293"/>
      <c r="AB110" s="293"/>
      <c r="AC110" s="293"/>
      <c r="AD110" s="293"/>
      <c r="AE110" s="293"/>
      <c r="AF110" s="293"/>
      <c r="AG110" s="293"/>
      <c r="AH110" s="293"/>
      <c r="AI110" s="293"/>
      <c r="AJ110" s="293"/>
      <c r="AK110" s="293"/>
      <c r="AL110" s="293"/>
      <c r="AM110" s="293"/>
      <c r="AN110" s="293"/>
      <c r="AO110" s="293"/>
      <c r="AP110" s="293"/>
      <c r="AQ110" s="293"/>
      <c r="AR110" s="293"/>
      <c r="AS110" s="293"/>
      <c r="AT110" s="293"/>
      <c r="AU110" s="293"/>
      <c r="AV110" s="293"/>
      <c r="AW110" s="293"/>
      <c r="AX110" s="293"/>
      <c r="AY110" s="293"/>
      <c r="AZ110" s="293"/>
      <c r="BA110" s="293"/>
      <c r="BB110" s="293"/>
      <c r="BC110" s="293"/>
      <c r="BD110" s="293"/>
      <c r="BE110" s="293"/>
      <c r="BF110" s="293"/>
      <c r="BG110" s="293"/>
    </row>
    <row r="111" spans="1:59" s="286" customFormat="1" ht="12.75" hidden="1" outlineLevel="1">
      <c r="A111" s="184" t="s">
        <v>778</v>
      </c>
      <c r="B111" s="185"/>
      <c r="C111" s="185" t="s">
        <v>779</v>
      </c>
      <c r="D111" s="185" t="s">
        <v>780</v>
      </c>
      <c r="E111" s="205">
        <v>0</v>
      </c>
      <c r="F111" s="205">
        <v>0</v>
      </c>
      <c r="G111" s="205"/>
      <c r="H111" s="205">
        <v>0</v>
      </c>
      <c r="I111" s="206">
        <v>414741</v>
      </c>
      <c r="J111" s="206">
        <v>0</v>
      </c>
      <c r="K111" s="206">
        <v>26742</v>
      </c>
      <c r="L111" s="206">
        <v>216357</v>
      </c>
      <c r="M111" s="206">
        <v>0</v>
      </c>
      <c r="N111" s="206">
        <v>1208798</v>
      </c>
      <c r="O111" s="206">
        <v>1771344</v>
      </c>
      <c r="P111" s="206">
        <v>4841129</v>
      </c>
      <c r="Q111" s="206">
        <v>0</v>
      </c>
      <c r="R111" s="206">
        <v>0</v>
      </c>
      <c r="S111" s="206">
        <v>1823237</v>
      </c>
      <c r="T111" s="205">
        <v>10302348</v>
      </c>
      <c r="U111" s="205">
        <f t="shared" si="5"/>
        <v>10302348</v>
      </c>
      <c r="V111" s="184"/>
      <c r="W111" s="293"/>
      <c r="X111" s="293"/>
      <c r="Y111" s="293"/>
      <c r="Z111" s="293"/>
      <c r="AA111" s="293"/>
      <c r="AB111" s="293"/>
      <c r="AC111" s="293"/>
      <c r="AD111" s="293"/>
      <c r="AE111" s="293"/>
      <c r="AF111" s="293"/>
      <c r="AG111" s="293"/>
      <c r="AH111" s="293"/>
      <c r="AI111" s="293"/>
      <c r="AJ111" s="293"/>
      <c r="AK111" s="293"/>
      <c r="AL111" s="293"/>
      <c r="AM111" s="293"/>
      <c r="AN111" s="293"/>
      <c r="AO111" s="293"/>
      <c r="AP111" s="293"/>
      <c r="AQ111" s="293"/>
      <c r="AR111" s="293"/>
      <c r="AS111" s="293"/>
      <c r="AT111" s="293"/>
      <c r="AU111" s="293"/>
      <c r="AV111" s="293"/>
      <c r="AW111" s="293"/>
      <c r="AX111" s="293"/>
      <c r="AY111" s="293"/>
      <c r="AZ111" s="293"/>
      <c r="BA111" s="293"/>
      <c r="BB111" s="293"/>
      <c r="BC111" s="293"/>
      <c r="BD111" s="293"/>
      <c r="BE111" s="293"/>
      <c r="BF111" s="293"/>
      <c r="BG111" s="293"/>
    </row>
    <row r="112" spans="1:59" s="286" customFormat="1" ht="12.75" hidden="1" outlineLevel="1">
      <c r="A112" s="184" t="s">
        <v>781</v>
      </c>
      <c r="B112" s="185"/>
      <c r="C112" s="185" t="s">
        <v>782</v>
      </c>
      <c r="D112" s="185" t="s">
        <v>783</v>
      </c>
      <c r="E112" s="205">
        <v>0</v>
      </c>
      <c r="F112" s="205">
        <v>0</v>
      </c>
      <c r="G112" s="205"/>
      <c r="H112" s="205">
        <v>0</v>
      </c>
      <c r="I112" s="206">
        <v>649229</v>
      </c>
      <c r="J112" s="206">
        <v>11028.11</v>
      </c>
      <c r="K112" s="206">
        <v>0</v>
      </c>
      <c r="L112" s="206">
        <v>177000</v>
      </c>
      <c r="M112" s="206">
        <v>0</v>
      </c>
      <c r="N112" s="206">
        <v>0</v>
      </c>
      <c r="O112" s="206">
        <v>0</v>
      </c>
      <c r="P112" s="206">
        <v>0</v>
      </c>
      <c r="Q112" s="206">
        <v>25</v>
      </c>
      <c r="R112" s="206">
        <v>0</v>
      </c>
      <c r="S112" s="206">
        <v>426249</v>
      </c>
      <c r="T112" s="205">
        <v>1263531.11</v>
      </c>
      <c r="U112" s="205">
        <f t="shared" si="5"/>
        <v>1263531.11</v>
      </c>
      <c r="V112" s="184"/>
      <c r="W112" s="293"/>
      <c r="X112" s="293"/>
      <c r="Y112" s="293"/>
      <c r="Z112" s="293"/>
      <c r="AA112" s="293"/>
      <c r="AB112" s="293"/>
      <c r="AC112" s="293"/>
      <c r="AD112" s="293"/>
      <c r="AE112" s="293"/>
      <c r="AF112" s="293"/>
      <c r="AG112" s="293"/>
      <c r="AH112" s="293"/>
      <c r="AI112" s="293"/>
      <c r="AJ112" s="293"/>
      <c r="AK112" s="293"/>
      <c r="AL112" s="293"/>
      <c r="AM112" s="293"/>
      <c r="AN112" s="293"/>
      <c r="AO112" s="293"/>
      <c r="AP112" s="293"/>
      <c r="AQ112" s="293"/>
      <c r="AR112" s="293"/>
      <c r="AS112" s="293"/>
      <c r="AT112" s="293"/>
      <c r="AU112" s="293"/>
      <c r="AV112" s="293"/>
      <c r="AW112" s="293"/>
      <c r="AX112" s="293"/>
      <c r="AY112" s="293"/>
      <c r="AZ112" s="293"/>
      <c r="BA112" s="293"/>
      <c r="BB112" s="293"/>
      <c r="BC112" s="293"/>
      <c r="BD112" s="293"/>
      <c r="BE112" s="293"/>
      <c r="BF112" s="293"/>
      <c r="BG112" s="293"/>
    </row>
    <row r="113" spans="1:59" s="286" customFormat="1" ht="12.75" hidden="1" outlineLevel="1">
      <c r="A113" s="184" t="s">
        <v>784</v>
      </c>
      <c r="B113" s="185"/>
      <c r="C113" s="185" t="s">
        <v>785</v>
      </c>
      <c r="D113" s="185" t="s">
        <v>786</v>
      </c>
      <c r="E113" s="205">
        <v>0</v>
      </c>
      <c r="F113" s="205">
        <v>0</v>
      </c>
      <c r="G113" s="205"/>
      <c r="H113" s="205">
        <v>0</v>
      </c>
      <c r="I113" s="206">
        <v>0</v>
      </c>
      <c r="J113" s="206">
        <v>0</v>
      </c>
      <c r="K113" s="206">
        <v>0</v>
      </c>
      <c r="L113" s="206">
        <v>0</v>
      </c>
      <c r="M113" s="206">
        <v>0</v>
      </c>
      <c r="N113" s="206">
        <v>0</v>
      </c>
      <c r="O113" s="206">
        <v>0</v>
      </c>
      <c r="P113" s="206">
        <v>0</v>
      </c>
      <c r="Q113" s="206">
        <v>0</v>
      </c>
      <c r="R113" s="206">
        <v>0</v>
      </c>
      <c r="S113" s="206">
        <v>555743.55</v>
      </c>
      <c r="T113" s="205">
        <v>555743.55</v>
      </c>
      <c r="U113" s="205">
        <f t="shared" si="5"/>
        <v>555743.55</v>
      </c>
      <c r="V113" s="184"/>
      <c r="W113" s="293"/>
      <c r="X113" s="293"/>
      <c r="Y113" s="293"/>
      <c r="Z113" s="293"/>
      <c r="AA113" s="293"/>
      <c r="AB113" s="293"/>
      <c r="AC113" s="293"/>
      <c r="AD113" s="293"/>
      <c r="AE113" s="293"/>
      <c r="AF113" s="293"/>
      <c r="AG113" s="293"/>
      <c r="AH113" s="293"/>
      <c r="AI113" s="293"/>
      <c r="AJ113" s="293"/>
      <c r="AK113" s="293"/>
      <c r="AL113" s="293"/>
      <c r="AM113" s="293"/>
      <c r="AN113" s="293"/>
      <c r="AO113" s="293"/>
      <c r="AP113" s="293"/>
      <c r="AQ113" s="293"/>
      <c r="AR113" s="293"/>
      <c r="AS113" s="293"/>
      <c r="AT113" s="293"/>
      <c r="AU113" s="293"/>
      <c r="AV113" s="293"/>
      <c r="AW113" s="293"/>
      <c r="AX113" s="293"/>
      <c r="AY113" s="293"/>
      <c r="AZ113" s="293"/>
      <c r="BA113" s="293"/>
      <c r="BB113" s="293"/>
      <c r="BC113" s="293"/>
      <c r="BD113" s="293"/>
      <c r="BE113" s="293"/>
      <c r="BF113" s="293"/>
      <c r="BG113" s="293"/>
    </row>
    <row r="114" spans="1:59" s="286" customFormat="1" ht="12.75" hidden="1" outlineLevel="1">
      <c r="A114" s="184" t="s">
        <v>787</v>
      </c>
      <c r="B114" s="185"/>
      <c r="C114" s="185" t="s">
        <v>788</v>
      </c>
      <c r="D114" s="185" t="s">
        <v>789</v>
      </c>
      <c r="E114" s="205">
        <v>0</v>
      </c>
      <c r="F114" s="205">
        <v>0</v>
      </c>
      <c r="G114" s="205"/>
      <c r="H114" s="205">
        <v>0</v>
      </c>
      <c r="I114" s="206">
        <v>0</v>
      </c>
      <c r="J114" s="206">
        <v>0</v>
      </c>
      <c r="K114" s="206">
        <v>0</v>
      </c>
      <c r="L114" s="206">
        <v>0</v>
      </c>
      <c r="M114" s="206">
        <v>0</v>
      </c>
      <c r="N114" s="206">
        <v>0</v>
      </c>
      <c r="O114" s="206">
        <v>0</v>
      </c>
      <c r="P114" s="206">
        <v>0</v>
      </c>
      <c r="Q114" s="206">
        <v>0</v>
      </c>
      <c r="R114" s="206">
        <v>0</v>
      </c>
      <c r="S114" s="206">
        <v>138052</v>
      </c>
      <c r="T114" s="205">
        <v>138052</v>
      </c>
      <c r="U114" s="205">
        <f t="shared" si="5"/>
        <v>138052</v>
      </c>
      <c r="V114" s="184"/>
      <c r="W114" s="293"/>
      <c r="X114" s="293"/>
      <c r="Y114" s="293"/>
      <c r="Z114" s="293"/>
      <c r="AA114" s="293"/>
      <c r="AB114" s="293"/>
      <c r="AC114" s="293"/>
      <c r="AD114" s="293"/>
      <c r="AE114" s="293"/>
      <c r="AF114" s="293"/>
      <c r="AG114" s="293"/>
      <c r="AH114" s="293"/>
      <c r="AI114" s="293"/>
      <c r="AJ114" s="293"/>
      <c r="AK114" s="293"/>
      <c r="AL114" s="293"/>
      <c r="AM114" s="293"/>
      <c r="AN114" s="293"/>
      <c r="AO114" s="293"/>
      <c r="AP114" s="293"/>
      <c r="AQ114" s="293"/>
      <c r="AR114" s="293"/>
      <c r="AS114" s="293"/>
      <c r="AT114" s="293"/>
      <c r="AU114" s="293"/>
      <c r="AV114" s="293"/>
      <c r="AW114" s="293"/>
      <c r="AX114" s="293"/>
      <c r="AY114" s="293"/>
      <c r="AZ114" s="293"/>
      <c r="BA114" s="293"/>
      <c r="BB114" s="293"/>
      <c r="BC114" s="293"/>
      <c r="BD114" s="293"/>
      <c r="BE114" s="293"/>
      <c r="BF114" s="293"/>
      <c r="BG114" s="293"/>
    </row>
    <row r="115" spans="1:59" s="286" customFormat="1" ht="12.75" hidden="1" outlineLevel="1">
      <c r="A115" s="184" t="s">
        <v>173</v>
      </c>
      <c r="B115" s="185"/>
      <c r="C115" s="185" t="s">
        <v>174</v>
      </c>
      <c r="D115" s="185" t="s">
        <v>175</v>
      </c>
      <c r="E115" s="205">
        <v>3864.25</v>
      </c>
      <c r="F115" s="205">
        <v>0</v>
      </c>
      <c r="G115" s="205"/>
      <c r="H115" s="205">
        <v>0</v>
      </c>
      <c r="I115" s="206">
        <v>0</v>
      </c>
      <c r="J115" s="206">
        <v>0</v>
      </c>
      <c r="K115" s="206">
        <v>0</v>
      </c>
      <c r="L115" s="206">
        <v>0</v>
      </c>
      <c r="M115" s="206">
        <v>0</v>
      </c>
      <c r="N115" s="206">
        <v>0</v>
      </c>
      <c r="O115" s="206">
        <v>0</v>
      </c>
      <c r="P115" s="206">
        <v>0</v>
      </c>
      <c r="Q115" s="206">
        <v>0</v>
      </c>
      <c r="R115" s="206">
        <v>0</v>
      </c>
      <c r="S115" s="206">
        <v>0</v>
      </c>
      <c r="T115" s="205">
        <v>0</v>
      </c>
      <c r="U115" s="205">
        <f t="shared" si="5"/>
        <v>3864.25</v>
      </c>
      <c r="V115" s="184"/>
      <c r="W115" s="293"/>
      <c r="X115" s="293"/>
      <c r="Y115" s="293"/>
      <c r="Z115" s="293"/>
      <c r="AA115" s="293"/>
      <c r="AB115" s="293"/>
      <c r="AC115" s="293"/>
      <c r="AD115" s="293"/>
      <c r="AE115" s="293"/>
      <c r="AF115" s="293"/>
      <c r="AG115" s="293"/>
      <c r="AH115" s="293"/>
      <c r="AI115" s="293"/>
      <c r="AJ115" s="293"/>
      <c r="AK115" s="293"/>
      <c r="AL115" s="293"/>
      <c r="AM115" s="293"/>
      <c r="AN115" s="293"/>
      <c r="AO115" s="293"/>
      <c r="AP115" s="293"/>
      <c r="AQ115" s="293"/>
      <c r="AR115" s="293"/>
      <c r="AS115" s="293"/>
      <c r="AT115" s="293"/>
      <c r="AU115" s="293"/>
      <c r="AV115" s="293"/>
      <c r="AW115" s="293"/>
      <c r="AX115" s="293"/>
      <c r="AY115" s="293"/>
      <c r="AZ115" s="293"/>
      <c r="BA115" s="293"/>
      <c r="BB115" s="293"/>
      <c r="BC115" s="293"/>
      <c r="BD115" s="293"/>
      <c r="BE115" s="293"/>
      <c r="BF115" s="293"/>
      <c r="BG115" s="293"/>
    </row>
    <row r="116" spans="1:59" ht="12.75" customHeight="1" collapsed="1">
      <c r="A116" s="208" t="s">
        <v>941</v>
      </c>
      <c r="B116" s="168"/>
      <c r="C116" s="167" t="s">
        <v>336</v>
      </c>
      <c r="D116" s="169"/>
      <c r="E116" s="172">
        <v>256291.76</v>
      </c>
      <c r="F116" s="172">
        <v>0</v>
      </c>
      <c r="G116" s="172">
        <v>257180.67</v>
      </c>
      <c r="H116" s="172">
        <v>0</v>
      </c>
      <c r="I116" s="209">
        <v>661882.92</v>
      </c>
      <c r="J116" s="209">
        <v>43026.26</v>
      </c>
      <c r="K116" s="209">
        <v>-273000.64999999746</v>
      </c>
      <c r="L116" s="209">
        <v>176707.29</v>
      </c>
      <c r="M116" s="209">
        <v>43219.7</v>
      </c>
      <c r="N116" s="209">
        <v>727209.52</v>
      </c>
      <c r="O116" s="209">
        <v>-3069739.9000000153</v>
      </c>
      <c r="P116" s="209">
        <v>2759424.7</v>
      </c>
      <c r="Q116" s="209">
        <v>-256419.06</v>
      </c>
      <c r="R116" s="209">
        <v>-15278</v>
      </c>
      <c r="S116" s="209">
        <v>-950106.190000002</v>
      </c>
      <c r="T116" s="172">
        <v>-153073.41000003763</v>
      </c>
      <c r="U116" s="172">
        <f t="shared" si="5"/>
        <v>360399.0199999624</v>
      </c>
      <c r="V116" s="208"/>
      <c r="W116" s="291"/>
      <c r="X116" s="291"/>
      <c r="Y116" s="291"/>
      <c r="Z116" s="291"/>
      <c r="AA116" s="291"/>
      <c r="AB116" s="291"/>
      <c r="AC116" s="291"/>
      <c r="AD116" s="291"/>
      <c r="AE116" s="291"/>
      <c r="AF116" s="291"/>
      <c r="AG116" s="291"/>
      <c r="AH116" s="291"/>
      <c r="AI116" s="291"/>
      <c r="AJ116" s="291"/>
      <c r="AK116" s="291"/>
      <c r="AL116" s="291"/>
      <c r="AM116" s="291"/>
      <c r="AN116" s="291"/>
      <c r="AO116" s="291"/>
      <c r="AP116" s="291"/>
      <c r="AQ116" s="291"/>
      <c r="AR116" s="291"/>
      <c r="AS116" s="291"/>
      <c r="AT116" s="291"/>
      <c r="AU116" s="291"/>
      <c r="AV116" s="291"/>
      <c r="AW116" s="291"/>
      <c r="AX116" s="291"/>
      <c r="AY116" s="291"/>
      <c r="AZ116" s="291"/>
      <c r="BA116" s="291"/>
      <c r="BB116" s="291"/>
      <c r="BC116" s="291"/>
      <c r="BD116" s="291"/>
      <c r="BE116" s="291"/>
      <c r="BF116" s="291"/>
      <c r="BG116" s="291"/>
    </row>
    <row r="117" spans="1:22" ht="12.75" customHeight="1">
      <c r="A117" s="167" t="s">
        <v>797</v>
      </c>
      <c r="B117" s="168"/>
      <c r="C117" s="167" t="s">
        <v>337</v>
      </c>
      <c r="D117" s="169"/>
      <c r="E117" s="172">
        <v>0</v>
      </c>
      <c r="F117" s="172">
        <v>0</v>
      </c>
      <c r="G117" s="172">
        <v>0</v>
      </c>
      <c r="H117" s="172">
        <v>0</v>
      </c>
      <c r="I117" s="210">
        <v>0</v>
      </c>
      <c r="J117" s="210">
        <v>0</v>
      </c>
      <c r="K117" s="210">
        <v>0</v>
      </c>
      <c r="L117" s="210">
        <v>0</v>
      </c>
      <c r="M117" s="210">
        <v>0</v>
      </c>
      <c r="N117" s="210">
        <v>0</v>
      </c>
      <c r="O117" s="210">
        <v>0</v>
      </c>
      <c r="P117" s="210">
        <v>0</v>
      </c>
      <c r="Q117" s="210">
        <v>0</v>
      </c>
      <c r="R117" s="210">
        <v>0</v>
      </c>
      <c r="S117" s="210">
        <v>0</v>
      </c>
      <c r="T117" s="172">
        <v>0</v>
      </c>
      <c r="U117" s="172">
        <f t="shared" si="5"/>
        <v>0</v>
      </c>
      <c r="V117" s="167"/>
    </row>
    <row r="118" spans="1:22" s="286" customFormat="1" ht="12.75" hidden="1" outlineLevel="1">
      <c r="A118" s="184" t="s">
        <v>176</v>
      </c>
      <c r="B118" s="185"/>
      <c r="C118" s="185" t="s">
        <v>177</v>
      </c>
      <c r="D118" s="185" t="s">
        <v>178</v>
      </c>
      <c r="E118" s="205">
        <v>12089.2</v>
      </c>
      <c r="F118" s="205">
        <v>0</v>
      </c>
      <c r="G118" s="205"/>
      <c r="H118" s="205">
        <v>0</v>
      </c>
      <c r="I118" s="206">
        <v>0</v>
      </c>
      <c r="J118" s="206">
        <v>0</v>
      </c>
      <c r="K118" s="206">
        <v>0</v>
      </c>
      <c r="L118" s="206">
        <v>0</v>
      </c>
      <c r="M118" s="206">
        <v>0</v>
      </c>
      <c r="N118" s="206">
        <v>0</v>
      </c>
      <c r="O118" s="206">
        <v>0</v>
      </c>
      <c r="P118" s="206">
        <v>0</v>
      </c>
      <c r="Q118" s="206">
        <v>0</v>
      </c>
      <c r="R118" s="206">
        <v>0</v>
      </c>
      <c r="S118" s="206">
        <v>0</v>
      </c>
      <c r="T118" s="205">
        <v>0</v>
      </c>
      <c r="U118" s="205">
        <f t="shared" si="5"/>
        <v>12089.2</v>
      </c>
      <c r="V118" s="184"/>
    </row>
    <row r="119" spans="1:22" ht="12.75" customHeight="1" collapsed="1">
      <c r="A119" s="167" t="s">
        <v>801</v>
      </c>
      <c r="B119" s="168"/>
      <c r="C119" s="167" t="s">
        <v>802</v>
      </c>
      <c r="D119" s="169"/>
      <c r="E119" s="172">
        <v>12089.2</v>
      </c>
      <c r="F119" s="172">
        <v>0</v>
      </c>
      <c r="G119" s="172">
        <v>0</v>
      </c>
      <c r="H119" s="172">
        <v>0</v>
      </c>
      <c r="I119" s="210">
        <v>0</v>
      </c>
      <c r="J119" s="210">
        <v>0</v>
      </c>
      <c r="K119" s="210">
        <v>0</v>
      </c>
      <c r="L119" s="210">
        <v>0</v>
      </c>
      <c r="M119" s="210">
        <v>0</v>
      </c>
      <c r="N119" s="210">
        <v>0</v>
      </c>
      <c r="O119" s="210">
        <v>0</v>
      </c>
      <c r="P119" s="210">
        <v>0</v>
      </c>
      <c r="Q119" s="210">
        <v>0</v>
      </c>
      <c r="R119" s="210">
        <v>0</v>
      </c>
      <c r="S119" s="210">
        <v>0</v>
      </c>
      <c r="T119" s="172">
        <v>0</v>
      </c>
      <c r="U119" s="172">
        <f t="shared" si="5"/>
        <v>12089.2</v>
      </c>
      <c r="V119" s="167"/>
    </row>
    <row r="120" spans="1:22" ht="12.75" customHeight="1">
      <c r="A120" s="167" t="s">
        <v>806</v>
      </c>
      <c r="B120" s="168"/>
      <c r="C120" s="167" t="s">
        <v>338</v>
      </c>
      <c r="D120" s="169"/>
      <c r="E120" s="172">
        <v>0</v>
      </c>
      <c r="F120" s="172">
        <v>0</v>
      </c>
      <c r="G120" s="172">
        <v>0</v>
      </c>
      <c r="H120" s="172">
        <v>0</v>
      </c>
      <c r="I120" s="210">
        <v>0</v>
      </c>
      <c r="J120" s="210">
        <v>0</v>
      </c>
      <c r="K120" s="210">
        <v>0</v>
      </c>
      <c r="L120" s="210">
        <v>0</v>
      </c>
      <c r="M120" s="210">
        <v>0</v>
      </c>
      <c r="N120" s="210">
        <v>0</v>
      </c>
      <c r="O120" s="210">
        <v>0</v>
      </c>
      <c r="P120" s="210">
        <v>0</v>
      </c>
      <c r="Q120" s="210">
        <v>0</v>
      </c>
      <c r="R120" s="210">
        <v>0</v>
      </c>
      <c r="S120" s="210">
        <v>0</v>
      </c>
      <c r="T120" s="172">
        <v>0</v>
      </c>
      <c r="U120" s="172">
        <f t="shared" si="5"/>
        <v>0</v>
      </c>
      <c r="V120" s="167"/>
    </row>
    <row r="121" spans="1:22" ht="12.75" customHeight="1">
      <c r="A121" s="173" t="s">
        <v>271</v>
      </c>
      <c r="B121" s="174"/>
      <c r="C121" s="166" t="s">
        <v>339</v>
      </c>
      <c r="D121" s="66"/>
      <c r="E121" s="176">
        <f aca="true" t="shared" si="6" ref="E121:U121">E37+E52+E116+E117+E120+E119</f>
        <v>576953.0799999988</v>
      </c>
      <c r="F121" s="176">
        <f t="shared" si="6"/>
        <v>0</v>
      </c>
      <c r="G121" s="176">
        <f t="shared" si="6"/>
        <v>257180.67</v>
      </c>
      <c r="H121" s="176">
        <f t="shared" si="6"/>
        <v>0</v>
      </c>
      <c r="I121" s="211">
        <f t="shared" si="6"/>
        <v>661882.92</v>
      </c>
      <c r="J121" s="211">
        <f t="shared" si="6"/>
        <v>43026.26</v>
      </c>
      <c r="K121" s="211">
        <f t="shared" si="6"/>
        <v>-225439.58999999746</v>
      </c>
      <c r="L121" s="211">
        <f t="shared" si="6"/>
        <v>176707.29</v>
      </c>
      <c r="M121" s="211">
        <f t="shared" si="6"/>
        <v>43219.7</v>
      </c>
      <c r="N121" s="211">
        <f t="shared" si="6"/>
        <v>769231.85</v>
      </c>
      <c r="O121" s="211">
        <f t="shared" si="6"/>
        <v>-2759813.220000015</v>
      </c>
      <c r="P121" s="211">
        <f t="shared" si="6"/>
        <v>2759424.7</v>
      </c>
      <c r="Q121" s="211">
        <f t="shared" si="6"/>
        <v>-256419.06</v>
      </c>
      <c r="R121" s="211">
        <f t="shared" si="6"/>
        <v>-15278</v>
      </c>
      <c r="S121" s="211">
        <f t="shared" si="6"/>
        <v>-950106.190000002</v>
      </c>
      <c r="T121" s="176">
        <f t="shared" si="6"/>
        <v>246436.65999996237</v>
      </c>
      <c r="U121" s="176">
        <f t="shared" si="6"/>
        <v>1080570.4099999613</v>
      </c>
      <c r="V121" s="165"/>
    </row>
    <row r="122" spans="2:21" ht="12.75" customHeight="1">
      <c r="B122" s="174"/>
      <c r="C122" s="175"/>
      <c r="D122" s="75"/>
      <c r="E122" s="172"/>
      <c r="F122" s="172"/>
      <c r="G122" s="172"/>
      <c r="H122" s="172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2"/>
      <c r="U122" s="172"/>
    </row>
    <row r="123" spans="1:22" ht="12.75" customHeight="1">
      <c r="A123" s="165"/>
      <c r="B123" s="174" t="s">
        <v>807</v>
      </c>
      <c r="C123" s="175"/>
      <c r="D123" s="75"/>
      <c r="E123" s="172"/>
      <c r="F123" s="172"/>
      <c r="G123" s="172"/>
      <c r="H123" s="17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172"/>
      <c r="U123" s="172"/>
      <c r="V123" s="165"/>
    </row>
    <row r="124" spans="1:22" ht="12.75" customHeight="1">
      <c r="A124" s="173" t="s">
        <v>271</v>
      </c>
      <c r="B124" s="174" t="s">
        <v>942</v>
      </c>
      <c r="C124" s="175"/>
      <c r="D124" s="75"/>
      <c r="E124" s="176">
        <f aca="true" t="shared" si="7" ref="E124:U124">E28-E121</f>
        <v>-324589.79999999877</v>
      </c>
      <c r="F124" s="176">
        <f t="shared" si="7"/>
        <v>0</v>
      </c>
      <c r="G124" s="176">
        <f t="shared" si="7"/>
        <v>-257180.67</v>
      </c>
      <c r="H124" s="176">
        <f t="shared" si="7"/>
        <v>0</v>
      </c>
      <c r="I124" s="211">
        <f t="shared" si="7"/>
        <v>-661882.92</v>
      </c>
      <c r="J124" s="211">
        <f t="shared" si="7"/>
        <v>-43026.26</v>
      </c>
      <c r="K124" s="211">
        <f t="shared" si="7"/>
        <v>225439.58999999746</v>
      </c>
      <c r="L124" s="211">
        <f t="shared" si="7"/>
        <v>-176707.29</v>
      </c>
      <c r="M124" s="211">
        <f t="shared" si="7"/>
        <v>-43219.7</v>
      </c>
      <c r="N124" s="211">
        <f t="shared" si="7"/>
        <v>-769231.85</v>
      </c>
      <c r="O124" s="211">
        <f t="shared" si="7"/>
        <v>3048396.100000015</v>
      </c>
      <c r="P124" s="211">
        <f t="shared" si="7"/>
        <v>-2759424.7</v>
      </c>
      <c r="Q124" s="211">
        <f t="shared" si="7"/>
        <v>256419.06</v>
      </c>
      <c r="R124" s="211">
        <f t="shared" si="7"/>
        <v>15278</v>
      </c>
      <c r="S124" s="211">
        <f t="shared" si="7"/>
        <v>950106.190000002</v>
      </c>
      <c r="T124" s="176">
        <f t="shared" si="7"/>
        <v>42146.22000003763</v>
      </c>
      <c r="U124" s="176">
        <f t="shared" si="7"/>
        <v>-539624.2499999612</v>
      </c>
      <c r="V124" s="165"/>
    </row>
    <row r="125" spans="2:21" ht="12.75" customHeight="1">
      <c r="B125" s="168"/>
      <c r="C125" s="167"/>
      <c r="D125" s="169"/>
      <c r="E125" s="172"/>
      <c r="F125" s="172"/>
      <c r="G125" s="172"/>
      <c r="H125" s="172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2"/>
      <c r="U125" s="172"/>
    </row>
    <row r="126" spans="1:22" ht="12.75" customHeight="1">
      <c r="A126" s="167" t="s">
        <v>943</v>
      </c>
      <c r="B126" s="168"/>
      <c r="C126" s="167" t="s">
        <v>342</v>
      </c>
      <c r="D126" s="169"/>
      <c r="E126" s="172">
        <v>4409439</v>
      </c>
      <c r="F126" s="172">
        <v>0</v>
      </c>
      <c r="G126" s="172">
        <v>0</v>
      </c>
      <c r="H126" s="172">
        <v>0</v>
      </c>
      <c r="I126" s="210">
        <v>0</v>
      </c>
      <c r="J126" s="210">
        <v>0</v>
      </c>
      <c r="K126" s="210">
        <v>0</v>
      </c>
      <c r="L126" s="210">
        <v>0</v>
      </c>
      <c r="M126" s="210">
        <v>0</v>
      </c>
      <c r="N126" s="210">
        <v>0</v>
      </c>
      <c r="O126" s="210">
        <v>0</v>
      </c>
      <c r="P126" s="210">
        <v>0</v>
      </c>
      <c r="Q126" s="210">
        <v>0</v>
      </c>
      <c r="R126" s="210">
        <v>0</v>
      </c>
      <c r="S126" s="210">
        <v>0</v>
      </c>
      <c r="T126" s="172">
        <v>0</v>
      </c>
      <c r="U126" s="172">
        <f>E126+F126+G126+H126+T126</f>
        <v>4409439</v>
      </c>
      <c r="V126" s="167"/>
    </row>
    <row r="127" spans="2:21" ht="12.75" customHeight="1">
      <c r="B127" s="168"/>
      <c r="C127" s="167"/>
      <c r="D127" s="169"/>
      <c r="E127" s="172"/>
      <c r="F127" s="172"/>
      <c r="G127" s="172"/>
      <c r="H127" s="172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2"/>
      <c r="U127" s="172"/>
    </row>
    <row r="128" spans="1:22" ht="12.75" customHeight="1">
      <c r="A128" s="165"/>
      <c r="B128" s="174" t="s">
        <v>808</v>
      </c>
      <c r="C128" s="175"/>
      <c r="D128" s="169"/>
      <c r="E128" s="172"/>
      <c r="F128" s="172"/>
      <c r="G128" s="172"/>
      <c r="H128" s="172"/>
      <c r="I128" s="212"/>
      <c r="J128" s="212"/>
      <c r="K128" s="212"/>
      <c r="L128" s="212"/>
      <c r="M128" s="212"/>
      <c r="N128" s="212"/>
      <c r="O128" s="212"/>
      <c r="P128" s="212"/>
      <c r="Q128" s="212"/>
      <c r="R128" s="212"/>
      <c r="S128" s="212"/>
      <c r="T128" s="172"/>
      <c r="U128" s="172"/>
      <c r="V128" s="165"/>
    </row>
    <row r="129" spans="1:22" ht="12.75" customHeight="1">
      <c r="A129" s="173" t="s">
        <v>271</v>
      </c>
      <c r="B129" s="174" t="s">
        <v>944</v>
      </c>
      <c r="C129" s="175"/>
      <c r="D129" s="75"/>
      <c r="E129" s="176">
        <f aca="true" t="shared" si="8" ref="E129:U129">E124+E126</f>
        <v>4084849.200000001</v>
      </c>
      <c r="F129" s="176">
        <f t="shared" si="8"/>
        <v>0</v>
      </c>
      <c r="G129" s="176">
        <f t="shared" si="8"/>
        <v>-257180.67</v>
      </c>
      <c r="H129" s="176">
        <f t="shared" si="8"/>
        <v>0</v>
      </c>
      <c r="I129" s="211">
        <f t="shared" si="8"/>
        <v>-661882.92</v>
      </c>
      <c r="J129" s="211">
        <f t="shared" si="8"/>
        <v>-43026.26</v>
      </c>
      <c r="K129" s="211">
        <f t="shared" si="8"/>
        <v>225439.58999999746</v>
      </c>
      <c r="L129" s="211">
        <f t="shared" si="8"/>
        <v>-176707.29</v>
      </c>
      <c r="M129" s="211">
        <f t="shared" si="8"/>
        <v>-43219.7</v>
      </c>
      <c r="N129" s="211">
        <f t="shared" si="8"/>
        <v>-769231.85</v>
      </c>
      <c r="O129" s="211">
        <f t="shared" si="8"/>
        <v>3048396.100000015</v>
      </c>
      <c r="P129" s="211">
        <f t="shared" si="8"/>
        <v>-2759424.7</v>
      </c>
      <c r="Q129" s="211">
        <f t="shared" si="8"/>
        <v>256419.06</v>
      </c>
      <c r="R129" s="211">
        <f t="shared" si="8"/>
        <v>15278</v>
      </c>
      <c r="S129" s="211">
        <f t="shared" si="8"/>
        <v>950106.190000002</v>
      </c>
      <c r="T129" s="176">
        <f t="shared" si="8"/>
        <v>42146.22000003763</v>
      </c>
      <c r="U129" s="176">
        <f t="shared" si="8"/>
        <v>3869814.7500000386</v>
      </c>
      <c r="V129" s="165"/>
    </row>
    <row r="130" spans="2:21" ht="12.75" customHeight="1">
      <c r="B130" s="168"/>
      <c r="C130" s="167"/>
      <c r="D130" s="169"/>
      <c r="E130" s="172"/>
      <c r="F130" s="172"/>
      <c r="G130" s="172"/>
      <c r="H130" s="172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2"/>
      <c r="U130" s="172"/>
    </row>
    <row r="131" spans="1:22" ht="12.75" customHeight="1">
      <c r="A131" s="165"/>
      <c r="B131" s="174" t="s">
        <v>945</v>
      </c>
      <c r="C131" s="175"/>
      <c r="D131" s="75"/>
      <c r="E131" s="172"/>
      <c r="F131" s="172"/>
      <c r="G131" s="172"/>
      <c r="H131" s="172"/>
      <c r="I131" s="212"/>
      <c r="J131" s="212"/>
      <c r="K131" s="212"/>
      <c r="L131" s="212"/>
      <c r="M131" s="212"/>
      <c r="N131" s="212"/>
      <c r="O131" s="212"/>
      <c r="P131" s="212"/>
      <c r="Q131" s="212"/>
      <c r="R131" s="212"/>
      <c r="S131" s="212"/>
      <c r="T131" s="172"/>
      <c r="U131" s="172"/>
      <c r="V131" s="165"/>
    </row>
    <row r="132" spans="1:22" ht="12.75" customHeight="1">
      <c r="A132" s="167" t="s">
        <v>809</v>
      </c>
      <c r="B132" s="168"/>
      <c r="C132" s="167" t="s">
        <v>345</v>
      </c>
      <c r="D132" s="169"/>
      <c r="E132" s="172">
        <v>0</v>
      </c>
      <c r="F132" s="172">
        <v>0</v>
      </c>
      <c r="G132" s="172">
        <v>0</v>
      </c>
      <c r="H132" s="172">
        <v>0</v>
      </c>
      <c r="I132" s="210">
        <v>0</v>
      </c>
      <c r="J132" s="210">
        <v>0</v>
      </c>
      <c r="K132" s="210">
        <v>0</v>
      </c>
      <c r="L132" s="210">
        <v>0</v>
      </c>
      <c r="M132" s="210">
        <v>0</v>
      </c>
      <c r="N132" s="210">
        <v>0</v>
      </c>
      <c r="O132" s="210">
        <v>0</v>
      </c>
      <c r="P132" s="210">
        <v>0</v>
      </c>
      <c r="Q132" s="210">
        <v>0</v>
      </c>
      <c r="R132" s="210">
        <v>0</v>
      </c>
      <c r="S132" s="210">
        <v>0</v>
      </c>
      <c r="T132" s="172">
        <v>0</v>
      </c>
      <c r="U132" s="172">
        <f aca="true" t="shared" si="9" ref="U132:U143">E132+F132+G132+H132+T132</f>
        <v>0</v>
      </c>
      <c r="V132" s="167"/>
    </row>
    <row r="133" spans="1:22" s="286" customFormat="1" ht="12.75" hidden="1" outlineLevel="1">
      <c r="A133" s="184" t="s">
        <v>813</v>
      </c>
      <c r="B133" s="185"/>
      <c r="C133" s="185" t="s">
        <v>814</v>
      </c>
      <c r="D133" s="185" t="s">
        <v>815</v>
      </c>
      <c r="E133" s="205">
        <v>2073451.47</v>
      </c>
      <c r="F133" s="205">
        <v>0</v>
      </c>
      <c r="G133" s="205"/>
      <c r="H133" s="205">
        <v>0</v>
      </c>
      <c r="I133" s="206">
        <v>0</v>
      </c>
      <c r="J133" s="206">
        <v>0</v>
      </c>
      <c r="K133" s="206">
        <v>0</v>
      </c>
      <c r="L133" s="206">
        <v>0</v>
      </c>
      <c r="M133" s="206">
        <v>0</v>
      </c>
      <c r="N133" s="206">
        <v>0</v>
      </c>
      <c r="O133" s="206">
        <v>0</v>
      </c>
      <c r="P133" s="206">
        <v>0</v>
      </c>
      <c r="Q133" s="206">
        <v>0</v>
      </c>
      <c r="R133" s="206">
        <v>0</v>
      </c>
      <c r="S133" s="206">
        <v>0</v>
      </c>
      <c r="T133" s="205">
        <v>0</v>
      </c>
      <c r="U133" s="205">
        <f t="shared" si="9"/>
        <v>2073451.47</v>
      </c>
      <c r="V133" s="184"/>
    </row>
    <row r="134" spans="1:22" s="286" customFormat="1" ht="12.75" hidden="1" outlineLevel="1">
      <c r="A134" s="184" t="s">
        <v>816</v>
      </c>
      <c r="B134" s="185"/>
      <c r="C134" s="185" t="s">
        <v>817</v>
      </c>
      <c r="D134" s="185" t="s">
        <v>818</v>
      </c>
      <c r="E134" s="205">
        <v>-3918535.55</v>
      </c>
      <c r="F134" s="205">
        <v>0</v>
      </c>
      <c r="G134" s="205"/>
      <c r="H134" s="205">
        <v>0</v>
      </c>
      <c r="I134" s="206">
        <v>0</v>
      </c>
      <c r="J134" s="206">
        <v>0</v>
      </c>
      <c r="K134" s="206">
        <v>0</v>
      </c>
      <c r="L134" s="206">
        <v>0</v>
      </c>
      <c r="M134" s="206">
        <v>0</v>
      </c>
      <c r="N134" s="206">
        <v>0</v>
      </c>
      <c r="O134" s="206">
        <v>0</v>
      </c>
      <c r="P134" s="206">
        <v>0</v>
      </c>
      <c r="Q134" s="206">
        <v>0</v>
      </c>
      <c r="R134" s="206">
        <v>0</v>
      </c>
      <c r="S134" s="206">
        <v>0</v>
      </c>
      <c r="T134" s="205">
        <v>0</v>
      </c>
      <c r="U134" s="205">
        <f t="shared" si="9"/>
        <v>-3918535.55</v>
      </c>
      <c r="V134" s="184"/>
    </row>
    <row r="135" spans="1:22" s="286" customFormat="1" ht="12.75" hidden="1" outlineLevel="1">
      <c r="A135" s="184" t="s">
        <v>819</v>
      </c>
      <c r="B135" s="185"/>
      <c r="C135" s="185" t="s">
        <v>820</v>
      </c>
      <c r="D135" s="185" t="s">
        <v>821</v>
      </c>
      <c r="E135" s="205">
        <v>-166179.5</v>
      </c>
      <c r="F135" s="205">
        <v>0</v>
      </c>
      <c r="G135" s="205"/>
      <c r="H135" s="205">
        <v>0</v>
      </c>
      <c r="I135" s="206">
        <v>62270.62</v>
      </c>
      <c r="J135" s="206">
        <v>16752.3</v>
      </c>
      <c r="K135" s="206">
        <v>52394.91</v>
      </c>
      <c r="L135" s="206">
        <v>201846.71</v>
      </c>
      <c r="M135" s="206">
        <v>17378.39</v>
      </c>
      <c r="N135" s="206">
        <v>-24772.09</v>
      </c>
      <c r="O135" s="206">
        <v>626581.34</v>
      </c>
      <c r="P135" s="206">
        <v>860571.48</v>
      </c>
      <c r="Q135" s="206">
        <v>31988.33</v>
      </c>
      <c r="R135" s="206">
        <v>25199.21</v>
      </c>
      <c r="S135" s="206">
        <v>144299.51</v>
      </c>
      <c r="T135" s="205">
        <v>2014510.71</v>
      </c>
      <c r="U135" s="205">
        <f t="shared" si="9"/>
        <v>1848331.21</v>
      </c>
      <c r="V135" s="184"/>
    </row>
    <row r="136" spans="1:22" s="286" customFormat="1" ht="12.75" hidden="1" outlineLevel="1">
      <c r="A136" s="184" t="s">
        <v>822</v>
      </c>
      <c r="B136" s="185"/>
      <c r="C136" s="185" t="s">
        <v>823</v>
      </c>
      <c r="D136" s="185" t="s">
        <v>824</v>
      </c>
      <c r="E136" s="205">
        <v>0</v>
      </c>
      <c r="F136" s="205">
        <v>0</v>
      </c>
      <c r="G136" s="205"/>
      <c r="H136" s="205">
        <v>0</v>
      </c>
      <c r="I136" s="206">
        <v>0</v>
      </c>
      <c r="J136" s="206">
        <v>0</v>
      </c>
      <c r="K136" s="206">
        <v>83050.87</v>
      </c>
      <c r="L136" s="206">
        <v>0</v>
      </c>
      <c r="M136" s="206">
        <v>23441.77</v>
      </c>
      <c r="N136" s="206">
        <v>685839.44</v>
      </c>
      <c r="O136" s="206">
        <v>547198.07</v>
      </c>
      <c r="P136" s="206">
        <v>0</v>
      </c>
      <c r="Q136" s="206">
        <v>0</v>
      </c>
      <c r="R136" s="206">
        <v>0</v>
      </c>
      <c r="S136" s="206">
        <v>0</v>
      </c>
      <c r="T136" s="205">
        <v>1339530.15</v>
      </c>
      <c r="U136" s="205">
        <f t="shared" si="9"/>
        <v>1339530.15</v>
      </c>
      <c r="V136" s="184"/>
    </row>
    <row r="137" spans="1:22" s="286" customFormat="1" ht="12.75" hidden="1" outlineLevel="1">
      <c r="A137" s="184" t="s">
        <v>828</v>
      </c>
      <c r="B137" s="185"/>
      <c r="C137" s="185" t="s">
        <v>829</v>
      </c>
      <c r="D137" s="185" t="s">
        <v>830</v>
      </c>
      <c r="E137" s="205">
        <v>97.18</v>
      </c>
      <c r="F137" s="205">
        <v>0</v>
      </c>
      <c r="G137" s="205"/>
      <c r="H137" s="205">
        <v>0</v>
      </c>
      <c r="I137" s="206">
        <v>0</v>
      </c>
      <c r="J137" s="206">
        <v>0</v>
      </c>
      <c r="K137" s="206">
        <v>0</v>
      </c>
      <c r="L137" s="206">
        <v>0</v>
      </c>
      <c r="M137" s="206">
        <v>0</v>
      </c>
      <c r="N137" s="206">
        <v>0</v>
      </c>
      <c r="O137" s="206">
        <v>0</v>
      </c>
      <c r="P137" s="206">
        <v>36651.84</v>
      </c>
      <c r="Q137" s="206">
        <v>0</v>
      </c>
      <c r="R137" s="206">
        <v>0</v>
      </c>
      <c r="S137" s="206">
        <v>0</v>
      </c>
      <c r="T137" s="205">
        <v>36651.84</v>
      </c>
      <c r="U137" s="205">
        <f t="shared" si="9"/>
        <v>36749.02</v>
      </c>
      <c r="V137" s="184"/>
    </row>
    <row r="138" spans="1:22" s="286" customFormat="1" ht="12.75" hidden="1" outlineLevel="1">
      <c r="A138" s="184" t="s">
        <v>831</v>
      </c>
      <c r="B138" s="185"/>
      <c r="C138" s="185" t="s">
        <v>832</v>
      </c>
      <c r="D138" s="185" t="s">
        <v>833</v>
      </c>
      <c r="E138" s="205">
        <v>-12831472.98</v>
      </c>
      <c r="F138" s="205">
        <v>0</v>
      </c>
      <c r="G138" s="205"/>
      <c r="H138" s="205">
        <v>0</v>
      </c>
      <c r="I138" s="206">
        <v>0</v>
      </c>
      <c r="J138" s="206">
        <v>0</v>
      </c>
      <c r="K138" s="206">
        <v>24345.58</v>
      </c>
      <c r="L138" s="206">
        <v>0</v>
      </c>
      <c r="M138" s="206">
        <v>6871.74</v>
      </c>
      <c r="N138" s="206">
        <v>201047.35</v>
      </c>
      <c r="O138" s="206">
        <v>160405.95</v>
      </c>
      <c r="P138" s="206">
        <v>-1272846.19</v>
      </c>
      <c r="Q138" s="206">
        <v>0</v>
      </c>
      <c r="R138" s="206">
        <v>0</v>
      </c>
      <c r="S138" s="206">
        <v>0</v>
      </c>
      <c r="T138" s="205">
        <v>-880175.57</v>
      </c>
      <c r="U138" s="205">
        <f t="shared" si="9"/>
        <v>-13711648.55</v>
      </c>
      <c r="V138" s="184"/>
    </row>
    <row r="139" spans="1:22" ht="12.75" customHeight="1" collapsed="1">
      <c r="A139" s="167" t="s">
        <v>834</v>
      </c>
      <c r="B139" s="168"/>
      <c r="C139" s="167" t="s">
        <v>835</v>
      </c>
      <c r="D139" s="169"/>
      <c r="E139" s="172">
        <v>-14842639.38</v>
      </c>
      <c r="F139" s="172">
        <v>0</v>
      </c>
      <c r="G139" s="172">
        <v>-29727.42</v>
      </c>
      <c r="H139" s="172">
        <v>0</v>
      </c>
      <c r="I139" s="210">
        <v>62270.62</v>
      </c>
      <c r="J139" s="210">
        <v>16752.3</v>
      </c>
      <c r="K139" s="210">
        <v>159791.36</v>
      </c>
      <c r="L139" s="210">
        <v>201846.71</v>
      </c>
      <c r="M139" s="210">
        <v>47691.9</v>
      </c>
      <c r="N139" s="210">
        <v>862114.7</v>
      </c>
      <c r="O139" s="210">
        <v>1334185.36</v>
      </c>
      <c r="P139" s="210">
        <v>-375622.87</v>
      </c>
      <c r="Q139" s="210">
        <v>31988.33</v>
      </c>
      <c r="R139" s="210">
        <v>25199.21</v>
      </c>
      <c r="S139" s="210">
        <v>144299.51</v>
      </c>
      <c r="T139" s="172">
        <v>2510517.13</v>
      </c>
      <c r="U139" s="172">
        <f t="shared" si="9"/>
        <v>-12361849.670000002</v>
      </c>
      <c r="V139" s="167"/>
    </row>
    <row r="140" spans="1:22" ht="12.75" customHeight="1">
      <c r="A140" s="167" t="s">
        <v>946</v>
      </c>
      <c r="B140" s="168"/>
      <c r="C140" s="167" t="s">
        <v>347</v>
      </c>
      <c r="D140" s="169"/>
      <c r="E140" s="172">
        <v>114967.07</v>
      </c>
      <c r="F140" s="172">
        <v>0</v>
      </c>
      <c r="G140" s="172">
        <v>0</v>
      </c>
      <c r="H140" s="172">
        <v>0</v>
      </c>
      <c r="I140" s="210">
        <v>0</v>
      </c>
      <c r="J140" s="210">
        <v>0</v>
      </c>
      <c r="K140" s="210">
        <v>0</v>
      </c>
      <c r="L140" s="210">
        <v>0</v>
      </c>
      <c r="M140" s="210">
        <v>0</v>
      </c>
      <c r="N140" s="210">
        <v>0</v>
      </c>
      <c r="O140" s="210">
        <v>0</v>
      </c>
      <c r="P140" s="210">
        <v>0</v>
      </c>
      <c r="Q140" s="210">
        <v>0</v>
      </c>
      <c r="R140" s="210">
        <v>0</v>
      </c>
      <c r="S140" s="210">
        <v>0</v>
      </c>
      <c r="T140" s="172">
        <v>0</v>
      </c>
      <c r="U140" s="172">
        <f t="shared" si="9"/>
        <v>114967.07</v>
      </c>
      <c r="V140" s="167"/>
    </row>
    <row r="141" spans="1:22" ht="12.75" customHeight="1">
      <c r="A141" s="167" t="s">
        <v>845</v>
      </c>
      <c r="B141" s="168"/>
      <c r="C141" s="167" t="s">
        <v>348</v>
      </c>
      <c r="D141" s="169"/>
      <c r="E141" s="172">
        <v>0</v>
      </c>
      <c r="F141" s="172">
        <v>0</v>
      </c>
      <c r="G141" s="172">
        <v>0</v>
      </c>
      <c r="H141" s="172">
        <v>0</v>
      </c>
      <c r="I141" s="210">
        <v>0</v>
      </c>
      <c r="J141" s="210">
        <v>0</v>
      </c>
      <c r="K141" s="210">
        <v>0</v>
      </c>
      <c r="L141" s="210">
        <v>0</v>
      </c>
      <c r="M141" s="210">
        <v>0</v>
      </c>
      <c r="N141" s="210">
        <v>0</v>
      </c>
      <c r="O141" s="210">
        <v>0</v>
      </c>
      <c r="P141" s="210">
        <v>0</v>
      </c>
      <c r="Q141" s="210">
        <v>0</v>
      </c>
      <c r="R141" s="210">
        <v>0</v>
      </c>
      <c r="S141" s="210">
        <v>0</v>
      </c>
      <c r="T141" s="172">
        <v>0</v>
      </c>
      <c r="U141" s="172">
        <f t="shared" si="9"/>
        <v>0</v>
      </c>
      <c r="V141" s="167"/>
    </row>
    <row r="142" spans="1:22" ht="12.75" customHeight="1">
      <c r="A142" s="167" t="s">
        <v>852</v>
      </c>
      <c r="B142" s="168"/>
      <c r="C142" s="167" t="s">
        <v>853</v>
      </c>
      <c r="D142" s="169"/>
      <c r="E142" s="172">
        <v>0</v>
      </c>
      <c r="F142" s="172">
        <v>0</v>
      </c>
      <c r="G142" s="172">
        <v>0</v>
      </c>
      <c r="H142" s="172">
        <v>0</v>
      </c>
      <c r="I142" s="210">
        <v>0</v>
      </c>
      <c r="J142" s="210">
        <v>0</v>
      </c>
      <c r="K142" s="210">
        <v>0</v>
      </c>
      <c r="L142" s="210">
        <v>0</v>
      </c>
      <c r="M142" s="210">
        <v>0</v>
      </c>
      <c r="N142" s="210">
        <v>0</v>
      </c>
      <c r="O142" s="210">
        <v>0</v>
      </c>
      <c r="P142" s="210">
        <v>0</v>
      </c>
      <c r="Q142" s="210">
        <v>0</v>
      </c>
      <c r="R142" s="210">
        <v>0</v>
      </c>
      <c r="S142" s="210">
        <v>0</v>
      </c>
      <c r="T142" s="172">
        <v>0</v>
      </c>
      <c r="U142" s="172">
        <f t="shared" si="9"/>
        <v>0</v>
      </c>
      <c r="V142" s="167"/>
    </row>
    <row r="143" spans="1:22" ht="12.75" customHeight="1">
      <c r="A143" s="167" t="s">
        <v>854</v>
      </c>
      <c r="B143" s="168"/>
      <c r="C143" s="167" t="s">
        <v>855</v>
      </c>
      <c r="D143" s="169"/>
      <c r="E143" s="172">
        <v>0</v>
      </c>
      <c r="F143" s="172">
        <v>0</v>
      </c>
      <c r="G143" s="172">
        <v>0</v>
      </c>
      <c r="H143" s="172">
        <v>0</v>
      </c>
      <c r="I143" s="210">
        <v>0</v>
      </c>
      <c r="J143" s="210">
        <v>0</v>
      </c>
      <c r="K143" s="210">
        <v>0</v>
      </c>
      <c r="L143" s="210">
        <v>0</v>
      </c>
      <c r="M143" s="210">
        <v>0</v>
      </c>
      <c r="N143" s="210">
        <v>0</v>
      </c>
      <c r="O143" s="210">
        <v>0</v>
      </c>
      <c r="P143" s="210">
        <v>0</v>
      </c>
      <c r="Q143" s="210">
        <v>0</v>
      </c>
      <c r="R143" s="210">
        <v>0</v>
      </c>
      <c r="S143" s="210">
        <v>0</v>
      </c>
      <c r="T143" s="172">
        <v>0</v>
      </c>
      <c r="U143" s="172">
        <f t="shared" si="9"/>
        <v>0</v>
      </c>
      <c r="V143" s="167"/>
    </row>
    <row r="144" spans="2:21" ht="12.75" customHeight="1">
      <c r="B144" s="168"/>
      <c r="C144" s="167"/>
      <c r="D144" s="169"/>
      <c r="E144" s="172"/>
      <c r="F144" s="172"/>
      <c r="G144" s="172"/>
      <c r="H144" s="172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172"/>
      <c r="U144" s="172"/>
    </row>
    <row r="145" spans="1:22" s="294" customFormat="1" ht="12.75" customHeight="1">
      <c r="A145" s="173"/>
      <c r="B145" s="174"/>
      <c r="C145" s="175" t="s">
        <v>856</v>
      </c>
      <c r="D145" s="75"/>
      <c r="E145" s="176"/>
      <c r="F145" s="176"/>
      <c r="G145" s="176"/>
      <c r="H145" s="176"/>
      <c r="I145" s="211"/>
      <c r="J145" s="211"/>
      <c r="K145" s="211"/>
      <c r="L145" s="211"/>
      <c r="M145" s="211"/>
      <c r="N145" s="211"/>
      <c r="O145" s="211"/>
      <c r="P145" s="211"/>
      <c r="Q145" s="211"/>
      <c r="R145" s="211"/>
      <c r="S145" s="211"/>
      <c r="T145" s="176"/>
      <c r="U145" s="176"/>
      <c r="V145" s="173"/>
    </row>
    <row r="146" spans="1:22" s="294" customFormat="1" ht="12.75" customHeight="1">
      <c r="A146" s="173" t="s">
        <v>271</v>
      </c>
      <c r="B146" s="174"/>
      <c r="C146" s="175" t="s">
        <v>351</v>
      </c>
      <c r="D146" s="75"/>
      <c r="E146" s="176">
        <f aca="true" t="shared" si="10" ref="E146:U146">E143+E141+E140+E139+E132+E142</f>
        <v>-14727672.31</v>
      </c>
      <c r="F146" s="176">
        <f t="shared" si="10"/>
        <v>0</v>
      </c>
      <c r="G146" s="176">
        <f t="shared" si="10"/>
        <v>-29727.42</v>
      </c>
      <c r="H146" s="176">
        <f t="shared" si="10"/>
        <v>0</v>
      </c>
      <c r="I146" s="211">
        <f t="shared" si="10"/>
        <v>62270.62</v>
      </c>
      <c r="J146" s="211">
        <f t="shared" si="10"/>
        <v>16752.3</v>
      </c>
      <c r="K146" s="211">
        <f t="shared" si="10"/>
        <v>159791.36</v>
      </c>
      <c r="L146" s="211">
        <f t="shared" si="10"/>
        <v>201846.71</v>
      </c>
      <c r="M146" s="211">
        <f t="shared" si="10"/>
        <v>47691.9</v>
      </c>
      <c r="N146" s="211">
        <f t="shared" si="10"/>
        <v>862114.7</v>
      </c>
      <c r="O146" s="211">
        <f t="shared" si="10"/>
        <v>1334185.36</v>
      </c>
      <c r="P146" s="211">
        <f t="shared" si="10"/>
        <v>-375622.87</v>
      </c>
      <c r="Q146" s="211">
        <f t="shared" si="10"/>
        <v>31988.33</v>
      </c>
      <c r="R146" s="211">
        <f t="shared" si="10"/>
        <v>25199.21</v>
      </c>
      <c r="S146" s="211">
        <f t="shared" si="10"/>
        <v>144299.51</v>
      </c>
      <c r="T146" s="176">
        <f t="shared" si="10"/>
        <v>2510517.13</v>
      </c>
      <c r="U146" s="176">
        <f t="shared" si="10"/>
        <v>-12246882.600000001</v>
      </c>
      <c r="V146" s="173"/>
    </row>
    <row r="147" spans="2:21" ht="12.75" customHeight="1">
      <c r="B147" s="168"/>
      <c r="C147" s="167"/>
      <c r="D147" s="169"/>
      <c r="E147" s="172"/>
      <c r="F147" s="172"/>
      <c r="G147" s="172"/>
      <c r="H147" s="172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172"/>
      <c r="U147" s="172"/>
    </row>
    <row r="148" spans="1:22" ht="12.75" customHeight="1">
      <c r="A148" s="167"/>
      <c r="B148" s="168"/>
      <c r="C148" s="167" t="s">
        <v>81</v>
      </c>
      <c r="D148" s="169"/>
      <c r="E148" s="172">
        <v>0</v>
      </c>
      <c r="F148" s="172">
        <v>0</v>
      </c>
      <c r="G148" s="172">
        <v>0</v>
      </c>
      <c r="H148" s="172">
        <v>0</v>
      </c>
      <c r="I148" s="210"/>
      <c r="J148" s="210"/>
      <c r="K148" s="210"/>
      <c r="L148" s="210"/>
      <c r="M148" s="210"/>
      <c r="N148" s="210"/>
      <c r="O148" s="210"/>
      <c r="P148" s="210"/>
      <c r="Q148" s="210"/>
      <c r="R148" s="210"/>
      <c r="S148" s="210"/>
      <c r="T148" s="172">
        <v>0</v>
      </c>
      <c r="U148" s="172">
        <f>E148+F148+G148+H148+T148</f>
        <v>0</v>
      </c>
      <c r="V148" s="167"/>
    </row>
    <row r="149" spans="1:22" ht="12.75" customHeight="1">
      <c r="A149" s="167"/>
      <c r="B149" s="168"/>
      <c r="C149" s="167" t="s">
        <v>190</v>
      </c>
      <c r="D149" s="169"/>
      <c r="E149" s="172">
        <v>0</v>
      </c>
      <c r="F149" s="172">
        <v>0</v>
      </c>
      <c r="G149" s="172">
        <v>0</v>
      </c>
      <c r="H149" s="172">
        <v>0</v>
      </c>
      <c r="I149" s="210"/>
      <c r="J149" s="210"/>
      <c r="K149" s="210"/>
      <c r="L149" s="210"/>
      <c r="M149" s="210"/>
      <c r="N149" s="210"/>
      <c r="O149" s="210"/>
      <c r="P149" s="210"/>
      <c r="Q149" s="210"/>
      <c r="R149" s="210"/>
      <c r="S149" s="210"/>
      <c r="T149" s="172">
        <v>0</v>
      </c>
      <c r="U149" s="172">
        <f>E149+F149+G149+H149+T149</f>
        <v>0</v>
      </c>
      <c r="V149" s="167"/>
    </row>
    <row r="150" spans="1:22" ht="12.75" customHeight="1">
      <c r="A150" s="180"/>
      <c r="B150" s="168"/>
      <c r="C150" s="167" t="s">
        <v>191</v>
      </c>
      <c r="D150" s="169"/>
      <c r="E150" s="172">
        <v>0</v>
      </c>
      <c r="F150" s="172">
        <v>0</v>
      </c>
      <c r="G150" s="172">
        <v>0</v>
      </c>
      <c r="H150" s="172">
        <v>0</v>
      </c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172">
        <v>0</v>
      </c>
      <c r="U150" s="172">
        <f>E150+F150+G150+H150+T150</f>
        <v>0</v>
      </c>
      <c r="V150" s="180"/>
    </row>
    <row r="151" spans="1:22" ht="12.75" customHeight="1">
      <c r="A151" s="180" t="s">
        <v>269</v>
      </c>
      <c r="B151" s="168"/>
      <c r="C151" s="167" t="s">
        <v>353</v>
      </c>
      <c r="D151" s="169"/>
      <c r="E151" s="172">
        <v>0</v>
      </c>
      <c r="F151" s="172">
        <v>0</v>
      </c>
      <c r="G151" s="172">
        <v>0</v>
      </c>
      <c r="H151" s="172">
        <v>0</v>
      </c>
      <c r="I151" s="213"/>
      <c r="J151" s="213"/>
      <c r="K151" s="213"/>
      <c r="L151" s="213"/>
      <c r="M151" s="213"/>
      <c r="N151" s="213"/>
      <c r="O151" s="213"/>
      <c r="P151" s="213"/>
      <c r="Q151" s="213"/>
      <c r="R151" s="213"/>
      <c r="S151" s="213"/>
      <c r="T151" s="172">
        <v>0</v>
      </c>
      <c r="U151" s="172">
        <f>E151+F151+G151+H151+T151</f>
        <v>0</v>
      </c>
      <c r="V151" s="180"/>
    </row>
    <row r="152" spans="1:22" s="291" customFormat="1" ht="12.75" customHeight="1">
      <c r="A152" s="151"/>
      <c r="B152" s="174"/>
      <c r="C152" s="175"/>
      <c r="D152" s="75"/>
      <c r="E152" s="176"/>
      <c r="F152" s="176"/>
      <c r="G152" s="176"/>
      <c r="H152" s="176"/>
      <c r="I152" s="214"/>
      <c r="J152" s="214"/>
      <c r="K152" s="214"/>
      <c r="L152" s="214"/>
      <c r="M152" s="214"/>
      <c r="N152" s="214"/>
      <c r="O152" s="214"/>
      <c r="P152" s="214"/>
      <c r="Q152" s="214"/>
      <c r="R152" s="214"/>
      <c r="S152" s="214"/>
      <c r="T152" s="176"/>
      <c r="U152" s="176"/>
      <c r="V152" s="151"/>
    </row>
    <row r="153" spans="1:22" s="291" customFormat="1" ht="12.75" customHeight="1">
      <c r="A153" s="151"/>
      <c r="B153" s="174"/>
      <c r="C153" s="166" t="s">
        <v>947</v>
      </c>
      <c r="D153" s="75"/>
      <c r="E153" s="176"/>
      <c r="F153" s="176"/>
      <c r="G153" s="176"/>
      <c r="H153" s="176"/>
      <c r="I153" s="214"/>
      <c r="J153" s="214"/>
      <c r="K153" s="214"/>
      <c r="L153" s="214"/>
      <c r="M153" s="214"/>
      <c r="N153" s="214"/>
      <c r="O153" s="214"/>
      <c r="P153" s="214"/>
      <c r="Q153" s="214"/>
      <c r="R153" s="214"/>
      <c r="S153" s="214"/>
      <c r="T153" s="176"/>
      <c r="U153" s="176"/>
      <c r="V153" s="151"/>
    </row>
    <row r="154" spans="1:22" s="294" customFormat="1" ht="12.75" customHeight="1">
      <c r="A154" s="173" t="s">
        <v>271</v>
      </c>
      <c r="B154" s="174"/>
      <c r="C154" s="166" t="s">
        <v>948</v>
      </c>
      <c r="D154" s="66"/>
      <c r="E154" s="176">
        <f aca="true" t="shared" si="11" ref="E154:U154">E146+E148+E149+E150+E151</f>
        <v>-14727672.31</v>
      </c>
      <c r="F154" s="176">
        <f t="shared" si="11"/>
        <v>0</v>
      </c>
      <c r="G154" s="176">
        <f t="shared" si="11"/>
        <v>-29727.42</v>
      </c>
      <c r="H154" s="176">
        <f t="shared" si="11"/>
        <v>0</v>
      </c>
      <c r="I154" s="211">
        <f t="shared" si="11"/>
        <v>62270.62</v>
      </c>
      <c r="J154" s="211">
        <f t="shared" si="11"/>
        <v>16752.3</v>
      </c>
      <c r="K154" s="211">
        <f t="shared" si="11"/>
        <v>159791.36</v>
      </c>
      <c r="L154" s="211">
        <f t="shared" si="11"/>
        <v>201846.71</v>
      </c>
      <c r="M154" s="211">
        <f t="shared" si="11"/>
        <v>47691.9</v>
      </c>
      <c r="N154" s="211">
        <f t="shared" si="11"/>
        <v>862114.7</v>
      </c>
      <c r="O154" s="211">
        <f t="shared" si="11"/>
        <v>1334185.36</v>
      </c>
      <c r="P154" s="211">
        <f t="shared" si="11"/>
        <v>-375622.87</v>
      </c>
      <c r="Q154" s="211">
        <f t="shared" si="11"/>
        <v>31988.33</v>
      </c>
      <c r="R154" s="211">
        <f t="shared" si="11"/>
        <v>25199.21</v>
      </c>
      <c r="S154" s="211">
        <f t="shared" si="11"/>
        <v>144299.51</v>
      </c>
      <c r="T154" s="176">
        <f t="shared" si="11"/>
        <v>2510517.13</v>
      </c>
      <c r="U154" s="176">
        <f t="shared" si="11"/>
        <v>-12246882.600000001</v>
      </c>
      <c r="V154" s="173"/>
    </row>
    <row r="155" spans="1:22" ht="12.75" customHeight="1">
      <c r="A155" s="165"/>
      <c r="B155" s="168"/>
      <c r="C155" s="167"/>
      <c r="D155" s="169"/>
      <c r="E155" s="172"/>
      <c r="F155" s="172"/>
      <c r="G155" s="172"/>
      <c r="H155" s="172"/>
      <c r="I155" s="212"/>
      <c r="J155" s="212"/>
      <c r="K155" s="212"/>
      <c r="L155" s="212"/>
      <c r="M155" s="212"/>
      <c r="N155" s="212"/>
      <c r="O155" s="212"/>
      <c r="P155" s="212"/>
      <c r="Q155" s="212"/>
      <c r="R155" s="212"/>
      <c r="S155" s="212"/>
      <c r="T155" s="172"/>
      <c r="U155" s="172"/>
      <c r="V155" s="165"/>
    </row>
    <row r="156" spans="1:22" s="286" customFormat="1" ht="12.75" hidden="1" outlineLevel="1">
      <c r="A156" s="184" t="s">
        <v>857</v>
      </c>
      <c r="B156" s="185"/>
      <c r="C156" s="185" t="s">
        <v>858</v>
      </c>
      <c r="D156" s="185" t="s">
        <v>859</v>
      </c>
      <c r="E156" s="205">
        <v>4815779.24</v>
      </c>
      <c r="F156" s="205">
        <v>0</v>
      </c>
      <c r="G156" s="205"/>
      <c r="H156" s="205">
        <v>0</v>
      </c>
      <c r="I156" s="206">
        <v>0</v>
      </c>
      <c r="J156" s="206">
        <v>0</v>
      </c>
      <c r="K156" s="206">
        <v>0</v>
      </c>
      <c r="L156" s="206">
        <v>0</v>
      </c>
      <c r="M156" s="206">
        <v>0</v>
      </c>
      <c r="N156" s="206">
        <v>0</v>
      </c>
      <c r="O156" s="206">
        <v>0</v>
      </c>
      <c r="P156" s="206">
        <v>0</v>
      </c>
      <c r="Q156" s="206">
        <v>0</v>
      </c>
      <c r="R156" s="206">
        <v>0</v>
      </c>
      <c r="S156" s="206">
        <v>0</v>
      </c>
      <c r="T156" s="205">
        <v>0</v>
      </c>
      <c r="U156" s="205">
        <f aca="true" t="shared" si="12" ref="U156:U168">E156+F156+G156+H156+T156</f>
        <v>4815779.24</v>
      </c>
      <c r="V156" s="184"/>
    </row>
    <row r="157" spans="1:22" s="286" customFormat="1" ht="12.75" hidden="1" outlineLevel="1">
      <c r="A157" s="184" t="s">
        <v>860</v>
      </c>
      <c r="B157" s="185"/>
      <c r="C157" s="185" t="s">
        <v>861</v>
      </c>
      <c r="D157" s="185" t="s">
        <v>862</v>
      </c>
      <c r="E157" s="205">
        <v>-4409118.87</v>
      </c>
      <c r="F157" s="205">
        <v>0</v>
      </c>
      <c r="G157" s="205"/>
      <c r="H157" s="205">
        <v>0</v>
      </c>
      <c r="I157" s="206">
        <v>0</v>
      </c>
      <c r="J157" s="206">
        <v>0</v>
      </c>
      <c r="K157" s="206">
        <v>0</v>
      </c>
      <c r="L157" s="206">
        <v>0</v>
      </c>
      <c r="M157" s="206">
        <v>0</v>
      </c>
      <c r="N157" s="206">
        <v>0</v>
      </c>
      <c r="O157" s="206">
        <v>0</v>
      </c>
      <c r="P157" s="206">
        <v>0</v>
      </c>
      <c r="Q157" s="206">
        <v>0</v>
      </c>
      <c r="R157" s="206">
        <v>0</v>
      </c>
      <c r="S157" s="206">
        <v>0</v>
      </c>
      <c r="T157" s="205">
        <v>0</v>
      </c>
      <c r="U157" s="205">
        <f t="shared" si="12"/>
        <v>-4409118.87</v>
      </c>
      <c r="V157" s="184"/>
    </row>
    <row r="158" spans="1:22" ht="12.75" customHeight="1" collapsed="1">
      <c r="A158" s="167" t="s">
        <v>863</v>
      </c>
      <c r="B158" s="168"/>
      <c r="C158" s="167" t="s">
        <v>354</v>
      </c>
      <c r="D158" s="169"/>
      <c r="E158" s="172">
        <v>406660.37</v>
      </c>
      <c r="F158" s="172">
        <v>0</v>
      </c>
      <c r="G158" s="172">
        <v>388808.85</v>
      </c>
      <c r="H158" s="172">
        <v>0</v>
      </c>
      <c r="I158" s="210">
        <v>0</v>
      </c>
      <c r="J158" s="210">
        <v>0</v>
      </c>
      <c r="K158" s="210">
        <v>0</v>
      </c>
      <c r="L158" s="210">
        <v>0</v>
      </c>
      <c r="M158" s="210">
        <v>0</v>
      </c>
      <c r="N158" s="210">
        <v>0</v>
      </c>
      <c r="O158" s="210">
        <v>0</v>
      </c>
      <c r="P158" s="210">
        <v>0</v>
      </c>
      <c r="Q158" s="210">
        <v>0</v>
      </c>
      <c r="R158" s="210">
        <v>0</v>
      </c>
      <c r="S158" s="210">
        <v>0</v>
      </c>
      <c r="T158" s="172">
        <v>0</v>
      </c>
      <c r="U158" s="172">
        <f t="shared" si="12"/>
        <v>795469.22</v>
      </c>
      <c r="V158" s="167"/>
    </row>
    <row r="159" spans="1:22" s="286" customFormat="1" ht="12.75" hidden="1" outlineLevel="1">
      <c r="A159" s="184" t="s">
        <v>864</v>
      </c>
      <c r="B159" s="185"/>
      <c r="C159" s="185" t="s">
        <v>865</v>
      </c>
      <c r="D159" s="185" t="s">
        <v>866</v>
      </c>
      <c r="E159" s="205">
        <v>2180146.09</v>
      </c>
      <c r="F159" s="205">
        <v>0</v>
      </c>
      <c r="G159" s="205"/>
      <c r="H159" s="205">
        <v>0</v>
      </c>
      <c r="I159" s="206">
        <v>0</v>
      </c>
      <c r="J159" s="206">
        <v>0</v>
      </c>
      <c r="K159" s="206">
        <v>0</v>
      </c>
      <c r="L159" s="206">
        <v>0</v>
      </c>
      <c r="M159" s="206">
        <v>0</v>
      </c>
      <c r="N159" s="206">
        <v>0</v>
      </c>
      <c r="O159" s="206">
        <v>0</v>
      </c>
      <c r="P159" s="206">
        <v>0</v>
      </c>
      <c r="Q159" s="206">
        <v>0</v>
      </c>
      <c r="R159" s="206">
        <v>0</v>
      </c>
      <c r="S159" s="206">
        <v>0</v>
      </c>
      <c r="T159" s="205">
        <v>0</v>
      </c>
      <c r="U159" s="205">
        <f t="shared" si="12"/>
        <v>2180146.09</v>
      </c>
      <c r="V159" s="184"/>
    </row>
    <row r="160" spans="1:22" s="286" customFormat="1" ht="12.75" hidden="1" outlineLevel="1">
      <c r="A160" s="184" t="s">
        <v>873</v>
      </c>
      <c r="B160" s="185"/>
      <c r="C160" s="185" t="s">
        <v>874</v>
      </c>
      <c r="D160" s="185" t="s">
        <v>875</v>
      </c>
      <c r="E160" s="205">
        <v>84570.75</v>
      </c>
      <c r="F160" s="205">
        <v>0</v>
      </c>
      <c r="G160" s="205"/>
      <c r="H160" s="205">
        <v>0</v>
      </c>
      <c r="I160" s="206">
        <v>0</v>
      </c>
      <c r="J160" s="206">
        <v>0</v>
      </c>
      <c r="K160" s="206">
        <v>0</v>
      </c>
      <c r="L160" s="206">
        <v>0</v>
      </c>
      <c r="M160" s="206">
        <v>0</v>
      </c>
      <c r="N160" s="206">
        <v>0</v>
      </c>
      <c r="O160" s="206">
        <v>0</v>
      </c>
      <c r="P160" s="206">
        <v>0</v>
      </c>
      <c r="Q160" s="206">
        <v>0</v>
      </c>
      <c r="R160" s="206">
        <v>0</v>
      </c>
      <c r="S160" s="206">
        <v>0</v>
      </c>
      <c r="T160" s="205">
        <v>0</v>
      </c>
      <c r="U160" s="205">
        <f t="shared" si="12"/>
        <v>84570.75</v>
      </c>
      <c r="V160" s="184"/>
    </row>
    <row r="161" spans="1:22" s="286" customFormat="1" ht="12.75" hidden="1" outlineLevel="1">
      <c r="A161" s="184" t="s">
        <v>879</v>
      </c>
      <c r="B161" s="185"/>
      <c r="C161" s="185" t="s">
        <v>880</v>
      </c>
      <c r="D161" s="185" t="s">
        <v>881</v>
      </c>
      <c r="E161" s="205">
        <v>-106930.46</v>
      </c>
      <c r="F161" s="205">
        <v>0</v>
      </c>
      <c r="G161" s="205"/>
      <c r="H161" s="205">
        <v>0</v>
      </c>
      <c r="I161" s="206">
        <v>0</v>
      </c>
      <c r="J161" s="206">
        <v>0</v>
      </c>
      <c r="K161" s="206">
        <v>0</v>
      </c>
      <c r="L161" s="206">
        <v>0</v>
      </c>
      <c r="M161" s="206">
        <v>0</v>
      </c>
      <c r="N161" s="206">
        <v>0</v>
      </c>
      <c r="O161" s="206">
        <v>0</v>
      </c>
      <c r="P161" s="206">
        <v>0</v>
      </c>
      <c r="Q161" s="206">
        <v>0</v>
      </c>
      <c r="R161" s="206">
        <v>0</v>
      </c>
      <c r="S161" s="206">
        <v>0</v>
      </c>
      <c r="T161" s="205">
        <v>0</v>
      </c>
      <c r="U161" s="205">
        <f t="shared" si="12"/>
        <v>-106930.46</v>
      </c>
      <c r="V161" s="184"/>
    </row>
    <row r="162" spans="1:22" s="286" customFormat="1" ht="12.75" hidden="1" outlineLevel="1">
      <c r="A162" s="184" t="s">
        <v>882</v>
      </c>
      <c r="B162" s="185"/>
      <c r="C162" s="185" t="s">
        <v>883</v>
      </c>
      <c r="D162" s="185" t="s">
        <v>884</v>
      </c>
      <c r="E162" s="205">
        <v>-363693.54</v>
      </c>
      <c r="F162" s="205">
        <v>0</v>
      </c>
      <c r="G162" s="205"/>
      <c r="H162" s="205">
        <v>0</v>
      </c>
      <c r="I162" s="206">
        <v>0</v>
      </c>
      <c r="J162" s="206">
        <v>0</v>
      </c>
      <c r="K162" s="206">
        <v>0</v>
      </c>
      <c r="L162" s="206">
        <v>0</v>
      </c>
      <c r="M162" s="206">
        <v>0</v>
      </c>
      <c r="N162" s="206">
        <v>0</v>
      </c>
      <c r="O162" s="206">
        <v>0</v>
      </c>
      <c r="P162" s="206">
        <v>0</v>
      </c>
      <c r="Q162" s="206">
        <v>0</v>
      </c>
      <c r="R162" s="206">
        <v>0</v>
      </c>
      <c r="S162" s="206">
        <v>0</v>
      </c>
      <c r="T162" s="205">
        <v>0</v>
      </c>
      <c r="U162" s="205">
        <f t="shared" si="12"/>
        <v>-363693.54</v>
      </c>
      <c r="V162" s="184"/>
    </row>
    <row r="163" spans="1:22" s="286" customFormat="1" ht="12.75" hidden="1" outlineLevel="1">
      <c r="A163" s="184" t="s">
        <v>885</v>
      </c>
      <c r="B163" s="185"/>
      <c r="C163" s="185" t="s">
        <v>886</v>
      </c>
      <c r="D163" s="185" t="s">
        <v>887</v>
      </c>
      <c r="E163" s="205">
        <v>-192203.95</v>
      </c>
      <c r="F163" s="205">
        <v>0</v>
      </c>
      <c r="G163" s="205"/>
      <c r="H163" s="205">
        <v>0</v>
      </c>
      <c r="I163" s="206">
        <v>0</v>
      </c>
      <c r="J163" s="206">
        <v>0</v>
      </c>
      <c r="K163" s="206">
        <v>0</v>
      </c>
      <c r="L163" s="206">
        <v>0</v>
      </c>
      <c r="M163" s="206">
        <v>0</v>
      </c>
      <c r="N163" s="206">
        <v>0</v>
      </c>
      <c r="O163" s="206">
        <v>0</v>
      </c>
      <c r="P163" s="206">
        <v>0</v>
      </c>
      <c r="Q163" s="206">
        <v>0</v>
      </c>
      <c r="R163" s="206">
        <v>0</v>
      </c>
      <c r="S163" s="206">
        <v>0</v>
      </c>
      <c r="T163" s="205">
        <v>0</v>
      </c>
      <c r="U163" s="205">
        <f t="shared" si="12"/>
        <v>-192203.95</v>
      </c>
      <c r="V163" s="184"/>
    </row>
    <row r="164" spans="1:22" ht="12.75" customHeight="1" collapsed="1">
      <c r="A164" s="167" t="s">
        <v>888</v>
      </c>
      <c r="B164" s="168"/>
      <c r="C164" s="167" t="s">
        <v>355</v>
      </c>
      <c r="D164" s="169"/>
      <c r="E164" s="172">
        <v>1601888.89</v>
      </c>
      <c r="F164" s="172">
        <v>0</v>
      </c>
      <c r="G164" s="172">
        <v>-2286678.66</v>
      </c>
      <c r="H164" s="172">
        <v>0</v>
      </c>
      <c r="I164" s="210">
        <v>0</v>
      </c>
      <c r="J164" s="210">
        <v>0</v>
      </c>
      <c r="K164" s="210">
        <v>0</v>
      </c>
      <c r="L164" s="210">
        <v>0</v>
      </c>
      <c r="M164" s="210">
        <v>0</v>
      </c>
      <c r="N164" s="210">
        <v>0</v>
      </c>
      <c r="O164" s="210">
        <v>0</v>
      </c>
      <c r="P164" s="210">
        <v>0</v>
      </c>
      <c r="Q164" s="210">
        <v>0</v>
      </c>
      <c r="R164" s="210">
        <v>0</v>
      </c>
      <c r="S164" s="210">
        <v>0</v>
      </c>
      <c r="T164" s="172">
        <v>0</v>
      </c>
      <c r="U164" s="172">
        <f t="shared" si="12"/>
        <v>-684789.7700000003</v>
      </c>
      <c r="V164" s="167"/>
    </row>
    <row r="165" spans="1:22" s="286" customFormat="1" ht="12.75" hidden="1" outlineLevel="1">
      <c r="A165" s="184" t="s">
        <v>621</v>
      </c>
      <c r="B165" s="185"/>
      <c r="C165" s="185" t="s">
        <v>622</v>
      </c>
      <c r="D165" s="185" t="s">
        <v>623</v>
      </c>
      <c r="E165" s="205">
        <v>110000</v>
      </c>
      <c r="F165" s="205">
        <v>0</v>
      </c>
      <c r="G165" s="205"/>
      <c r="H165" s="205">
        <v>0</v>
      </c>
      <c r="I165" s="206">
        <v>0</v>
      </c>
      <c r="J165" s="206">
        <v>0</v>
      </c>
      <c r="K165" s="206">
        <v>0</v>
      </c>
      <c r="L165" s="206">
        <v>300000</v>
      </c>
      <c r="M165" s="206">
        <v>0</v>
      </c>
      <c r="N165" s="206">
        <v>0</v>
      </c>
      <c r="O165" s="206">
        <v>0</v>
      </c>
      <c r="P165" s="206">
        <v>0</v>
      </c>
      <c r="Q165" s="206">
        <v>0</v>
      </c>
      <c r="R165" s="206">
        <v>0</v>
      </c>
      <c r="S165" s="206">
        <v>0</v>
      </c>
      <c r="T165" s="205">
        <v>300000</v>
      </c>
      <c r="U165" s="205">
        <f t="shared" si="12"/>
        <v>410000</v>
      </c>
      <c r="V165" s="184"/>
    </row>
    <row r="166" spans="1:22" s="286" customFormat="1" ht="12.75" hidden="1" outlineLevel="1">
      <c r="A166" s="184" t="s">
        <v>790</v>
      </c>
      <c r="B166" s="185"/>
      <c r="C166" s="185" t="s">
        <v>791</v>
      </c>
      <c r="D166" s="185" t="s">
        <v>792</v>
      </c>
      <c r="E166" s="205">
        <v>-4559124.57</v>
      </c>
      <c r="F166" s="205">
        <v>0</v>
      </c>
      <c r="G166" s="205"/>
      <c r="H166" s="205">
        <v>0</v>
      </c>
      <c r="I166" s="206">
        <v>0</v>
      </c>
      <c r="J166" s="206">
        <v>0</v>
      </c>
      <c r="K166" s="206">
        <v>0</v>
      </c>
      <c r="L166" s="206">
        <v>0</v>
      </c>
      <c r="M166" s="206">
        <v>0</v>
      </c>
      <c r="N166" s="206">
        <v>0</v>
      </c>
      <c r="O166" s="206">
        <v>0</v>
      </c>
      <c r="P166" s="206">
        <v>0</v>
      </c>
      <c r="Q166" s="206">
        <v>0</v>
      </c>
      <c r="R166" s="206">
        <v>0</v>
      </c>
      <c r="S166" s="206">
        <v>0</v>
      </c>
      <c r="T166" s="205">
        <v>0</v>
      </c>
      <c r="U166" s="205">
        <f t="shared" si="12"/>
        <v>-4559124.57</v>
      </c>
      <c r="V166" s="184"/>
    </row>
    <row r="167" spans="1:22" ht="12.75" customHeight="1" collapsed="1">
      <c r="A167" s="129" t="s">
        <v>193</v>
      </c>
      <c r="B167" s="168"/>
      <c r="C167" s="167" t="s">
        <v>82</v>
      </c>
      <c r="D167" s="169"/>
      <c r="E167" s="172">
        <v>-4449124.57</v>
      </c>
      <c r="F167" s="172">
        <v>0</v>
      </c>
      <c r="G167" s="172">
        <v>1922029.96</v>
      </c>
      <c r="H167" s="172">
        <v>0</v>
      </c>
      <c r="I167" s="178">
        <v>0</v>
      </c>
      <c r="J167" s="178">
        <v>0</v>
      </c>
      <c r="K167" s="178">
        <v>0</v>
      </c>
      <c r="L167" s="178">
        <v>300000</v>
      </c>
      <c r="M167" s="178">
        <v>0</v>
      </c>
      <c r="N167" s="178">
        <v>0</v>
      </c>
      <c r="O167" s="178">
        <v>0</v>
      </c>
      <c r="P167" s="178">
        <v>0</v>
      </c>
      <c r="Q167" s="178">
        <v>0</v>
      </c>
      <c r="R167" s="178">
        <v>0</v>
      </c>
      <c r="S167" s="178">
        <v>0</v>
      </c>
      <c r="T167" s="172">
        <v>300000</v>
      </c>
      <c r="U167" s="172">
        <f t="shared" si="12"/>
        <v>-2227094.6100000003</v>
      </c>
      <c r="V167" s="129"/>
    </row>
    <row r="168" spans="1:22" ht="12.75" customHeight="1">
      <c r="A168" s="129" t="s">
        <v>889</v>
      </c>
      <c r="B168" s="168"/>
      <c r="C168" s="167" t="s">
        <v>890</v>
      </c>
      <c r="D168" s="169"/>
      <c r="E168" s="172">
        <v>0</v>
      </c>
      <c r="F168" s="172">
        <v>0</v>
      </c>
      <c r="G168" s="172">
        <v>0</v>
      </c>
      <c r="H168" s="172">
        <v>0</v>
      </c>
      <c r="I168" s="178">
        <v>0</v>
      </c>
      <c r="J168" s="178">
        <v>0</v>
      </c>
      <c r="K168" s="178">
        <v>0</v>
      </c>
      <c r="L168" s="178">
        <v>0</v>
      </c>
      <c r="M168" s="178">
        <v>0</v>
      </c>
      <c r="N168" s="178">
        <v>0</v>
      </c>
      <c r="O168" s="178">
        <v>0</v>
      </c>
      <c r="P168" s="178">
        <v>0</v>
      </c>
      <c r="Q168" s="178">
        <v>0</v>
      </c>
      <c r="R168" s="178">
        <v>0</v>
      </c>
      <c r="S168" s="178">
        <v>0</v>
      </c>
      <c r="T168" s="172">
        <v>0</v>
      </c>
      <c r="U168" s="172">
        <f t="shared" si="12"/>
        <v>0</v>
      </c>
      <c r="V168" s="129"/>
    </row>
    <row r="169" spans="1:22" ht="12.75" customHeight="1">
      <c r="A169" s="165"/>
      <c r="B169" s="168"/>
      <c r="C169" s="167"/>
      <c r="D169" s="169"/>
      <c r="E169" s="172"/>
      <c r="F169" s="172"/>
      <c r="G169" s="172"/>
      <c r="H169" s="172"/>
      <c r="I169" s="212"/>
      <c r="J169" s="212"/>
      <c r="K169" s="212"/>
      <c r="L169" s="212"/>
      <c r="M169" s="212"/>
      <c r="N169" s="212"/>
      <c r="O169" s="212"/>
      <c r="P169" s="212"/>
      <c r="Q169" s="212"/>
      <c r="R169" s="212"/>
      <c r="S169" s="212"/>
      <c r="T169" s="172"/>
      <c r="U169" s="172"/>
      <c r="V169" s="165"/>
    </row>
    <row r="170" spans="1:22" s="294" customFormat="1" ht="12.75" customHeight="1">
      <c r="A170" s="173"/>
      <c r="B170" s="174"/>
      <c r="C170" s="175" t="s">
        <v>949</v>
      </c>
      <c r="D170" s="75"/>
      <c r="E170" s="176"/>
      <c r="F170" s="176"/>
      <c r="G170" s="176"/>
      <c r="H170" s="176"/>
      <c r="I170" s="211"/>
      <c r="J170" s="211"/>
      <c r="K170" s="211"/>
      <c r="L170" s="211"/>
      <c r="M170" s="211"/>
      <c r="N170" s="211"/>
      <c r="O170" s="211"/>
      <c r="P170" s="211"/>
      <c r="Q170" s="211"/>
      <c r="R170" s="211"/>
      <c r="S170" s="211"/>
      <c r="T170" s="176"/>
      <c r="U170" s="176"/>
      <c r="V170" s="173"/>
    </row>
    <row r="171" spans="1:22" s="294" customFormat="1" ht="12.75" customHeight="1">
      <c r="A171" s="173" t="s">
        <v>271</v>
      </c>
      <c r="B171" s="174"/>
      <c r="C171" s="175" t="s">
        <v>950</v>
      </c>
      <c r="D171" s="75"/>
      <c r="E171" s="176">
        <f aca="true" t="shared" si="13" ref="E171:U171">E158+E164+E167+E168+E154</f>
        <v>-17168247.62</v>
      </c>
      <c r="F171" s="176">
        <f t="shared" si="13"/>
        <v>0</v>
      </c>
      <c r="G171" s="176">
        <f t="shared" si="13"/>
        <v>-5567.270000000091</v>
      </c>
      <c r="H171" s="176">
        <f t="shared" si="13"/>
        <v>0</v>
      </c>
      <c r="I171" s="211">
        <f t="shared" si="13"/>
        <v>62270.62</v>
      </c>
      <c r="J171" s="211">
        <f t="shared" si="13"/>
        <v>16752.3</v>
      </c>
      <c r="K171" s="211">
        <f t="shared" si="13"/>
        <v>159791.36</v>
      </c>
      <c r="L171" s="211">
        <f t="shared" si="13"/>
        <v>501846.70999999996</v>
      </c>
      <c r="M171" s="211">
        <f t="shared" si="13"/>
        <v>47691.9</v>
      </c>
      <c r="N171" s="211">
        <f t="shared" si="13"/>
        <v>862114.7</v>
      </c>
      <c r="O171" s="211">
        <f t="shared" si="13"/>
        <v>1334185.36</v>
      </c>
      <c r="P171" s="211">
        <f t="shared" si="13"/>
        <v>-375622.87</v>
      </c>
      <c r="Q171" s="211">
        <f t="shared" si="13"/>
        <v>31988.33</v>
      </c>
      <c r="R171" s="211">
        <f t="shared" si="13"/>
        <v>25199.21</v>
      </c>
      <c r="S171" s="211">
        <f t="shared" si="13"/>
        <v>144299.51</v>
      </c>
      <c r="T171" s="176">
        <f t="shared" si="13"/>
        <v>2810517.13</v>
      </c>
      <c r="U171" s="176">
        <f t="shared" si="13"/>
        <v>-14363297.760000002</v>
      </c>
      <c r="V171" s="173"/>
    </row>
    <row r="172" spans="1:22" ht="12.75" customHeight="1">
      <c r="A172" s="165"/>
      <c r="B172" s="168"/>
      <c r="C172" s="175"/>
      <c r="D172" s="169"/>
      <c r="E172" s="172"/>
      <c r="F172" s="172"/>
      <c r="G172" s="172"/>
      <c r="H172" s="172"/>
      <c r="I172" s="212"/>
      <c r="J172" s="212"/>
      <c r="K172" s="212"/>
      <c r="L172" s="212"/>
      <c r="M172" s="212"/>
      <c r="N172" s="212"/>
      <c r="O172" s="212"/>
      <c r="P172" s="212"/>
      <c r="Q172" s="212"/>
      <c r="R172" s="212"/>
      <c r="S172" s="212"/>
      <c r="T172" s="172"/>
      <c r="U172" s="172"/>
      <c r="V172" s="165"/>
    </row>
    <row r="173" spans="1:22" ht="12.75" customHeight="1">
      <c r="A173" s="177" t="s">
        <v>271</v>
      </c>
      <c r="B173" s="174"/>
      <c r="C173" s="175" t="s">
        <v>891</v>
      </c>
      <c r="D173" s="75"/>
      <c r="E173" s="176">
        <f aca="true" t="shared" si="14" ref="E173:U173">E129+E171</f>
        <v>-13083398.42</v>
      </c>
      <c r="F173" s="176">
        <f t="shared" si="14"/>
        <v>0</v>
      </c>
      <c r="G173" s="176">
        <f t="shared" si="14"/>
        <v>-262747.9400000001</v>
      </c>
      <c r="H173" s="176">
        <f t="shared" si="14"/>
        <v>0</v>
      </c>
      <c r="I173" s="215">
        <f t="shared" si="14"/>
        <v>-599612.3</v>
      </c>
      <c r="J173" s="215">
        <f t="shared" si="14"/>
        <v>-26273.960000000003</v>
      </c>
      <c r="K173" s="215">
        <f t="shared" si="14"/>
        <v>385230.94999999745</v>
      </c>
      <c r="L173" s="215">
        <f t="shared" si="14"/>
        <v>325139.4199999999</v>
      </c>
      <c r="M173" s="215">
        <f t="shared" si="14"/>
        <v>4472.200000000004</v>
      </c>
      <c r="N173" s="215">
        <f t="shared" si="14"/>
        <v>92882.84999999998</v>
      </c>
      <c r="O173" s="215">
        <f t="shared" si="14"/>
        <v>4382581.460000015</v>
      </c>
      <c r="P173" s="215">
        <f t="shared" si="14"/>
        <v>-3135047.5700000003</v>
      </c>
      <c r="Q173" s="215">
        <f t="shared" si="14"/>
        <v>288407.39</v>
      </c>
      <c r="R173" s="215">
        <f t="shared" si="14"/>
        <v>40477.21</v>
      </c>
      <c r="S173" s="215">
        <f t="shared" si="14"/>
        <v>1094405.700000002</v>
      </c>
      <c r="T173" s="176">
        <f t="shared" si="14"/>
        <v>2852663.3500000373</v>
      </c>
      <c r="U173" s="176">
        <f t="shared" si="14"/>
        <v>-10493483.009999963</v>
      </c>
      <c r="V173" s="181"/>
    </row>
    <row r="174" spans="1:22" ht="12.75" customHeight="1">
      <c r="A174" s="165"/>
      <c r="B174" s="168"/>
      <c r="C174" s="167"/>
      <c r="D174" s="169"/>
      <c r="E174" s="172"/>
      <c r="F174" s="172"/>
      <c r="G174" s="172"/>
      <c r="H174" s="172"/>
      <c r="I174" s="212"/>
      <c r="J174" s="212"/>
      <c r="K174" s="212"/>
      <c r="L174" s="212"/>
      <c r="M174" s="212"/>
      <c r="N174" s="212"/>
      <c r="O174" s="212"/>
      <c r="P174" s="212"/>
      <c r="Q174" s="212"/>
      <c r="R174" s="212"/>
      <c r="S174" s="212"/>
      <c r="T174" s="172"/>
      <c r="U174" s="172"/>
      <c r="V174" s="165"/>
    </row>
    <row r="175" spans="1:22" s="286" customFormat="1" ht="12.75" hidden="1" outlineLevel="1">
      <c r="A175" s="184" t="s">
        <v>892</v>
      </c>
      <c r="B175" s="185"/>
      <c r="C175" s="185" t="s">
        <v>893</v>
      </c>
      <c r="D175" s="185" t="s">
        <v>894</v>
      </c>
      <c r="E175" s="205">
        <v>15747535.91</v>
      </c>
      <c r="F175" s="205">
        <v>0</v>
      </c>
      <c r="G175" s="205"/>
      <c r="H175" s="205">
        <v>0</v>
      </c>
      <c r="I175" s="206">
        <v>1201436.17</v>
      </c>
      <c r="J175" s="206">
        <v>496826.66</v>
      </c>
      <c r="K175" s="206">
        <v>2554485.14</v>
      </c>
      <c r="L175" s="206">
        <v>1151388.79</v>
      </c>
      <c r="M175" s="206">
        <v>1343166.41</v>
      </c>
      <c r="N175" s="206">
        <v>2397609.56</v>
      </c>
      <c r="O175" s="206">
        <v>24031087.05</v>
      </c>
      <c r="P175" s="206">
        <v>4511731.86</v>
      </c>
      <c r="Q175" s="206">
        <v>641996.69</v>
      </c>
      <c r="R175" s="206">
        <v>707902.38</v>
      </c>
      <c r="S175" s="206">
        <v>-2356619.97</v>
      </c>
      <c r="T175" s="205">
        <v>36681010.74</v>
      </c>
      <c r="U175" s="205">
        <f>E175+F175+G175+H175+T175</f>
        <v>52428546.650000006</v>
      </c>
      <c r="V175" s="184"/>
    </row>
    <row r="176" spans="1:22" s="295" customFormat="1" ht="12.75" customHeight="1" collapsed="1">
      <c r="A176" s="173" t="s">
        <v>895</v>
      </c>
      <c r="B176" s="174" t="s">
        <v>896</v>
      </c>
      <c r="D176" s="75"/>
      <c r="E176" s="176">
        <v>15747535.91</v>
      </c>
      <c r="F176" s="176">
        <v>0</v>
      </c>
      <c r="G176" s="176">
        <v>262747.94</v>
      </c>
      <c r="H176" s="176">
        <v>0</v>
      </c>
      <c r="I176" s="211">
        <v>1201436.17</v>
      </c>
      <c r="J176" s="211">
        <v>496826.66</v>
      </c>
      <c r="K176" s="211">
        <v>2554485.14</v>
      </c>
      <c r="L176" s="211">
        <v>1151388.79</v>
      </c>
      <c r="M176" s="211">
        <v>1343166.41</v>
      </c>
      <c r="N176" s="211">
        <v>2397609.56</v>
      </c>
      <c r="O176" s="211">
        <v>24031087.05</v>
      </c>
      <c r="P176" s="211">
        <v>4511731.86</v>
      </c>
      <c r="Q176" s="211">
        <v>641996.69</v>
      </c>
      <c r="R176" s="211">
        <v>707902.38</v>
      </c>
      <c r="S176" s="211">
        <v>-2356619.97</v>
      </c>
      <c r="T176" s="176">
        <v>36681010.74</v>
      </c>
      <c r="U176" s="176">
        <f>E176+F176+G176+H176+T176</f>
        <v>52691294.59</v>
      </c>
      <c r="V176" s="173"/>
    </row>
    <row r="177" spans="1:22" ht="12.75" customHeight="1">
      <c r="A177" s="173"/>
      <c r="B177" s="168"/>
      <c r="C177" s="175"/>
      <c r="D177" s="75"/>
      <c r="E177" s="176"/>
      <c r="F177" s="176"/>
      <c r="G177" s="176"/>
      <c r="H177" s="176"/>
      <c r="I177" s="211"/>
      <c r="J177" s="211"/>
      <c r="K177" s="211"/>
      <c r="L177" s="211"/>
      <c r="M177" s="211"/>
      <c r="N177" s="211"/>
      <c r="O177" s="211"/>
      <c r="P177" s="211"/>
      <c r="Q177" s="211"/>
      <c r="R177" s="211"/>
      <c r="S177" s="211"/>
      <c r="T177" s="176"/>
      <c r="U177" s="176"/>
      <c r="V177" s="173"/>
    </row>
    <row r="178" spans="1:22" ht="12.75" customHeight="1">
      <c r="A178" s="173" t="s">
        <v>271</v>
      </c>
      <c r="B178" s="174" t="s">
        <v>358</v>
      </c>
      <c r="C178" s="167"/>
      <c r="D178" s="75"/>
      <c r="E178" s="182">
        <f aca="true" t="shared" si="15" ref="E178:U178">E173+E176</f>
        <v>2664137.49</v>
      </c>
      <c r="F178" s="182">
        <f t="shared" si="15"/>
        <v>0</v>
      </c>
      <c r="G178" s="182">
        <f t="shared" si="15"/>
        <v>0</v>
      </c>
      <c r="H178" s="182">
        <f t="shared" si="15"/>
        <v>0</v>
      </c>
      <c r="I178" s="182">
        <f t="shared" si="15"/>
        <v>601823.8699999999</v>
      </c>
      <c r="J178" s="182">
        <f t="shared" si="15"/>
        <v>470552.69999999995</v>
      </c>
      <c r="K178" s="182">
        <f t="shared" si="15"/>
        <v>2939716.0899999975</v>
      </c>
      <c r="L178" s="182">
        <f t="shared" si="15"/>
        <v>1476528.21</v>
      </c>
      <c r="M178" s="182">
        <f t="shared" si="15"/>
        <v>1347638.6099999999</v>
      </c>
      <c r="N178" s="182">
        <f t="shared" si="15"/>
        <v>2490492.41</v>
      </c>
      <c r="O178" s="182">
        <f t="shared" si="15"/>
        <v>28413668.510000017</v>
      </c>
      <c r="P178" s="182">
        <f t="shared" si="15"/>
        <v>1376684.29</v>
      </c>
      <c r="Q178" s="182">
        <f t="shared" si="15"/>
        <v>930404.08</v>
      </c>
      <c r="R178" s="182">
        <f t="shared" si="15"/>
        <v>748379.59</v>
      </c>
      <c r="S178" s="182">
        <f t="shared" si="15"/>
        <v>-1262214.2699999982</v>
      </c>
      <c r="T178" s="182">
        <f t="shared" si="15"/>
        <v>39533674.09000004</v>
      </c>
      <c r="U178" s="182">
        <f t="shared" si="15"/>
        <v>42197811.58000004</v>
      </c>
      <c r="V178" s="173"/>
    </row>
    <row r="179" spans="5:21" ht="12.75">
      <c r="E179" s="128"/>
      <c r="F179" s="128"/>
      <c r="G179" s="128"/>
      <c r="H179" s="128"/>
      <c r="T179" s="128"/>
      <c r="U179" s="128"/>
    </row>
    <row r="180" spans="5:21" ht="12.75">
      <c r="E180" s="128"/>
      <c r="F180" s="128"/>
      <c r="G180" s="128"/>
      <c r="H180" s="128"/>
      <c r="T180" s="128"/>
      <c r="U180" s="128"/>
    </row>
    <row r="181" spans="5:21" ht="12.75">
      <c r="E181" s="128"/>
      <c r="F181" s="128"/>
      <c r="G181" s="128"/>
      <c r="H181" s="128"/>
      <c r="T181" s="128"/>
      <c r="U181" s="128"/>
    </row>
    <row r="182" spans="5:21" ht="12.75">
      <c r="E182" s="128"/>
      <c r="F182" s="128"/>
      <c r="G182" s="128"/>
      <c r="H182" s="128"/>
      <c r="T182" s="128"/>
      <c r="U182" s="128"/>
    </row>
    <row r="183" spans="5:21" ht="12.75">
      <c r="E183" s="128"/>
      <c r="F183" s="128"/>
      <c r="G183" s="128"/>
      <c r="H183" s="128"/>
      <c r="T183" s="128"/>
      <c r="U183" s="128"/>
    </row>
    <row r="184" spans="5:21" ht="12.75">
      <c r="E184" s="128"/>
      <c r="F184" s="128"/>
      <c r="G184" s="128"/>
      <c r="H184" s="128"/>
      <c r="T184" s="128"/>
      <c r="U184" s="128"/>
    </row>
    <row r="185" spans="5:21" ht="12.75">
      <c r="E185" s="128"/>
      <c r="F185" s="128"/>
      <c r="G185" s="128"/>
      <c r="H185" s="128"/>
      <c r="T185" s="128"/>
      <c r="U185" s="128"/>
    </row>
    <row r="186" spans="5:21" ht="12.75">
      <c r="E186" s="128"/>
      <c r="F186" s="128"/>
      <c r="G186" s="128"/>
      <c r="H186" s="128"/>
      <c r="T186" s="128"/>
      <c r="U186" s="128"/>
    </row>
    <row r="187" spans="5:21" ht="12.75">
      <c r="E187" s="128"/>
      <c r="F187" s="128"/>
      <c r="G187" s="128"/>
      <c r="H187" s="128"/>
      <c r="T187" s="128"/>
      <c r="U187" s="128"/>
    </row>
    <row r="188" spans="5:21" ht="12.75">
      <c r="E188" s="128"/>
      <c r="F188" s="128"/>
      <c r="G188" s="128"/>
      <c r="H188" s="128"/>
      <c r="T188" s="128"/>
      <c r="U188" s="128"/>
    </row>
    <row r="189" spans="5:21" ht="12.75">
      <c r="E189" s="128"/>
      <c r="F189" s="128"/>
      <c r="G189" s="128"/>
      <c r="H189" s="128"/>
      <c r="T189" s="128"/>
      <c r="U189" s="128"/>
    </row>
    <row r="190" spans="5:21" ht="12.75">
      <c r="E190" s="128"/>
      <c r="F190" s="128"/>
      <c r="G190" s="128"/>
      <c r="H190" s="128"/>
      <c r="T190" s="128"/>
      <c r="U190" s="128"/>
    </row>
    <row r="191" spans="5:21" ht="12.75">
      <c r="E191" s="128"/>
      <c r="F191" s="128"/>
      <c r="G191" s="128"/>
      <c r="H191" s="128"/>
      <c r="T191" s="128"/>
      <c r="U191" s="128"/>
    </row>
    <row r="192" spans="5:21" ht="12.75">
      <c r="E192" s="128"/>
      <c r="F192" s="128"/>
      <c r="G192" s="128"/>
      <c r="H192" s="128"/>
      <c r="T192" s="128"/>
      <c r="U192" s="128"/>
    </row>
    <row r="193" spans="5:21" ht="12.75">
      <c r="E193" s="128"/>
      <c r="F193" s="128"/>
      <c r="G193" s="128"/>
      <c r="H193" s="128"/>
      <c r="T193" s="128"/>
      <c r="U193" s="128"/>
    </row>
    <row r="194" spans="5:21" ht="12.75">
      <c r="E194" s="128"/>
      <c r="F194" s="128"/>
      <c r="G194" s="128"/>
      <c r="H194" s="128"/>
      <c r="T194" s="128"/>
      <c r="U194" s="128"/>
    </row>
    <row r="195" spans="5:21" ht="12.75">
      <c r="E195" s="128"/>
      <c r="F195" s="128"/>
      <c r="G195" s="128"/>
      <c r="H195" s="128"/>
      <c r="T195" s="128"/>
      <c r="U195" s="128"/>
    </row>
    <row r="196" spans="5:21" ht="12.75">
      <c r="E196" s="128"/>
      <c r="F196" s="128"/>
      <c r="G196" s="128"/>
      <c r="H196" s="128"/>
      <c r="T196" s="128"/>
      <c r="U196" s="128"/>
    </row>
    <row r="197" spans="5:21" ht="12.75">
      <c r="E197" s="128"/>
      <c r="F197" s="128"/>
      <c r="G197" s="128"/>
      <c r="H197" s="128"/>
      <c r="T197" s="128"/>
      <c r="U197" s="128"/>
    </row>
    <row r="198" spans="5:21" ht="12.75">
      <c r="E198" s="128"/>
      <c r="F198" s="128"/>
      <c r="G198" s="128"/>
      <c r="H198" s="128"/>
      <c r="T198" s="128"/>
      <c r="U198" s="128"/>
    </row>
    <row r="199" spans="5:21" ht="12.75">
      <c r="E199" s="128"/>
      <c r="F199" s="128"/>
      <c r="G199" s="128"/>
      <c r="H199" s="128"/>
      <c r="T199" s="128"/>
      <c r="U199" s="128"/>
    </row>
    <row r="200" spans="5:21" ht="12.75">
      <c r="E200" s="128"/>
      <c r="F200" s="128"/>
      <c r="G200" s="128"/>
      <c r="H200" s="128"/>
      <c r="T200" s="128"/>
      <c r="U200" s="128"/>
    </row>
    <row r="201" spans="5:21" ht="12.75">
      <c r="E201" s="128"/>
      <c r="F201" s="128"/>
      <c r="G201" s="128"/>
      <c r="H201" s="128"/>
      <c r="T201" s="128"/>
      <c r="U201" s="128"/>
    </row>
    <row r="202" spans="5:21" ht="12.75">
      <c r="E202" s="128"/>
      <c r="F202" s="128"/>
      <c r="G202" s="128"/>
      <c r="H202" s="128"/>
      <c r="T202" s="128"/>
      <c r="U202" s="128"/>
    </row>
    <row r="203" spans="5:21" ht="12.75">
      <c r="E203" s="128"/>
      <c r="F203" s="128"/>
      <c r="G203" s="128"/>
      <c r="H203" s="128"/>
      <c r="T203" s="128"/>
      <c r="U203" s="128"/>
    </row>
    <row r="204" spans="5:21" ht="12.75">
      <c r="E204" s="128"/>
      <c r="F204" s="128"/>
      <c r="G204" s="128"/>
      <c r="H204" s="128"/>
      <c r="T204" s="128"/>
      <c r="U204" s="128"/>
    </row>
    <row r="205" spans="5:21" ht="12.75">
      <c r="E205" s="128"/>
      <c r="F205" s="128"/>
      <c r="G205" s="128"/>
      <c r="H205" s="128"/>
      <c r="T205" s="128"/>
      <c r="U205" s="128"/>
    </row>
    <row r="206" spans="5:21" ht="12.75">
      <c r="E206" s="128"/>
      <c r="F206" s="128"/>
      <c r="G206" s="128"/>
      <c r="H206" s="128"/>
      <c r="T206" s="128"/>
      <c r="U206" s="128"/>
    </row>
    <row r="207" spans="5:21" ht="12.75">
      <c r="E207" s="128"/>
      <c r="F207" s="128"/>
      <c r="G207" s="128"/>
      <c r="H207" s="128"/>
      <c r="T207" s="128"/>
      <c r="U207" s="128"/>
    </row>
    <row r="208" spans="5:21" ht="12.75">
      <c r="E208" s="128"/>
      <c r="F208" s="128"/>
      <c r="G208" s="128"/>
      <c r="H208" s="128"/>
      <c r="T208" s="128"/>
      <c r="U208" s="128"/>
    </row>
    <row r="209" spans="5:21" ht="12.75">
      <c r="E209" s="128"/>
      <c r="F209" s="128"/>
      <c r="G209" s="128"/>
      <c r="H209" s="128"/>
      <c r="T209" s="128"/>
      <c r="U209" s="128"/>
    </row>
    <row r="210" spans="5:21" ht="12.75">
      <c r="E210" s="128"/>
      <c r="F210" s="128"/>
      <c r="G210" s="128"/>
      <c r="H210" s="128"/>
      <c r="T210" s="128"/>
      <c r="U210" s="128"/>
    </row>
    <row r="211" spans="5:21" ht="12.75">
      <c r="E211" s="128"/>
      <c r="F211" s="128"/>
      <c r="G211" s="128"/>
      <c r="H211" s="128"/>
      <c r="T211" s="128"/>
      <c r="U211" s="128"/>
    </row>
    <row r="212" spans="5:21" ht="12.75">
      <c r="E212" s="128"/>
      <c r="F212" s="128"/>
      <c r="G212" s="128"/>
      <c r="H212" s="128"/>
      <c r="T212" s="128"/>
      <c r="U212" s="128"/>
    </row>
    <row r="213" spans="5:21" ht="12.75">
      <c r="E213" s="128"/>
      <c r="F213" s="128"/>
      <c r="G213" s="128"/>
      <c r="H213" s="128"/>
      <c r="T213" s="128"/>
      <c r="U213" s="128"/>
    </row>
    <row r="214" spans="5:21" ht="12.75">
      <c r="E214" s="128"/>
      <c r="F214" s="128"/>
      <c r="G214" s="128"/>
      <c r="H214" s="128"/>
      <c r="T214" s="128"/>
      <c r="U214" s="128"/>
    </row>
    <row r="215" spans="5:21" ht="12.75">
      <c r="E215" s="128"/>
      <c r="F215" s="128"/>
      <c r="G215" s="128"/>
      <c r="H215" s="128"/>
      <c r="T215" s="128"/>
      <c r="U215" s="128"/>
    </row>
    <row r="216" spans="5:21" ht="12.75">
      <c r="E216" s="128"/>
      <c r="F216" s="128"/>
      <c r="G216" s="128"/>
      <c r="H216" s="128"/>
      <c r="T216" s="128"/>
      <c r="U216" s="128"/>
    </row>
    <row r="217" spans="5:21" ht="12.75">
      <c r="E217" s="128"/>
      <c r="F217" s="128"/>
      <c r="G217" s="128"/>
      <c r="H217" s="128"/>
      <c r="T217" s="128"/>
      <c r="U217" s="128"/>
    </row>
    <row r="218" spans="5:21" ht="12.75">
      <c r="E218" s="128"/>
      <c r="F218" s="128"/>
      <c r="G218" s="128"/>
      <c r="H218" s="128"/>
      <c r="T218" s="128"/>
      <c r="U218" s="128"/>
    </row>
    <row r="219" spans="5:21" ht="12.75">
      <c r="E219" s="128"/>
      <c r="F219" s="128"/>
      <c r="G219" s="128"/>
      <c r="H219" s="128"/>
      <c r="T219" s="128"/>
      <c r="U219" s="128"/>
    </row>
    <row r="220" spans="5:21" ht="12.75">
      <c r="E220" s="128"/>
      <c r="F220" s="128"/>
      <c r="G220" s="128"/>
      <c r="H220" s="128"/>
      <c r="T220" s="128"/>
      <c r="U220" s="128"/>
    </row>
    <row r="221" spans="5:21" ht="12.75">
      <c r="E221" s="128"/>
      <c r="F221" s="128"/>
      <c r="G221" s="128"/>
      <c r="H221" s="128"/>
      <c r="T221" s="128"/>
      <c r="U221" s="128"/>
    </row>
    <row r="222" spans="5:21" ht="12.75">
      <c r="E222" s="128"/>
      <c r="F222" s="128"/>
      <c r="G222" s="128"/>
      <c r="H222" s="128"/>
      <c r="T222" s="128"/>
      <c r="U222" s="128"/>
    </row>
    <row r="223" spans="5:21" ht="12.75">
      <c r="E223" s="128"/>
      <c r="F223" s="128"/>
      <c r="G223" s="128"/>
      <c r="H223" s="128"/>
      <c r="T223" s="128"/>
      <c r="U223" s="128"/>
    </row>
    <row r="224" spans="5:21" ht="12.75">
      <c r="E224" s="128"/>
      <c r="F224" s="128"/>
      <c r="G224" s="128"/>
      <c r="H224" s="128"/>
      <c r="T224" s="128"/>
      <c r="U224" s="128"/>
    </row>
    <row r="225" spans="5:21" ht="12.75">
      <c r="E225" s="128"/>
      <c r="F225" s="128"/>
      <c r="G225" s="128"/>
      <c r="H225" s="128"/>
      <c r="T225" s="128"/>
      <c r="U225" s="128"/>
    </row>
    <row r="226" spans="5:21" ht="12.75">
      <c r="E226" s="128"/>
      <c r="F226" s="128"/>
      <c r="G226" s="128"/>
      <c r="H226" s="128"/>
      <c r="T226" s="128"/>
      <c r="U226" s="128"/>
    </row>
    <row r="227" spans="5:21" ht="12.75">
      <c r="E227" s="128"/>
      <c r="F227" s="128"/>
      <c r="G227" s="128"/>
      <c r="H227" s="128"/>
      <c r="T227" s="128"/>
      <c r="U227" s="128"/>
    </row>
    <row r="228" spans="5:21" ht="12.75">
      <c r="E228" s="128"/>
      <c r="F228" s="128"/>
      <c r="G228" s="128"/>
      <c r="H228" s="128"/>
      <c r="T228" s="128"/>
      <c r="U228" s="128"/>
    </row>
    <row r="229" spans="5:21" ht="12.75">
      <c r="E229" s="128"/>
      <c r="F229" s="128"/>
      <c r="G229" s="128"/>
      <c r="H229" s="128"/>
      <c r="T229" s="128"/>
      <c r="U229" s="128"/>
    </row>
    <row r="230" spans="5:21" ht="12.75">
      <c r="E230" s="128"/>
      <c r="F230" s="128"/>
      <c r="G230" s="128"/>
      <c r="H230" s="128"/>
      <c r="T230" s="128"/>
      <c r="U230" s="128"/>
    </row>
    <row r="231" spans="5:21" ht="12.75">
      <c r="E231" s="128"/>
      <c r="F231" s="128"/>
      <c r="G231" s="128"/>
      <c r="H231" s="128"/>
      <c r="T231" s="128"/>
      <c r="U231" s="128"/>
    </row>
    <row r="232" spans="5:21" ht="12.75">
      <c r="E232" s="128"/>
      <c r="F232" s="128"/>
      <c r="G232" s="128"/>
      <c r="H232" s="128"/>
      <c r="T232" s="128"/>
      <c r="U232" s="128"/>
    </row>
    <row r="233" spans="5:21" ht="12.75">
      <c r="E233" s="128"/>
      <c r="F233" s="128"/>
      <c r="G233" s="128"/>
      <c r="H233" s="128"/>
      <c r="T233" s="128"/>
      <c r="U233" s="128"/>
    </row>
    <row r="234" spans="5:21" ht="12.75">
      <c r="E234" s="128"/>
      <c r="F234" s="128"/>
      <c r="G234" s="128"/>
      <c r="H234" s="128"/>
      <c r="T234" s="128"/>
      <c r="U234" s="128"/>
    </row>
    <row r="235" spans="5:21" ht="12.75">
      <c r="E235" s="128"/>
      <c r="F235" s="128"/>
      <c r="G235" s="128"/>
      <c r="H235" s="128"/>
      <c r="T235" s="128"/>
      <c r="U235" s="128"/>
    </row>
    <row r="236" spans="5:21" ht="12.75">
      <c r="E236" s="128"/>
      <c r="F236" s="128"/>
      <c r="G236" s="128"/>
      <c r="H236" s="128"/>
      <c r="T236" s="128"/>
      <c r="U236" s="128"/>
    </row>
    <row r="237" spans="5:21" ht="12.75">
      <c r="E237" s="128"/>
      <c r="F237" s="128"/>
      <c r="G237" s="128"/>
      <c r="H237" s="128"/>
      <c r="T237" s="128"/>
      <c r="U237" s="128"/>
    </row>
    <row r="238" spans="5:21" ht="12.75">
      <c r="E238" s="128"/>
      <c r="F238" s="128"/>
      <c r="G238" s="128"/>
      <c r="H238" s="128"/>
      <c r="T238" s="128"/>
      <c r="U238" s="128"/>
    </row>
    <row r="239" spans="5:21" ht="12.75">
      <c r="E239" s="128"/>
      <c r="F239" s="128"/>
      <c r="G239" s="128"/>
      <c r="H239" s="128"/>
      <c r="T239" s="128"/>
      <c r="U239" s="128"/>
    </row>
    <row r="240" spans="5:21" ht="12.75">
      <c r="E240" s="128"/>
      <c r="F240" s="128"/>
      <c r="G240" s="128"/>
      <c r="H240" s="128"/>
      <c r="T240" s="128"/>
      <c r="U240" s="128"/>
    </row>
    <row r="241" spans="5:21" ht="12.75">
      <c r="E241" s="128"/>
      <c r="F241" s="128"/>
      <c r="G241" s="128"/>
      <c r="H241" s="128"/>
      <c r="T241" s="128"/>
      <c r="U241" s="128"/>
    </row>
    <row r="242" spans="5:21" ht="12.75">
      <c r="E242" s="128"/>
      <c r="F242" s="128"/>
      <c r="G242" s="128"/>
      <c r="H242" s="128"/>
      <c r="T242" s="128"/>
      <c r="U242" s="128"/>
    </row>
    <row r="243" spans="5:21" ht="12.75">
      <c r="E243" s="128"/>
      <c r="F243" s="128"/>
      <c r="G243" s="128"/>
      <c r="H243" s="128"/>
      <c r="T243" s="128"/>
      <c r="U243" s="128"/>
    </row>
    <row r="244" spans="5:21" ht="12.75">
      <c r="E244" s="128"/>
      <c r="F244" s="128"/>
      <c r="G244" s="128"/>
      <c r="H244" s="128"/>
      <c r="T244" s="128"/>
      <c r="U244" s="128"/>
    </row>
    <row r="245" spans="5:21" ht="12.75">
      <c r="E245" s="128"/>
      <c r="F245" s="128"/>
      <c r="G245" s="128"/>
      <c r="H245" s="128"/>
      <c r="T245" s="128"/>
      <c r="U245" s="128"/>
    </row>
    <row r="246" spans="5:21" ht="12.75">
      <c r="E246" s="128"/>
      <c r="F246" s="128"/>
      <c r="G246" s="128"/>
      <c r="H246" s="128"/>
      <c r="T246" s="128"/>
      <c r="U246" s="128"/>
    </row>
    <row r="247" spans="5:21" ht="12.75">
      <c r="E247" s="128"/>
      <c r="F247" s="128"/>
      <c r="G247" s="128"/>
      <c r="H247" s="128"/>
      <c r="T247" s="128"/>
      <c r="U247" s="128"/>
    </row>
    <row r="248" spans="5:21" ht="12.75">
      <c r="E248" s="128"/>
      <c r="F248" s="128"/>
      <c r="G248" s="128"/>
      <c r="H248" s="128"/>
      <c r="T248" s="128"/>
      <c r="U248" s="128"/>
    </row>
    <row r="249" spans="5:21" ht="12.75">
      <c r="E249" s="128"/>
      <c r="F249" s="128"/>
      <c r="G249" s="128"/>
      <c r="H249" s="128"/>
      <c r="T249" s="128"/>
      <c r="U249" s="128"/>
    </row>
    <row r="250" spans="5:21" ht="12.75">
      <c r="E250" s="128"/>
      <c r="F250" s="128"/>
      <c r="G250" s="128"/>
      <c r="H250" s="128"/>
      <c r="T250" s="128"/>
      <c r="U250" s="128"/>
    </row>
    <row r="251" spans="5:21" ht="12.75">
      <c r="E251" s="128"/>
      <c r="F251" s="128"/>
      <c r="G251" s="128"/>
      <c r="H251" s="128"/>
      <c r="T251" s="128"/>
      <c r="U251" s="128"/>
    </row>
    <row r="252" spans="5:21" ht="12.75">
      <c r="E252" s="128"/>
      <c r="F252" s="128"/>
      <c r="G252" s="128"/>
      <c r="H252" s="128"/>
      <c r="T252" s="128"/>
      <c r="U252" s="128"/>
    </row>
    <row r="253" spans="5:21" ht="12.75">
      <c r="E253" s="128"/>
      <c r="F253" s="128"/>
      <c r="G253" s="128"/>
      <c r="H253" s="128"/>
      <c r="T253" s="128"/>
      <c r="U253" s="128"/>
    </row>
    <row r="254" spans="5:21" ht="12.75">
      <c r="E254" s="128"/>
      <c r="F254" s="128"/>
      <c r="G254" s="128"/>
      <c r="H254" s="128"/>
      <c r="T254" s="128"/>
      <c r="U254" s="128"/>
    </row>
    <row r="255" spans="5:21" ht="12.75">
      <c r="E255" s="128"/>
      <c r="F255" s="128"/>
      <c r="G255" s="128"/>
      <c r="H255" s="128"/>
      <c r="T255" s="128"/>
      <c r="U255" s="128"/>
    </row>
    <row r="256" spans="5:21" ht="12.75">
      <c r="E256" s="128"/>
      <c r="F256" s="128"/>
      <c r="G256" s="128"/>
      <c r="H256" s="128"/>
      <c r="T256" s="128"/>
      <c r="U256" s="128"/>
    </row>
    <row r="257" spans="5:21" ht="12.75">
      <c r="E257" s="128"/>
      <c r="F257" s="128"/>
      <c r="G257" s="128"/>
      <c r="H257" s="128"/>
      <c r="T257" s="128"/>
      <c r="U257" s="128"/>
    </row>
    <row r="258" spans="5:21" ht="12.75">
      <c r="E258" s="128"/>
      <c r="F258" s="128"/>
      <c r="G258" s="128"/>
      <c r="H258" s="128"/>
      <c r="T258" s="128"/>
      <c r="U258" s="128"/>
    </row>
    <row r="259" spans="5:21" ht="12.75">
      <c r="E259" s="128"/>
      <c r="F259" s="128"/>
      <c r="G259" s="128"/>
      <c r="H259" s="128"/>
      <c r="T259" s="128"/>
      <c r="U259" s="128"/>
    </row>
    <row r="260" spans="5:21" ht="12.75">
      <c r="E260" s="128"/>
      <c r="F260" s="128"/>
      <c r="G260" s="128"/>
      <c r="H260" s="128"/>
      <c r="T260" s="128"/>
      <c r="U260" s="128"/>
    </row>
    <row r="261" spans="5:21" ht="12.75">
      <c r="E261" s="128"/>
      <c r="F261" s="128"/>
      <c r="G261" s="128"/>
      <c r="H261" s="128"/>
      <c r="T261" s="128"/>
      <c r="U261" s="128"/>
    </row>
    <row r="262" spans="5:21" ht="12.75">
      <c r="E262" s="128"/>
      <c r="F262" s="128"/>
      <c r="G262" s="128"/>
      <c r="H262" s="128"/>
      <c r="T262" s="128"/>
      <c r="U262" s="128"/>
    </row>
    <row r="263" spans="5:21" ht="12.75">
      <c r="E263" s="128"/>
      <c r="F263" s="128"/>
      <c r="G263" s="128"/>
      <c r="H263" s="128"/>
      <c r="T263" s="128"/>
      <c r="U263" s="128"/>
    </row>
    <row r="264" spans="5:21" ht="12.75">
      <c r="E264" s="128"/>
      <c r="F264" s="128"/>
      <c r="G264" s="128"/>
      <c r="H264" s="128"/>
      <c r="T264" s="128"/>
      <c r="U264" s="128"/>
    </row>
    <row r="265" spans="5:21" ht="12.75">
      <c r="E265" s="128"/>
      <c r="F265" s="128"/>
      <c r="G265" s="128"/>
      <c r="H265" s="128"/>
      <c r="T265" s="128"/>
      <c r="U265" s="128"/>
    </row>
    <row r="266" spans="5:21" ht="12.75">
      <c r="E266" s="128"/>
      <c r="F266" s="128"/>
      <c r="G266" s="128"/>
      <c r="H266" s="128"/>
      <c r="T266" s="128"/>
      <c r="U266" s="128"/>
    </row>
    <row r="267" spans="5:21" ht="12.75">
      <c r="E267" s="128"/>
      <c r="F267" s="128"/>
      <c r="G267" s="128"/>
      <c r="H267" s="128"/>
      <c r="T267" s="128"/>
      <c r="U267" s="128"/>
    </row>
    <row r="268" spans="5:21" ht="12.75">
      <c r="E268" s="128"/>
      <c r="F268" s="128"/>
      <c r="G268" s="128"/>
      <c r="H268" s="128"/>
      <c r="T268" s="128"/>
      <c r="U268" s="128"/>
    </row>
    <row r="269" spans="5:21" ht="12.75">
      <c r="E269" s="128"/>
      <c r="F269" s="128"/>
      <c r="G269" s="128"/>
      <c r="H269" s="128"/>
      <c r="T269" s="128"/>
      <c r="U269" s="128"/>
    </row>
    <row r="270" spans="5:21" ht="12.75">
      <c r="E270" s="128"/>
      <c r="F270" s="128"/>
      <c r="G270" s="128"/>
      <c r="H270" s="128"/>
      <c r="T270" s="128"/>
      <c r="U270" s="128"/>
    </row>
    <row r="271" spans="5:21" ht="12.75">
      <c r="E271" s="128"/>
      <c r="F271" s="128"/>
      <c r="G271" s="128"/>
      <c r="H271" s="128"/>
      <c r="T271" s="128"/>
      <c r="U271" s="128"/>
    </row>
    <row r="272" spans="5:21" ht="12.75">
      <c r="E272" s="128"/>
      <c r="F272" s="128"/>
      <c r="G272" s="128"/>
      <c r="H272" s="128"/>
      <c r="T272" s="128"/>
      <c r="U272" s="128"/>
    </row>
    <row r="273" spans="5:21" ht="12.75">
      <c r="E273" s="128"/>
      <c r="F273" s="128"/>
      <c r="G273" s="128"/>
      <c r="H273" s="128"/>
      <c r="T273" s="128"/>
      <c r="U273" s="128"/>
    </row>
    <row r="274" spans="5:21" ht="12.75">
      <c r="E274" s="128"/>
      <c r="F274" s="128"/>
      <c r="G274" s="128"/>
      <c r="H274" s="128"/>
      <c r="T274" s="128"/>
      <c r="U274" s="128"/>
    </row>
    <row r="275" spans="5:21" ht="12.75">
      <c r="E275" s="128"/>
      <c r="F275" s="128"/>
      <c r="G275" s="128"/>
      <c r="H275" s="128"/>
      <c r="T275" s="128"/>
      <c r="U275" s="128"/>
    </row>
    <row r="276" spans="5:21" ht="12.75">
      <c r="E276" s="128"/>
      <c r="F276" s="128"/>
      <c r="G276" s="128"/>
      <c r="H276" s="128"/>
      <c r="T276" s="128"/>
      <c r="U276" s="128"/>
    </row>
    <row r="277" spans="5:21" ht="12.75">
      <c r="E277" s="128"/>
      <c r="F277" s="128"/>
      <c r="G277" s="128"/>
      <c r="H277" s="128"/>
      <c r="T277" s="128"/>
      <c r="U277" s="128"/>
    </row>
    <row r="278" spans="5:21" ht="12.75">
      <c r="E278" s="128"/>
      <c r="F278" s="128"/>
      <c r="G278" s="128"/>
      <c r="H278" s="128"/>
      <c r="T278" s="128"/>
      <c r="U278" s="128"/>
    </row>
    <row r="279" spans="5:21" ht="12.75">
      <c r="E279" s="128"/>
      <c r="F279" s="128"/>
      <c r="G279" s="128"/>
      <c r="H279" s="128"/>
      <c r="T279" s="128"/>
      <c r="U279" s="128"/>
    </row>
    <row r="280" spans="5:21" ht="12.75">
      <c r="E280" s="128"/>
      <c r="F280" s="128"/>
      <c r="G280" s="128"/>
      <c r="H280" s="128"/>
      <c r="T280" s="128"/>
      <c r="U280" s="128"/>
    </row>
    <row r="281" spans="5:21" ht="12.75">
      <c r="E281" s="128"/>
      <c r="F281" s="128"/>
      <c r="G281" s="128"/>
      <c r="H281" s="128"/>
      <c r="T281" s="128"/>
      <c r="U281" s="128"/>
    </row>
    <row r="282" spans="5:21" ht="12.75">
      <c r="E282" s="128"/>
      <c r="F282" s="128"/>
      <c r="G282" s="128"/>
      <c r="H282" s="128"/>
      <c r="T282" s="128"/>
      <c r="U282" s="128"/>
    </row>
    <row r="283" spans="5:21" ht="12.75">
      <c r="E283" s="128"/>
      <c r="F283" s="128"/>
      <c r="G283" s="128"/>
      <c r="H283" s="128"/>
      <c r="T283" s="128"/>
      <c r="U283" s="128"/>
    </row>
    <row r="284" spans="5:21" ht="12.75">
      <c r="E284" s="128"/>
      <c r="F284" s="128"/>
      <c r="G284" s="128"/>
      <c r="H284" s="128"/>
      <c r="T284" s="128"/>
      <c r="U284" s="128"/>
    </row>
    <row r="285" spans="5:21" ht="12.75">
      <c r="E285" s="128"/>
      <c r="F285" s="128"/>
      <c r="G285" s="128"/>
      <c r="H285" s="128"/>
      <c r="T285" s="128"/>
      <c r="U285" s="128"/>
    </row>
    <row r="286" spans="5:21" ht="12.75">
      <c r="E286" s="128"/>
      <c r="F286" s="128"/>
      <c r="G286" s="128"/>
      <c r="H286" s="128"/>
      <c r="T286" s="128"/>
      <c r="U286" s="128"/>
    </row>
    <row r="287" spans="5:21" ht="12.75">
      <c r="E287" s="128"/>
      <c r="F287" s="128"/>
      <c r="G287" s="128"/>
      <c r="H287" s="128"/>
      <c r="T287" s="128"/>
      <c r="U287" s="128"/>
    </row>
    <row r="288" spans="5:21" ht="12.75">
      <c r="E288" s="128"/>
      <c r="F288" s="128"/>
      <c r="G288" s="128"/>
      <c r="H288" s="128"/>
      <c r="T288" s="128"/>
      <c r="U288" s="128"/>
    </row>
    <row r="289" spans="5:21" ht="12.75">
      <c r="E289" s="128"/>
      <c r="F289" s="128"/>
      <c r="G289" s="128"/>
      <c r="H289" s="128"/>
      <c r="T289" s="128"/>
      <c r="U289" s="128"/>
    </row>
    <row r="290" spans="5:21" ht="12.75">
      <c r="E290" s="128"/>
      <c r="F290" s="128"/>
      <c r="G290" s="128"/>
      <c r="H290" s="128"/>
      <c r="T290" s="128"/>
      <c r="U290" s="128"/>
    </row>
    <row r="291" spans="5:21" ht="12.75">
      <c r="E291" s="128"/>
      <c r="F291" s="128"/>
      <c r="G291" s="128"/>
      <c r="H291" s="128"/>
      <c r="T291" s="128"/>
      <c r="U291" s="128"/>
    </row>
    <row r="292" spans="5:21" ht="12.75">
      <c r="E292" s="128"/>
      <c r="F292" s="128"/>
      <c r="G292" s="128"/>
      <c r="H292" s="128"/>
      <c r="T292" s="128"/>
      <c r="U292" s="128"/>
    </row>
    <row r="293" spans="5:21" ht="12.75">
      <c r="E293" s="128"/>
      <c r="F293" s="128"/>
      <c r="G293" s="128"/>
      <c r="H293" s="128"/>
      <c r="T293" s="128"/>
      <c r="U293" s="128"/>
    </row>
    <row r="294" spans="5:21" ht="12.75">
      <c r="E294" s="128"/>
      <c r="F294" s="128"/>
      <c r="G294" s="128"/>
      <c r="H294" s="128"/>
      <c r="T294" s="128"/>
      <c r="U294" s="128"/>
    </row>
    <row r="295" spans="5:21" ht="12.75">
      <c r="E295" s="128"/>
      <c r="F295" s="128"/>
      <c r="G295" s="128"/>
      <c r="H295" s="128"/>
      <c r="T295" s="128"/>
      <c r="U295" s="128"/>
    </row>
    <row r="296" spans="5:21" ht="12.75">
      <c r="E296" s="128"/>
      <c r="F296" s="128"/>
      <c r="G296" s="128"/>
      <c r="H296" s="128"/>
      <c r="T296" s="128"/>
      <c r="U296" s="128"/>
    </row>
    <row r="297" spans="5:21" ht="12.75">
      <c r="E297" s="128"/>
      <c r="F297" s="128"/>
      <c r="G297" s="128"/>
      <c r="H297" s="128"/>
      <c r="T297" s="128"/>
      <c r="U297" s="128"/>
    </row>
    <row r="298" spans="5:21" ht="12.75">
      <c r="E298" s="128"/>
      <c r="F298" s="128"/>
      <c r="G298" s="128"/>
      <c r="H298" s="128"/>
      <c r="T298" s="128"/>
      <c r="U298" s="128"/>
    </row>
    <row r="299" spans="5:21" ht="12.75">
      <c r="E299" s="128"/>
      <c r="F299" s="128"/>
      <c r="G299" s="128"/>
      <c r="H299" s="128"/>
      <c r="T299" s="128"/>
      <c r="U299" s="128"/>
    </row>
    <row r="300" spans="5:21" ht="12.75">
      <c r="E300" s="128"/>
      <c r="F300" s="128"/>
      <c r="G300" s="128"/>
      <c r="H300" s="128"/>
      <c r="T300" s="128"/>
      <c r="U300" s="128"/>
    </row>
    <row r="301" spans="5:21" ht="12.75">
      <c r="E301" s="128"/>
      <c r="F301" s="128"/>
      <c r="G301" s="128"/>
      <c r="H301" s="128"/>
      <c r="T301" s="128"/>
      <c r="U301" s="128"/>
    </row>
    <row r="302" spans="5:21" ht="12.75">
      <c r="E302" s="128"/>
      <c r="F302" s="128"/>
      <c r="G302" s="128"/>
      <c r="H302" s="128"/>
      <c r="T302" s="128"/>
      <c r="U302" s="128"/>
    </row>
    <row r="303" spans="5:21" ht="12.75">
      <c r="E303" s="128"/>
      <c r="F303" s="128"/>
      <c r="G303" s="128"/>
      <c r="H303" s="128"/>
      <c r="T303" s="128"/>
      <c r="U303" s="128"/>
    </row>
    <row r="304" spans="5:21" ht="12.75">
      <c r="E304" s="128"/>
      <c r="F304" s="128"/>
      <c r="G304" s="128"/>
      <c r="H304" s="128"/>
      <c r="T304" s="128"/>
      <c r="U304" s="128"/>
    </row>
    <row r="305" spans="5:21" ht="12.75">
      <c r="E305" s="128"/>
      <c r="F305" s="128"/>
      <c r="G305" s="128"/>
      <c r="H305" s="128"/>
      <c r="T305" s="128"/>
      <c r="U305" s="128"/>
    </row>
    <row r="306" spans="5:21" ht="12.75">
      <c r="E306" s="128"/>
      <c r="F306" s="128"/>
      <c r="G306" s="128"/>
      <c r="H306" s="128"/>
      <c r="T306" s="128"/>
      <c r="U306" s="128"/>
    </row>
    <row r="307" spans="5:21" ht="12.75">
      <c r="E307" s="128"/>
      <c r="F307" s="128"/>
      <c r="G307" s="128"/>
      <c r="H307" s="128"/>
      <c r="T307" s="128"/>
      <c r="U307" s="128"/>
    </row>
    <row r="308" spans="5:21" ht="12.75">
      <c r="E308" s="128"/>
      <c r="F308" s="128"/>
      <c r="G308" s="128"/>
      <c r="H308" s="128"/>
      <c r="T308" s="128"/>
      <c r="U308" s="128"/>
    </row>
    <row r="309" spans="5:21" ht="12.75">
      <c r="E309" s="128"/>
      <c r="F309" s="128"/>
      <c r="G309" s="128"/>
      <c r="H309" s="128"/>
      <c r="T309" s="128"/>
      <c r="U309" s="128"/>
    </row>
    <row r="310" spans="5:21" ht="12.75">
      <c r="E310" s="128"/>
      <c r="F310" s="128"/>
      <c r="G310" s="128"/>
      <c r="H310" s="128"/>
      <c r="T310" s="128"/>
      <c r="U310" s="128"/>
    </row>
    <row r="311" spans="5:21" ht="12.75">
      <c r="E311" s="128"/>
      <c r="F311" s="128"/>
      <c r="G311" s="128"/>
      <c r="H311" s="128"/>
      <c r="T311" s="128"/>
      <c r="U311" s="128"/>
    </row>
    <row r="312" spans="5:21" ht="12.75">
      <c r="E312" s="128"/>
      <c r="F312" s="128"/>
      <c r="G312" s="128"/>
      <c r="H312" s="128"/>
      <c r="T312" s="128"/>
      <c r="U312" s="128"/>
    </row>
    <row r="313" spans="5:21" ht="12.75">
      <c r="E313" s="128"/>
      <c r="F313" s="128"/>
      <c r="G313" s="128"/>
      <c r="H313" s="128"/>
      <c r="T313" s="128"/>
      <c r="U313" s="128"/>
    </row>
    <row r="314" spans="5:21" ht="12.75">
      <c r="E314" s="128"/>
      <c r="F314" s="128"/>
      <c r="G314" s="128"/>
      <c r="H314" s="128"/>
      <c r="T314" s="128"/>
      <c r="U314" s="128"/>
    </row>
    <row r="315" spans="5:21" ht="12.75">
      <c r="E315" s="128"/>
      <c r="F315" s="128"/>
      <c r="G315" s="128"/>
      <c r="H315" s="128"/>
      <c r="T315" s="128"/>
      <c r="U315" s="128"/>
    </row>
    <row r="316" spans="5:21" ht="12.75">
      <c r="E316" s="128"/>
      <c r="F316" s="128"/>
      <c r="G316" s="128"/>
      <c r="H316" s="128"/>
      <c r="T316" s="128"/>
      <c r="U316" s="128"/>
    </row>
    <row r="317" spans="5:21" ht="12.75">
      <c r="E317" s="128"/>
      <c r="F317" s="128"/>
      <c r="G317" s="128"/>
      <c r="H317" s="128"/>
      <c r="T317" s="128"/>
      <c r="U317" s="128"/>
    </row>
    <row r="318" spans="5:21" ht="12.75">
      <c r="E318" s="128"/>
      <c r="F318" s="128"/>
      <c r="G318" s="128"/>
      <c r="H318" s="128"/>
      <c r="T318" s="128"/>
      <c r="U318" s="128"/>
    </row>
    <row r="319" spans="5:21" ht="12.75">
      <c r="E319" s="128"/>
      <c r="F319" s="128"/>
      <c r="G319" s="128"/>
      <c r="H319" s="128"/>
      <c r="T319" s="128"/>
      <c r="U319" s="128"/>
    </row>
    <row r="320" spans="5:21" ht="12.75">
      <c r="E320" s="128"/>
      <c r="F320" s="128"/>
      <c r="G320" s="128"/>
      <c r="H320" s="128"/>
      <c r="T320" s="128"/>
      <c r="U320" s="128"/>
    </row>
    <row r="321" spans="5:21" ht="12.75">
      <c r="E321" s="128"/>
      <c r="F321" s="128"/>
      <c r="G321" s="128"/>
      <c r="H321" s="128"/>
      <c r="T321" s="128"/>
      <c r="U321" s="128"/>
    </row>
    <row r="322" spans="5:21" ht="12.75">
      <c r="E322" s="128"/>
      <c r="F322" s="128"/>
      <c r="G322" s="128"/>
      <c r="H322" s="128"/>
      <c r="T322" s="128"/>
      <c r="U322" s="128"/>
    </row>
    <row r="323" spans="5:21" ht="12.75">
      <c r="E323" s="128"/>
      <c r="F323" s="128"/>
      <c r="G323" s="128"/>
      <c r="H323" s="128"/>
      <c r="T323" s="128"/>
      <c r="U323" s="128"/>
    </row>
    <row r="324" spans="5:21" ht="12.75">
      <c r="E324" s="128"/>
      <c r="F324" s="128"/>
      <c r="G324" s="128"/>
      <c r="H324" s="128"/>
      <c r="T324" s="128"/>
      <c r="U324" s="128"/>
    </row>
    <row r="325" spans="5:21" ht="12.75">
      <c r="E325" s="128"/>
      <c r="F325" s="128"/>
      <c r="G325" s="128"/>
      <c r="H325" s="128"/>
      <c r="T325" s="128"/>
      <c r="U325" s="128"/>
    </row>
    <row r="326" spans="5:21" ht="12.75">
      <c r="E326" s="128"/>
      <c r="F326" s="128"/>
      <c r="G326" s="128"/>
      <c r="H326" s="128"/>
      <c r="T326" s="128"/>
      <c r="U326" s="128"/>
    </row>
    <row r="327" spans="5:21" ht="12.75">
      <c r="E327" s="128"/>
      <c r="F327" s="128"/>
      <c r="G327" s="128"/>
      <c r="H327" s="128"/>
      <c r="T327" s="128"/>
      <c r="U327" s="128"/>
    </row>
    <row r="328" spans="5:21" ht="12.75">
      <c r="E328" s="128"/>
      <c r="F328" s="128"/>
      <c r="G328" s="128"/>
      <c r="H328" s="128"/>
      <c r="T328" s="128"/>
      <c r="U328" s="128"/>
    </row>
    <row r="329" spans="5:21" ht="12.75">
      <c r="E329" s="128"/>
      <c r="F329" s="128"/>
      <c r="G329" s="128"/>
      <c r="H329" s="128"/>
      <c r="T329" s="128"/>
      <c r="U329" s="128"/>
    </row>
    <row r="330" spans="5:21" ht="12.75">
      <c r="E330" s="128"/>
      <c r="F330" s="128"/>
      <c r="G330" s="128"/>
      <c r="H330" s="128"/>
      <c r="T330" s="128"/>
      <c r="U330" s="128"/>
    </row>
    <row r="331" spans="5:21" ht="12.75">
      <c r="E331" s="128"/>
      <c r="F331" s="128"/>
      <c r="G331" s="128"/>
      <c r="H331" s="128"/>
      <c r="T331" s="128"/>
      <c r="U331" s="128"/>
    </row>
    <row r="332" spans="5:21" ht="12.75">
      <c r="E332" s="128"/>
      <c r="F332" s="128"/>
      <c r="G332" s="128"/>
      <c r="H332" s="128"/>
      <c r="T332" s="128"/>
      <c r="U332" s="128"/>
    </row>
    <row r="333" spans="5:21" ht="12.75">
      <c r="E333" s="128"/>
      <c r="F333" s="128"/>
      <c r="G333" s="128"/>
      <c r="H333" s="128"/>
      <c r="T333" s="128"/>
      <c r="U333" s="128"/>
    </row>
    <row r="334" spans="5:21" ht="12.75">
      <c r="E334" s="128"/>
      <c r="F334" s="128"/>
      <c r="G334" s="128"/>
      <c r="H334" s="128"/>
      <c r="T334" s="128"/>
      <c r="U334" s="128"/>
    </row>
    <row r="335" spans="5:21" ht="12.75">
      <c r="E335" s="128"/>
      <c r="F335" s="128"/>
      <c r="G335" s="128"/>
      <c r="H335" s="128"/>
      <c r="T335" s="128"/>
      <c r="U335" s="128"/>
    </row>
    <row r="336" spans="5:21" ht="12.75">
      <c r="E336" s="128"/>
      <c r="F336" s="128"/>
      <c r="G336" s="128"/>
      <c r="H336" s="128"/>
      <c r="T336" s="128"/>
      <c r="U336" s="128"/>
    </row>
    <row r="337" spans="5:21" ht="12.75">
      <c r="E337" s="128"/>
      <c r="F337" s="128"/>
      <c r="G337" s="128"/>
      <c r="H337" s="128"/>
      <c r="T337" s="128"/>
      <c r="U337" s="128"/>
    </row>
    <row r="338" spans="5:21" ht="12.75">
      <c r="E338" s="128"/>
      <c r="F338" s="128"/>
      <c r="G338" s="128"/>
      <c r="H338" s="128"/>
      <c r="T338" s="128"/>
      <c r="U338" s="128"/>
    </row>
    <row r="339" spans="5:21" ht="12.75">
      <c r="E339" s="128"/>
      <c r="F339" s="128"/>
      <c r="G339" s="128"/>
      <c r="H339" s="128"/>
      <c r="T339" s="128"/>
      <c r="U339" s="128"/>
    </row>
    <row r="340" spans="5:21" ht="12.75">
      <c r="E340" s="128"/>
      <c r="F340" s="128"/>
      <c r="G340" s="128"/>
      <c r="H340" s="128"/>
      <c r="T340" s="128"/>
      <c r="U340" s="128"/>
    </row>
    <row r="341" spans="5:21" ht="12.75">
      <c r="E341" s="128"/>
      <c r="F341" s="128"/>
      <c r="G341" s="128"/>
      <c r="H341" s="128"/>
      <c r="T341" s="128"/>
      <c r="U341" s="128"/>
    </row>
    <row r="342" spans="5:21" ht="12.75">
      <c r="E342" s="128"/>
      <c r="F342" s="128"/>
      <c r="G342" s="128"/>
      <c r="H342" s="128"/>
      <c r="T342" s="128"/>
      <c r="U342" s="128"/>
    </row>
    <row r="343" spans="5:21" ht="12.75">
      <c r="E343" s="128"/>
      <c r="F343" s="128"/>
      <c r="G343" s="128"/>
      <c r="H343" s="128"/>
      <c r="T343" s="128"/>
      <c r="U343" s="128"/>
    </row>
    <row r="344" spans="5:21" ht="12.75">
      <c r="E344" s="128"/>
      <c r="F344" s="128"/>
      <c r="G344" s="128"/>
      <c r="H344" s="128"/>
      <c r="T344" s="128"/>
      <c r="U344" s="128"/>
    </row>
    <row r="345" spans="5:21" ht="12.75">
      <c r="E345" s="128"/>
      <c r="F345" s="128"/>
      <c r="G345" s="128"/>
      <c r="H345" s="128"/>
      <c r="T345" s="128"/>
      <c r="U345" s="128"/>
    </row>
    <row r="346" spans="5:21" ht="12.75">
      <c r="E346" s="128"/>
      <c r="F346" s="128"/>
      <c r="G346" s="128"/>
      <c r="H346" s="128"/>
      <c r="T346" s="128"/>
      <c r="U346" s="128"/>
    </row>
    <row r="347" spans="5:21" ht="12.75">
      <c r="E347" s="128"/>
      <c r="F347" s="128"/>
      <c r="G347" s="128"/>
      <c r="H347" s="128"/>
      <c r="T347" s="128"/>
      <c r="U347" s="128"/>
    </row>
    <row r="348" spans="5:21" ht="12.75">
      <c r="E348" s="128"/>
      <c r="F348" s="128"/>
      <c r="G348" s="128"/>
      <c r="H348" s="128"/>
      <c r="T348" s="128"/>
      <c r="U348" s="128"/>
    </row>
    <row r="349" spans="5:21" ht="12.75">
      <c r="E349" s="128"/>
      <c r="F349" s="128"/>
      <c r="G349" s="128"/>
      <c r="H349" s="128"/>
      <c r="T349" s="128"/>
      <c r="U349" s="128"/>
    </row>
    <row r="350" spans="5:21" ht="12.75">
      <c r="E350" s="128"/>
      <c r="F350" s="128"/>
      <c r="G350" s="128"/>
      <c r="H350" s="128"/>
      <c r="T350" s="128"/>
      <c r="U350" s="128"/>
    </row>
    <row r="351" spans="5:21" ht="12.75">
      <c r="E351" s="128"/>
      <c r="F351" s="128"/>
      <c r="G351" s="128"/>
      <c r="H351" s="128"/>
      <c r="T351" s="128"/>
      <c r="U351" s="128"/>
    </row>
    <row r="352" spans="5:21" ht="12.75">
      <c r="E352" s="128"/>
      <c r="F352" s="128"/>
      <c r="G352" s="128"/>
      <c r="H352" s="128"/>
      <c r="T352" s="128"/>
      <c r="U352" s="128"/>
    </row>
    <row r="353" spans="5:21" ht="12.75">
      <c r="E353" s="128"/>
      <c r="F353" s="128"/>
      <c r="G353" s="128"/>
      <c r="H353" s="128"/>
      <c r="T353" s="128"/>
      <c r="U353" s="128"/>
    </row>
    <row r="354" spans="5:21" ht="12.75">
      <c r="E354" s="128"/>
      <c r="F354" s="128"/>
      <c r="G354" s="128"/>
      <c r="H354" s="128"/>
      <c r="T354" s="128"/>
      <c r="U354" s="128"/>
    </row>
    <row r="355" spans="5:21" ht="12.75">
      <c r="E355" s="128"/>
      <c r="F355" s="128"/>
      <c r="G355" s="128"/>
      <c r="H355" s="128"/>
      <c r="T355" s="128"/>
      <c r="U355" s="128"/>
    </row>
    <row r="356" spans="5:21" ht="12.75">
      <c r="E356" s="128"/>
      <c r="F356" s="128"/>
      <c r="G356" s="128"/>
      <c r="H356" s="128"/>
      <c r="T356" s="128"/>
      <c r="U356" s="128"/>
    </row>
    <row r="357" spans="5:21" ht="12.75">
      <c r="E357" s="128"/>
      <c r="F357" s="128"/>
      <c r="G357" s="128"/>
      <c r="H357" s="128"/>
      <c r="T357" s="128"/>
      <c r="U357" s="128"/>
    </row>
    <row r="358" spans="5:21" ht="12.75">
      <c r="E358" s="128"/>
      <c r="F358" s="128"/>
      <c r="G358" s="128"/>
      <c r="H358" s="128"/>
      <c r="T358" s="128"/>
      <c r="U358" s="128"/>
    </row>
    <row r="359" spans="5:21" ht="12.75">
      <c r="E359" s="128"/>
      <c r="F359" s="128"/>
      <c r="G359" s="128"/>
      <c r="H359" s="128"/>
      <c r="T359" s="128"/>
      <c r="U359" s="128"/>
    </row>
    <row r="360" spans="5:21" ht="12.75">
      <c r="E360" s="128"/>
      <c r="F360" s="128"/>
      <c r="G360" s="128"/>
      <c r="H360" s="128"/>
      <c r="T360" s="128"/>
      <c r="U360" s="128"/>
    </row>
    <row r="361" spans="5:21" ht="12.75">
      <c r="E361" s="128"/>
      <c r="F361" s="128"/>
      <c r="G361" s="128"/>
      <c r="H361" s="128"/>
      <c r="T361" s="128"/>
      <c r="U361" s="128"/>
    </row>
    <row r="362" spans="5:21" ht="12.75">
      <c r="E362" s="128"/>
      <c r="F362" s="128"/>
      <c r="G362" s="128"/>
      <c r="H362" s="128"/>
      <c r="T362" s="128"/>
      <c r="U362" s="128"/>
    </row>
    <row r="363" spans="5:21" ht="12.75">
      <c r="E363" s="128"/>
      <c r="F363" s="128"/>
      <c r="G363" s="128"/>
      <c r="H363" s="128"/>
      <c r="T363" s="128"/>
      <c r="U363" s="128"/>
    </row>
    <row r="364" spans="5:21" ht="12.75">
      <c r="E364" s="128"/>
      <c r="F364" s="128"/>
      <c r="G364" s="128"/>
      <c r="H364" s="128"/>
      <c r="T364" s="128"/>
      <c r="U364" s="128"/>
    </row>
    <row r="365" spans="5:21" ht="12.75">
      <c r="E365" s="128"/>
      <c r="F365" s="128"/>
      <c r="G365" s="128"/>
      <c r="H365" s="128"/>
      <c r="T365" s="128"/>
      <c r="U365" s="128"/>
    </row>
    <row r="366" spans="5:21" ht="12.75">
      <c r="E366" s="128"/>
      <c r="F366" s="128"/>
      <c r="G366" s="128"/>
      <c r="H366" s="128"/>
      <c r="T366" s="128"/>
      <c r="U366" s="128"/>
    </row>
    <row r="367" spans="5:21" ht="12.75">
      <c r="E367" s="128"/>
      <c r="F367" s="128"/>
      <c r="G367" s="128"/>
      <c r="H367" s="128"/>
      <c r="T367" s="128"/>
      <c r="U367" s="128"/>
    </row>
    <row r="368" spans="5:21" ht="12.75">
      <c r="E368" s="128"/>
      <c r="F368" s="128"/>
      <c r="G368" s="128"/>
      <c r="H368" s="128"/>
      <c r="T368" s="128"/>
      <c r="U368" s="128"/>
    </row>
    <row r="369" spans="5:21" ht="12.75">
      <c r="E369" s="128"/>
      <c r="F369" s="128"/>
      <c r="G369" s="128"/>
      <c r="H369" s="128"/>
      <c r="T369" s="128"/>
      <c r="U369" s="128"/>
    </row>
    <row r="370" spans="5:21" ht="12.75">
      <c r="E370" s="128"/>
      <c r="F370" s="128"/>
      <c r="G370" s="128"/>
      <c r="H370" s="128"/>
      <c r="T370" s="128"/>
      <c r="U370" s="128"/>
    </row>
    <row r="371" spans="5:21" ht="12.75">
      <c r="E371" s="128"/>
      <c r="F371" s="128"/>
      <c r="G371" s="128"/>
      <c r="H371" s="128"/>
      <c r="T371" s="128"/>
      <c r="U371" s="128"/>
    </row>
    <row r="372" spans="5:21" ht="12.75">
      <c r="E372" s="128"/>
      <c r="F372" s="128"/>
      <c r="G372" s="128"/>
      <c r="H372" s="128"/>
      <c r="T372" s="128"/>
      <c r="U372" s="128"/>
    </row>
    <row r="373" spans="5:21" ht="12.75">
      <c r="E373" s="128"/>
      <c r="F373" s="128"/>
      <c r="G373" s="128"/>
      <c r="H373" s="128"/>
      <c r="T373" s="128"/>
      <c r="U373" s="128"/>
    </row>
    <row r="374" spans="5:21" ht="12.75">
      <c r="E374" s="128"/>
      <c r="F374" s="128"/>
      <c r="G374" s="128"/>
      <c r="H374" s="128"/>
      <c r="T374" s="128"/>
      <c r="U374" s="128"/>
    </row>
    <row r="375" spans="5:21" ht="12.75">
      <c r="E375" s="128"/>
      <c r="F375" s="128"/>
      <c r="G375" s="128"/>
      <c r="H375" s="128"/>
      <c r="T375" s="128"/>
      <c r="U375" s="128"/>
    </row>
    <row r="376" spans="5:21" ht="12.75">
      <c r="E376" s="128"/>
      <c r="F376" s="128"/>
      <c r="G376" s="128"/>
      <c r="H376" s="128"/>
      <c r="T376" s="128"/>
      <c r="U376" s="128"/>
    </row>
    <row r="377" spans="5:21" ht="12.75">
      <c r="E377" s="128"/>
      <c r="F377" s="128"/>
      <c r="G377" s="128"/>
      <c r="H377" s="128"/>
      <c r="T377" s="128"/>
      <c r="U377" s="128"/>
    </row>
    <row r="378" spans="5:21" ht="12.75">
      <c r="E378" s="128"/>
      <c r="F378" s="128"/>
      <c r="G378" s="128"/>
      <c r="H378" s="128"/>
      <c r="T378" s="128"/>
      <c r="U378" s="128"/>
    </row>
    <row r="379" spans="5:21" ht="12.75">
      <c r="E379" s="128"/>
      <c r="F379" s="128"/>
      <c r="G379" s="128"/>
      <c r="H379" s="128"/>
      <c r="T379" s="128"/>
      <c r="U379" s="128"/>
    </row>
    <row r="380" spans="5:21" ht="12.75">
      <c r="E380" s="128"/>
      <c r="F380" s="128"/>
      <c r="G380" s="128"/>
      <c r="H380" s="128"/>
      <c r="T380" s="128"/>
      <c r="U380" s="128"/>
    </row>
    <row r="381" spans="5:21" ht="12.75">
      <c r="E381" s="128"/>
      <c r="F381" s="128"/>
      <c r="G381" s="128"/>
      <c r="H381" s="128"/>
      <c r="T381" s="128"/>
      <c r="U381" s="128"/>
    </row>
    <row r="382" spans="5:21" ht="12.75">
      <c r="E382" s="128"/>
      <c r="F382" s="128"/>
      <c r="G382" s="128"/>
      <c r="H382" s="128"/>
      <c r="T382" s="128"/>
      <c r="U382" s="128"/>
    </row>
    <row r="383" spans="5:21" ht="12.75">
      <c r="E383" s="128"/>
      <c r="F383" s="128"/>
      <c r="G383" s="128"/>
      <c r="H383" s="128"/>
      <c r="T383" s="128"/>
      <c r="U383" s="128"/>
    </row>
    <row r="384" spans="5:21" ht="12.75">
      <c r="E384" s="128"/>
      <c r="F384" s="128"/>
      <c r="G384" s="128"/>
      <c r="H384" s="128"/>
      <c r="T384" s="128"/>
      <c r="U384" s="128"/>
    </row>
    <row r="385" spans="5:21" ht="12.75">
      <c r="E385" s="128"/>
      <c r="F385" s="128"/>
      <c r="G385" s="128"/>
      <c r="H385" s="128"/>
      <c r="T385" s="128"/>
      <c r="U385" s="128"/>
    </row>
    <row r="386" spans="5:21" ht="12.75">
      <c r="E386" s="128"/>
      <c r="F386" s="128"/>
      <c r="G386" s="128"/>
      <c r="H386" s="128"/>
      <c r="T386" s="128"/>
      <c r="U386" s="128"/>
    </row>
    <row r="387" spans="5:21" ht="12.75">
      <c r="E387" s="128"/>
      <c r="F387" s="128"/>
      <c r="G387" s="128"/>
      <c r="H387" s="128"/>
      <c r="T387" s="128"/>
      <c r="U387" s="128"/>
    </row>
    <row r="388" spans="5:21" ht="12.75">
      <c r="E388" s="128"/>
      <c r="F388" s="128"/>
      <c r="G388" s="128"/>
      <c r="H388" s="128"/>
      <c r="T388" s="128"/>
      <c r="U388" s="128"/>
    </row>
    <row r="389" spans="5:21" ht="12.75">
      <c r="E389" s="128"/>
      <c r="F389" s="128"/>
      <c r="G389" s="128"/>
      <c r="H389" s="128"/>
      <c r="T389" s="128"/>
      <c r="U389" s="128"/>
    </row>
    <row r="390" spans="5:21" ht="12.75">
      <c r="E390" s="128"/>
      <c r="F390" s="128"/>
      <c r="G390" s="128"/>
      <c r="H390" s="128"/>
      <c r="T390" s="128"/>
      <c r="U390" s="128"/>
    </row>
    <row r="391" spans="5:21" ht="12.75">
      <c r="E391" s="128"/>
      <c r="F391" s="128"/>
      <c r="G391" s="128"/>
      <c r="H391" s="128"/>
      <c r="T391" s="128"/>
      <c r="U391" s="128"/>
    </row>
    <row r="392" spans="5:21" ht="12.75">
      <c r="E392" s="128"/>
      <c r="F392" s="128"/>
      <c r="G392" s="128"/>
      <c r="H392" s="128"/>
      <c r="T392" s="128"/>
      <c r="U392" s="128"/>
    </row>
    <row r="393" spans="5:21" ht="12.75">
      <c r="E393" s="128"/>
      <c r="F393" s="128"/>
      <c r="G393" s="128"/>
      <c r="H393" s="128"/>
      <c r="T393" s="128"/>
      <c r="U393" s="128"/>
    </row>
    <row r="394" spans="5:21" ht="12.75">
      <c r="E394" s="128"/>
      <c r="F394" s="128"/>
      <c r="G394" s="128"/>
      <c r="H394" s="128"/>
      <c r="T394" s="128"/>
      <c r="U394" s="128"/>
    </row>
    <row r="395" spans="5:21" ht="12.75">
      <c r="E395" s="128"/>
      <c r="F395" s="128"/>
      <c r="G395" s="128"/>
      <c r="H395" s="128"/>
      <c r="T395" s="128"/>
      <c r="U395" s="128"/>
    </row>
    <row r="396" spans="5:21" ht="12.75">
      <c r="E396" s="128"/>
      <c r="F396" s="128"/>
      <c r="G396" s="128"/>
      <c r="H396" s="128"/>
      <c r="T396" s="128"/>
      <c r="U396" s="128"/>
    </row>
    <row r="397" spans="5:21" ht="12.75">
      <c r="E397" s="128"/>
      <c r="F397" s="128"/>
      <c r="G397" s="128"/>
      <c r="H397" s="128"/>
      <c r="T397" s="128"/>
      <c r="U397" s="128"/>
    </row>
    <row r="398" spans="5:21" ht="12.75">
      <c r="E398" s="128"/>
      <c r="F398" s="128"/>
      <c r="G398" s="128"/>
      <c r="H398" s="128"/>
      <c r="T398" s="128"/>
      <c r="U398" s="128"/>
    </row>
    <row r="399" spans="5:21" ht="12.75">
      <c r="E399" s="128"/>
      <c r="F399" s="128"/>
      <c r="G399" s="128"/>
      <c r="H399" s="128"/>
      <c r="T399" s="128"/>
      <c r="U399" s="128"/>
    </row>
    <row r="400" spans="5:21" ht="12.75">
      <c r="E400" s="128"/>
      <c r="F400" s="128"/>
      <c r="G400" s="128"/>
      <c r="H400" s="128"/>
      <c r="T400" s="128"/>
      <c r="U400" s="128"/>
    </row>
    <row r="401" spans="5:21" ht="12.75">
      <c r="E401" s="128"/>
      <c r="F401" s="128"/>
      <c r="G401" s="128"/>
      <c r="H401" s="128"/>
      <c r="T401" s="128"/>
      <c r="U401" s="128"/>
    </row>
    <row r="402" spans="5:21" ht="12.75">
      <c r="E402" s="128"/>
      <c r="F402" s="128"/>
      <c r="G402" s="128"/>
      <c r="H402" s="128"/>
      <c r="T402" s="128"/>
      <c r="U402" s="128"/>
    </row>
    <row r="403" spans="5:21" ht="12.75">
      <c r="E403" s="128"/>
      <c r="F403" s="128"/>
      <c r="G403" s="128"/>
      <c r="H403" s="128"/>
      <c r="T403" s="128"/>
      <c r="U403" s="128"/>
    </row>
    <row r="404" spans="5:21" ht="12.75">
      <c r="E404" s="128"/>
      <c r="F404" s="128"/>
      <c r="G404" s="128"/>
      <c r="H404" s="128"/>
      <c r="T404" s="128"/>
      <c r="U404" s="128"/>
    </row>
    <row r="405" spans="5:21" ht="12.75">
      <c r="E405" s="128"/>
      <c r="F405" s="128"/>
      <c r="G405" s="128"/>
      <c r="H405" s="128"/>
      <c r="T405" s="128"/>
      <c r="U405" s="128"/>
    </row>
    <row r="406" spans="5:21" ht="12.75">
      <c r="E406" s="128"/>
      <c r="F406" s="128"/>
      <c r="G406" s="128"/>
      <c r="H406" s="128"/>
      <c r="T406" s="128"/>
      <c r="U406" s="128"/>
    </row>
    <row r="407" spans="5:21" ht="12.75">
      <c r="E407" s="128"/>
      <c r="F407" s="128"/>
      <c r="G407" s="128"/>
      <c r="H407" s="128"/>
      <c r="T407" s="128"/>
      <c r="U407" s="128"/>
    </row>
    <row r="408" spans="5:21" ht="12.75">
      <c r="E408" s="128"/>
      <c r="F408" s="128"/>
      <c r="G408" s="128"/>
      <c r="H408" s="128"/>
      <c r="T408" s="128"/>
      <c r="U408" s="128"/>
    </row>
    <row r="409" spans="5:21" ht="12.75">
      <c r="E409" s="128"/>
      <c r="F409" s="128"/>
      <c r="G409" s="128"/>
      <c r="H409" s="128"/>
      <c r="T409" s="128"/>
      <c r="U409" s="128"/>
    </row>
    <row r="410" spans="5:21" ht="12.75">
      <c r="E410" s="128"/>
      <c r="F410" s="128"/>
      <c r="G410" s="128"/>
      <c r="H410" s="128"/>
      <c r="T410" s="128"/>
      <c r="U410" s="128"/>
    </row>
    <row r="411" spans="5:21" ht="12.75">
      <c r="E411" s="128"/>
      <c r="F411" s="128"/>
      <c r="G411" s="128"/>
      <c r="H411" s="128"/>
      <c r="T411" s="128"/>
      <c r="U411" s="128"/>
    </row>
    <row r="412" spans="5:21" ht="12.75">
      <c r="E412" s="128"/>
      <c r="F412" s="128"/>
      <c r="G412" s="128"/>
      <c r="H412" s="128"/>
      <c r="T412" s="128"/>
      <c r="U412" s="128"/>
    </row>
    <row r="413" spans="5:21" ht="12.75">
      <c r="E413" s="128"/>
      <c r="F413" s="128"/>
      <c r="G413" s="128"/>
      <c r="H413" s="128"/>
      <c r="T413" s="128"/>
      <c r="U413" s="128"/>
    </row>
    <row r="414" spans="5:21" ht="12.75">
      <c r="E414" s="128"/>
      <c r="F414" s="128"/>
      <c r="G414" s="128"/>
      <c r="H414" s="128"/>
      <c r="T414" s="128"/>
      <c r="U414" s="128"/>
    </row>
    <row r="415" spans="5:21" ht="12.75">
      <c r="E415" s="128"/>
      <c r="F415" s="128"/>
      <c r="G415" s="128"/>
      <c r="H415" s="128"/>
      <c r="T415" s="128"/>
      <c r="U415" s="128"/>
    </row>
    <row r="416" spans="5:21" ht="12.75">
      <c r="E416" s="128"/>
      <c r="F416" s="128"/>
      <c r="G416" s="128"/>
      <c r="H416" s="128"/>
      <c r="T416" s="128"/>
      <c r="U416" s="128"/>
    </row>
    <row r="417" spans="5:21" ht="12.75">
      <c r="E417" s="128"/>
      <c r="F417" s="128"/>
      <c r="G417" s="128"/>
      <c r="H417" s="128"/>
      <c r="T417" s="128"/>
      <c r="U417" s="128"/>
    </row>
    <row r="418" spans="5:21" ht="12.75">
      <c r="E418" s="128"/>
      <c r="F418" s="128"/>
      <c r="G418" s="128"/>
      <c r="H418" s="128"/>
      <c r="T418" s="128"/>
      <c r="U418" s="128"/>
    </row>
    <row r="419" spans="5:21" ht="12.75">
      <c r="E419" s="128"/>
      <c r="F419" s="128"/>
      <c r="G419" s="128"/>
      <c r="H419" s="128"/>
      <c r="T419" s="128"/>
      <c r="U419" s="128"/>
    </row>
    <row r="420" spans="5:21" ht="12.75">
      <c r="E420" s="128"/>
      <c r="F420" s="128"/>
      <c r="G420" s="128"/>
      <c r="H420" s="128"/>
      <c r="T420" s="128"/>
      <c r="U420" s="128"/>
    </row>
    <row r="421" spans="5:21" ht="12.75">
      <c r="E421" s="128"/>
      <c r="F421" s="128"/>
      <c r="G421" s="128"/>
      <c r="H421" s="128"/>
      <c r="T421" s="128"/>
      <c r="U421" s="128"/>
    </row>
    <row r="422" spans="5:21" ht="12.75">
      <c r="E422" s="128"/>
      <c r="F422" s="128"/>
      <c r="G422" s="128"/>
      <c r="H422" s="128"/>
      <c r="T422" s="128"/>
      <c r="U422" s="128"/>
    </row>
    <row r="423" spans="5:21" ht="12.75">
      <c r="E423" s="128"/>
      <c r="F423" s="128"/>
      <c r="G423" s="128"/>
      <c r="H423" s="128"/>
      <c r="T423" s="128"/>
      <c r="U423" s="128"/>
    </row>
    <row r="424" spans="5:21" ht="12.75">
      <c r="E424" s="128"/>
      <c r="F424" s="128"/>
      <c r="G424" s="128"/>
      <c r="H424" s="128"/>
      <c r="T424" s="128"/>
      <c r="U424" s="128"/>
    </row>
    <row r="425" spans="5:21" ht="12.75">
      <c r="E425" s="128"/>
      <c r="F425" s="128"/>
      <c r="G425" s="128"/>
      <c r="H425" s="128"/>
      <c r="T425" s="128"/>
      <c r="U425" s="128"/>
    </row>
    <row r="426" spans="5:21" ht="12.75">
      <c r="E426" s="128"/>
      <c r="F426" s="128"/>
      <c r="G426" s="128"/>
      <c r="H426" s="128"/>
      <c r="T426" s="128"/>
      <c r="U426" s="128"/>
    </row>
    <row r="427" spans="5:21" ht="12.75">
      <c r="E427" s="128"/>
      <c r="F427" s="128"/>
      <c r="G427" s="128"/>
      <c r="H427" s="128"/>
      <c r="T427" s="128"/>
      <c r="U427" s="128"/>
    </row>
    <row r="428" spans="5:21" ht="12.75">
      <c r="E428" s="128"/>
      <c r="F428" s="128"/>
      <c r="G428" s="128"/>
      <c r="H428" s="128"/>
      <c r="T428" s="128"/>
      <c r="U428" s="128"/>
    </row>
    <row r="429" spans="5:21" ht="12.75">
      <c r="E429" s="128"/>
      <c r="F429" s="128"/>
      <c r="G429" s="128"/>
      <c r="H429" s="128"/>
      <c r="T429" s="128"/>
      <c r="U429" s="128"/>
    </row>
    <row r="430" spans="5:21" ht="12.75">
      <c r="E430" s="128"/>
      <c r="F430" s="128"/>
      <c r="G430" s="128"/>
      <c r="H430" s="128"/>
      <c r="T430" s="128"/>
      <c r="U430" s="128"/>
    </row>
    <row r="431" spans="5:21" ht="12.75">
      <c r="E431" s="128"/>
      <c r="F431" s="128"/>
      <c r="G431" s="128"/>
      <c r="H431" s="128"/>
      <c r="T431" s="128"/>
      <c r="U431" s="128"/>
    </row>
    <row r="432" spans="5:21" ht="12.75">
      <c r="E432" s="128"/>
      <c r="F432" s="128"/>
      <c r="G432" s="128"/>
      <c r="H432" s="128"/>
      <c r="T432" s="128"/>
      <c r="U432" s="128"/>
    </row>
    <row r="433" spans="5:21" ht="12.75">
      <c r="E433" s="128"/>
      <c r="F433" s="128"/>
      <c r="G433" s="128"/>
      <c r="H433" s="128"/>
      <c r="T433" s="128"/>
      <c r="U433" s="128"/>
    </row>
    <row r="434" spans="5:21" ht="12.75">
      <c r="E434" s="128"/>
      <c r="F434" s="128"/>
      <c r="G434" s="128"/>
      <c r="H434" s="128"/>
      <c r="T434" s="128"/>
      <c r="U434" s="128"/>
    </row>
    <row r="435" spans="5:21" ht="12.75">
      <c r="E435" s="128"/>
      <c r="F435" s="128"/>
      <c r="G435" s="128"/>
      <c r="H435" s="128"/>
      <c r="T435" s="128"/>
      <c r="U435" s="128"/>
    </row>
    <row r="436" spans="5:21" ht="12.75">
      <c r="E436" s="128"/>
      <c r="F436" s="128"/>
      <c r="G436" s="128"/>
      <c r="H436" s="128"/>
      <c r="T436" s="128"/>
      <c r="U436" s="128"/>
    </row>
    <row r="437" spans="5:21" ht="12.75">
      <c r="E437" s="128"/>
      <c r="F437" s="128"/>
      <c r="G437" s="128"/>
      <c r="H437" s="128"/>
      <c r="T437" s="128"/>
      <c r="U437" s="128"/>
    </row>
    <row r="438" spans="5:21" ht="12.75">
      <c r="E438" s="128"/>
      <c r="F438" s="128"/>
      <c r="G438" s="128"/>
      <c r="H438" s="128"/>
      <c r="T438" s="128"/>
      <c r="U438" s="128"/>
    </row>
    <row r="439" spans="5:21" ht="12.75">
      <c r="E439" s="128"/>
      <c r="F439" s="128"/>
      <c r="G439" s="128"/>
      <c r="H439" s="128"/>
      <c r="T439" s="128"/>
      <c r="U439" s="128"/>
    </row>
    <row r="440" spans="5:21" ht="12.75">
      <c r="E440" s="128"/>
      <c r="F440" s="128"/>
      <c r="G440" s="128"/>
      <c r="H440" s="128"/>
      <c r="T440" s="128"/>
      <c r="U440" s="128"/>
    </row>
    <row r="441" spans="5:21" ht="12.75">
      <c r="E441" s="128"/>
      <c r="F441" s="128"/>
      <c r="G441" s="128"/>
      <c r="H441" s="128"/>
      <c r="T441" s="128"/>
      <c r="U441" s="128"/>
    </row>
    <row r="442" spans="5:21" ht="12.75">
      <c r="E442" s="128"/>
      <c r="F442" s="128"/>
      <c r="G442" s="128"/>
      <c r="H442" s="128"/>
      <c r="T442" s="128"/>
      <c r="U442" s="128"/>
    </row>
    <row r="443" spans="5:21" ht="12.75">
      <c r="E443" s="128"/>
      <c r="F443" s="128"/>
      <c r="G443" s="128"/>
      <c r="H443" s="128"/>
      <c r="T443" s="128"/>
      <c r="U443" s="128"/>
    </row>
    <row r="444" spans="5:21" ht="12.75">
      <c r="E444" s="128"/>
      <c r="F444" s="128"/>
      <c r="G444" s="128"/>
      <c r="H444" s="128"/>
      <c r="T444" s="128"/>
      <c r="U444" s="128"/>
    </row>
    <row r="445" spans="5:21" ht="12.75">
      <c r="E445" s="128"/>
      <c r="F445" s="128"/>
      <c r="G445" s="128"/>
      <c r="H445" s="128"/>
      <c r="T445" s="128"/>
      <c r="U445" s="128"/>
    </row>
    <row r="446" spans="5:21" ht="12.75">
      <c r="E446" s="128"/>
      <c r="F446" s="128"/>
      <c r="G446" s="128"/>
      <c r="H446" s="128"/>
      <c r="T446" s="128"/>
      <c r="U446" s="128"/>
    </row>
    <row r="447" spans="5:21" ht="12.75">
      <c r="E447" s="128"/>
      <c r="F447" s="128"/>
      <c r="G447" s="128"/>
      <c r="H447" s="128"/>
      <c r="T447" s="128"/>
      <c r="U447" s="128"/>
    </row>
    <row r="448" spans="5:21" ht="12.75">
      <c r="E448" s="128"/>
      <c r="F448" s="128"/>
      <c r="G448" s="128"/>
      <c r="H448" s="128"/>
      <c r="T448" s="128"/>
      <c r="U448" s="128"/>
    </row>
    <row r="449" spans="5:21" ht="12.75">
      <c r="E449" s="128"/>
      <c r="F449" s="128"/>
      <c r="G449" s="128"/>
      <c r="H449" s="128"/>
      <c r="T449" s="128"/>
      <c r="U449" s="128"/>
    </row>
    <row r="450" spans="5:21" ht="12.75">
      <c r="E450" s="128"/>
      <c r="F450" s="128"/>
      <c r="G450" s="128"/>
      <c r="H450" s="128"/>
      <c r="T450" s="128"/>
      <c r="U450" s="128"/>
    </row>
    <row r="451" spans="5:21" ht="12.75">
      <c r="E451" s="128"/>
      <c r="F451" s="128"/>
      <c r="G451" s="128"/>
      <c r="H451" s="128"/>
      <c r="T451" s="128"/>
      <c r="U451" s="128"/>
    </row>
    <row r="452" spans="5:21" ht="12.75">
      <c r="E452" s="128"/>
      <c r="F452" s="128"/>
      <c r="G452" s="128"/>
      <c r="H452" s="128"/>
      <c r="T452" s="128"/>
      <c r="U452" s="128"/>
    </row>
    <row r="453" spans="5:21" ht="12.75">
      <c r="E453" s="128"/>
      <c r="F453" s="128"/>
      <c r="G453" s="128"/>
      <c r="H453" s="128"/>
      <c r="T453" s="128"/>
      <c r="U453" s="128"/>
    </row>
    <row r="454" spans="5:21" ht="12.75">
      <c r="E454" s="128"/>
      <c r="F454" s="128"/>
      <c r="G454" s="128"/>
      <c r="H454" s="128"/>
      <c r="T454" s="128"/>
      <c r="U454" s="128"/>
    </row>
    <row r="455" spans="5:21" ht="12.75">
      <c r="E455" s="128"/>
      <c r="F455" s="128"/>
      <c r="G455" s="128"/>
      <c r="H455" s="128"/>
      <c r="T455" s="128"/>
      <c r="U455" s="128"/>
    </row>
    <row r="456" spans="5:21" ht="12.75">
      <c r="E456" s="128"/>
      <c r="F456" s="128"/>
      <c r="G456" s="128"/>
      <c r="H456" s="128"/>
      <c r="T456" s="128"/>
      <c r="U456" s="128"/>
    </row>
    <row r="457" spans="5:21" ht="12.75">
      <c r="E457" s="128"/>
      <c r="F457" s="128"/>
      <c r="G457" s="128"/>
      <c r="H457" s="128"/>
      <c r="T457" s="128"/>
      <c r="U457" s="128"/>
    </row>
    <row r="458" spans="5:21" ht="12.75">
      <c r="E458" s="128"/>
      <c r="F458" s="128"/>
      <c r="G458" s="128"/>
      <c r="H458" s="128"/>
      <c r="T458" s="128"/>
      <c r="U458" s="128"/>
    </row>
    <row r="459" spans="5:21" ht="12.75">
      <c r="E459" s="128"/>
      <c r="F459" s="128"/>
      <c r="G459" s="128"/>
      <c r="H459" s="128"/>
      <c r="T459" s="128"/>
      <c r="U459" s="128"/>
    </row>
    <row r="460" spans="5:21" ht="12.75">
      <c r="E460" s="128"/>
      <c r="F460" s="128"/>
      <c r="G460" s="128"/>
      <c r="H460" s="128"/>
      <c r="T460" s="128"/>
      <c r="U460" s="128"/>
    </row>
    <row r="461" spans="5:21" ht="12.75">
      <c r="E461" s="128"/>
      <c r="F461" s="128"/>
      <c r="G461" s="128"/>
      <c r="H461" s="128"/>
      <c r="T461" s="128"/>
      <c r="U461" s="128"/>
    </row>
    <row r="462" spans="5:21" ht="12.75">
      <c r="E462" s="128"/>
      <c r="F462" s="128"/>
      <c r="G462" s="128"/>
      <c r="H462" s="128"/>
      <c r="T462" s="128"/>
      <c r="U462" s="128"/>
    </row>
    <row r="463" spans="5:21" ht="12.75">
      <c r="E463" s="128"/>
      <c r="F463" s="128"/>
      <c r="G463" s="128"/>
      <c r="H463" s="128"/>
      <c r="T463" s="128"/>
      <c r="U463" s="128"/>
    </row>
    <row r="464" spans="5:21" ht="12.75">
      <c r="E464" s="128"/>
      <c r="F464" s="128"/>
      <c r="G464" s="128"/>
      <c r="H464" s="128"/>
      <c r="T464" s="128"/>
      <c r="U464" s="128"/>
    </row>
    <row r="465" spans="5:21" ht="12.75">
      <c r="E465" s="128"/>
      <c r="F465" s="128"/>
      <c r="G465" s="128"/>
      <c r="H465" s="128"/>
      <c r="T465" s="128"/>
      <c r="U465" s="128"/>
    </row>
    <row r="466" spans="5:21" ht="12.75">
      <c r="E466" s="128"/>
      <c r="F466" s="128"/>
      <c r="G466" s="128"/>
      <c r="H466" s="128"/>
      <c r="T466" s="128"/>
      <c r="U466" s="128"/>
    </row>
    <row r="467" spans="5:21" ht="12.75">
      <c r="E467" s="128"/>
      <c r="F467" s="128"/>
      <c r="G467" s="128"/>
      <c r="H467" s="128"/>
      <c r="T467" s="128"/>
      <c r="U467" s="128"/>
    </row>
    <row r="468" spans="5:21" ht="12.75">
      <c r="E468" s="128"/>
      <c r="F468" s="128"/>
      <c r="G468" s="128"/>
      <c r="H468" s="128"/>
      <c r="T468" s="128"/>
      <c r="U468" s="128"/>
    </row>
    <row r="469" spans="5:21" ht="12.75">
      <c r="E469" s="128"/>
      <c r="F469" s="128"/>
      <c r="G469" s="128"/>
      <c r="H469" s="128"/>
      <c r="T469" s="128"/>
      <c r="U469" s="128"/>
    </row>
    <row r="470" spans="5:21" ht="12.75">
      <c r="E470" s="128"/>
      <c r="F470" s="128"/>
      <c r="G470" s="128"/>
      <c r="H470" s="128"/>
      <c r="T470" s="128"/>
      <c r="U470" s="128"/>
    </row>
    <row r="471" spans="5:21" ht="12.75">
      <c r="E471" s="128"/>
      <c r="F471" s="128"/>
      <c r="G471" s="128"/>
      <c r="H471" s="128"/>
      <c r="T471" s="128"/>
      <c r="U471" s="128"/>
    </row>
    <row r="472" spans="5:21" ht="12.75">
      <c r="E472" s="128"/>
      <c r="F472" s="128"/>
      <c r="G472" s="128"/>
      <c r="H472" s="128"/>
      <c r="T472" s="128"/>
      <c r="U472" s="128"/>
    </row>
    <row r="473" spans="5:21" ht="12.75">
      <c r="E473" s="128"/>
      <c r="F473" s="128"/>
      <c r="G473" s="128"/>
      <c r="H473" s="128"/>
      <c r="T473" s="128"/>
      <c r="U473" s="128"/>
    </row>
    <row r="474" spans="5:21" ht="12.75">
      <c r="E474" s="128"/>
      <c r="F474" s="128"/>
      <c r="G474" s="128"/>
      <c r="H474" s="128"/>
      <c r="T474" s="128"/>
      <c r="U474" s="128"/>
    </row>
    <row r="475" spans="5:21" ht="12.75">
      <c r="E475" s="128"/>
      <c r="F475" s="128"/>
      <c r="G475" s="128"/>
      <c r="H475" s="128"/>
      <c r="T475" s="128"/>
      <c r="U475" s="128"/>
    </row>
    <row r="476" spans="5:21" ht="12.75">
      <c r="E476" s="128"/>
      <c r="F476" s="128"/>
      <c r="G476" s="128"/>
      <c r="H476" s="128"/>
      <c r="T476" s="128"/>
      <c r="U476" s="128"/>
    </row>
    <row r="477" spans="5:21" ht="12.75">
      <c r="E477" s="128"/>
      <c r="F477" s="128"/>
      <c r="G477" s="128"/>
      <c r="H477" s="128"/>
      <c r="T477" s="128"/>
      <c r="U477" s="128"/>
    </row>
    <row r="478" spans="5:21" ht="12.75">
      <c r="E478" s="128"/>
      <c r="F478" s="128"/>
      <c r="G478" s="128"/>
      <c r="H478" s="128"/>
      <c r="T478" s="128"/>
      <c r="U478" s="128"/>
    </row>
    <row r="479" spans="5:21" ht="12.75">
      <c r="E479" s="128"/>
      <c r="F479" s="128"/>
      <c r="G479" s="128"/>
      <c r="H479" s="128"/>
      <c r="T479" s="128"/>
      <c r="U479" s="128"/>
    </row>
    <row r="480" spans="5:21" ht="12.75">
      <c r="E480" s="128"/>
      <c r="F480" s="128"/>
      <c r="G480" s="128"/>
      <c r="H480" s="128"/>
      <c r="T480" s="128"/>
      <c r="U480" s="128"/>
    </row>
    <row r="481" spans="5:21" ht="12.75">
      <c r="E481" s="128"/>
      <c r="F481" s="128"/>
      <c r="G481" s="128"/>
      <c r="H481" s="128"/>
      <c r="T481" s="128"/>
      <c r="U481" s="128"/>
    </row>
    <row r="482" spans="5:21" ht="12.75">
      <c r="E482" s="128"/>
      <c r="F482" s="128"/>
      <c r="G482" s="128"/>
      <c r="H482" s="128"/>
      <c r="T482" s="128"/>
      <c r="U482" s="128"/>
    </row>
    <row r="483" spans="5:21" ht="12.75">
      <c r="E483" s="128"/>
      <c r="F483" s="128"/>
      <c r="G483" s="128"/>
      <c r="H483" s="128"/>
      <c r="T483" s="128"/>
      <c r="U483" s="128"/>
    </row>
    <row r="484" spans="5:21" ht="12.75">
      <c r="E484" s="128"/>
      <c r="F484" s="128"/>
      <c r="G484" s="128"/>
      <c r="H484" s="128"/>
      <c r="T484" s="128"/>
      <c r="U484" s="128"/>
    </row>
    <row r="485" spans="5:21" ht="12.75">
      <c r="E485" s="128"/>
      <c r="F485" s="128"/>
      <c r="G485" s="128"/>
      <c r="H485" s="128"/>
      <c r="T485" s="128"/>
      <c r="U485" s="128"/>
    </row>
    <row r="486" spans="5:21" ht="12.75">
      <c r="E486" s="128"/>
      <c r="F486" s="128"/>
      <c r="G486" s="128"/>
      <c r="H486" s="128"/>
      <c r="T486" s="128"/>
      <c r="U486" s="128"/>
    </row>
    <row r="487" spans="5:21" ht="12.75">
      <c r="E487" s="128"/>
      <c r="F487" s="128"/>
      <c r="G487" s="128"/>
      <c r="H487" s="128"/>
      <c r="T487" s="128"/>
      <c r="U487" s="128"/>
    </row>
    <row r="488" spans="5:21" ht="12.75">
      <c r="E488" s="128"/>
      <c r="F488" s="128"/>
      <c r="G488" s="128"/>
      <c r="H488" s="128"/>
      <c r="T488" s="128"/>
      <c r="U488" s="128"/>
    </row>
    <row r="489" spans="5:21" ht="12.75">
      <c r="E489" s="128"/>
      <c r="F489" s="128"/>
      <c r="G489" s="128"/>
      <c r="H489" s="128"/>
      <c r="T489" s="128"/>
      <c r="U489" s="128"/>
    </row>
    <row r="490" spans="5:21" ht="12.75">
      <c r="E490" s="128"/>
      <c r="F490" s="128"/>
      <c r="G490" s="128"/>
      <c r="H490" s="128"/>
      <c r="T490" s="128"/>
      <c r="U490" s="128"/>
    </row>
    <row r="491" spans="5:21" ht="12.75">
      <c r="E491" s="128"/>
      <c r="F491" s="128"/>
      <c r="G491" s="128"/>
      <c r="H491" s="128"/>
      <c r="T491" s="128"/>
      <c r="U491" s="128"/>
    </row>
    <row r="492" spans="5:21" ht="12.75">
      <c r="E492" s="128"/>
      <c r="F492" s="128"/>
      <c r="G492" s="128"/>
      <c r="H492" s="128"/>
      <c r="T492" s="128"/>
      <c r="U492" s="128"/>
    </row>
    <row r="493" spans="5:21" ht="12.75">
      <c r="E493" s="128"/>
      <c r="F493" s="128"/>
      <c r="G493" s="128"/>
      <c r="H493" s="128"/>
      <c r="T493" s="128"/>
      <c r="U493" s="128"/>
    </row>
    <row r="494" spans="5:21" ht="12.75">
      <c r="E494" s="128"/>
      <c r="F494" s="128"/>
      <c r="G494" s="128"/>
      <c r="H494" s="128"/>
      <c r="T494" s="128"/>
      <c r="U494" s="128"/>
    </row>
    <row r="495" spans="5:21" ht="12.75">
      <c r="E495" s="128"/>
      <c r="F495" s="128"/>
      <c r="G495" s="128"/>
      <c r="H495" s="128"/>
      <c r="T495" s="128"/>
      <c r="U495" s="128"/>
    </row>
    <row r="496" spans="5:21" ht="12.75">
      <c r="E496" s="128"/>
      <c r="F496" s="128"/>
      <c r="G496" s="128"/>
      <c r="H496" s="128"/>
      <c r="T496" s="128"/>
      <c r="U496" s="128"/>
    </row>
    <row r="497" spans="5:21" ht="12.75">
      <c r="E497" s="128"/>
      <c r="F497" s="128"/>
      <c r="G497" s="128"/>
      <c r="H497" s="128"/>
      <c r="T497" s="128"/>
      <c r="U497" s="128"/>
    </row>
    <row r="498" spans="5:21" ht="12.75">
      <c r="E498" s="128"/>
      <c r="F498" s="128"/>
      <c r="G498" s="128"/>
      <c r="H498" s="128"/>
      <c r="T498" s="128"/>
      <c r="U498" s="128"/>
    </row>
    <row r="499" spans="5:21" ht="12.75">
      <c r="E499" s="128"/>
      <c r="F499" s="128"/>
      <c r="G499" s="128"/>
      <c r="H499" s="128"/>
      <c r="T499" s="128"/>
      <c r="U499" s="128"/>
    </row>
    <row r="500" spans="5:21" ht="12.75">
      <c r="E500" s="128"/>
      <c r="F500" s="128"/>
      <c r="G500" s="128"/>
      <c r="H500" s="128"/>
      <c r="T500" s="128"/>
      <c r="U500" s="128"/>
    </row>
    <row r="501" spans="5:21" ht="12.75">
      <c r="E501" s="128"/>
      <c r="F501" s="128"/>
      <c r="G501" s="128"/>
      <c r="H501" s="128"/>
      <c r="T501" s="128"/>
      <c r="U501" s="128"/>
    </row>
    <row r="502" spans="5:21" ht="12.75">
      <c r="E502" s="128"/>
      <c r="F502" s="128"/>
      <c r="G502" s="128"/>
      <c r="H502" s="128"/>
      <c r="T502" s="128"/>
      <c r="U502" s="128"/>
    </row>
    <row r="503" spans="5:21" ht="12.75">
      <c r="E503" s="128"/>
      <c r="F503" s="128"/>
      <c r="G503" s="128"/>
      <c r="H503" s="128"/>
      <c r="T503" s="128"/>
      <c r="U503" s="128"/>
    </row>
    <row r="504" spans="5:21" ht="12.75">
      <c r="E504" s="128"/>
      <c r="F504" s="128"/>
      <c r="G504" s="128"/>
      <c r="H504" s="128"/>
      <c r="T504" s="128"/>
      <c r="U504" s="128"/>
    </row>
    <row r="505" spans="5:21" ht="12.75">
      <c r="E505" s="128"/>
      <c r="F505" s="128"/>
      <c r="G505" s="128"/>
      <c r="H505" s="128"/>
      <c r="T505" s="128"/>
      <c r="U505" s="128"/>
    </row>
    <row r="506" spans="5:21" ht="12.75">
      <c r="E506" s="128"/>
      <c r="F506" s="128"/>
      <c r="G506" s="128"/>
      <c r="H506" s="128"/>
      <c r="T506" s="128"/>
      <c r="U506" s="128"/>
    </row>
    <row r="507" spans="5:21" ht="12.75">
      <c r="E507" s="128"/>
      <c r="F507" s="128"/>
      <c r="G507" s="128"/>
      <c r="H507" s="128"/>
      <c r="T507" s="128"/>
      <c r="U507" s="128"/>
    </row>
    <row r="508" spans="5:21" ht="12.75">
      <c r="E508" s="128"/>
      <c r="F508" s="128"/>
      <c r="G508" s="128"/>
      <c r="H508" s="128"/>
      <c r="T508" s="128"/>
      <c r="U508" s="128"/>
    </row>
    <row r="509" spans="5:21" ht="12.75">
      <c r="E509" s="128"/>
      <c r="F509" s="128"/>
      <c r="G509" s="128"/>
      <c r="H509" s="128"/>
      <c r="T509" s="128"/>
      <c r="U509" s="128"/>
    </row>
    <row r="510" spans="5:21" ht="12.75">
      <c r="E510" s="128"/>
      <c r="F510" s="128"/>
      <c r="G510" s="128"/>
      <c r="H510" s="128"/>
      <c r="T510" s="128"/>
      <c r="U510" s="128"/>
    </row>
    <row r="511" spans="5:21" ht="12.75">
      <c r="E511" s="128"/>
      <c r="F511" s="128"/>
      <c r="G511" s="128"/>
      <c r="H511" s="128"/>
      <c r="T511" s="128"/>
      <c r="U511" s="128"/>
    </row>
    <row r="512" spans="5:21" ht="12.75">
      <c r="E512" s="128"/>
      <c r="F512" s="128"/>
      <c r="G512" s="128"/>
      <c r="H512" s="128"/>
      <c r="T512" s="128"/>
      <c r="U512" s="128"/>
    </row>
    <row r="513" spans="5:21" ht="12.75">
      <c r="E513" s="128"/>
      <c r="F513" s="128"/>
      <c r="G513" s="128"/>
      <c r="H513" s="128"/>
      <c r="T513" s="128"/>
      <c r="U513" s="128"/>
    </row>
    <row r="514" spans="5:21" ht="12.75">
      <c r="E514" s="128"/>
      <c r="F514" s="128"/>
      <c r="G514" s="128"/>
      <c r="H514" s="128"/>
      <c r="T514" s="128"/>
      <c r="U514" s="128"/>
    </row>
    <row r="515" spans="5:21" ht="12.75">
      <c r="E515" s="128"/>
      <c r="F515" s="128"/>
      <c r="G515" s="128"/>
      <c r="H515" s="128"/>
      <c r="T515" s="128"/>
      <c r="U515" s="128"/>
    </row>
    <row r="516" spans="5:21" ht="12.75">
      <c r="E516" s="128"/>
      <c r="F516" s="128"/>
      <c r="G516" s="128"/>
      <c r="H516" s="128"/>
      <c r="T516" s="128"/>
      <c r="U516" s="128"/>
    </row>
    <row r="517" spans="5:21" ht="12.75">
      <c r="E517" s="128"/>
      <c r="F517" s="128"/>
      <c r="G517" s="128"/>
      <c r="H517" s="128"/>
      <c r="T517" s="128"/>
      <c r="U517" s="128"/>
    </row>
    <row r="518" spans="5:21" ht="12.75">
      <c r="E518" s="128"/>
      <c r="F518" s="128"/>
      <c r="G518" s="128"/>
      <c r="H518" s="128"/>
      <c r="T518" s="128"/>
      <c r="U518" s="128"/>
    </row>
    <row r="519" spans="5:21" ht="12.75">
      <c r="E519" s="128"/>
      <c r="F519" s="128"/>
      <c r="G519" s="128"/>
      <c r="H519" s="128"/>
      <c r="T519" s="128"/>
      <c r="U519" s="128"/>
    </row>
    <row r="520" spans="5:21" ht="12.75">
      <c r="E520" s="128"/>
      <c r="F520" s="128"/>
      <c r="G520" s="128"/>
      <c r="H520" s="128"/>
      <c r="T520" s="128"/>
      <c r="U520" s="128"/>
    </row>
    <row r="521" spans="5:21" ht="12.75">
      <c r="E521" s="128"/>
      <c r="F521" s="128"/>
      <c r="G521" s="128"/>
      <c r="H521" s="128"/>
      <c r="T521" s="128"/>
      <c r="U521" s="128"/>
    </row>
    <row r="522" spans="5:21" ht="12.75">
      <c r="E522" s="128"/>
      <c r="F522" s="128"/>
      <c r="G522" s="128"/>
      <c r="H522" s="128"/>
      <c r="T522" s="128"/>
      <c r="U522" s="128"/>
    </row>
    <row r="523" spans="5:21" ht="12.75">
      <c r="E523" s="128"/>
      <c r="F523" s="128"/>
      <c r="G523" s="128"/>
      <c r="H523" s="128"/>
      <c r="T523" s="128"/>
      <c r="U523" s="128"/>
    </row>
    <row r="524" spans="5:21" ht="12.75">
      <c r="E524" s="128"/>
      <c r="F524" s="128"/>
      <c r="G524" s="128"/>
      <c r="H524" s="128"/>
      <c r="T524" s="128"/>
      <c r="U524" s="128"/>
    </row>
    <row r="525" spans="5:21" ht="12.75">
      <c r="E525" s="128"/>
      <c r="F525" s="128"/>
      <c r="G525" s="128"/>
      <c r="H525" s="128"/>
      <c r="T525" s="128"/>
      <c r="U525" s="128"/>
    </row>
    <row r="526" spans="5:21" ht="12.75">
      <c r="E526" s="128"/>
      <c r="F526" s="128"/>
      <c r="G526" s="128"/>
      <c r="H526" s="128"/>
      <c r="T526" s="128"/>
      <c r="U526" s="128"/>
    </row>
    <row r="527" spans="5:21" ht="12.75">
      <c r="E527" s="128"/>
      <c r="F527" s="128"/>
      <c r="G527" s="128"/>
      <c r="H527" s="128"/>
      <c r="T527" s="128"/>
      <c r="U527" s="128"/>
    </row>
    <row r="528" spans="5:21" ht="12.75">
      <c r="E528" s="128"/>
      <c r="F528" s="128"/>
      <c r="G528" s="128"/>
      <c r="H528" s="128"/>
      <c r="T528" s="128"/>
      <c r="U528" s="128"/>
    </row>
    <row r="529" spans="5:21" ht="12.75">
      <c r="E529" s="128"/>
      <c r="F529" s="128"/>
      <c r="G529" s="128"/>
      <c r="H529" s="128"/>
      <c r="T529" s="128"/>
      <c r="U529" s="128"/>
    </row>
    <row r="530" spans="5:21" ht="12.75">
      <c r="E530" s="128"/>
      <c r="F530" s="128"/>
      <c r="G530" s="128"/>
      <c r="H530" s="128"/>
      <c r="T530" s="128"/>
      <c r="U530" s="128"/>
    </row>
    <row r="531" spans="5:21" ht="12.75">
      <c r="E531" s="128"/>
      <c r="F531" s="128"/>
      <c r="G531" s="128"/>
      <c r="H531" s="128"/>
      <c r="T531" s="128"/>
      <c r="U531" s="128"/>
    </row>
    <row r="532" spans="5:21" ht="12.75">
      <c r="E532" s="128"/>
      <c r="F532" s="128"/>
      <c r="G532" s="128"/>
      <c r="H532" s="128"/>
      <c r="T532" s="128"/>
      <c r="U532" s="128"/>
    </row>
    <row r="533" spans="5:21" ht="12.75">
      <c r="E533" s="128"/>
      <c r="F533" s="128"/>
      <c r="G533" s="128"/>
      <c r="H533" s="128"/>
      <c r="T533" s="128"/>
      <c r="U533" s="128"/>
    </row>
    <row r="534" spans="5:21" ht="12.75">
      <c r="E534" s="128"/>
      <c r="F534" s="128"/>
      <c r="G534" s="128"/>
      <c r="H534" s="128"/>
      <c r="T534" s="128"/>
      <c r="U534" s="128"/>
    </row>
    <row r="535" spans="5:21" ht="12.75">
      <c r="E535" s="128"/>
      <c r="F535" s="128"/>
      <c r="G535" s="128"/>
      <c r="H535" s="128"/>
      <c r="T535" s="128"/>
      <c r="U535" s="128"/>
    </row>
    <row r="536" spans="5:21" ht="12.75">
      <c r="E536" s="128"/>
      <c r="F536" s="128"/>
      <c r="G536" s="128"/>
      <c r="H536" s="128"/>
      <c r="T536" s="128"/>
      <c r="U536" s="128"/>
    </row>
    <row r="537" spans="5:21" ht="12.75">
      <c r="E537" s="128"/>
      <c r="F537" s="128"/>
      <c r="G537" s="128"/>
      <c r="H537" s="128"/>
      <c r="T537" s="128"/>
      <c r="U537" s="128"/>
    </row>
    <row r="538" spans="5:21" ht="12.75">
      <c r="E538" s="128"/>
      <c r="F538" s="128"/>
      <c r="G538" s="128"/>
      <c r="H538" s="128"/>
      <c r="T538" s="128"/>
      <c r="U538" s="128"/>
    </row>
    <row r="539" spans="5:21" ht="12.75">
      <c r="E539" s="128"/>
      <c r="F539" s="128"/>
      <c r="G539" s="128"/>
      <c r="H539" s="128"/>
      <c r="T539" s="128"/>
      <c r="U539" s="128"/>
    </row>
    <row r="540" spans="5:21" ht="12.75">
      <c r="E540" s="128"/>
      <c r="F540" s="128"/>
      <c r="G540" s="128"/>
      <c r="H540" s="128"/>
      <c r="T540" s="128"/>
      <c r="U540" s="128"/>
    </row>
    <row r="541" spans="5:21" ht="12.75">
      <c r="E541" s="128"/>
      <c r="F541" s="128"/>
      <c r="G541" s="128"/>
      <c r="H541" s="128"/>
      <c r="T541" s="128"/>
      <c r="U541" s="128"/>
    </row>
  </sheetData>
  <printOptions/>
  <pageMargins left="0.5" right="0.5" top="0.75" bottom="0.5" header="0.25" footer="0"/>
  <pageSetup horizontalDpi="600" verticalDpi="600" orientation="landscape" scale="70" r:id="rId1"/>
  <rowBreaks count="1" manualBreakCount="1">
    <brk id="14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55"/>
  <sheetViews>
    <sheetView zoomScale="85" zoomScaleNormal="85" workbookViewId="0" topLeftCell="B2">
      <selection activeCell="B6" sqref="B6"/>
    </sheetView>
  </sheetViews>
  <sheetFormatPr defaultColWidth="9.140625" defaultRowHeight="12.75"/>
  <cols>
    <col min="1" max="1" width="2.140625" style="296" hidden="1" customWidth="1"/>
    <col min="2" max="2" width="75.00390625" style="296" customWidth="1"/>
    <col min="3" max="8" width="21.28125" style="297" customWidth="1"/>
    <col min="9" max="9" width="15.28125" style="296" hidden="1" customWidth="1"/>
    <col min="10" max="15" width="0" style="296" hidden="1" customWidth="1"/>
    <col min="16" max="16" width="13.7109375" style="296" hidden="1" customWidth="1"/>
    <col min="17" max="18" width="10.28125" style="296" hidden="1" customWidth="1"/>
    <col min="19" max="16384" width="10.28125" style="296" customWidth="1"/>
  </cols>
  <sheetData>
    <row r="1" spans="1:6" ht="12" hidden="1">
      <c r="A1" s="296" t="s">
        <v>951</v>
      </c>
      <c r="C1" s="297" t="s">
        <v>952</v>
      </c>
      <c r="D1" s="297" t="s">
        <v>953</v>
      </c>
      <c r="E1" s="297" t="s">
        <v>954</v>
      </c>
      <c r="F1" s="297" t="s">
        <v>269</v>
      </c>
    </row>
    <row r="2" spans="2:18" s="298" customFormat="1" ht="15.75" customHeight="1">
      <c r="B2" s="299" t="str">
        <f>"University of Missouri - "&amp;RBN</f>
        <v>University of Missouri - University Wide Resources</v>
      </c>
      <c r="C2" s="300"/>
      <c r="D2" s="300"/>
      <c r="E2" s="300"/>
      <c r="F2" s="300"/>
      <c r="G2" s="300"/>
      <c r="H2" s="301"/>
      <c r="M2" s="298" t="s">
        <v>955</v>
      </c>
      <c r="P2" s="302" t="s">
        <v>956</v>
      </c>
      <c r="R2" s="298" t="s">
        <v>375</v>
      </c>
    </row>
    <row r="3" spans="2:16" s="298" customFormat="1" ht="15.75" customHeight="1">
      <c r="B3" s="303" t="s">
        <v>957</v>
      </c>
      <c r="C3" s="304"/>
      <c r="D3" s="305"/>
      <c r="E3" s="304"/>
      <c r="F3" s="304"/>
      <c r="G3" s="304"/>
      <c r="H3" s="306"/>
      <c r="M3" s="298" t="s">
        <v>196</v>
      </c>
      <c r="P3" s="307">
        <f ca="1">NOW()</f>
        <v>38440.69537858796</v>
      </c>
    </row>
    <row r="4" spans="2:16" ht="15.75" customHeight="1">
      <c r="B4" s="308" t="str">
        <f>"For the Year Ending "&amp;TEXT(M4,"MMMM DD, YYYY")</f>
        <v>For the Year Ending June 30, 2004</v>
      </c>
      <c r="C4" s="309"/>
      <c r="D4" s="310"/>
      <c r="E4" s="309"/>
      <c r="F4" s="309"/>
      <c r="G4" s="309"/>
      <c r="H4" s="311"/>
      <c r="M4" s="296" t="s">
        <v>85</v>
      </c>
      <c r="P4" s="312">
        <f ca="1">NOW()</f>
        <v>38440.69537858796</v>
      </c>
    </row>
    <row r="5" spans="2:9" ht="12.75" customHeight="1">
      <c r="B5" s="313"/>
      <c r="C5" s="314"/>
      <c r="D5" s="315"/>
      <c r="E5" s="314"/>
      <c r="F5" s="314"/>
      <c r="G5" s="314"/>
      <c r="H5" s="316"/>
      <c r="I5" s="317"/>
    </row>
    <row r="6" spans="2:8" ht="38.25" customHeight="1">
      <c r="B6" s="318"/>
      <c r="C6" s="319" t="s">
        <v>958</v>
      </c>
      <c r="D6" s="320" t="s">
        <v>335</v>
      </c>
      <c r="E6" s="321" t="s">
        <v>336</v>
      </c>
      <c r="F6" s="321" t="s">
        <v>337</v>
      </c>
      <c r="G6" s="321" t="s">
        <v>959</v>
      </c>
      <c r="H6" s="320" t="s">
        <v>378</v>
      </c>
    </row>
    <row r="7" spans="2:8" ht="12.75" customHeight="1">
      <c r="B7" s="318"/>
      <c r="C7" s="322"/>
      <c r="D7" s="323"/>
      <c r="E7" s="321"/>
      <c r="F7" s="321"/>
      <c r="G7" s="321"/>
      <c r="H7" s="323"/>
    </row>
    <row r="8" spans="2:8" ht="12.75" customHeight="1">
      <c r="B8" s="324" t="s">
        <v>960</v>
      </c>
      <c r="C8" s="325"/>
      <c r="D8" s="326"/>
      <c r="E8" s="327"/>
      <c r="F8" s="328" t="s">
        <v>961</v>
      </c>
      <c r="G8" s="327"/>
      <c r="H8" s="329"/>
    </row>
    <row r="9" spans="2:8" ht="12.75" customHeight="1">
      <c r="B9" s="318"/>
      <c r="C9" s="330"/>
      <c r="D9" s="329"/>
      <c r="E9" s="329"/>
      <c r="F9" s="329"/>
      <c r="G9" s="329"/>
      <c r="H9" s="329"/>
    </row>
    <row r="10" spans="1:8" ht="12.75" customHeight="1">
      <c r="A10" s="296" t="s">
        <v>962</v>
      </c>
      <c r="B10" s="318" t="s">
        <v>197</v>
      </c>
      <c r="C10" s="331">
        <v>161022.03</v>
      </c>
      <c r="D10" s="332">
        <v>43587.27</v>
      </c>
      <c r="E10" s="332">
        <v>148072.51</v>
      </c>
      <c r="F10" s="332">
        <v>0</v>
      </c>
      <c r="G10" s="332">
        <v>0</v>
      </c>
      <c r="H10" s="332">
        <f>C10+D10+E10+F10+G10</f>
        <v>352681.81</v>
      </c>
    </row>
    <row r="11" spans="2:8" ht="12.75" customHeight="1">
      <c r="B11" s="318"/>
      <c r="C11" s="333"/>
      <c r="D11" s="334"/>
      <c r="E11" s="334"/>
      <c r="F11" s="334"/>
      <c r="G11" s="334"/>
      <c r="H11" s="334"/>
    </row>
    <row r="12" spans="1:8" ht="12.75" customHeight="1">
      <c r="A12" s="296" t="s">
        <v>963</v>
      </c>
      <c r="B12" s="318" t="s">
        <v>198</v>
      </c>
      <c r="C12" s="335">
        <v>0</v>
      </c>
      <c r="D12" s="336">
        <v>1147.5</v>
      </c>
      <c r="E12" s="336">
        <v>0</v>
      </c>
      <c r="F12" s="336">
        <v>0</v>
      </c>
      <c r="G12" s="336">
        <v>0</v>
      </c>
      <c r="H12" s="336">
        <f>C12+D12+E12+F12+G12</f>
        <v>1147.5</v>
      </c>
    </row>
    <row r="13" spans="2:8" ht="12.75" customHeight="1">
      <c r="B13" s="318"/>
      <c r="C13" s="335"/>
      <c r="D13" s="336"/>
      <c r="E13" s="336"/>
      <c r="F13" s="336"/>
      <c r="G13" s="336"/>
      <c r="H13" s="336"/>
    </row>
    <row r="14" spans="1:8" ht="12.75" customHeight="1">
      <c r="A14" s="296" t="s">
        <v>964</v>
      </c>
      <c r="B14" s="318" t="s">
        <v>199</v>
      </c>
      <c r="C14" s="335">
        <v>0</v>
      </c>
      <c r="D14" s="336">
        <v>0</v>
      </c>
      <c r="E14" s="336">
        <v>0</v>
      </c>
      <c r="F14" s="336">
        <v>0</v>
      </c>
      <c r="G14" s="336">
        <v>0</v>
      </c>
      <c r="H14" s="336">
        <f>C14+D14+E14+F14+G14</f>
        <v>0</v>
      </c>
    </row>
    <row r="15" spans="2:8" ht="12.75" customHeight="1">
      <c r="B15" s="318"/>
      <c r="C15" s="335"/>
      <c r="D15" s="336"/>
      <c r="E15" s="336"/>
      <c r="F15" s="336"/>
      <c r="G15" s="336"/>
      <c r="H15" s="336"/>
    </row>
    <row r="16" spans="1:8" ht="12.75" customHeight="1">
      <c r="A16" s="296" t="s">
        <v>965</v>
      </c>
      <c r="B16" s="318" t="s">
        <v>200</v>
      </c>
      <c r="C16" s="335">
        <v>89555.17</v>
      </c>
      <c r="D16" s="336">
        <v>13260.15</v>
      </c>
      <c r="E16" s="336">
        <v>32385.41</v>
      </c>
      <c r="F16" s="336">
        <v>0</v>
      </c>
      <c r="G16" s="336">
        <v>0</v>
      </c>
      <c r="H16" s="336">
        <f>C16+D16+E16+F16+G16</f>
        <v>135200.72999999998</v>
      </c>
    </row>
    <row r="17" spans="2:8" ht="12.75" customHeight="1">
      <c r="B17" s="318"/>
      <c r="C17" s="335"/>
      <c r="D17" s="336"/>
      <c r="E17" s="336"/>
      <c r="F17" s="336"/>
      <c r="G17" s="336"/>
      <c r="H17" s="336"/>
    </row>
    <row r="18" spans="1:8" ht="12.75" customHeight="1">
      <c r="A18" s="296" t="s">
        <v>966</v>
      </c>
      <c r="B18" s="318" t="s">
        <v>201</v>
      </c>
      <c r="C18" s="335">
        <v>0</v>
      </c>
      <c r="D18" s="336">
        <v>0</v>
      </c>
      <c r="E18" s="336">
        <v>0</v>
      </c>
      <c r="F18" s="336">
        <v>0</v>
      </c>
      <c r="G18" s="336">
        <v>0</v>
      </c>
      <c r="H18" s="336">
        <f>C18+D18+E18+F18+G18</f>
        <v>0</v>
      </c>
    </row>
    <row r="19" spans="2:8" ht="12.75" customHeight="1">
      <c r="B19" s="318"/>
      <c r="C19" s="335"/>
      <c r="D19" s="336"/>
      <c r="E19" s="336"/>
      <c r="F19" s="336"/>
      <c r="G19" s="336"/>
      <c r="H19" s="336"/>
    </row>
    <row r="20" spans="1:8" ht="12.75" customHeight="1">
      <c r="A20" s="296" t="s">
        <v>967</v>
      </c>
      <c r="B20" s="318" t="s">
        <v>202</v>
      </c>
      <c r="C20" s="335">
        <v>316842.18</v>
      </c>
      <c r="D20" s="336">
        <v>82667.89</v>
      </c>
      <c r="E20" s="336">
        <v>-65150.370000014285</v>
      </c>
      <c r="F20" s="336">
        <v>0</v>
      </c>
      <c r="G20" s="336">
        <v>0</v>
      </c>
      <c r="H20" s="336">
        <f>C20+D20+E20+F20+G20</f>
        <v>334359.69999998575</v>
      </c>
    </row>
    <row r="21" spans="2:8" ht="12.75" customHeight="1">
      <c r="B21" s="318"/>
      <c r="C21" s="335"/>
      <c r="D21" s="336"/>
      <c r="E21" s="336"/>
      <c r="F21" s="336"/>
      <c r="G21" s="336"/>
      <c r="H21" s="336"/>
    </row>
    <row r="22" spans="1:8" ht="12.75" customHeight="1">
      <c r="A22" s="296" t="s">
        <v>41</v>
      </c>
      <c r="B22" s="318" t="s">
        <v>203</v>
      </c>
      <c r="C22" s="335">
        <v>0</v>
      </c>
      <c r="D22" s="336">
        <v>0</v>
      </c>
      <c r="E22" s="336">
        <v>0</v>
      </c>
      <c r="F22" s="336">
        <v>0</v>
      </c>
      <c r="G22" s="336">
        <v>0</v>
      </c>
      <c r="H22" s="336">
        <f>C22+D22+E22+F22+G22</f>
        <v>0</v>
      </c>
    </row>
    <row r="23" spans="2:8" ht="12.75" customHeight="1">
      <c r="B23" s="318" t="s">
        <v>42</v>
      </c>
      <c r="C23" s="335"/>
      <c r="D23" s="336"/>
      <c r="E23" s="336"/>
      <c r="F23" s="336"/>
      <c r="G23" s="336"/>
      <c r="H23" s="336"/>
    </row>
    <row r="24" spans="1:8" ht="12.75" customHeight="1">
      <c r="A24" s="296" t="s">
        <v>269</v>
      </c>
      <c r="B24" s="318" t="s">
        <v>204</v>
      </c>
      <c r="C24" s="335">
        <v>0</v>
      </c>
      <c r="D24" s="336">
        <v>0</v>
      </c>
      <c r="E24" s="336">
        <v>0</v>
      </c>
      <c r="F24" s="336">
        <v>0</v>
      </c>
      <c r="G24" s="336">
        <v>0</v>
      </c>
      <c r="H24" s="336">
        <f>C24+D24+E24+F24+G24</f>
        <v>0</v>
      </c>
    </row>
    <row r="25" spans="2:8" ht="12.75" customHeight="1">
      <c r="B25" s="318"/>
      <c r="C25" s="335"/>
      <c r="D25" s="336"/>
      <c r="E25" s="336"/>
      <c r="F25" s="336"/>
      <c r="G25" s="336"/>
      <c r="H25" s="336"/>
    </row>
    <row r="26" spans="2:8" s="337" customFormat="1" ht="12.75" customHeight="1">
      <c r="B26" s="324" t="s">
        <v>205</v>
      </c>
      <c r="C26" s="338">
        <f aca="true" t="shared" si="0" ref="C26:H26">+C24+C22+C20+C18+C16+C14+C12+C10</f>
        <v>567419.38</v>
      </c>
      <c r="D26" s="338">
        <f t="shared" si="0"/>
        <v>140662.81</v>
      </c>
      <c r="E26" s="338">
        <f t="shared" si="0"/>
        <v>115307.54999998573</v>
      </c>
      <c r="F26" s="338">
        <f t="shared" si="0"/>
        <v>0</v>
      </c>
      <c r="G26" s="338">
        <f t="shared" si="0"/>
        <v>0</v>
      </c>
      <c r="H26" s="338">
        <f t="shared" si="0"/>
        <v>823389.7399999858</v>
      </c>
    </row>
    <row r="27" spans="2:8" ht="12.75" customHeight="1">
      <c r="B27" s="318"/>
      <c r="C27" s="335"/>
      <c r="D27" s="336"/>
      <c r="E27" s="336"/>
      <c r="F27" s="336"/>
      <c r="G27" s="336"/>
      <c r="H27" s="336"/>
    </row>
    <row r="28" spans="1:8" ht="12.75" customHeight="1">
      <c r="A28" s="296" t="s">
        <v>43</v>
      </c>
      <c r="B28" s="318" t="s">
        <v>206</v>
      </c>
      <c r="C28" s="335">
        <v>0</v>
      </c>
      <c r="D28" s="336">
        <v>0</v>
      </c>
      <c r="E28" s="336">
        <v>257180.67</v>
      </c>
      <c r="F28" s="336">
        <v>0</v>
      </c>
      <c r="G28" s="336">
        <v>0</v>
      </c>
      <c r="H28" s="336">
        <f>C28+D28+E28+F28+G28</f>
        <v>257180.67</v>
      </c>
    </row>
    <row r="29" spans="2:8" ht="12.75" customHeight="1">
      <c r="B29" s="318"/>
      <c r="C29" s="335"/>
      <c r="D29" s="336"/>
      <c r="E29" s="336"/>
      <c r="F29" s="336"/>
      <c r="G29" s="336"/>
      <c r="H29" s="336"/>
    </row>
    <row r="30" spans="2:8" s="337" customFormat="1" ht="12.75" customHeight="1">
      <c r="B30" s="324" t="s">
        <v>207</v>
      </c>
      <c r="C30" s="338">
        <f aca="true" t="shared" si="1" ref="C30:H30">C28+C26</f>
        <v>567419.38</v>
      </c>
      <c r="D30" s="338">
        <f t="shared" si="1"/>
        <v>140662.81</v>
      </c>
      <c r="E30" s="338">
        <f t="shared" si="1"/>
        <v>372488.21999998577</v>
      </c>
      <c r="F30" s="338">
        <f t="shared" si="1"/>
        <v>0</v>
      </c>
      <c r="G30" s="338">
        <f t="shared" si="1"/>
        <v>0</v>
      </c>
      <c r="H30" s="338">
        <f t="shared" si="1"/>
        <v>1080570.4099999857</v>
      </c>
    </row>
    <row r="31" spans="2:8" ht="12.75" customHeight="1">
      <c r="B31" s="318"/>
      <c r="C31" s="335"/>
      <c r="D31" s="336"/>
      <c r="E31" s="336"/>
      <c r="F31" s="336"/>
      <c r="G31" s="336"/>
      <c r="H31" s="336"/>
    </row>
    <row r="32" spans="1:8" ht="12.75" customHeight="1">
      <c r="A32" s="296" t="s">
        <v>208</v>
      </c>
      <c r="B32" s="324" t="s">
        <v>44</v>
      </c>
      <c r="C32" s="339">
        <v>0</v>
      </c>
      <c r="D32" s="339">
        <v>0</v>
      </c>
      <c r="E32" s="339">
        <v>0</v>
      </c>
      <c r="F32" s="339">
        <v>0</v>
      </c>
      <c r="G32" s="339">
        <v>0</v>
      </c>
      <c r="H32" s="339">
        <f>C32+D32+E32+F32+G32</f>
        <v>0</v>
      </c>
    </row>
    <row r="33" spans="2:8" ht="12.75" customHeight="1">
      <c r="B33" s="324"/>
      <c r="C33" s="339"/>
      <c r="D33" s="339"/>
      <c r="E33" s="339"/>
      <c r="F33" s="339"/>
      <c r="G33" s="339"/>
      <c r="H33" s="339"/>
    </row>
    <row r="34" spans="1:8" ht="12.75" customHeight="1">
      <c r="A34" s="296" t="s">
        <v>209</v>
      </c>
      <c r="B34" s="324" t="s">
        <v>45</v>
      </c>
      <c r="C34" s="339">
        <v>0</v>
      </c>
      <c r="D34" s="339">
        <v>0</v>
      </c>
      <c r="E34" s="339">
        <v>0</v>
      </c>
      <c r="F34" s="339">
        <v>0</v>
      </c>
      <c r="G34" s="339">
        <v>0</v>
      </c>
      <c r="H34" s="339">
        <f>C34+D34+E34+F34+G34</f>
        <v>0</v>
      </c>
    </row>
    <row r="35" spans="2:8" ht="12.75" customHeight="1">
      <c r="B35" s="324"/>
      <c r="C35" s="339"/>
      <c r="D35" s="339"/>
      <c r="E35" s="339"/>
      <c r="F35" s="339"/>
      <c r="G35" s="339"/>
      <c r="H35" s="339"/>
    </row>
    <row r="36" spans="1:8" ht="12.75" customHeight="1">
      <c r="A36" s="296" t="s">
        <v>46</v>
      </c>
      <c r="B36" s="324" t="s">
        <v>47</v>
      </c>
      <c r="C36" s="339">
        <v>0</v>
      </c>
      <c r="D36" s="339">
        <v>0</v>
      </c>
      <c r="E36" s="339">
        <v>-92944.62</v>
      </c>
      <c r="F36" s="339">
        <v>0</v>
      </c>
      <c r="G36" s="339">
        <v>0</v>
      </c>
      <c r="H36" s="339">
        <f>C36+D36+E36+F36+G36</f>
        <v>-92944.62</v>
      </c>
    </row>
    <row r="37" spans="2:8" ht="12.75" customHeight="1">
      <c r="B37" s="324"/>
      <c r="C37" s="339"/>
      <c r="D37" s="339"/>
      <c r="E37" s="339"/>
      <c r="F37" s="339"/>
      <c r="G37" s="339"/>
      <c r="H37" s="339"/>
    </row>
    <row r="38" spans="2:8" ht="12.75" customHeight="1">
      <c r="B38" s="324" t="s">
        <v>959</v>
      </c>
      <c r="C38" s="339">
        <v>0</v>
      </c>
      <c r="D38" s="339">
        <v>0</v>
      </c>
      <c r="E38" s="339">
        <v>0</v>
      </c>
      <c r="F38" s="339">
        <v>0</v>
      </c>
      <c r="G38" s="339">
        <v>87606.28</v>
      </c>
      <c r="H38" s="339">
        <f>C38+D38+E38+F38+G38</f>
        <v>87606.28</v>
      </c>
    </row>
    <row r="39" spans="2:8" ht="12.75" customHeight="1">
      <c r="B39" s="318"/>
      <c r="C39" s="334"/>
      <c r="D39" s="334"/>
      <c r="E39" s="334"/>
      <c r="F39" s="334"/>
      <c r="G39" s="334"/>
      <c r="H39" s="334"/>
    </row>
    <row r="40" spans="2:8" s="337" customFormat="1" ht="12.75" customHeight="1">
      <c r="B40" s="324" t="s">
        <v>210</v>
      </c>
      <c r="C40" s="340">
        <f aca="true" t="shared" si="2" ref="C40:H40">C30+C32+C34+C36+C38</f>
        <v>567419.38</v>
      </c>
      <c r="D40" s="340">
        <f t="shared" si="2"/>
        <v>140662.81</v>
      </c>
      <c r="E40" s="340">
        <f t="shared" si="2"/>
        <v>279543.5999999858</v>
      </c>
      <c r="F40" s="340">
        <f t="shared" si="2"/>
        <v>0</v>
      </c>
      <c r="G40" s="340">
        <f t="shared" si="2"/>
        <v>87606.28</v>
      </c>
      <c r="H40" s="340">
        <f t="shared" si="2"/>
        <v>1075232.0699999856</v>
      </c>
    </row>
    <row r="41" spans="2:8" ht="12.75">
      <c r="B41" s="341"/>
      <c r="C41" s="342"/>
      <c r="D41" s="342"/>
      <c r="E41" s="342"/>
      <c r="F41" s="342"/>
      <c r="G41" s="342"/>
      <c r="H41" s="342"/>
    </row>
    <row r="42" spans="2:8" ht="12.75">
      <c r="B42" s="341" t="s">
        <v>211</v>
      </c>
      <c r="C42" s="342"/>
      <c r="D42" s="342"/>
      <c r="E42" s="342"/>
      <c r="F42" s="342"/>
      <c r="G42" s="342"/>
      <c r="H42" s="342"/>
    </row>
    <row r="43" spans="2:8" ht="12.75">
      <c r="B43" s="341" t="s">
        <v>212</v>
      </c>
      <c r="C43" s="342"/>
      <c r="D43" s="342"/>
      <c r="E43" s="342"/>
      <c r="F43" s="342"/>
      <c r="G43" s="342"/>
      <c r="H43" s="342"/>
    </row>
    <row r="44" spans="2:8" ht="9.75" customHeight="1">
      <c r="B44" s="341"/>
      <c r="C44" s="342"/>
      <c r="D44" s="342"/>
      <c r="E44" s="342"/>
      <c r="F44" s="342"/>
      <c r="G44" s="342"/>
      <c r="H44" s="342"/>
    </row>
    <row r="45" spans="2:8" ht="12.75">
      <c r="B45" s="341" t="s">
        <v>48</v>
      </c>
      <c r="C45" s="342"/>
      <c r="D45" s="342"/>
      <c r="E45" s="342"/>
      <c r="F45" s="342"/>
      <c r="G45" s="342"/>
      <c r="H45" s="342"/>
    </row>
    <row r="46" ht="9.75" customHeight="1"/>
    <row r="47" spans="1:18" ht="12.75">
      <c r="A47" s="343"/>
      <c r="B47" s="344" t="s">
        <v>49</v>
      </c>
      <c r="C47" s="345"/>
      <c r="D47" s="345"/>
      <c r="E47" s="345"/>
      <c r="F47" s="345"/>
      <c r="G47" s="345"/>
      <c r="H47" s="345"/>
      <c r="I47" s="343"/>
      <c r="J47" s="343"/>
      <c r="K47" s="343"/>
      <c r="L47" s="343"/>
      <c r="M47" s="343"/>
      <c r="N47" s="343"/>
      <c r="O47" s="343"/>
      <c r="P47" s="343"/>
      <c r="Q47" s="343"/>
      <c r="R47" s="343"/>
    </row>
    <row r="48" ht="9.75" customHeight="1"/>
    <row r="49" spans="1:18" ht="12.75">
      <c r="A49" s="343"/>
      <c r="B49" s="344" t="s">
        <v>50</v>
      </c>
      <c r="C49" s="345"/>
      <c r="D49" s="345"/>
      <c r="E49" s="345"/>
      <c r="F49" s="345"/>
      <c r="G49" s="345"/>
      <c r="H49" s="345"/>
      <c r="I49" s="343"/>
      <c r="J49" s="343"/>
      <c r="K49" s="343"/>
      <c r="L49" s="343"/>
      <c r="M49" s="343"/>
      <c r="N49" s="343"/>
      <c r="O49" s="343"/>
      <c r="P49" s="343"/>
      <c r="Q49" s="343"/>
      <c r="R49" s="343"/>
    </row>
    <row r="50" ht="9.75" customHeight="1"/>
    <row r="51" spans="1:18" ht="12.75">
      <c r="A51" s="343"/>
      <c r="B51" s="344" t="s">
        <v>51</v>
      </c>
      <c r="C51" s="345"/>
      <c r="D51" s="345"/>
      <c r="E51" s="345"/>
      <c r="F51" s="345"/>
      <c r="G51" s="345"/>
      <c r="H51" s="345"/>
      <c r="I51" s="343"/>
      <c r="J51" s="343"/>
      <c r="K51" s="343"/>
      <c r="L51" s="343"/>
      <c r="M51" s="343"/>
      <c r="N51" s="343"/>
      <c r="O51" s="343"/>
      <c r="P51" s="343"/>
      <c r="Q51" s="343"/>
      <c r="R51" s="343"/>
    </row>
    <row r="52" ht="9.75" customHeight="1"/>
    <row r="53" spans="1:18" ht="12.75">
      <c r="A53" s="343"/>
      <c r="B53" s="344" t="s">
        <v>52</v>
      </c>
      <c r="C53" s="345"/>
      <c r="D53" s="345"/>
      <c r="E53" s="345"/>
      <c r="F53" s="345"/>
      <c r="G53" s="345"/>
      <c r="H53" s="345"/>
      <c r="I53" s="343"/>
      <c r="J53" s="343"/>
      <c r="K53" s="343"/>
      <c r="L53" s="343"/>
      <c r="M53" s="343"/>
      <c r="N53" s="343"/>
      <c r="O53" s="343"/>
      <c r="P53" s="343"/>
      <c r="Q53" s="343"/>
      <c r="R53" s="343"/>
    </row>
    <row r="54" ht="9.75" customHeight="1"/>
    <row r="55" spans="1:18" ht="12.75">
      <c r="A55" s="343"/>
      <c r="B55" s="344" t="s">
        <v>53</v>
      </c>
      <c r="C55" s="345"/>
      <c r="D55" s="345"/>
      <c r="E55" s="345"/>
      <c r="F55" s="345"/>
      <c r="G55" s="345"/>
      <c r="H55" s="345"/>
      <c r="I55" s="343"/>
      <c r="J55" s="343"/>
      <c r="K55" s="343"/>
      <c r="L55" s="343"/>
      <c r="M55" s="343"/>
      <c r="N55" s="343"/>
      <c r="O55" s="343"/>
      <c r="P55" s="343"/>
      <c r="Q55" s="343"/>
      <c r="R55" s="343"/>
    </row>
  </sheetData>
  <printOptions horizontalCentered="1"/>
  <pageMargins left="0.5" right="0.5" top="0.75" bottom="0.5" header="0.5" footer="0.5"/>
  <pageSetup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B2">
      <selection activeCell="B6" sqref="B6"/>
    </sheetView>
  </sheetViews>
  <sheetFormatPr defaultColWidth="9.140625" defaultRowHeight="12.75" outlineLevelRow="1"/>
  <cols>
    <col min="1" max="1" width="0" style="346" hidden="1" customWidth="1"/>
    <col min="2" max="2" width="3.00390625" style="351" customWidth="1"/>
    <col min="3" max="3" width="60.7109375" style="377" customWidth="1"/>
    <col min="4" max="7" width="21.28125" style="378" customWidth="1"/>
    <col min="8" max="8" width="21.28125" style="346" customWidth="1"/>
    <col min="9" max="9" width="13.421875" style="346" hidden="1" customWidth="1"/>
    <col min="10" max="12" width="10.28125" style="346" hidden="1" customWidth="1"/>
    <col min="13" max="16384" width="10.28125" style="346" customWidth="1"/>
  </cols>
  <sheetData>
    <row r="1" spans="1:8" ht="12.75" hidden="1">
      <c r="A1" s="346" t="s">
        <v>951</v>
      </c>
      <c r="B1" s="347"/>
      <c r="C1" s="348" t="s">
        <v>270</v>
      </c>
      <c r="D1" s="349" t="s">
        <v>54</v>
      </c>
      <c r="E1" s="349" t="s">
        <v>55</v>
      </c>
      <c r="F1" s="349" t="s">
        <v>56</v>
      </c>
      <c r="G1" s="349" t="s">
        <v>57</v>
      </c>
      <c r="H1" s="350" t="s">
        <v>271</v>
      </c>
    </row>
    <row r="2" spans="1:12" ht="15.75" customHeight="1">
      <c r="A2" s="351"/>
      <c r="B2" s="352" t="str">
        <f>"University of Missouri - "&amp;RBN</f>
        <v>University of Missouri - University Wide Resources</v>
      </c>
      <c r="C2" s="353"/>
      <c r="D2" s="354"/>
      <c r="E2" s="355"/>
      <c r="F2" s="354"/>
      <c r="G2" s="354"/>
      <c r="H2" s="356"/>
      <c r="I2" s="357" t="s">
        <v>956</v>
      </c>
      <c r="J2" s="346" t="s">
        <v>375</v>
      </c>
      <c r="L2" s="358" t="s">
        <v>955</v>
      </c>
    </row>
    <row r="3" spans="1:12" ht="15.75" customHeight="1">
      <c r="A3" s="351"/>
      <c r="B3" s="359" t="s">
        <v>58</v>
      </c>
      <c r="C3" s="353"/>
      <c r="D3" s="360"/>
      <c r="E3" s="361"/>
      <c r="F3" s="360"/>
      <c r="G3" s="360"/>
      <c r="H3" s="362"/>
      <c r="I3" s="363">
        <f ca="1">NOW()</f>
        <v>38440.69537858796</v>
      </c>
      <c r="L3" s="358" t="s">
        <v>213</v>
      </c>
    </row>
    <row r="4" spans="1:12" ht="15.75" customHeight="1">
      <c r="A4" s="351"/>
      <c r="B4" s="364" t="str">
        <f>"As of "&amp;TEXT(L4,"MMMM DD, YYYY")</f>
        <v>As of June 30, 2004</v>
      </c>
      <c r="C4" s="353"/>
      <c r="D4" s="360"/>
      <c r="E4" s="361"/>
      <c r="F4" s="360"/>
      <c r="G4" s="360"/>
      <c r="H4" s="362"/>
      <c r="I4" s="365">
        <f ca="1">NOW()</f>
        <v>38440.69537858796</v>
      </c>
      <c r="L4" s="358" t="s">
        <v>85</v>
      </c>
    </row>
    <row r="5" spans="1:12" ht="12.75" customHeight="1">
      <c r="A5" s="351"/>
      <c r="B5" s="366"/>
      <c r="C5" s="353"/>
      <c r="D5" s="367"/>
      <c r="E5" s="368"/>
      <c r="F5" s="367"/>
      <c r="G5" s="367"/>
      <c r="H5" s="369"/>
      <c r="I5" s="370"/>
      <c r="L5" s="358"/>
    </row>
    <row r="6" spans="2:8" ht="51">
      <c r="B6" s="371"/>
      <c r="C6" s="372"/>
      <c r="D6" s="373" t="s">
        <v>214</v>
      </c>
      <c r="E6" s="374" t="s">
        <v>59</v>
      </c>
      <c r="F6" s="374" t="s">
        <v>60</v>
      </c>
      <c r="G6" s="373" t="s">
        <v>61</v>
      </c>
      <c r="H6" s="375" t="s">
        <v>215</v>
      </c>
    </row>
    <row r="7" spans="2:7" ht="12.75">
      <c r="B7" s="376" t="s">
        <v>216</v>
      </c>
      <c r="E7" s="379"/>
      <c r="F7" s="379"/>
      <c r="G7" s="380"/>
    </row>
    <row r="8" spans="1:8" ht="12.75" outlineLevel="1">
      <c r="A8" s="346" t="s">
        <v>62</v>
      </c>
      <c r="B8" s="347"/>
      <c r="C8" s="348" t="s">
        <v>217</v>
      </c>
      <c r="D8" s="381">
        <v>262747.94</v>
      </c>
      <c r="E8" s="381">
        <v>0</v>
      </c>
      <c r="F8" s="381">
        <v>257180.67</v>
      </c>
      <c r="G8" s="381">
        <v>-5567.270000000095</v>
      </c>
      <c r="H8" s="381">
        <v>0</v>
      </c>
    </row>
    <row r="9" spans="1:8" s="358" customFormat="1" ht="12.75">
      <c r="A9" s="358" t="s">
        <v>63</v>
      </c>
      <c r="B9" s="376"/>
      <c r="C9" s="382" t="s">
        <v>64</v>
      </c>
      <c r="D9" s="383">
        <v>262747.94</v>
      </c>
      <c r="E9" s="383">
        <v>0</v>
      </c>
      <c r="F9" s="383">
        <v>257180.67</v>
      </c>
      <c r="G9" s="384">
        <v>-5567.270000000095</v>
      </c>
      <c r="H9" s="383">
        <v>0</v>
      </c>
    </row>
    <row r="11" ht="12.75">
      <c r="B11" s="376" t="s">
        <v>218</v>
      </c>
    </row>
    <row r="12" spans="1:8" s="358" customFormat="1" ht="12.75">
      <c r="A12" s="358" t="s">
        <v>902</v>
      </c>
      <c r="B12" s="376"/>
      <c r="C12" s="382" t="s">
        <v>65</v>
      </c>
      <c r="D12" s="385">
        <v>0</v>
      </c>
      <c r="E12" s="385">
        <v>0</v>
      </c>
      <c r="F12" s="385">
        <v>0</v>
      </c>
      <c r="G12" s="385">
        <v>0</v>
      </c>
      <c r="H12" s="385">
        <f>D12+E12-F12+G12</f>
        <v>0</v>
      </c>
    </row>
    <row r="13" ht="12.75">
      <c r="C13" s="386"/>
    </row>
    <row r="14" spans="3:5" ht="12.75" hidden="1">
      <c r="C14" s="393" t="s">
        <v>219</v>
      </c>
      <c r="D14" s="394"/>
      <c r="E14" s="394"/>
    </row>
    <row r="15" spans="1:8" ht="12.75" hidden="1">
      <c r="A15" s="346" t="s">
        <v>362</v>
      </c>
      <c r="C15" s="387" t="s">
        <v>392</v>
      </c>
      <c r="D15" s="378">
        <v>0</v>
      </c>
      <c r="E15" s="378">
        <v>0</v>
      </c>
      <c r="F15" s="378">
        <v>0</v>
      </c>
      <c r="G15" s="378">
        <v>0</v>
      </c>
      <c r="H15" s="388">
        <f>D15+E15-F15+G15</f>
        <v>0</v>
      </c>
    </row>
    <row r="16" spans="1:8" ht="12.75" hidden="1">
      <c r="A16" s="346" t="s">
        <v>220</v>
      </c>
      <c r="C16" s="387" t="s">
        <v>221</v>
      </c>
      <c r="D16" s="378">
        <v>15747535.91</v>
      </c>
      <c r="E16" s="378">
        <v>252363.28</v>
      </c>
      <c r="F16" s="378">
        <v>576953.08</v>
      </c>
      <c r="G16" s="378">
        <v>-12758808.620000001</v>
      </c>
      <c r="H16" s="388">
        <f>D16+E16-F16+G16</f>
        <v>2664137.4899999984</v>
      </c>
    </row>
    <row r="17" spans="1:8" ht="12.75" hidden="1">
      <c r="A17" s="346" t="s">
        <v>222</v>
      </c>
      <c r="C17" s="387" t="s">
        <v>223</v>
      </c>
      <c r="D17" s="378">
        <v>36681010.74</v>
      </c>
      <c r="E17" s="378">
        <v>288582.88</v>
      </c>
      <c r="F17" s="378">
        <v>908196.69</v>
      </c>
      <c r="G17" s="378">
        <v>2810517.13</v>
      </c>
      <c r="H17" s="388">
        <f>D17+E17-F17+G17</f>
        <v>38871914.06000001</v>
      </c>
    </row>
    <row r="18" spans="3:8" ht="12.75" hidden="1">
      <c r="C18" s="382" t="s">
        <v>224</v>
      </c>
      <c r="D18" s="388">
        <f>D9+D12+D15+D16+D17</f>
        <v>52691294.59</v>
      </c>
      <c r="E18" s="388">
        <f>E9+E12+E15+E16+E17</f>
        <v>540946.16</v>
      </c>
      <c r="F18" s="388">
        <f>F9+F12+F15+F16+F17</f>
        <v>1742330.44</v>
      </c>
      <c r="G18" s="388">
        <f>G9+G12+G15+G16+G17</f>
        <v>-9953858.760000002</v>
      </c>
      <c r="H18" s="388">
        <f>H9+H12+H15+H16+H17</f>
        <v>41536051.55000001</v>
      </c>
    </row>
  </sheetData>
  <mergeCells count="1">
    <mergeCell ref="C14:E14"/>
  </mergeCells>
  <printOptions horizontalCentered="1"/>
  <pageMargins left="0.5" right="0.5" top="0.75" bottom="0.5" header="0.5" footer="0.5"/>
  <pageSetup horizontalDpi="300" verticalDpi="3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B2">
      <selection activeCell="B6" sqref="B6"/>
    </sheetView>
  </sheetViews>
  <sheetFormatPr defaultColWidth="9.140625" defaultRowHeight="12.75" outlineLevelRow="1"/>
  <cols>
    <col min="1" max="1" width="4.7109375" style="229" hidden="1" customWidth="1"/>
    <col min="2" max="2" width="2.7109375" style="243" customWidth="1"/>
    <col min="3" max="3" width="28.57421875" style="258" hidden="1" customWidth="1"/>
    <col min="4" max="4" width="45.7109375" style="258" customWidth="1"/>
    <col min="5" max="5" width="1.57421875" style="258" customWidth="1"/>
    <col min="6" max="6" width="15.140625" style="272" customWidth="1"/>
    <col min="7" max="7" width="16.00390625" style="260" customWidth="1"/>
    <col min="8" max="8" width="16.28125" style="261" customWidth="1"/>
    <col min="9" max="9" width="15.8515625" style="261" customWidth="1"/>
    <col min="10" max="11" width="16.140625" style="261" customWidth="1"/>
    <col min="12" max="12" width="17.140625" style="261" customWidth="1"/>
    <col min="13" max="13" width="11.57421875" style="229" hidden="1" customWidth="1"/>
    <col min="14" max="14" width="0" style="229" hidden="1" customWidth="1"/>
    <col min="15" max="15" width="9.140625" style="229" hidden="1" customWidth="1"/>
    <col min="16" max="16384" width="9.140625" style="229" customWidth="1"/>
  </cols>
  <sheetData>
    <row r="1" spans="1:12" ht="12.75" hidden="1">
      <c r="A1" s="229" t="s">
        <v>951</v>
      </c>
      <c r="B1" s="230" t="s">
        <v>269</v>
      </c>
      <c r="C1" s="231" t="s">
        <v>270</v>
      </c>
      <c r="D1" s="231" t="s">
        <v>271</v>
      </c>
      <c r="E1" s="231"/>
      <c r="F1" s="232" t="s">
        <v>229</v>
      </c>
      <c r="G1" s="233" t="s">
        <v>230</v>
      </c>
      <c r="H1" s="234" t="s">
        <v>231</v>
      </c>
      <c r="I1" s="234" t="s">
        <v>232</v>
      </c>
      <c r="J1" s="234" t="s">
        <v>233</v>
      </c>
      <c r="K1" s="234" t="s">
        <v>268</v>
      </c>
      <c r="L1" s="234" t="s">
        <v>271</v>
      </c>
    </row>
    <row r="2" spans="1:15" s="242" customFormat="1" ht="15.75" customHeight="1">
      <c r="A2" s="235"/>
      <c r="B2" s="223" t="str">
        <f>"University of Missouri - "&amp;RBN</f>
        <v>University of Missouri - University Wide Resources</v>
      </c>
      <c r="C2" s="389"/>
      <c r="D2" s="236"/>
      <c r="E2" s="216"/>
      <c r="F2" s="237"/>
      <c r="G2" s="237"/>
      <c r="H2" s="238" t="s">
        <v>269</v>
      </c>
      <c r="I2" s="237"/>
      <c r="J2" s="239"/>
      <c r="K2" s="237"/>
      <c r="L2" s="240"/>
      <c r="M2" s="241"/>
      <c r="N2" s="242" t="s">
        <v>375</v>
      </c>
      <c r="O2" s="242" t="s">
        <v>955</v>
      </c>
    </row>
    <row r="3" spans="1:15" ht="15.75" customHeight="1">
      <c r="A3" s="243"/>
      <c r="B3" s="135" t="s">
        <v>234</v>
      </c>
      <c r="C3" s="390"/>
      <c r="D3" s="244"/>
      <c r="E3" s="226"/>
      <c r="F3" s="224"/>
      <c r="G3" s="224"/>
      <c r="H3" s="225"/>
      <c r="I3" s="245"/>
      <c r="J3" s="224"/>
      <c r="K3" s="224"/>
      <c r="L3" s="246"/>
      <c r="M3" s="247"/>
      <c r="O3" s="229" t="s">
        <v>225</v>
      </c>
    </row>
    <row r="4" spans="1:15" ht="15.75" customHeight="1">
      <c r="A4" s="243"/>
      <c r="B4" s="217" t="str">
        <f>"As of "&amp;TEXT(O4,"MMMM DD, YYYY")</f>
        <v>As of June 30, 2004</v>
      </c>
      <c r="C4" s="390"/>
      <c r="D4" s="244"/>
      <c r="E4" s="226"/>
      <c r="F4" s="224"/>
      <c r="G4" s="224"/>
      <c r="H4" s="224"/>
      <c r="I4" s="224"/>
      <c r="J4" s="224"/>
      <c r="K4" s="224"/>
      <c r="L4" s="248"/>
      <c r="M4" s="247"/>
      <c r="O4" s="229" t="s">
        <v>85</v>
      </c>
    </row>
    <row r="5" spans="1:13" ht="12.75" customHeight="1">
      <c r="A5" s="243"/>
      <c r="B5" s="217"/>
      <c r="C5" s="390"/>
      <c r="D5" s="244"/>
      <c r="E5" s="226"/>
      <c r="F5" s="224"/>
      <c r="G5" s="224"/>
      <c r="H5" s="224"/>
      <c r="I5" s="224"/>
      <c r="J5" s="224"/>
      <c r="K5" s="224"/>
      <c r="L5" s="249"/>
      <c r="M5" s="250"/>
    </row>
    <row r="6" spans="2:12" s="251" customFormat="1" ht="27.75" customHeight="1">
      <c r="B6" s="252"/>
      <c r="C6" s="253"/>
      <c r="D6" s="253"/>
      <c r="E6" s="253"/>
      <c r="F6" s="254" t="s">
        <v>226</v>
      </c>
      <c r="G6" s="218" t="s">
        <v>235</v>
      </c>
      <c r="H6" s="255" t="s">
        <v>236</v>
      </c>
      <c r="I6" s="255" t="s">
        <v>237</v>
      </c>
      <c r="J6" s="255" t="s">
        <v>238</v>
      </c>
      <c r="K6" s="255" t="s">
        <v>239</v>
      </c>
      <c r="L6" s="255" t="str">
        <f>"Balance
"&amp;TEXT(O4,"MMMM DD, YYYY")</f>
        <v>Balance
June 30, 2004</v>
      </c>
    </row>
    <row r="7" spans="1:6" ht="12.75">
      <c r="A7" s="229" t="s">
        <v>269</v>
      </c>
      <c r="B7" s="256" t="s">
        <v>240</v>
      </c>
      <c r="C7" s="257"/>
      <c r="D7" s="257"/>
      <c r="F7" s="259"/>
    </row>
    <row r="8" spans="1:12" ht="12.75" outlineLevel="1">
      <c r="A8" s="229" t="s">
        <v>241</v>
      </c>
      <c r="B8" s="230"/>
      <c r="C8" s="231" t="s">
        <v>242</v>
      </c>
      <c r="D8" s="231" t="str">
        <f aca="true" t="shared" si="0" ref="D8:D18">UPPER(C8)</f>
        <v>BRYANT LOAN FUND</v>
      </c>
      <c r="E8" s="231"/>
      <c r="F8" s="262">
        <v>-441788.72</v>
      </c>
      <c r="G8" s="263">
        <v>0</v>
      </c>
      <c r="H8" s="264">
        <v>0</v>
      </c>
      <c r="I8" s="264">
        <v>91085.58</v>
      </c>
      <c r="J8" s="264">
        <v>0</v>
      </c>
      <c r="K8" s="264">
        <v>8662.94</v>
      </c>
      <c r="L8" s="264">
        <f aca="true" t="shared" si="1" ref="L8:L18">F8+G8+H8+I8-J8+K8</f>
        <v>-342040.19999999995</v>
      </c>
    </row>
    <row r="9" spans="1:12" ht="12.75" outlineLevel="1">
      <c r="A9" s="229" t="s">
        <v>243</v>
      </c>
      <c r="B9" s="230"/>
      <c r="C9" s="231" t="s">
        <v>244</v>
      </c>
      <c r="D9" s="231" t="str">
        <f t="shared" si="0"/>
        <v>CHRISTIAN LOAN FUND</v>
      </c>
      <c r="E9" s="231"/>
      <c r="F9" s="265">
        <v>11088.26</v>
      </c>
      <c r="G9" s="266">
        <v>0</v>
      </c>
      <c r="H9" s="267">
        <v>0</v>
      </c>
      <c r="I9" s="267">
        <v>5737.71</v>
      </c>
      <c r="J9" s="267">
        <v>0</v>
      </c>
      <c r="K9" s="267">
        <v>0</v>
      </c>
      <c r="L9" s="267">
        <f t="shared" si="1"/>
        <v>16825.97</v>
      </c>
    </row>
    <row r="10" spans="1:12" ht="12.75" outlineLevel="1">
      <c r="A10" s="229" t="s">
        <v>245</v>
      </c>
      <c r="B10" s="230"/>
      <c r="C10" s="231" t="s">
        <v>246</v>
      </c>
      <c r="D10" s="231" t="str">
        <f t="shared" si="0"/>
        <v>GORMAN LOAN FUND</v>
      </c>
      <c r="E10" s="231"/>
      <c r="F10" s="265">
        <v>14564.9</v>
      </c>
      <c r="G10" s="266">
        <v>0</v>
      </c>
      <c r="H10" s="267">
        <v>0</v>
      </c>
      <c r="I10" s="267">
        <v>44057.97</v>
      </c>
      <c r="J10" s="267">
        <v>0</v>
      </c>
      <c r="K10" s="267">
        <v>0</v>
      </c>
      <c r="L10" s="267">
        <f t="shared" si="1"/>
        <v>58622.87</v>
      </c>
    </row>
    <row r="11" spans="1:12" ht="12.75" outlineLevel="1">
      <c r="A11" s="229" t="s">
        <v>247</v>
      </c>
      <c r="B11" s="230"/>
      <c r="C11" s="231" t="s">
        <v>248</v>
      </c>
      <c r="D11" s="231" t="str">
        <f t="shared" si="0"/>
        <v>HARTVIGSEN STUDENT LOAN</v>
      </c>
      <c r="E11" s="231"/>
      <c r="F11" s="265">
        <v>25884.09</v>
      </c>
      <c r="G11" s="266">
        <v>0</v>
      </c>
      <c r="H11" s="267">
        <v>0</v>
      </c>
      <c r="I11" s="267">
        <v>64036.82</v>
      </c>
      <c r="J11" s="267">
        <v>0</v>
      </c>
      <c r="K11" s="267">
        <v>-128903.11</v>
      </c>
      <c r="L11" s="267">
        <f t="shared" si="1"/>
        <v>-38982.2</v>
      </c>
    </row>
    <row r="12" spans="1:12" ht="12.75" outlineLevel="1">
      <c r="A12" s="229" t="s">
        <v>249</v>
      </c>
      <c r="B12" s="230"/>
      <c r="C12" s="231" t="s">
        <v>250</v>
      </c>
      <c r="D12" s="231" t="str">
        <f t="shared" si="0"/>
        <v>JENNISON LOAN FUND</v>
      </c>
      <c r="E12" s="231"/>
      <c r="F12" s="265">
        <v>109532.6</v>
      </c>
      <c r="G12" s="266">
        <v>0</v>
      </c>
      <c r="H12" s="267">
        <v>0</v>
      </c>
      <c r="I12" s="267">
        <v>3786.05</v>
      </c>
      <c r="J12" s="267">
        <v>0</v>
      </c>
      <c r="K12" s="267">
        <v>-3786.05</v>
      </c>
      <c r="L12" s="267">
        <f t="shared" si="1"/>
        <v>109532.6</v>
      </c>
    </row>
    <row r="13" spans="1:12" ht="12.75" outlineLevel="1">
      <c r="A13" s="229" t="s">
        <v>251</v>
      </c>
      <c r="B13" s="230"/>
      <c r="C13" s="231" t="s">
        <v>252</v>
      </c>
      <c r="D13" s="231" t="str">
        <f t="shared" si="0"/>
        <v>NELSON STUDENT LOAN</v>
      </c>
      <c r="E13" s="231"/>
      <c r="F13" s="265">
        <v>40981.29</v>
      </c>
      <c r="G13" s="266">
        <v>0</v>
      </c>
      <c r="H13" s="267">
        <v>0</v>
      </c>
      <c r="I13" s="267">
        <v>4281.6</v>
      </c>
      <c r="J13" s="267">
        <v>0</v>
      </c>
      <c r="K13" s="267">
        <v>0</v>
      </c>
      <c r="L13" s="267">
        <f t="shared" si="1"/>
        <v>45262.89</v>
      </c>
    </row>
    <row r="14" spans="1:12" ht="12.75" outlineLevel="1">
      <c r="A14" s="229" t="s">
        <v>253</v>
      </c>
      <c r="B14" s="230"/>
      <c r="C14" s="231" t="s">
        <v>254</v>
      </c>
      <c r="D14" s="231" t="str">
        <f t="shared" si="0"/>
        <v>SCOTT LOAN FUND</v>
      </c>
      <c r="E14" s="231"/>
      <c r="F14" s="265">
        <v>13156.03</v>
      </c>
      <c r="G14" s="266">
        <v>0</v>
      </c>
      <c r="H14" s="267">
        <v>0</v>
      </c>
      <c r="I14" s="267">
        <v>921.02</v>
      </c>
      <c r="J14" s="267">
        <v>0</v>
      </c>
      <c r="K14" s="267">
        <v>3627.46</v>
      </c>
      <c r="L14" s="267">
        <f t="shared" si="1"/>
        <v>17704.510000000002</v>
      </c>
    </row>
    <row r="15" spans="1:12" ht="12.75" outlineLevel="1">
      <c r="A15" s="229" t="s">
        <v>255</v>
      </c>
      <c r="B15" s="230"/>
      <c r="C15" s="231" t="s">
        <v>256</v>
      </c>
      <c r="D15" s="231" t="str">
        <f t="shared" si="0"/>
        <v>UNITED STUDENT AID FUND</v>
      </c>
      <c r="E15" s="231"/>
      <c r="F15" s="265">
        <v>-158.61</v>
      </c>
      <c r="G15" s="266">
        <v>0</v>
      </c>
      <c r="H15" s="267">
        <v>0</v>
      </c>
      <c r="I15" s="267">
        <v>158.61</v>
      </c>
      <c r="J15" s="267">
        <v>0</v>
      </c>
      <c r="K15" s="267">
        <v>0</v>
      </c>
      <c r="L15" s="267">
        <f t="shared" si="1"/>
        <v>0</v>
      </c>
    </row>
    <row r="16" spans="1:12" ht="12.75" outlineLevel="1">
      <c r="A16" s="229" t="s">
        <v>257</v>
      </c>
      <c r="B16" s="230"/>
      <c r="C16" s="231" t="s">
        <v>258</v>
      </c>
      <c r="D16" s="231" t="str">
        <f t="shared" si="0"/>
        <v>VON GREMP STUDENT LOAN</v>
      </c>
      <c r="E16" s="231"/>
      <c r="F16" s="265">
        <v>593735.92</v>
      </c>
      <c r="G16" s="266">
        <v>0</v>
      </c>
      <c r="H16" s="267">
        <v>0</v>
      </c>
      <c r="I16" s="267">
        <v>20522.7</v>
      </c>
      <c r="J16" s="267">
        <v>0</v>
      </c>
      <c r="K16" s="267">
        <v>0</v>
      </c>
      <c r="L16" s="267">
        <f t="shared" si="1"/>
        <v>614258.62</v>
      </c>
    </row>
    <row r="17" spans="1:12" ht="12.75" outlineLevel="1">
      <c r="A17" s="229" t="s">
        <v>259</v>
      </c>
      <c r="B17" s="230"/>
      <c r="C17" s="231" t="s">
        <v>260</v>
      </c>
      <c r="D17" s="231" t="str">
        <f t="shared" si="0"/>
        <v>BRYANT LOAN FUND - FISL</v>
      </c>
      <c r="E17" s="231"/>
      <c r="F17" s="265">
        <v>83589.27</v>
      </c>
      <c r="G17" s="266">
        <v>0</v>
      </c>
      <c r="H17" s="267">
        <v>0</v>
      </c>
      <c r="I17" s="267">
        <v>2466.89</v>
      </c>
      <c r="J17" s="267">
        <v>0</v>
      </c>
      <c r="K17" s="267">
        <v>-9502.81</v>
      </c>
      <c r="L17" s="267">
        <f t="shared" si="1"/>
        <v>76553.35</v>
      </c>
    </row>
    <row r="18" spans="1:12" s="219" customFormat="1" ht="12" customHeight="1">
      <c r="A18" s="219" t="s">
        <v>227</v>
      </c>
      <c r="B18" s="256"/>
      <c r="C18" s="268" t="s">
        <v>261</v>
      </c>
      <c r="D18" s="268" t="str">
        <f t="shared" si="0"/>
        <v>TOTAL RESTRICTED</v>
      </c>
      <c r="E18" s="257"/>
      <c r="F18" s="227">
        <v>450585.03</v>
      </c>
      <c r="G18" s="221">
        <v>0</v>
      </c>
      <c r="H18" s="220">
        <v>0</v>
      </c>
      <c r="I18" s="220">
        <f>SUM(I8:I17)</f>
        <v>237054.95</v>
      </c>
      <c r="J18" s="220">
        <v>0</v>
      </c>
      <c r="K18" s="220">
        <v>-129901.57</v>
      </c>
      <c r="L18" s="220">
        <f t="shared" si="1"/>
        <v>557738.4099999999</v>
      </c>
    </row>
    <row r="19" spans="6:12" ht="12" customHeight="1">
      <c r="F19" s="269"/>
      <c r="G19" s="270"/>
      <c r="H19" s="271"/>
      <c r="I19" s="271"/>
      <c r="J19" s="271"/>
      <c r="K19" s="271"/>
      <c r="L19" s="271"/>
    </row>
    <row r="20" spans="2:12" ht="12.75">
      <c r="B20" s="256" t="s">
        <v>262</v>
      </c>
      <c r="C20" s="257"/>
      <c r="D20" s="257"/>
      <c r="F20" s="269"/>
      <c r="G20" s="270"/>
      <c r="H20" s="271"/>
      <c r="I20" s="271"/>
      <c r="J20" s="271"/>
      <c r="K20" s="271"/>
      <c r="L20" s="271"/>
    </row>
    <row r="21" spans="1:12" ht="12.75" outlineLevel="1">
      <c r="A21" s="229" t="s">
        <v>263</v>
      </c>
      <c r="B21" s="230"/>
      <c r="C21" s="231" t="s">
        <v>264</v>
      </c>
      <c r="D21" s="231" t="str">
        <f>UPPER(C21)</f>
        <v>CURATORS STUDENT LOAN FUND</v>
      </c>
      <c r="E21" s="231"/>
      <c r="F21" s="265">
        <v>-11107.65</v>
      </c>
      <c r="G21" s="266">
        <v>0</v>
      </c>
      <c r="H21" s="267">
        <v>0</v>
      </c>
      <c r="I21" s="267">
        <v>-361.8</v>
      </c>
      <c r="J21" s="267">
        <v>0</v>
      </c>
      <c r="K21" s="267">
        <v>1239.43</v>
      </c>
      <c r="L21" s="267">
        <f>F21+G21+H21+I21-J21+K21</f>
        <v>-10230.019999999999</v>
      </c>
    </row>
    <row r="22" spans="1:12" s="219" customFormat="1" ht="12.75">
      <c r="A22" s="219" t="s">
        <v>265</v>
      </c>
      <c r="B22" s="256"/>
      <c r="C22" s="268" t="s">
        <v>266</v>
      </c>
      <c r="D22" s="268" t="str">
        <f>UPPER(C22)</f>
        <v>TOTAL UNRESTRICTED</v>
      </c>
      <c r="E22" s="257"/>
      <c r="F22" s="227">
        <v>-11107.65</v>
      </c>
      <c r="G22" s="221">
        <v>0</v>
      </c>
      <c r="H22" s="220">
        <v>0</v>
      </c>
      <c r="I22" s="220">
        <v>-361.8</v>
      </c>
      <c r="J22" s="220">
        <v>0</v>
      </c>
      <c r="K22" s="220">
        <v>1239.43</v>
      </c>
      <c r="L22" s="220">
        <f>F22+G22+H22+I22-J22+K22</f>
        <v>-10230.019999999999</v>
      </c>
    </row>
    <row r="24" spans="2:12" s="219" customFormat="1" ht="12.75">
      <c r="B24" s="256"/>
      <c r="C24" s="257" t="s">
        <v>267</v>
      </c>
      <c r="D24" s="257" t="s">
        <v>228</v>
      </c>
      <c r="E24" s="257"/>
      <c r="F24" s="228">
        <f aca="true" t="shared" si="2" ref="F24:L24">F18+F22</f>
        <v>439477.38</v>
      </c>
      <c r="G24" s="222">
        <f t="shared" si="2"/>
        <v>0</v>
      </c>
      <c r="H24" s="273">
        <f t="shared" si="2"/>
        <v>0</v>
      </c>
      <c r="I24" s="273">
        <f t="shared" si="2"/>
        <v>236693.15000000002</v>
      </c>
      <c r="J24" s="273">
        <f t="shared" si="2"/>
        <v>0</v>
      </c>
      <c r="K24" s="273">
        <f t="shared" si="2"/>
        <v>-128662.14000000001</v>
      </c>
      <c r="L24" s="273">
        <f t="shared" si="2"/>
        <v>547508.3899999999</v>
      </c>
    </row>
  </sheetData>
  <printOptions horizontalCentered="1"/>
  <pageMargins left="0.5" right="0.5" top="0.75" bottom="0.5" header="0.5" footer="0.25"/>
  <pageSetup horizontalDpi="600" verticalDpi="6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9"/>
  <sheetViews>
    <sheetView workbookViewId="0" topLeftCell="B2">
      <selection activeCell="B6" sqref="B6"/>
    </sheetView>
  </sheetViews>
  <sheetFormatPr defaultColWidth="9.140625" defaultRowHeight="12.75" outlineLevelRow="1"/>
  <cols>
    <col min="1" max="1" width="0" style="229" hidden="1" customWidth="1"/>
    <col min="2" max="2" width="2.7109375" style="243" customWidth="1"/>
    <col min="3" max="3" width="2.7109375" style="258" customWidth="1"/>
    <col min="4" max="4" width="43.28125" style="258" hidden="1" customWidth="1"/>
    <col min="5" max="5" width="60.7109375" style="247" customWidth="1"/>
    <col min="6" max="6" width="14.7109375" style="260" customWidth="1"/>
    <col min="7" max="12" width="14.7109375" style="261" customWidth="1"/>
    <col min="13" max="13" width="11.57421875" style="397" hidden="1" customWidth="1"/>
    <col min="14" max="14" width="0" style="247" hidden="1" customWidth="1"/>
    <col min="15" max="16" width="9.140625" style="229" customWidth="1"/>
    <col min="17" max="17" width="9.140625" style="229" hidden="1" customWidth="1"/>
    <col min="18" max="16384" width="9.140625" style="229" customWidth="1"/>
  </cols>
  <sheetData>
    <row r="1" spans="1:12" ht="12.75" hidden="1">
      <c r="A1" s="229" t="s">
        <v>951</v>
      </c>
      <c r="B1" s="243" t="s">
        <v>269</v>
      </c>
      <c r="C1" s="395"/>
      <c r="D1" s="258" t="s">
        <v>270</v>
      </c>
      <c r="E1" s="396" t="s">
        <v>271</v>
      </c>
      <c r="F1" s="233" t="s">
        <v>229</v>
      </c>
      <c r="G1" s="261" t="s">
        <v>968</v>
      </c>
      <c r="H1" s="261" t="s">
        <v>969</v>
      </c>
      <c r="I1" s="261" t="s">
        <v>970</v>
      </c>
      <c r="J1" s="261" t="s">
        <v>971</v>
      </c>
      <c r="K1" s="261" t="s">
        <v>268</v>
      </c>
      <c r="L1" s="261" t="s">
        <v>271</v>
      </c>
    </row>
    <row r="2" spans="2:17" s="398" customFormat="1" ht="15.75" customHeight="1">
      <c r="B2" s="223" t="str">
        <f>"University of Missouri - "&amp;RBN</f>
        <v>University of Missouri - University Wide Resources</v>
      </c>
      <c r="C2" s="399"/>
      <c r="D2" s="400"/>
      <c r="E2" s="83"/>
      <c r="F2" s="401"/>
      <c r="G2" s="402"/>
      <c r="H2" s="403"/>
      <c r="I2" s="402"/>
      <c r="J2" s="404"/>
      <c r="K2" s="402"/>
      <c r="L2" s="405"/>
      <c r="M2" s="406"/>
      <c r="N2" s="407" t="s">
        <v>375</v>
      </c>
      <c r="Q2" s="398" t="s">
        <v>955</v>
      </c>
    </row>
    <row r="3" spans="2:17" s="242" customFormat="1" ht="15.75" customHeight="1">
      <c r="B3" s="135" t="s">
        <v>972</v>
      </c>
      <c r="C3" s="408"/>
      <c r="D3" s="409"/>
      <c r="E3" s="86"/>
      <c r="F3" s="410"/>
      <c r="G3" s="411"/>
      <c r="H3" s="412"/>
      <c r="I3" s="413"/>
      <c r="J3" s="411"/>
      <c r="K3" s="411"/>
      <c r="L3" s="414"/>
      <c r="M3" s="415"/>
      <c r="N3" s="241"/>
      <c r="Q3" s="242" t="s">
        <v>973</v>
      </c>
    </row>
    <row r="4" spans="2:17" ht="15.75" customHeight="1">
      <c r="B4" s="217" t="str">
        <f>"As of "&amp;TEXT(Q4,"MMMM DD, YYYY")</f>
        <v>As of June 30, 2004</v>
      </c>
      <c r="C4" s="244"/>
      <c r="D4" s="226"/>
      <c r="E4" s="91"/>
      <c r="F4" s="416"/>
      <c r="G4" s="224"/>
      <c r="H4" s="224"/>
      <c r="I4" s="224"/>
      <c r="J4" s="224"/>
      <c r="K4" s="224"/>
      <c r="L4" s="248"/>
      <c r="Q4" s="229" t="s">
        <v>85</v>
      </c>
    </row>
    <row r="5" spans="2:13" ht="12.75" customHeight="1">
      <c r="B5" s="417"/>
      <c r="C5" s="418"/>
      <c r="D5" s="419"/>
      <c r="E5" s="95"/>
      <c r="F5" s="420"/>
      <c r="G5" s="421"/>
      <c r="H5" s="421"/>
      <c r="I5" s="421"/>
      <c r="J5" s="421"/>
      <c r="K5" s="421"/>
      <c r="L5" s="422"/>
      <c r="M5" s="423"/>
    </row>
    <row r="6" spans="2:14" s="251" customFormat="1" ht="39" customHeight="1">
      <c r="B6" s="252"/>
      <c r="C6" s="253"/>
      <c r="D6" s="253"/>
      <c r="E6" s="424"/>
      <c r="F6" s="218" t="s">
        <v>226</v>
      </c>
      <c r="G6" s="255" t="s">
        <v>974</v>
      </c>
      <c r="H6" s="255" t="s">
        <v>975</v>
      </c>
      <c r="I6" s="255" t="s">
        <v>976</v>
      </c>
      <c r="J6" s="255" t="s">
        <v>238</v>
      </c>
      <c r="K6" s="255" t="s">
        <v>239</v>
      </c>
      <c r="L6" s="255" t="str">
        <f>"Balance
"&amp;TEXT(Q4,"MMMM DD, YYYY")</f>
        <v>Balance
June 30, 2004</v>
      </c>
      <c r="M6" s="425"/>
      <c r="N6" s="424"/>
    </row>
    <row r="7" ht="12.75" customHeight="1">
      <c r="F7" s="426"/>
    </row>
    <row r="8" spans="2:14" s="427" customFormat="1" ht="12.75" customHeight="1">
      <c r="B8" s="428" t="s">
        <v>977</v>
      </c>
      <c r="C8" s="429"/>
      <c r="D8" s="430"/>
      <c r="E8" s="431"/>
      <c r="F8" s="426"/>
      <c r="G8" s="432"/>
      <c r="H8" s="432"/>
      <c r="I8" s="432"/>
      <c r="J8" s="432"/>
      <c r="K8" s="432"/>
      <c r="L8" s="432"/>
      <c r="M8" s="433"/>
      <c r="N8" s="431"/>
    </row>
    <row r="9" ht="12.75" customHeight="1">
      <c r="C9" s="257" t="s">
        <v>978</v>
      </c>
    </row>
    <row r="10" spans="1:12" ht="12.75" outlineLevel="1">
      <c r="A10" s="229" t="s">
        <v>979</v>
      </c>
      <c r="C10" s="395"/>
      <c r="D10" s="258" t="s">
        <v>980</v>
      </c>
      <c r="E10" s="396" t="str">
        <f aca="true" t="shared" si="0" ref="E10:E30">UPPER(D10)</f>
        <v>BEIMDIEK SCHOLARSHIP FUND</v>
      </c>
      <c r="F10" s="263">
        <v>22116.09</v>
      </c>
      <c r="G10" s="434">
        <v>0</v>
      </c>
      <c r="H10" s="434">
        <v>-655.54</v>
      </c>
      <c r="I10" s="434">
        <v>3333.23</v>
      </c>
      <c r="J10" s="434">
        <v>0</v>
      </c>
      <c r="K10" s="434">
        <v>0</v>
      </c>
      <c r="L10" s="434">
        <f aca="true" t="shared" si="1" ref="L10:L30">F10+G10+H10+I10-J10+K10</f>
        <v>24793.78</v>
      </c>
    </row>
    <row r="11" spans="1:12" ht="12.75" outlineLevel="1">
      <c r="A11" s="229" t="s">
        <v>981</v>
      </c>
      <c r="C11" s="395"/>
      <c r="D11" s="258" t="s">
        <v>982</v>
      </c>
      <c r="E11" s="396" t="str">
        <f t="shared" si="0"/>
        <v>ENDOWED CHAIRS - STATE MATCH</v>
      </c>
      <c r="F11" s="266">
        <v>24306213.79</v>
      </c>
      <c r="G11" s="271">
        <v>0</v>
      </c>
      <c r="H11" s="271">
        <v>-768293.99</v>
      </c>
      <c r="I11" s="271">
        <v>3637243.89</v>
      </c>
      <c r="J11" s="271">
        <v>0</v>
      </c>
      <c r="K11" s="271">
        <v>192203.95</v>
      </c>
      <c r="L11" s="271">
        <f t="shared" si="1"/>
        <v>27367367.64</v>
      </c>
    </row>
    <row r="12" spans="1:12" ht="12.75" outlineLevel="1">
      <c r="A12" s="229" t="s">
        <v>983</v>
      </c>
      <c r="C12" s="395"/>
      <c r="D12" s="258" t="s">
        <v>984</v>
      </c>
      <c r="E12" s="396" t="str">
        <f t="shared" si="0"/>
        <v>AMES &amp; FARLEY EDUCATION FUND</v>
      </c>
      <c r="F12" s="266">
        <v>1758670.01</v>
      </c>
      <c r="G12" s="271">
        <v>0</v>
      </c>
      <c r="H12" s="271">
        <v>-41988.9</v>
      </c>
      <c r="I12" s="271">
        <v>265528.48</v>
      </c>
      <c r="J12" s="271">
        <v>0</v>
      </c>
      <c r="K12" s="271">
        <v>35.16</v>
      </c>
      <c r="L12" s="271">
        <f t="shared" si="1"/>
        <v>1982244.75</v>
      </c>
    </row>
    <row r="13" spans="1:12" ht="12.75" outlineLevel="1">
      <c r="A13" s="229" t="s">
        <v>985</v>
      </c>
      <c r="C13" s="395"/>
      <c r="D13" s="258" t="s">
        <v>986</v>
      </c>
      <c r="E13" s="396" t="str">
        <f t="shared" si="0"/>
        <v>GUNDLACH MEM SCHOLARSHIPS</v>
      </c>
      <c r="F13" s="266">
        <v>384484.19</v>
      </c>
      <c r="G13" s="271">
        <v>0</v>
      </c>
      <c r="H13" s="271">
        <v>-10883.71</v>
      </c>
      <c r="I13" s="271">
        <v>57981.74</v>
      </c>
      <c r="J13" s="271">
        <v>0</v>
      </c>
      <c r="K13" s="271">
        <v>2.41</v>
      </c>
      <c r="L13" s="271">
        <f t="shared" si="1"/>
        <v>431584.62999999995</v>
      </c>
    </row>
    <row r="14" spans="1:12" ht="12.75" outlineLevel="1">
      <c r="A14" s="229" t="s">
        <v>987</v>
      </c>
      <c r="C14" s="395"/>
      <c r="D14" s="258" t="s">
        <v>988</v>
      </c>
      <c r="E14" s="396" t="str">
        <f t="shared" si="0"/>
        <v>HARGIS MEMORIAL SCHP</v>
      </c>
      <c r="F14" s="266">
        <v>5755.26</v>
      </c>
      <c r="G14" s="271">
        <v>0</v>
      </c>
      <c r="H14" s="271">
        <v>7.88</v>
      </c>
      <c r="I14" s="271">
        <v>328.84</v>
      </c>
      <c r="J14" s="271">
        <v>0</v>
      </c>
      <c r="K14" s="271">
        <v>0</v>
      </c>
      <c r="L14" s="271">
        <f t="shared" si="1"/>
        <v>6091.9800000000005</v>
      </c>
    </row>
    <row r="15" spans="1:12" ht="12.75" outlineLevel="1">
      <c r="A15" s="229" t="s">
        <v>989</v>
      </c>
      <c r="C15" s="395"/>
      <c r="D15" s="258" t="s">
        <v>990</v>
      </c>
      <c r="E15" s="396" t="str">
        <f t="shared" si="0"/>
        <v>MCKINNEY SCHOLAR/ATHLETE</v>
      </c>
      <c r="F15" s="266">
        <v>33768.9</v>
      </c>
      <c r="G15" s="271">
        <v>0</v>
      </c>
      <c r="H15" s="271">
        <v>-790.41</v>
      </c>
      <c r="I15" s="271">
        <v>5099.57</v>
      </c>
      <c r="J15" s="271">
        <v>0</v>
      </c>
      <c r="K15" s="271">
        <v>0.72</v>
      </c>
      <c r="L15" s="271">
        <f t="shared" si="1"/>
        <v>38078.78</v>
      </c>
    </row>
    <row r="16" spans="1:12" ht="12.75" outlineLevel="1">
      <c r="A16" s="229" t="s">
        <v>991</v>
      </c>
      <c r="C16" s="395"/>
      <c r="D16" s="258" t="s">
        <v>992</v>
      </c>
      <c r="E16" s="396" t="str">
        <f t="shared" si="0"/>
        <v>MCKINNEY SHORT FICTION AWD</v>
      </c>
      <c r="F16" s="266">
        <v>21444.94</v>
      </c>
      <c r="G16" s="271">
        <v>0</v>
      </c>
      <c r="H16" s="271">
        <v>-521.79</v>
      </c>
      <c r="I16" s="271">
        <v>3237.27</v>
      </c>
      <c r="J16" s="271">
        <v>0</v>
      </c>
      <c r="K16" s="271">
        <v>0</v>
      </c>
      <c r="L16" s="271">
        <f t="shared" si="1"/>
        <v>24160.42</v>
      </c>
    </row>
    <row r="17" spans="1:12" ht="12.75" outlineLevel="1">
      <c r="A17" s="229" t="s">
        <v>993</v>
      </c>
      <c r="C17" s="395"/>
      <c r="D17" s="258" t="s">
        <v>994</v>
      </c>
      <c r="E17" s="396" t="str">
        <f t="shared" si="0"/>
        <v>NOYES FOUNDATION</v>
      </c>
      <c r="F17" s="266">
        <v>110654.71</v>
      </c>
      <c r="G17" s="271">
        <v>0</v>
      </c>
      <c r="H17" s="271">
        <v>-3299.46</v>
      </c>
      <c r="I17" s="271">
        <v>16678.58</v>
      </c>
      <c r="J17" s="271">
        <v>0</v>
      </c>
      <c r="K17" s="271">
        <v>0</v>
      </c>
      <c r="L17" s="271">
        <f t="shared" si="1"/>
        <v>124033.83</v>
      </c>
    </row>
    <row r="18" spans="1:12" ht="12.75" outlineLevel="1">
      <c r="A18" s="229" t="s">
        <v>995</v>
      </c>
      <c r="C18" s="395"/>
      <c r="D18" s="258" t="s">
        <v>996</v>
      </c>
      <c r="E18" s="396" t="str">
        <f t="shared" si="0"/>
        <v>TEMPLIN ENDOWMENT</v>
      </c>
      <c r="F18" s="266">
        <v>101409.15</v>
      </c>
      <c r="G18" s="271">
        <v>0</v>
      </c>
      <c r="H18" s="271">
        <v>-2886.5</v>
      </c>
      <c r="I18" s="271">
        <v>15293.14</v>
      </c>
      <c r="J18" s="271">
        <v>0</v>
      </c>
      <c r="K18" s="271">
        <v>0.67</v>
      </c>
      <c r="L18" s="271">
        <f t="shared" si="1"/>
        <v>113816.45999999999</v>
      </c>
    </row>
    <row r="19" spans="1:12" ht="12.75" outlineLevel="1">
      <c r="A19" s="229" t="s">
        <v>997</v>
      </c>
      <c r="C19" s="395"/>
      <c r="D19" s="258" t="s">
        <v>998</v>
      </c>
      <c r="E19" s="396" t="str">
        <f t="shared" si="0"/>
        <v>TRANS WORLD AIRLINE SCHP</v>
      </c>
      <c r="F19" s="266">
        <v>909542.85</v>
      </c>
      <c r="G19" s="271">
        <v>0</v>
      </c>
      <c r="H19" s="271">
        <v>-27120.52</v>
      </c>
      <c r="I19" s="271">
        <v>137092.34</v>
      </c>
      <c r="J19" s="271">
        <v>0</v>
      </c>
      <c r="K19" s="271">
        <v>0</v>
      </c>
      <c r="L19" s="271">
        <f t="shared" si="1"/>
        <v>1019514.6699999999</v>
      </c>
    </row>
    <row r="20" spans="1:12" ht="12.75" outlineLevel="1">
      <c r="A20" s="229" t="s">
        <v>999</v>
      </c>
      <c r="C20" s="395"/>
      <c r="D20" s="258" t="s">
        <v>1000</v>
      </c>
      <c r="E20" s="396" t="str">
        <f t="shared" si="0"/>
        <v>WAGGONER SCHOLARHIP</v>
      </c>
      <c r="F20" s="266">
        <v>59903.59</v>
      </c>
      <c r="G20" s="271">
        <v>0</v>
      </c>
      <c r="H20" s="271">
        <v>-1717.5</v>
      </c>
      <c r="I20" s="271">
        <v>9032.2</v>
      </c>
      <c r="J20" s="271">
        <v>0</v>
      </c>
      <c r="K20" s="271">
        <v>0</v>
      </c>
      <c r="L20" s="271">
        <f t="shared" si="1"/>
        <v>67218.29</v>
      </c>
    </row>
    <row r="21" spans="1:12" ht="12.75" outlineLevel="1">
      <c r="A21" s="229" t="s">
        <v>1001</v>
      </c>
      <c r="C21" s="395"/>
      <c r="D21" s="258" t="s">
        <v>1002</v>
      </c>
      <c r="E21" s="396" t="str">
        <f t="shared" si="0"/>
        <v>STRODE SCHOLARSHIP FUND</v>
      </c>
      <c r="F21" s="266">
        <v>88454.83</v>
      </c>
      <c r="G21" s="271">
        <v>0</v>
      </c>
      <c r="H21" s="271">
        <v>-2637.51</v>
      </c>
      <c r="I21" s="271">
        <v>13332.51</v>
      </c>
      <c r="J21" s="271">
        <v>0</v>
      </c>
      <c r="K21" s="271">
        <v>0</v>
      </c>
      <c r="L21" s="271">
        <f t="shared" si="1"/>
        <v>99149.83</v>
      </c>
    </row>
    <row r="22" spans="1:12" ht="12.75" outlineLevel="1">
      <c r="A22" s="229" t="s">
        <v>1003</v>
      </c>
      <c r="C22" s="395"/>
      <c r="D22" s="258" t="s">
        <v>1004</v>
      </c>
      <c r="E22" s="396" t="str">
        <f t="shared" si="0"/>
        <v>CARNAHAN MEM SCHP</v>
      </c>
      <c r="F22" s="266">
        <v>28946.69</v>
      </c>
      <c r="G22" s="271">
        <v>0</v>
      </c>
      <c r="H22" s="271">
        <v>-863.13</v>
      </c>
      <c r="I22" s="271">
        <v>4363.05</v>
      </c>
      <c r="J22" s="271">
        <v>0</v>
      </c>
      <c r="K22" s="271">
        <v>0</v>
      </c>
      <c r="L22" s="271">
        <f t="shared" si="1"/>
        <v>32446.609999999997</v>
      </c>
    </row>
    <row r="23" spans="1:12" ht="12.75" outlineLevel="1">
      <c r="A23" s="229" t="s">
        <v>1005</v>
      </c>
      <c r="C23" s="395"/>
      <c r="D23" s="258" t="s">
        <v>1006</v>
      </c>
      <c r="E23" s="396" t="str">
        <f t="shared" si="0"/>
        <v>EVELYN SUE LUMB WESTRAN SCHP</v>
      </c>
      <c r="F23" s="266">
        <v>23736.3</v>
      </c>
      <c r="G23" s="271">
        <v>0</v>
      </c>
      <c r="H23" s="271">
        <v>-706.05</v>
      </c>
      <c r="I23" s="271">
        <v>3581.39</v>
      </c>
      <c r="J23" s="271">
        <v>0</v>
      </c>
      <c r="K23" s="271">
        <v>0</v>
      </c>
      <c r="L23" s="271">
        <f t="shared" si="1"/>
        <v>26611.64</v>
      </c>
    </row>
    <row r="24" spans="1:12" ht="12.75" outlineLevel="1">
      <c r="A24" s="229" t="s">
        <v>1007</v>
      </c>
      <c r="C24" s="395"/>
      <c r="D24" s="258" t="s">
        <v>1008</v>
      </c>
      <c r="E24" s="396" t="str">
        <f t="shared" si="0"/>
        <v>ALBERTA CAQUELARD SCHOLARSHIP</v>
      </c>
      <c r="F24" s="266">
        <v>80355.24</v>
      </c>
      <c r="G24" s="271">
        <v>3834.85</v>
      </c>
      <c r="H24" s="271">
        <v>-936.28</v>
      </c>
      <c r="I24" s="271">
        <v>13896.52</v>
      </c>
      <c r="J24" s="271">
        <v>0</v>
      </c>
      <c r="K24" s="271">
        <v>0</v>
      </c>
      <c r="L24" s="271">
        <f t="shared" si="1"/>
        <v>97150.33000000002</v>
      </c>
    </row>
    <row r="25" spans="1:12" ht="12.75" outlineLevel="1">
      <c r="A25" s="229" t="s">
        <v>1009</v>
      </c>
      <c r="C25" s="395"/>
      <c r="D25" s="258" t="s">
        <v>1010</v>
      </c>
      <c r="E25" s="396" t="str">
        <f t="shared" si="0"/>
        <v>PETER POTTER SCHOLARSHIP</v>
      </c>
      <c r="F25" s="266">
        <v>311497.9</v>
      </c>
      <c r="G25" s="271">
        <v>0</v>
      </c>
      <c r="H25" s="271">
        <v>-2798.48</v>
      </c>
      <c r="I25" s="271">
        <v>50109.7</v>
      </c>
      <c r="J25" s="271">
        <v>0</v>
      </c>
      <c r="K25" s="271">
        <v>0</v>
      </c>
      <c r="L25" s="271">
        <f t="shared" si="1"/>
        <v>358809.12000000005</v>
      </c>
    </row>
    <row r="26" spans="1:12" ht="12.75" outlineLevel="1">
      <c r="A26" s="229" t="s">
        <v>1011</v>
      </c>
      <c r="C26" s="395"/>
      <c r="D26" s="258" t="s">
        <v>1012</v>
      </c>
      <c r="E26" s="396" t="str">
        <f t="shared" si="0"/>
        <v>HARTVIGSEN STUDENT AID FUND</v>
      </c>
      <c r="F26" s="266">
        <v>0</v>
      </c>
      <c r="G26" s="271">
        <v>0</v>
      </c>
      <c r="H26" s="271">
        <v>-36635.84</v>
      </c>
      <c r="I26" s="271">
        <v>185191.6</v>
      </c>
      <c r="J26" s="271">
        <v>0</v>
      </c>
      <c r="K26" s="271">
        <v>1228658.53</v>
      </c>
      <c r="L26" s="271">
        <f t="shared" si="1"/>
        <v>1377214.29</v>
      </c>
    </row>
    <row r="27" spans="1:12" ht="12.75" outlineLevel="1">
      <c r="A27" s="229" t="s">
        <v>243</v>
      </c>
      <c r="C27" s="395"/>
      <c r="D27" s="258" t="s">
        <v>244</v>
      </c>
      <c r="E27" s="396" t="str">
        <f t="shared" si="0"/>
        <v>CHRISTIAN LOAN FUND</v>
      </c>
      <c r="F27" s="266">
        <v>105260.38</v>
      </c>
      <c r="G27" s="271">
        <v>0</v>
      </c>
      <c r="H27" s="271">
        <v>-3138.61</v>
      </c>
      <c r="I27" s="271">
        <v>15865.54</v>
      </c>
      <c r="J27" s="271">
        <v>0</v>
      </c>
      <c r="K27" s="271">
        <v>0</v>
      </c>
      <c r="L27" s="271">
        <f t="shared" si="1"/>
        <v>117987.31</v>
      </c>
    </row>
    <row r="28" spans="1:12" ht="12.75" outlineLevel="1">
      <c r="A28" s="229" t="s">
        <v>247</v>
      </c>
      <c r="C28" s="395"/>
      <c r="D28" s="258" t="s">
        <v>248</v>
      </c>
      <c r="E28" s="396" t="str">
        <f t="shared" si="0"/>
        <v>HARTVIGSEN STUDENT LOAN</v>
      </c>
      <c r="F28" s="266">
        <v>1228658.53</v>
      </c>
      <c r="G28" s="271">
        <v>0</v>
      </c>
      <c r="H28" s="271">
        <v>0</v>
      </c>
      <c r="I28" s="271">
        <v>0</v>
      </c>
      <c r="J28" s="271">
        <v>0</v>
      </c>
      <c r="K28" s="271">
        <v>-1228658.53</v>
      </c>
      <c r="L28" s="271">
        <f t="shared" si="1"/>
        <v>0</v>
      </c>
    </row>
    <row r="29" spans="1:12" ht="12.75" outlineLevel="1">
      <c r="A29" s="229" t="s">
        <v>251</v>
      </c>
      <c r="C29" s="395"/>
      <c r="D29" s="258" t="s">
        <v>252</v>
      </c>
      <c r="E29" s="396" t="str">
        <f t="shared" si="0"/>
        <v>NELSON STUDENT LOAN</v>
      </c>
      <c r="F29" s="266">
        <v>55541.2</v>
      </c>
      <c r="G29" s="271">
        <v>0</v>
      </c>
      <c r="H29" s="271">
        <v>-1656.12</v>
      </c>
      <c r="I29" s="271">
        <v>8371.53</v>
      </c>
      <c r="J29" s="271">
        <v>0</v>
      </c>
      <c r="K29" s="271">
        <v>0</v>
      </c>
      <c r="L29" s="271">
        <f t="shared" si="1"/>
        <v>62256.60999999999</v>
      </c>
    </row>
    <row r="30" spans="1:12" ht="12.75" customHeight="1">
      <c r="A30" s="229" t="s">
        <v>1013</v>
      </c>
      <c r="D30" s="268" t="s">
        <v>1014</v>
      </c>
      <c r="E30" s="435" t="str">
        <f t="shared" si="0"/>
        <v>TOTAL INCOME RESTRICTED</v>
      </c>
      <c r="F30" s="221">
        <v>29636414.55</v>
      </c>
      <c r="G30" s="220">
        <v>3834.85</v>
      </c>
      <c r="H30" s="220">
        <v>-907522.46</v>
      </c>
      <c r="I30" s="220">
        <v>4445561.12</v>
      </c>
      <c r="J30" s="220">
        <v>0</v>
      </c>
      <c r="K30" s="220">
        <v>192243.96</v>
      </c>
      <c r="L30" s="220">
        <f t="shared" si="1"/>
        <v>33370532.020000003</v>
      </c>
    </row>
    <row r="31" spans="6:12" ht="12.75" customHeight="1">
      <c r="F31" s="221"/>
      <c r="G31" s="220"/>
      <c r="H31" s="220"/>
      <c r="I31" s="220"/>
      <c r="J31" s="220"/>
      <c r="K31" s="220"/>
      <c r="L31" s="220"/>
    </row>
    <row r="32" spans="4:12" ht="12.75" customHeight="1">
      <c r="D32" s="436"/>
      <c r="E32" s="429" t="s">
        <v>1015</v>
      </c>
      <c r="F32" s="221">
        <f aca="true" t="shared" si="2" ref="F32:L32">F30</f>
        <v>29636414.55</v>
      </c>
      <c r="G32" s="220">
        <f t="shared" si="2"/>
        <v>3834.85</v>
      </c>
      <c r="H32" s="220">
        <f t="shared" si="2"/>
        <v>-907522.46</v>
      </c>
      <c r="I32" s="220">
        <f t="shared" si="2"/>
        <v>4445561.12</v>
      </c>
      <c r="J32" s="220">
        <f t="shared" si="2"/>
        <v>0</v>
      </c>
      <c r="K32" s="220">
        <f t="shared" si="2"/>
        <v>192243.96</v>
      </c>
      <c r="L32" s="220">
        <f t="shared" si="2"/>
        <v>33370532.020000003</v>
      </c>
    </row>
    <row r="33" spans="4:12" ht="12.75" customHeight="1">
      <c r="D33" s="257"/>
      <c r="E33" s="437"/>
      <c r="F33" s="270"/>
      <c r="G33" s="271"/>
      <c r="H33" s="271"/>
      <c r="I33" s="271"/>
      <c r="J33" s="271"/>
      <c r="K33" s="271"/>
      <c r="L33" s="271"/>
    </row>
    <row r="34" spans="2:12" ht="12.75" customHeight="1">
      <c r="B34" s="256" t="s">
        <v>1016</v>
      </c>
      <c r="F34" s="270"/>
      <c r="G34" s="271"/>
      <c r="H34" s="271"/>
      <c r="I34" s="271"/>
      <c r="J34" s="271"/>
      <c r="K34" s="271"/>
      <c r="L34" s="271"/>
    </row>
    <row r="35" spans="3:12" ht="12.75" customHeight="1">
      <c r="C35" s="257" t="s">
        <v>978</v>
      </c>
      <c r="F35" s="270"/>
      <c r="G35" s="271"/>
      <c r="H35" s="271"/>
      <c r="I35" s="271"/>
      <c r="J35" s="271"/>
      <c r="K35" s="271"/>
      <c r="L35" s="271"/>
    </row>
    <row r="36" spans="1:12" ht="12.75" outlineLevel="1">
      <c r="A36" s="229" t="s">
        <v>1017</v>
      </c>
      <c r="C36" s="395"/>
      <c r="D36" s="258" t="s">
        <v>1018</v>
      </c>
      <c r="E36" s="396" t="str">
        <f>UPPER(D36)</f>
        <v>BASORE ENDOWMENT</v>
      </c>
      <c r="F36" s="266">
        <v>243550.07</v>
      </c>
      <c r="G36" s="271">
        <v>0</v>
      </c>
      <c r="H36" s="271">
        <v>-7793.14</v>
      </c>
      <c r="I36" s="271">
        <v>36459.4</v>
      </c>
      <c r="J36" s="271">
        <v>0</v>
      </c>
      <c r="K36" s="271">
        <v>0</v>
      </c>
      <c r="L36" s="271">
        <f>F36+G36+H36+I36-J36+K36</f>
        <v>272216.33</v>
      </c>
    </row>
    <row r="37" spans="1:12" ht="12.75" outlineLevel="1">
      <c r="A37" s="229" t="s">
        <v>1019</v>
      </c>
      <c r="C37" s="395"/>
      <c r="D37" s="258" t="s">
        <v>1020</v>
      </c>
      <c r="E37" s="396" t="str">
        <f>UPPER(D37)</f>
        <v>PAYNE MEM FOUNDATION</v>
      </c>
      <c r="F37" s="266">
        <v>2031911.37</v>
      </c>
      <c r="G37" s="271">
        <v>0</v>
      </c>
      <c r="H37" s="271">
        <v>-60587.04</v>
      </c>
      <c r="I37" s="271">
        <v>306263.17</v>
      </c>
      <c r="J37" s="271">
        <v>0</v>
      </c>
      <c r="K37" s="271">
        <v>0</v>
      </c>
      <c r="L37" s="271">
        <f>F37+G37+H37+I37-J37+K37</f>
        <v>2277587.5</v>
      </c>
    </row>
    <row r="38" spans="1:12" ht="12.75" customHeight="1">
      <c r="A38" s="229" t="s">
        <v>1021</v>
      </c>
      <c r="D38" s="268" t="s">
        <v>1014</v>
      </c>
      <c r="E38" s="435" t="str">
        <f>UPPER(D38)</f>
        <v>TOTAL INCOME RESTRICTED</v>
      </c>
      <c r="F38" s="221">
        <v>2275461.44</v>
      </c>
      <c r="G38" s="220">
        <v>0</v>
      </c>
      <c r="H38" s="220">
        <v>-68380.18</v>
      </c>
      <c r="I38" s="220">
        <v>342722.57</v>
      </c>
      <c r="J38" s="220">
        <v>0</v>
      </c>
      <c r="K38" s="220">
        <v>0</v>
      </c>
      <c r="L38" s="220">
        <f>F38+G38+H38+I38-J38+K38</f>
        <v>2549803.8299999996</v>
      </c>
    </row>
    <row r="39" spans="6:12" ht="12.75" customHeight="1">
      <c r="F39" s="270"/>
      <c r="G39" s="271"/>
      <c r="H39" s="271"/>
      <c r="I39" s="271"/>
      <c r="J39" s="271"/>
      <c r="K39" s="271"/>
      <c r="L39" s="271"/>
    </row>
    <row r="40" spans="3:12" ht="12.75" customHeight="1">
      <c r="C40" s="257" t="s">
        <v>1022</v>
      </c>
      <c r="F40" s="270"/>
      <c r="G40" s="271"/>
      <c r="H40" s="271"/>
      <c r="I40" s="271"/>
      <c r="J40" s="271"/>
      <c r="K40" s="271"/>
      <c r="L40" s="271"/>
    </row>
    <row r="41" spans="1:12" ht="12.75" outlineLevel="1">
      <c r="A41" s="229" t="s">
        <v>1023</v>
      </c>
      <c r="C41" s="395"/>
      <c r="D41" s="258" t="s">
        <v>1024</v>
      </c>
      <c r="E41" s="396" t="str">
        <f>UPPER(D41)</f>
        <v>WELDON SPRINGS RESEARCH FUND</v>
      </c>
      <c r="F41" s="266">
        <v>42065653.06</v>
      </c>
      <c r="G41" s="271">
        <v>0</v>
      </c>
      <c r="H41" s="271">
        <v>-1259649.87</v>
      </c>
      <c r="I41" s="271">
        <v>6332854.66</v>
      </c>
      <c r="J41" s="271">
        <v>0</v>
      </c>
      <c r="K41" s="271">
        <v>0</v>
      </c>
      <c r="L41" s="271">
        <f>F41+G41+H41+I41-J41+K41</f>
        <v>47138857.85000001</v>
      </c>
    </row>
    <row r="42" spans="1:12" ht="12.75" outlineLevel="1">
      <c r="A42" s="229" t="s">
        <v>1025</v>
      </c>
      <c r="C42" s="395"/>
      <c r="D42" s="258" t="s">
        <v>1026</v>
      </c>
      <c r="E42" s="396" t="str">
        <f>UPPER(D42)</f>
        <v>MISSOURI RESEARCH PARK</v>
      </c>
      <c r="F42" s="266">
        <v>3805279.9</v>
      </c>
      <c r="G42" s="271">
        <v>0</v>
      </c>
      <c r="H42" s="271">
        <v>-116183.31</v>
      </c>
      <c r="I42" s="271">
        <v>578474.49</v>
      </c>
      <c r="J42" s="271">
        <v>0</v>
      </c>
      <c r="K42" s="271">
        <v>0</v>
      </c>
      <c r="L42" s="271">
        <f>F42+G42+H42+I42-J42+K42</f>
        <v>4267571.08</v>
      </c>
    </row>
    <row r="43" spans="1:12" ht="12.75" customHeight="1">
      <c r="A43" s="229" t="s">
        <v>1027</v>
      </c>
      <c r="D43" s="268" t="s">
        <v>1028</v>
      </c>
      <c r="E43" s="435" t="str">
        <f>UPPER(D43)</f>
        <v>TOTAL INCOME UNRESTRICTED</v>
      </c>
      <c r="F43" s="221">
        <v>45870932.96</v>
      </c>
      <c r="G43" s="220">
        <v>0</v>
      </c>
      <c r="H43" s="220">
        <v>-1375833.18</v>
      </c>
      <c r="I43" s="220">
        <v>6911329.15</v>
      </c>
      <c r="J43" s="220">
        <v>0</v>
      </c>
      <c r="K43" s="220">
        <v>0</v>
      </c>
      <c r="L43" s="438">
        <f>F43+G43+H43+I43-J43+K43</f>
        <v>51406428.93</v>
      </c>
    </row>
    <row r="44" spans="6:12" ht="12.75" customHeight="1">
      <c r="F44" s="221"/>
      <c r="G44" s="220"/>
      <c r="H44" s="220"/>
      <c r="I44" s="220"/>
      <c r="J44" s="220"/>
      <c r="K44" s="220"/>
      <c r="L44" s="438"/>
    </row>
    <row r="45" spans="5:12" ht="12.75" customHeight="1">
      <c r="E45" s="429" t="s">
        <v>1029</v>
      </c>
      <c r="F45" s="221">
        <f aca="true" t="shared" si="3" ref="F45:L45">F38+F43</f>
        <v>48146394.4</v>
      </c>
      <c r="G45" s="220">
        <f t="shared" si="3"/>
        <v>0</v>
      </c>
      <c r="H45" s="220">
        <f t="shared" si="3"/>
        <v>-1444213.3599999999</v>
      </c>
      <c r="I45" s="220">
        <f t="shared" si="3"/>
        <v>7254051.720000001</v>
      </c>
      <c r="J45" s="220">
        <f t="shared" si="3"/>
        <v>0</v>
      </c>
      <c r="K45" s="220">
        <f t="shared" si="3"/>
        <v>0</v>
      </c>
      <c r="L45" s="220">
        <f t="shared" si="3"/>
        <v>53956232.76</v>
      </c>
    </row>
    <row r="46" spans="6:12" ht="12.75" customHeight="1">
      <c r="F46" s="270"/>
      <c r="G46" s="271"/>
      <c r="H46" s="271"/>
      <c r="I46" s="271"/>
      <c r="J46" s="271"/>
      <c r="K46" s="271"/>
      <c r="L46" s="271"/>
    </row>
    <row r="47" spans="2:12" ht="12.75" customHeight="1">
      <c r="B47" s="256" t="s">
        <v>1030</v>
      </c>
      <c r="F47" s="270"/>
      <c r="G47" s="271"/>
      <c r="H47" s="271"/>
      <c r="I47" s="271"/>
      <c r="J47" s="271"/>
      <c r="K47" s="271"/>
      <c r="L47" s="271"/>
    </row>
    <row r="48" spans="3:12" ht="12.75" customHeight="1">
      <c r="C48" s="257" t="s">
        <v>1031</v>
      </c>
      <c r="F48" s="270"/>
      <c r="G48" s="271"/>
      <c r="H48" s="271"/>
      <c r="I48" s="271"/>
      <c r="J48" s="271"/>
      <c r="K48" s="271"/>
      <c r="L48" s="271"/>
    </row>
    <row r="49" spans="1:12" ht="12.75" customHeight="1">
      <c r="A49" s="229" t="s">
        <v>1032</v>
      </c>
      <c r="D49" s="429" t="s">
        <v>1033</v>
      </c>
      <c r="E49" s="435" t="str">
        <f>UPPER(D49)</f>
        <v>TOTAL UNITRUST FUNDS</v>
      </c>
      <c r="F49" s="221">
        <v>0</v>
      </c>
      <c r="G49" s="220">
        <v>0</v>
      </c>
      <c r="H49" s="220">
        <v>0</v>
      </c>
      <c r="I49" s="220">
        <v>0</v>
      </c>
      <c r="J49" s="220">
        <v>0</v>
      </c>
      <c r="K49" s="220">
        <v>0</v>
      </c>
      <c r="L49" s="220">
        <f>F49+G49+H49+I49-J49+K49</f>
        <v>0</v>
      </c>
    </row>
    <row r="50" spans="6:12" ht="12.75" customHeight="1">
      <c r="F50" s="439"/>
      <c r="G50" s="271"/>
      <c r="H50" s="271"/>
      <c r="I50" s="271"/>
      <c r="J50" s="271"/>
      <c r="K50" s="271"/>
      <c r="L50" s="271"/>
    </row>
    <row r="51" spans="1:12" ht="12.75" customHeight="1">
      <c r="A51" s="229" t="s">
        <v>269</v>
      </c>
      <c r="C51" s="257" t="s">
        <v>1034</v>
      </c>
      <c r="F51" s="439"/>
      <c r="G51" s="271"/>
      <c r="H51" s="271"/>
      <c r="I51" s="271"/>
      <c r="J51" s="271"/>
      <c r="K51" s="271"/>
      <c r="L51" s="271"/>
    </row>
    <row r="52" spans="1:12" ht="12.75" customHeight="1">
      <c r="A52" s="229" t="s">
        <v>1035</v>
      </c>
      <c r="D52" s="429" t="s">
        <v>1036</v>
      </c>
      <c r="E52" s="435" t="str">
        <f>UPPER(D52)</f>
        <v>TOTAL LIFE INCOME FUNDS</v>
      </c>
      <c r="F52" s="221">
        <v>0</v>
      </c>
      <c r="G52" s="220">
        <v>0</v>
      </c>
      <c r="H52" s="220">
        <v>0</v>
      </c>
      <c r="I52" s="220">
        <v>0</v>
      </c>
      <c r="J52" s="220">
        <v>0</v>
      </c>
      <c r="K52" s="220">
        <v>0</v>
      </c>
      <c r="L52" s="220">
        <f>F52+G52+H52+I52-J52+K52</f>
        <v>0</v>
      </c>
    </row>
    <row r="53" spans="6:13" ht="12.75" customHeight="1">
      <c r="F53" s="221"/>
      <c r="G53" s="220"/>
      <c r="H53" s="220"/>
      <c r="I53" s="220"/>
      <c r="J53" s="220"/>
      <c r="K53" s="220"/>
      <c r="L53" s="220"/>
      <c r="M53" s="395"/>
    </row>
    <row r="54" spans="2:14" s="440" customFormat="1" ht="12.75" customHeight="1">
      <c r="B54" s="441"/>
      <c r="C54" s="442" t="s">
        <v>1037</v>
      </c>
      <c r="D54" s="395"/>
      <c r="E54" s="443"/>
      <c r="F54" s="444"/>
      <c r="G54" s="445"/>
      <c r="H54" s="445"/>
      <c r="I54" s="445"/>
      <c r="J54" s="445"/>
      <c r="K54" s="445"/>
      <c r="L54" s="445"/>
      <c r="M54" s="397"/>
      <c r="N54" s="443"/>
    </row>
    <row r="55" spans="1:12" ht="12.75" customHeight="1">
      <c r="A55" s="229" t="s">
        <v>1038</v>
      </c>
      <c r="D55" s="258" t="s">
        <v>383</v>
      </c>
      <c r="E55" s="435" t="s">
        <v>1039</v>
      </c>
      <c r="F55" s="221">
        <v>0</v>
      </c>
      <c r="G55" s="220">
        <v>0</v>
      </c>
      <c r="H55" s="220">
        <v>0</v>
      </c>
      <c r="I55" s="220">
        <v>0</v>
      </c>
      <c r="J55" s="220">
        <v>0</v>
      </c>
      <c r="K55" s="220">
        <v>0</v>
      </c>
      <c r="L55" s="220">
        <f>F55+G55+H55+I55-J55+K55</f>
        <v>0</v>
      </c>
    </row>
    <row r="56" spans="6:12" ht="12.75" customHeight="1">
      <c r="F56" s="221"/>
      <c r="G56" s="220"/>
      <c r="H56" s="220"/>
      <c r="I56" s="220"/>
      <c r="J56" s="220"/>
      <c r="K56" s="220"/>
      <c r="L56" s="220"/>
    </row>
    <row r="57" spans="5:12" ht="12.75" customHeight="1">
      <c r="E57" s="446" t="s">
        <v>1040</v>
      </c>
      <c r="F57" s="221">
        <f aca="true" t="shared" si="4" ref="F57:L57">F49+F52+F55</f>
        <v>0</v>
      </c>
      <c r="G57" s="221">
        <f t="shared" si="4"/>
        <v>0</v>
      </c>
      <c r="H57" s="221">
        <f t="shared" si="4"/>
        <v>0</v>
      </c>
      <c r="I57" s="221">
        <f t="shared" si="4"/>
        <v>0</v>
      </c>
      <c r="J57" s="221">
        <f t="shared" si="4"/>
        <v>0</v>
      </c>
      <c r="K57" s="221">
        <f t="shared" si="4"/>
        <v>0</v>
      </c>
      <c r="L57" s="221">
        <f t="shared" si="4"/>
        <v>0</v>
      </c>
    </row>
    <row r="58" ht="12.75" customHeight="1"/>
    <row r="59" spans="5:12" ht="12.75" customHeight="1">
      <c r="E59" s="446" t="s">
        <v>1041</v>
      </c>
      <c r="F59" s="222">
        <f aca="true" t="shared" si="5" ref="F59:L59">F32+F45+F57</f>
        <v>77782808.95</v>
      </c>
      <c r="G59" s="273">
        <f t="shared" si="5"/>
        <v>3834.85</v>
      </c>
      <c r="H59" s="273">
        <f t="shared" si="5"/>
        <v>-2351735.82</v>
      </c>
      <c r="I59" s="273">
        <f t="shared" si="5"/>
        <v>11699612.84</v>
      </c>
      <c r="J59" s="273">
        <f t="shared" si="5"/>
        <v>0</v>
      </c>
      <c r="K59" s="273">
        <f t="shared" si="5"/>
        <v>192243.96</v>
      </c>
      <c r="L59" s="273">
        <f t="shared" si="5"/>
        <v>87326764.78</v>
      </c>
    </row>
  </sheetData>
  <printOptions horizontalCentered="1"/>
  <pageMargins left="0.5" right="0.5" top="0.75" bottom="0.5" header="0.25" footer="0.25"/>
  <pageSetup horizontalDpi="600" verticalDpi="600" orientation="landscape" scale="75" r:id="rId1"/>
  <rowBreaks count="1" manualBreakCount="1">
    <brk id="5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lengerb</dc:creator>
  <cp:keywords/>
  <dc:description/>
  <cp:lastModifiedBy>lengerb</cp:lastModifiedBy>
  <cp:lastPrinted>2004-03-23T20:21:14Z</cp:lastPrinted>
  <dcterms:created xsi:type="dcterms:W3CDTF">2004-03-09T21:31:35Z</dcterms:created>
  <dcterms:modified xsi:type="dcterms:W3CDTF">2005-03-29T22:43:51Z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