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2270" activeTab="0"/>
  </bookViews>
  <sheets>
    <sheet name="Net Assets_A" sheetId="1" r:id="rId1"/>
    <sheet name="RECNA_A" sheetId="2" r:id="rId2"/>
    <sheet name="NA by Fund_A" sheetId="3" r:id="rId3"/>
    <sheet name="RECNA by Fund_A" sheetId="4" r:id="rId4"/>
    <sheet name="RECNA-Unres CF_A" sheetId="5" r:id="rId5"/>
    <sheet name="Oper Rev_A" sheetId="6" r:id="rId6"/>
    <sheet name="Oper Exp_A" sheetId="7" r:id="rId7"/>
    <sheet name="Aux &amp; SO_A" sheetId="8" r:id="rId8"/>
    <sheet name="Endow_A" sheetId="9" r:id="rId9"/>
    <sheet name="Rest &amp; Unrest Plant_A" sheetId="10" r:id="rId10"/>
    <sheet name="Invest in Plant_A" sheetId="11" r:id="rId11"/>
    <sheet name="Funds Held for Others_A" sheetId="12" r:id="rId12"/>
  </sheets>
  <definedNames>
    <definedName name="ABC" localSheetId="9">'Rest &amp; Unrest Plant_A'!#REF!</definedName>
    <definedName name="ABC">#REF!</definedName>
    <definedName name="ASD" localSheetId="8">'Endow_A'!$Q$4</definedName>
    <definedName name="ASD" localSheetId="11">'Funds Held for Others_A'!$K$5</definedName>
    <definedName name="ASD" localSheetId="6">'Oper Exp_A'!$M$4</definedName>
    <definedName name="ASD" localSheetId="9">'Rest &amp; Unrest Plant_A'!$P$4</definedName>
    <definedName name="ASD">#REF!</definedName>
    <definedName name="AsofDate" localSheetId="11">'Funds Held for Others_A'!$X$5</definedName>
    <definedName name="AsofDate">#REF!</definedName>
    <definedName name="ASSD" localSheetId="8">'Endow_A'!$Q$4</definedName>
    <definedName name="ASSD">#REF!</definedName>
    <definedName name="NvsASD" localSheetId="7">"V2005-06-30"</definedName>
    <definedName name="NvsASD" localSheetId="8">"V2005-06-30"</definedName>
    <definedName name="NvsASD" localSheetId="11">"V2005-06-30"</definedName>
    <definedName name="NvsASD" localSheetId="10">"V2005-06-30"</definedName>
    <definedName name="NvsASD" localSheetId="2">"V2005-06-30"</definedName>
    <definedName name="NvsASD" localSheetId="6">"V2005-06-30"</definedName>
    <definedName name="NvsASD" localSheetId="5">"V2005-06-30"</definedName>
    <definedName name="NvsASD" localSheetId="3">"V2005-06-30"</definedName>
    <definedName name="NvsASD" localSheetId="4">"V2005-06-30"</definedName>
    <definedName name="NvsASD" localSheetId="9">"V2005-06-30"</definedName>
    <definedName name="NvsASD">"V2002-06-30"</definedName>
    <definedName name="NvsAutoDrillOk" localSheetId="7">"VN"</definedName>
    <definedName name="NvsAutoDrillOk" localSheetId="8">"VN"</definedName>
    <definedName name="NvsAutoDrillOk" localSheetId="9">"VN"</definedName>
    <definedName name="NvsAutoDrillOk">"VY"</definedName>
    <definedName name="NvsElapsedTime" localSheetId="7">0.000162037038535345</definedName>
    <definedName name="NvsElapsedTime" localSheetId="8">0.0000462962925666943</definedName>
    <definedName name="NvsElapsedTime" localSheetId="11">0.000462962962046731</definedName>
    <definedName name="NvsElapsedTime" localSheetId="10">0.000196759261598345</definedName>
    <definedName name="NvsElapsedTime" localSheetId="2">0.0000578703693463467</definedName>
    <definedName name="NvsElapsedTime" localSheetId="6">0.025949074071832</definedName>
    <definedName name="NvsElapsedTime" localSheetId="5">0.00017361110803904</definedName>
    <definedName name="NvsElapsedTime" localSheetId="3">0.000115740745968651</definedName>
    <definedName name="NvsElapsedTime" localSheetId="4">0.000682870369928423</definedName>
    <definedName name="NvsElapsedTime" localSheetId="9">0.0000231481535593048</definedName>
    <definedName name="NvsElapsedTime">0.0269587962975493</definedName>
    <definedName name="NvsEndTime" localSheetId="7">38674.2793865741</definedName>
    <definedName name="NvsEndTime" localSheetId="8">38817.7037731481</definedName>
    <definedName name="NvsEndTime" localSheetId="11">38708.6510300926</definedName>
    <definedName name="NvsEndTime" localSheetId="10">38569.7111689815</definedName>
    <definedName name="NvsEndTime" localSheetId="2">38674.250775463</definedName>
    <definedName name="NvsEndTime" localSheetId="6">38673.2702199074</definedName>
    <definedName name="NvsEndTime" localSheetId="5">38674.4091087963</definedName>
    <definedName name="NvsEndTime" localSheetId="3">38674.247337963</definedName>
    <definedName name="NvsEndTime" localSheetId="4">38674.2632986111</definedName>
    <definedName name="NvsEndTime" localSheetId="9">38674.2525925926</definedName>
    <definedName name="NvsEndTime">37456.430659375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Effdt" localSheetId="7">"V2025-12-31"</definedName>
    <definedName name="NvsPanelEffdt" localSheetId="8">"V2025-12-31"</definedName>
    <definedName name="NvsPanelEffdt" localSheetId="11">"V2000-07-31"</definedName>
    <definedName name="NvsPanelEffdt" localSheetId="10">"V2099-01-01"</definedName>
    <definedName name="NvsPanelEffdt" localSheetId="2">"V2099-01-01"</definedName>
    <definedName name="NvsPanelEffdt" localSheetId="6">"V2025-12-31"</definedName>
    <definedName name="NvsPanelEffdt" localSheetId="5">"V2099-07-01"</definedName>
    <definedName name="NvsPanelEffdt" localSheetId="3">"V2099-01-01"</definedName>
    <definedName name="NvsPanelEffdt" localSheetId="4">"V2099-01-01"</definedName>
    <definedName name="NvsPanelEffdt" localSheetId="9">"V2099-01-01"</definedName>
    <definedName name="NvsPanelEffdt">"V1900-01-01"</definedName>
    <definedName name="NvsPanelSetid">"VUOFMO"</definedName>
    <definedName name="NvsReqBU" localSheetId="7">"VUMSYS"</definedName>
    <definedName name="NvsReqBU" localSheetId="8">"VUMSYS"</definedName>
    <definedName name="NvsReqBU" localSheetId="11">"VUMSYS"</definedName>
    <definedName name="NvsReqBU" localSheetId="10">"VUWIDE"</definedName>
    <definedName name="NvsReqBU" localSheetId="2">"VUMSYS"</definedName>
    <definedName name="NvsReqBU" localSheetId="6">"VUMSYS"</definedName>
    <definedName name="NvsReqBU" localSheetId="5">"VUMSYS"</definedName>
    <definedName name="NvsReqBU" localSheetId="3">"VUMSYS"</definedName>
    <definedName name="NvsReqBU" localSheetId="4">"VUMSYS"</definedName>
    <definedName name="NvsReqBU" localSheetId="9">"VUMSYS"</definedName>
    <definedName name="NvsReqBU">"VKCITY"</definedName>
    <definedName name="NvsReqBUOnly" localSheetId="10">"VN"</definedName>
    <definedName name="NvsReqBUOnly">"VY"</definedName>
    <definedName name="NvsSheetType" localSheetId="7">"M"</definedName>
    <definedName name="NvsSheetType" localSheetId="8">"M"</definedName>
    <definedName name="NvsSheetType" localSheetId="11">"M"</definedName>
    <definedName name="NvsSheetType" localSheetId="2">"M"</definedName>
    <definedName name="NvsSheetType" localSheetId="6">"M"</definedName>
    <definedName name="NvsSheetType" localSheetId="5">"M"</definedName>
    <definedName name="NvsSheetType" localSheetId="3">"M"</definedName>
    <definedName name="NvsSheetType" localSheetId="4">"M"</definedName>
    <definedName name="NvsSheetType" localSheetId="9">"M"</definedName>
    <definedName name="NvsTransLed">"VN"</definedName>
    <definedName name="NvsTree.GASB_34_35" localSheetId="5">"YNNYN"</definedName>
    <definedName name="NvsTree.GASB_34_35_FUND" localSheetId="11">"YNNYN"</definedName>
    <definedName name="NvsTree.GASB_34_35_FUND" localSheetId="5">"YNNYN"</definedName>
    <definedName name="NvsTree.GASB_34_35_FUND" localSheetId="3">"YNNYN"</definedName>
    <definedName name="NvsTree.GASB_34_35_FUND" localSheetId="4">"YNNYN"</definedName>
    <definedName name="NvsTreeASD" localSheetId="7">"V2005-06-30"</definedName>
    <definedName name="NvsTreeASD" localSheetId="8">"V2005-06-30"</definedName>
    <definedName name="NvsTreeASD" localSheetId="11">"V2005-06-30"</definedName>
    <definedName name="NvsTreeASD" localSheetId="10">"V2005-06-30"</definedName>
    <definedName name="NvsTreeASD" localSheetId="2">"V2005-06-30"</definedName>
    <definedName name="NvsTreeASD" localSheetId="6">"V2005-06-30"</definedName>
    <definedName name="NvsTreeASD" localSheetId="5">"V2005-06-30"</definedName>
    <definedName name="NvsTreeASD" localSheetId="3">"V2005-06-30"</definedName>
    <definedName name="NvsTreeASD" localSheetId="4">"V2005-06-30"</definedName>
    <definedName name="NvsTreeASD" localSheetId="9">"V2005-06-30"</definedName>
    <definedName name="NvsTreeASD">"V2002-06-30"</definedName>
    <definedName name="NvsValTbl.ACCOUNT">"GL_ACCOUNT_TBL"</definedName>
    <definedName name="NvsValTbl.BUDGET_PERIOD">"BUDGET_PERIOD"</definedName>
    <definedName name="NvsValTbl.BUSINESS_UNIT">"BUS_UNIT_TBL_GL"</definedName>
    <definedName name="NvsValTbl.DEPTID" localSheetId="11">"DEPT_TBL"</definedName>
    <definedName name="NvsValTbl.DEPTID">"DEPARTMENT_TBL"</definedName>
    <definedName name="NvsValTbl.FUND_CODE">"FUND_TBL"</definedName>
    <definedName name="NvsValTbl.PROGRAM_CODE">"PROGRAM_TBL"</definedName>
    <definedName name="NvsValTbl.PROJECT_ID">"PROJECT_HEADER"</definedName>
    <definedName name="NvsValTbl.SCENARIO">"BD_SCENARIO_TBL"</definedName>
    <definedName name="_xlnm.Print_Area" localSheetId="7">'Aux &amp; SO_A'!$B$2:$I$15</definedName>
    <definedName name="_xlnm.Print_Area" localSheetId="8">'Endow_A'!$A$2:$L$51</definedName>
    <definedName name="_xlnm.Print_Area" localSheetId="11">'Funds Held for Others_A'!$C$1:$I$26</definedName>
    <definedName name="_xlnm.Print_Area" localSheetId="2">'NA by Fund_A'!$A$1:$Y$124</definedName>
    <definedName name="_xlnm.Print_Area" localSheetId="0">'Net Assets_A'!$A$1:$E$66</definedName>
    <definedName name="_xlnm.Print_Area" localSheetId="6">'Oper Exp_A'!$B$1:$H$55</definedName>
    <definedName name="_xlnm.Print_Area" localSheetId="5">'Oper Rev_A'!$B$2:$I$57</definedName>
    <definedName name="_xlnm.Print_Area" localSheetId="3">'RECNA by Fund_A'!$A:$Z</definedName>
    <definedName name="_xlnm.Print_Area" localSheetId="1">'RECNA_A'!$A$1:$E$58</definedName>
    <definedName name="_xlnm.Print_Area" localSheetId="9">'Rest &amp; Unrest Plant_A'!$A$2:$M$24</definedName>
    <definedName name="_xlnm.Print_Titles" localSheetId="7">'Aux &amp; SO_A'!$2:$6</definedName>
    <definedName name="_xlnm.Print_Titles" localSheetId="8">'Endow_A'!$2:$6</definedName>
    <definedName name="_xlnm.Print_Titles" localSheetId="11">'Funds Held for Others_A'!$2:$6</definedName>
    <definedName name="_xlnm.Print_Titles" localSheetId="2">'NA by Fund_A'!$2:$10</definedName>
    <definedName name="_xlnm.Print_Titles" localSheetId="5">'Oper Rev_A'!$2:$8</definedName>
    <definedName name="_xlnm.Print_Titles" localSheetId="3">'RECNA by Fund_A'!$2:$10</definedName>
    <definedName name="_xlnm.Print_Titles" localSheetId="4">'RECNA-Unres CF_A'!$2:$8</definedName>
    <definedName name="_xlnm.Print_Titles" localSheetId="9">'Rest &amp; Unrest Plant_A'!$2:$7</definedName>
    <definedName name="RBN" localSheetId="7">'Aux &amp; SO_A'!$K$2</definedName>
    <definedName name="RBN" localSheetId="8">'Endow_A'!$N$2</definedName>
    <definedName name="RBN" localSheetId="11">'Funds Held for Others_A'!$K$2</definedName>
    <definedName name="RBN" localSheetId="2">'NA by Fund_A'!$AC$4</definedName>
    <definedName name="RBN" localSheetId="6">'Oper Exp_A'!$R$2</definedName>
    <definedName name="RBN" localSheetId="5">'Oper Rev_A'!$L$2</definedName>
    <definedName name="RBN" localSheetId="3">'RECNA by Fund_A'!$AE$2</definedName>
    <definedName name="RBN" localSheetId="4">'RECNA-Unres CF_A'!$N$3</definedName>
    <definedName name="RBN" localSheetId="9">'Rest &amp; Unrest Plant_A'!$P$2</definedName>
    <definedName name="RBN">#REF!</definedName>
    <definedName name="RBU" localSheetId="7">'Aux &amp; SO_A'!$N$2</definedName>
    <definedName name="RBU" localSheetId="8">'Endow_A'!$Q$2</definedName>
    <definedName name="RBU" localSheetId="6">'Oper Exp_A'!$M$2</definedName>
    <definedName name="RBU" localSheetId="9">'Rest &amp; Unrest Plant_A'!$P$2</definedName>
    <definedName name="RBU">#REF!</definedName>
    <definedName name="RID" localSheetId="8">'Endow_A'!$Q$3</definedName>
    <definedName name="RID" localSheetId="6">'Oper Exp_A'!$M$3</definedName>
    <definedName name="RID" localSheetId="9">'Rest &amp; Unrest Plant_A'!$P$3</definedName>
    <definedName name="RID">#REF!</definedName>
  </definedNames>
  <calcPr fullCalcOnLoad="1"/>
</workbook>
</file>

<file path=xl/sharedStrings.xml><?xml version="1.0" encoding="utf-8"?>
<sst xmlns="http://schemas.openxmlformats.org/spreadsheetml/2006/main" count="2349" uniqueCount="1440">
  <si>
    <t>Retirement Benefits, Net of University Contribution</t>
  </si>
  <si>
    <t>%,V930000</t>
  </si>
  <si>
    <t>Payments to beneficiaries</t>
  </si>
  <si>
    <t>930000</t>
  </si>
  <si>
    <t>%,R,FACCOUNT,TGASB_34_35,X,NPAYMENTS TO BENE</t>
  </si>
  <si>
    <t>Payments to Beneficiaries</t>
  </si>
  <si>
    <t xml:space="preserve">    Income (Loss) before Capital and Endowment</t>
  </si>
  <si>
    <t xml:space="preserve">        Additions and Transfers</t>
  </si>
  <si>
    <t>Capital Gifts</t>
  </si>
  <si>
    <t>Capital Grants</t>
  </si>
  <si>
    <t xml:space="preserve">    Net Other Nonoperating Revenues (Expenses) before Transfers </t>
  </si>
  <si>
    <t>%,V390300</t>
  </si>
  <si>
    <t>Mandatory Trf In -Other</t>
  </si>
  <si>
    <t>390300</t>
  </si>
  <si>
    <t>%,V861300</t>
  </si>
  <si>
    <t>Mand Trf Out - Other</t>
  </si>
  <si>
    <t>861300</t>
  </si>
  <si>
    <t>%,R,FACCOUNT,TGASB_34_35,X,NMANDATORY TRFS</t>
  </si>
  <si>
    <t>%,V391000</t>
  </si>
  <si>
    <t>Non Mandatory Trfs In</t>
  </si>
  <si>
    <t>391000</t>
  </si>
  <si>
    <t>%,V391100</t>
  </si>
  <si>
    <t>Non Man Trf In R&amp;R(NonCapPl)</t>
  </si>
  <si>
    <t>391100</t>
  </si>
  <si>
    <t>%,V391200</t>
  </si>
  <si>
    <t>NonMand Trf In R&amp;R(Cap Pool)</t>
  </si>
  <si>
    <t>391200</t>
  </si>
  <si>
    <t>%,V391300</t>
  </si>
  <si>
    <t>NonMan Trf In Other</t>
  </si>
  <si>
    <t>391300</t>
  </si>
  <si>
    <t>%,V862001</t>
  </si>
  <si>
    <t>Non Mandatory Trf Out</t>
  </si>
  <si>
    <t>862001</t>
  </si>
  <si>
    <t>%,V862100</t>
  </si>
  <si>
    <t>Non-Mand Out-R&amp;R(non-cap pool)</t>
  </si>
  <si>
    <t>862100</t>
  </si>
  <si>
    <t>%,V862200</t>
  </si>
  <si>
    <t>Non-Mand Out-R&amp;R(capital pool)</t>
  </si>
  <si>
    <t>862200</t>
  </si>
  <si>
    <t>%,V862300</t>
  </si>
  <si>
    <t>Non-Mand Trf Out - Other</t>
  </si>
  <si>
    <t>862300</t>
  </si>
  <si>
    <t>%,R,FACCOUNT,TGASB_34_35,X,NNON MANDATORY TRFS</t>
  </si>
  <si>
    <t>%,V392000</t>
  </si>
  <si>
    <t>Revenue Allocations/Transfers</t>
  </si>
  <si>
    <t>392000</t>
  </si>
  <si>
    <t>%,V393000</t>
  </si>
  <si>
    <t>Other Allocations/Transfers In</t>
  </si>
  <si>
    <t>393000</t>
  </si>
  <si>
    <t>%,V393700</t>
  </si>
  <si>
    <t>Trans In Fixed Price Contract</t>
  </si>
  <si>
    <t>393700</t>
  </si>
  <si>
    <t>%,V863001</t>
  </si>
  <si>
    <t>Other Allocations/Transfer Out</t>
  </si>
  <si>
    <t>863001</t>
  </si>
  <si>
    <t>%,V867000</t>
  </si>
  <si>
    <t>Trans Out fixed price contract</t>
  </si>
  <si>
    <t>867000</t>
  </si>
  <si>
    <t>%,R,FACCOUNT,TGASB_34_35,X,NINTER CAMPUS TRFS,NINTRA FUND TRFS</t>
  </si>
  <si>
    <t>%,R,FACCOUNT,TGASB_34_35,X,NGEN REVENUE ALLOC</t>
  </si>
  <si>
    <t>General Revenue Allocations</t>
  </si>
  <si>
    <t xml:space="preserve">    Net Nonoperating Revenues (Expenses) and Transfers </t>
  </si>
  <si>
    <t xml:space="preserve">             Increase (Decrease) in Net Assets</t>
  </si>
  <si>
    <t>%,V300000</t>
  </si>
  <si>
    <t>Net Assets (Fund Equity)</t>
  </si>
  <si>
    <t>300000</t>
  </si>
  <si>
    <t>%,LACTUALS,SBAL,R,FACCOUNT,TGASB_34_35,X,NNET ASSETS</t>
  </si>
  <si>
    <t>%,FACCOUNT,TGASB_34_35,X,NCHANGE IN ACCTG PRIN</t>
  </si>
  <si>
    <t>Accumulative Effect of Change in Accounting Principle</t>
  </si>
  <si>
    <t>%,FACCOUNT,TGASB_34_35,X,NDISP OF PLANT ASSETS</t>
  </si>
  <si>
    <t>Equipment Writeoff</t>
  </si>
  <si>
    <t>Net Assets, Beginning of Year, Adjusted</t>
  </si>
  <si>
    <t>%,ATT,FDESCR,UDESCR</t>
  </si>
  <si>
    <t>%,ATT,FACCOUNT,UACCOUNT</t>
  </si>
  <si>
    <t>%,FFUND_CODE,TGASB_34_35_FUND,NOPERATIONS_UNR,NCLEARING_ACCTS_UNR</t>
  </si>
  <si>
    <t>%,FFUND_CODE,TGASB_34_35_FUND,NAUXILIARIES_CONT_ED</t>
  </si>
  <si>
    <t>%,V0740</t>
  </si>
  <si>
    <t>%,V0760</t>
  </si>
  <si>
    <t>%,V0825</t>
  </si>
  <si>
    <t>%,FFUND_CODE,TGASB_34_35_FUND,X,NSVC_OPER_UNR</t>
  </si>
  <si>
    <t>%,FFUND_CODE,TGASB_34_35_FUND,X,NSELF_INS_UNR</t>
  </si>
  <si>
    <t>STATEMENT OF REVENUES, EXPENSES AND CHANGES IN NET ASSETS - UNRESTRICTED CURRENT FUNDS ONLY</t>
  </si>
  <si>
    <t>Unrestricted Current Funds</t>
  </si>
  <si>
    <t>General Operating - Fund 0000</t>
  </si>
  <si>
    <t>Continuing Education - Fund 0445 and 0450</t>
  </si>
  <si>
    <t>Auxiliary Operations - Funds 0100 through 0699</t>
  </si>
  <si>
    <t>Computing Services</t>
  </si>
  <si>
    <t>General Stores</t>
  </si>
  <si>
    <t>Other Service Oper</t>
  </si>
  <si>
    <t>Service Operations - Funds 0700 through 0899</t>
  </si>
  <si>
    <t>Self Insurance Funds - Funds 0900 through 0999</t>
  </si>
  <si>
    <t>Total Unrestricted Current Funds</t>
  </si>
  <si>
    <t>%,R,FACCOUNT,TGASB_34_35,X,NFEDERAL GRANTS</t>
  </si>
  <si>
    <t>%,R,FACCOUNT,TGASB_34_35,X,NOTHER GOVT GRANTS,NSTATE GRANTS</t>
  </si>
  <si>
    <t>%,R,FACCOUNT,TGASB_34_35,X,NPRIVATE GRANTS</t>
  </si>
  <si>
    <t>%,V420001</t>
  </si>
  <si>
    <t>Sales of aux enter/educ activ</t>
  </si>
  <si>
    <t>420001</t>
  </si>
  <si>
    <t>%,V420100</t>
  </si>
  <si>
    <t>Taxable Primary sales aux/educ</t>
  </si>
  <si>
    <t>420100</t>
  </si>
  <si>
    <t>%,V420700</t>
  </si>
  <si>
    <t>Taxable Primary-food sales</t>
  </si>
  <si>
    <t>420700</t>
  </si>
  <si>
    <t>%,V430000</t>
  </si>
  <si>
    <t>Non Taxable sales</t>
  </si>
  <si>
    <t>430000</t>
  </si>
  <si>
    <t>%,V432300</t>
  </si>
  <si>
    <t>Non Taxable-vending revenue</t>
  </si>
  <si>
    <t>432300</t>
  </si>
  <si>
    <t xml:space="preserve">    Patient Care Facilities</t>
  </si>
  <si>
    <t xml:space="preserve">    Other Medical Services</t>
  </si>
  <si>
    <t>%,V494100</t>
  </si>
  <si>
    <t>Misc Revenue-tax primary Loc</t>
  </si>
  <si>
    <t>494100</t>
  </si>
  <si>
    <t>%,V494500</t>
  </si>
  <si>
    <t>Misc Revenue-tax non-prim loc</t>
  </si>
  <si>
    <t>494500</t>
  </si>
  <si>
    <t>%,V495100</t>
  </si>
  <si>
    <t>Non tax misc rev-photo copy</t>
  </si>
  <si>
    <t>495100</t>
  </si>
  <si>
    <t>%,V495300</t>
  </si>
  <si>
    <t>Non tax misc rev-rental income</t>
  </si>
  <si>
    <t>495300</t>
  </si>
  <si>
    <t>%,V499100</t>
  </si>
  <si>
    <t>Recov of F &amp; A-applicable f&amp;a</t>
  </si>
  <si>
    <t>499100</t>
  </si>
  <si>
    <t>%,FACCOUNT,TGASB_34_35,X,NAUX &amp; EDUC ACTIV,NOTHER DEPT OPERATING,NPROFESSIONAL &amp; CONSU,NSUPPLY_NONCAP ASSET,NUTILITIES,NINVESTMENT IN PLANT,NSELF INSURANCE BENE</t>
  </si>
  <si>
    <t>%,R,FACCOUNT,TGASB_34_35,NSTATE APPROPS</t>
  </si>
  <si>
    <t xml:space="preserve">    Nonoperating Revenues (Expenses) and Transfers</t>
  </si>
  <si>
    <t>Nonoperating Revenues (Expenses) and Transfers:</t>
  </si>
  <si>
    <t>%,R,FACCOUNT,TGASB_34_35,NGIFTS</t>
  </si>
  <si>
    <t xml:space="preserve">    Net Other Nonoperating Revenues (Expenses) </t>
  </si>
  <si>
    <t xml:space="preserve">        before Transfers</t>
  </si>
  <si>
    <t xml:space="preserve">             Net Nonoperating Revenues (Expenses) </t>
  </si>
  <si>
    <t xml:space="preserve">                     and Transfers</t>
  </si>
  <si>
    <t>%,QUGL_GASB_35_FIN_STMTS</t>
  </si>
  <si>
    <t>CURRENT FUNDS OPERATING REVENUES</t>
  </si>
  <si>
    <t>Projects 00000</t>
  </si>
  <si>
    <t>Projects GRANT</t>
  </si>
  <si>
    <t>Student Fees -</t>
  </si>
  <si>
    <t>%,LACTUALS,SYTD,R,FACCOUNT,TGASB_34_35,NEDUCATIONAL FEES</t>
  </si>
  <si>
    <t xml:space="preserve">    Educational Fees</t>
  </si>
  <si>
    <t>%,LACTUALS,SYTD,R,FACCOUNT,TGASB_34_35,NEXT CREDIT COURSES</t>
  </si>
  <si>
    <t xml:space="preserve">    Extension Credit Courses</t>
  </si>
  <si>
    <t>%,LACTUALS,SYTD,R,FACCOUNT,TGASB_34_35,NEXT NONCREDIT COURSE</t>
  </si>
  <si>
    <t xml:space="preserve">    Extension Non Credit Courses</t>
  </si>
  <si>
    <t>%,LACTUALS,SYTD,R,FACCOUNT,TGASB_34_35,NSUPPLEMENTAL FEES</t>
  </si>
  <si>
    <t xml:space="preserve">    Supplemental Fees</t>
  </si>
  <si>
    <t>%,LACTUALS,SYTD,R,FACCOUNT,TGASB_34_35,NINSTRUCT COMPUTING</t>
  </si>
  <si>
    <t xml:space="preserve">    Instructional Computing Fees</t>
  </si>
  <si>
    <t>%,LACTUALS,SYTD,R,FACCOUNT,TGASB_34_35,NOTHER STUDENT FEES</t>
  </si>
  <si>
    <t xml:space="preserve">    Other Student Fees</t>
  </si>
  <si>
    <t>%,LACTUALS,SYTD,FACCOUNT,TGASB_34_35,X,NSTUDENT AID</t>
  </si>
  <si>
    <t xml:space="preserve">        Net Student Fees</t>
  </si>
  <si>
    <t>Federal Grants and Contracts -</t>
  </si>
  <si>
    <t xml:space="preserve">    Department of:</t>
  </si>
  <si>
    <t xml:space="preserve">        Agriculture</t>
  </si>
  <si>
    <t xml:space="preserve">        Commerce</t>
  </si>
  <si>
    <t xml:space="preserve">        Defense</t>
  </si>
  <si>
    <t xml:space="preserve">        Education</t>
  </si>
  <si>
    <t xml:space="preserve">        Energy</t>
  </si>
  <si>
    <t xml:space="preserve">        Health and Human Services - Public Health Service</t>
  </si>
  <si>
    <t xml:space="preserve">        Interior</t>
  </si>
  <si>
    <t xml:space="preserve">        Labor</t>
  </si>
  <si>
    <t xml:space="preserve">        Environmental Protection Agency</t>
  </si>
  <si>
    <t xml:space="preserve">        Transportation</t>
  </si>
  <si>
    <t xml:space="preserve">   Agency for International Development</t>
  </si>
  <si>
    <t xml:space="preserve">   National Aeronautics and Space Administration</t>
  </si>
  <si>
    <t xml:space="preserve">   National Endowment for the Arts/Humanities</t>
  </si>
  <si>
    <t xml:space="preserve">   National Science Foundation</t>
  </si>
  <si>
    <t xml:space="preserve">   Other Federal Agencies</t>
  </si>
  <si>
    <t xml:space="preserve">   Small Business Administration</t>
  </si>
  <si>
    <t xml:space="preserve">        Total Federal Grants and Contracts</t>
  </si>
  <si>
    <t>%,V491000</t>
  </si>
  <si>
    <t>Grants - state</t>
  </si>
  <si>
    <t>%,LACTUALS,SYTD,R,FACCOUNT,TGASB_34_35,X,NOTHER GOVT GRANTS,NSTATE GRANTS</t>
  </si>
  <si>
    <t>%,V493700</t>
  </si>
  <si>
    <t>Grants-other organization-cash</t>
  </si>
  <si>
    <t>%,LACTUALS,SYTD,R,FACCOUNT,TGASB_34_35,X,NPRIVATE GRANTS</t>
  </si>
  <si>
    <t>%,LACTUALS,SYTD,R,FACCOUNT,TGASB_34_35,X,NSALES OF AUX/EDUC</t>
  </si>
  <si>
    <t>Auxiliary Enterprises -</t>
  </si>
  <si>
    <t xml:space="preserve">    Other Auxiliary Enterprises</t>
  </si>
  <si>
    <t>%,R,FACCOUNT,TGASB_34_35,NPATIENT MED SERV</t>
  </si>
  <si>
    <t>Patient Medical Services</t>
  </si>
  <si>
    <t>%,LACTUALS,SYTD,R,FACCOUNT,TGASB_34_35,X,NINTEREST NOTES REC,NLOAN FUND DEDUCT</t>
  </si>
  <si>
    <t>Other Operating Revenues -</t>
  </si>
  <si>
    <t>%,FACCOUNT,V499100</t>
  </si>
  <si>
    <t xml:space="preserve">    F&amp;A Recover</t>
  </si>
  <si>
    <t xml:space="preserve">    Other</t>
  </si>
  <si>
    <t xml:space="preserve">            Total Operating Revenues</t>
  </si>
  <si>
    <t>Hidden Row Below</t>
  </si>
  <si>
    <t>%,LACTUALS,SYTD,R,FACCOUNT,TGASB_34_35,NOTHER OPERATING REV</t>
  </si>
  <si>
    <t>Other Operating Revenue - Other</t>
  </si>
  <si>
    <t>%,LACTUALS,SYTD</t>
  </si>
  <si>
    <t>%,FACCOUNT,TGASB_34_35,NSALARIES</t>
  </si>
  <si>
    <t>%,FACCOUNT,TGASB_34_35,NSTAFF BENEFITS</t>
  </si>
  <si>
    <t>%,FACCOUNT,TGASB_34_35,N"AUX &amp; EDUC ACTIV",N"CAPITAL ASSETS",N"CAPITAL OFFSET",N"INVESTMENT IN PLANT",N"OTHER DEPT OPERATING",N"PROFESSIONAL &amp; CONSU",N"SELF INSURANCE BENE",N"SUPPLY_NONCAP ASSET",NUTILITIES</t>
  </si>
  <si>
    <t>UMSYS</t>
  </si>
  <si>
    <t>Run Date:</t>
  </si>
  <si>
    <t>OPERATING EXPENSES BY OBJECT MATRIX</t>
  </si>
  <si>
    <t>PGASB09A</t>
  </si>
  <si>
    <t>Salary &amp; Wage</t>
  </si>
  <si>
    <t>Depreciation</t>
  </si>
  <si>
    <t>Educational &amp; General  (A)</t>
  </si>
  <si>
    <t/>
  </si>
  <si>
    <t>%,QUGL_CUR_FNDS_OBJECT_INSTR,CA.POSTED_TOTAL_AMT</t>
  </si>
  <si>
    <t xml:space="preserve">    Instruction</t>
  </si>
  <si>
    <t>%,QUGL_CUR_FNDS_OBJECT_RESEARCH,CA.POSTED_TOTAL_AMT</t>
  </si>
  <si>
    <t xml:space="preserve">    Research</t>
  </si>
  <si>
    <t>%,QUGL_CUR_FNDS_OBJECT_PUBLIC,CA.POSTED_TOTAL_AMT</t>
  </si>
  <si>
    <t xml:space="preserve">    Public Service</t>
  </si>
  <si>
    <t>%,QUGL_CUR_FNDS_OBJECT_ACADEMIC,CA.POSTED_TOTAL_AMT</t>
  </si>
  <si>
    <t xml:space="preserve">    Academic Support</t>
  </si>
  <si>
    <t>%,QUGL_CUR_FNDS_OBJECT_STUDENT,CA.POSTED_TOTAL_AMT</t>
  </si>
  <si>
    <t xml:space="preserve">    Student Services  (B)</t>
  </si>
  <si>
    <t>%,QUGL_CUR_FNDS_OBJECT_INSTRSUP,CA.POSTED_TOTAL_AMT</t>
  </si>
  <si>
    <t xml:space="preserve">    Institutional Support  ( C)</t>
  </si>
  <si>
    <t>%,QUGL_CUR_FNDS_OBJECT_OP_MAINT,CA.POSTED_TOTAL_AMT</t>
  </si>
  <si>
    <t xml:space="preserve">    Operation &amp; Maintenance of Plant</t>
  </si>
  <si>
    <t xml:space="preserve">   </t>
  </si>
  <si>
    <t xml:space="preserve">    Scholarships &amp; Fellowships   (D)</t>
  </si>
  <si>
    <t xml:space="preserve">        Total Educational &amp; General</t>
  </si>
  <si>
    <t>%,QUGL_CUR_FNDS_OBJECT_AUX,CA.POSTED_TOTAL_AMT</t>
  </si>
  <si>
    <t xml:space="preserve">    Auxiliary Enterprises  (E)</t>
  </si>
  <si>
    <t xml:space="preserve">        Total Current Funds Operating Expenses</t>
  </si>
  <si>
    <t>%,FFUND_CODE,TGASB_34_35_FUND,NLOAN_FUNDS_NONEXP,NLOAN_FUNDS_UNR,NLOAN_FUNDS_RESTEXP</t>
  </si>
  <si>
    <t>Loan Funds  (F)</t>
  </si>
  <si>
    <t>%,FFUND_CODE,TGASB_34_35_FUND,NENDOW_FUNDS_NONEXP,NENDOW_FUNDS_UNR,NENDOW_FUNDS_RESTEXP</t>
  </si>
  <si>
    <t xml:space="preserve">Endowment Funds  (F)  </t>
  </si>
  <si>
    <t>%,FFUND_CODE,TGASB_34_35_FUND,NPLANT_FUNDS_NONEXP,NPLANT_FUNDS_RESTEXP,NPLANT_FUNDS_UNR</t>
  </si>
  <si>
    <t>Plant Funds  (G)</t>
  </si>
  <si>
    <t xml:space="preserve">              Total Operating Expenses - All Funds</t>
  </si>
  <si>
    <t>(A)  Educational and General Expenditures includes all expenditures for the General Operating Fund (0000), the Clearing Fund (0090), Continuing Education (0445, 0450) and the Restricted Current Funds (I.e. Grant and State</t>
  </si>
  <si>
    <t xml:space="preserve">        Appropriation Funds).</t>
  </si>
  <si>
    <t>(B)  Student Services includes all Deptid activity for attributes 5x and 8x.  Therefore, operating expenses related to the University's Financial Aid functions are included in Student Services.</t>
  </si>
  <si>
    <t>(C )  Institutional Support includes all Depid activity for attributes 6x, AGEN, MTRF, NTRF, RET and UNDF.</t>
  </si>
  <si>
    <t>(D)  Scholarships and Fellowships includes expenditures in account range 764000 - 764999, based on criteria established by GASB.  The remaining Financial Aid Expense is recorded net of the related Tuition and Fees.</t>
  </si>
  <si>
    <t>(E)  Auxiliary Enterprises includes activity for attribute AUX, and for all funds in the auxilary range of 0100 - 0440, 0455 - 0699.</t>
  </si>
  <si>
    <t>(F)  Loan and Endowment Fund expenses are included in the category of Student Services on the audited financial statements.</t>
  </si>
  <si>
    <t>(G)  Plant Fund expenses are included in the category of Operation and Maintenance of Plant on the audited financial statements.</t>
  </si>
  <si>
    <t>%,SBAL,R,FACCOUNT,TGASB_34_35,NNET ASSETS</t>
  </si>
  <si>
    <t>%,R,FACCOUNT,TGASB_34_35,NREVENUES</t>
  </si>
  <si>
    <t>%,FACCOUNT,TGASB_34_35,NAUX &amp; EDUC ACTIV,NCAPITAL ASSETS,NCAPITAL OFFSET,NOTHER DEPT OPERATING,NPROFESSIONAL &amp; CONSU,NSALARIES,NSCHOLAR &amp; FELLOW,NSTAFF BENEFITS,NSUPPLY_NONCAP ASSET,NUTILITIES,NDEPR</t>
  </si>
  <si>
    <t>%,R,FACCOUNT,TGASB_34_35,NNON_OP REV_EXP,NTRANSFERS</t>
  </si>
  <si>
    <t>AUXILIARY AND SERVICE OPERATIONS</t>
  </si>
  <si>
    <t>PGASB10A</t>
  </si>
  <si>
    <t>Net Assets
July 1, 2004</t>
  </si>
  <si>
    <t>Revenues</t>
  </si>
  <si>
    <t>Expenses</t>
  </si>
  <si>
    <t>Non-Operating Revenues, Expenditures &amp; Transfers</t>
  </si>
  <si>
    <t>Net Assets
June 30, 2005</t>
  </si>
  <si>
    <t>Auxiliaries:</t>
  </si>
  <si>
    <t>%,V0600</t>
  </si>
  <si>
    <t>University Press</t>
  </si>
  <si>
    <t>%,FFUND_CODE,TGASB_34_35_FUND,X,NAUXILIARIES_BKSTR,NAUXILIARIES_HOUS_DIN,NAUXILIARIES_UNR,NAUXILIARY_PAT_SERV</t>
  </si>
  <si>
    <t xml:space="preserve">      Total Auxiliaries</t>
  </si>
  <si>
    <t>Service Operations:</t>
  </si>
  <si>
    <t xml:space="preserve">      Total Service Operations</t>
  </si>
  <si>
    <t>The following lines should be hidden on the final report:</t>
  </si>
  <si>
    <t>Clearing Accounts</t>
  </si>
  <si>
    <t>%,FFUND_CODE,TGASB_34_35_FUND,NOPERATIONS_UNR</t>
  </si>
  <si>
    <t>Operations</t>
  </si>
  <si>
    <t>%,FFUND_CODE,TGASB_34_35_FUND,NSELF_INS_UNR</t>
  </si>
  <si>
    <t>Self Insurance</t>
  </si>
  <si>
    <t>Self-Insurance</t>
  </si>
  <si>
    <t xml:space="preserve">     Grand Totals</t>
  </si>
  <si>
    <t>%,ATF,FDESCR</t>
  </si>
  <si>
    <t>%,SBEGBAL,R,FACCOUNT,V300000</t>
  </si>
  <si>
    <t>%,R,FACCOUNT,TGASB_34_35,NGIFTS,NOTHER OPERATING REV</t>
  </si>
  <si>
    <t>%,R,FACCOUNT,TGASB_34_35,NINVESTMENT INCOME,NINVEST INC ENDOW</t>
  </si>
  <si>
    <t>%,R,FACCOUNT,TGASB_34_35,NREALIZED GAIN(LOSS),NUNREALIZED GAIN(LOSS</t>
  </si>
  <si>
    <t>%,FACCOUNT,TGASB_34_35,NAUX &amp; EDUC ACTIV,NDEPRECIATION,NLOAN FUND DEDUCT,NOTHER DEPT OPERATING,NPROFESSIONAL &amp; CONSU,NSALARIES,NSTAFF BENEFITS,NSUPPLY_NONCAP ASSET,NUTILITIES,NPAYMENTS TO BENE</t>
  </si>
  <si>
    <t>%,R,FACCOUNT,TGASB_34_35,NTRANSFERS</t>
  </si>
  <si>
    <t>ENDOWMENT AND SIMILAR FUNDS</t>
  </si>
  <si>
    <t>GASB0014</t>
  </si>
  <si>
    <t>Balance
July 1, 2004</t>
  </si>
  <si>
    <t>Gifts and
Other
Additions</t>
  </si>
  <si>
    <t>Income (Loss)
added to
Principal</t>
  </si>
  <si>
    <t>Gain (Loss)
on Sale of
Securities</t>
  </si>
  <si>
    <t>Deductions</t>
  </si>
  <si>
    <t>Transfers
In (Out)</t>
  </si>
  <si>
    <t>ENDOWMENT FUNDS:</t>
  </si>
  <si>
    <t>INCOME RESTRICTED -</t>
  </si>
  <si>
    <t>%,VA0001</t>
  </si>
  <si>
    <t>OWEN B LOONEY TRUST</t>
  </si>
  <si>
    <t>%,VA0003</t>
  </si>
  <si>
    <t>OLSON FUND FOR ARTS</t>
  </si>
  <si>
    <t>%,VA0007</t>
  </si>
  <si>
    <t>Law of 1939 Tuition Schlp Fund</t>
  </si>
  <si>
    <t>%,VA0113</t>
  </si>
  <si>
    <t>STRICKLAND HIST PRIZE</t>
  </si>
  <si>
    <t>%,VA0118</t>
  </si>
  <si>
    <t>GENERAL ENDOWMENT TRUST</t>
  </si>
  <si>
    <t>%,FFUND_CODE,TFUND,NTRUE_ENDOW_NONEXP,FPROGRAM_CODE,TGASB_34_35_PROGRAM,X,NENDOWMENT,NLOAN,NRESTGIFTS</t>
  </si>
  <si>
    <t>TOTAL INCOME RESTRICTED</t>
  </si>
  <si>
    <t xml:space="preserve">        TOTAL ENDOWMENT FUNDS</t>
  </si>
  <si>
    <t>QUASI ENDOWMENT FUNDS:</t>
  </si>
  <si>
    <t>%,VA0002</t>
  </si>
  <si>
    <t>THOMAS JEFFERSON AWD</t>
  </si>
  <si>
    <t>%,VA0004</t>
  </si>
  <si>
    <t>PRES AWD O/S TEACH</t>
  </si>
  <si>
    <t>%,VA4004</t>
  </si>
  <si>
    <t>WEST HIST MAN GIFTS</t>
  </si>
  <si>
    <t>%,FPROGRAM_CODE,TGASB_34_35_PROGRAM,X,NENDOWMENT,NLOAN,NRESTGIFTS,FFUND_CODE,TGASB_34_35_FUND,NQUASI_ENDOW_EXPEND,NQUASI_ENDOW_NONEXP</t>
  </si>
  <si>
    <t>INCOME UNRESTRICTED -</t>
  </si>
  <si>
    <t>%,VA0006</t>
  </si>
  <si>
    <t>ACADEMIC PROG SUPP</t>
  </si>
  <si>
    <t>%,VA0114</t>
  </si>
  <si>
    <t>BIRCH ENDOWMENT</t>
  </si>
  <si>
    <t>%,VA0115</t>
  </si>
  <si>
    <t>HURWITZ ENDOWMENT FUND</t>
  </si>
  <si>
    <t>%,VA0116</t>
  </si>
  <si>
    <t>KINSOLVING ENDOWMENT</t>
  </si>
  <si>
    <t>%,VA0117</t>
  </si>
  <si>
    <t>WUNDERLICH ENDOWMENT</t>
  </si>
  <si>
    <t>%,VA1066</t>
  </si>
  <si>
    <t>Investment Income Stab Reserve</t>
  </si>
  <si>
    <t>%,FFUND_CODE,TFUND,NQUASI_ENDOWMT_UNR,FPROGRAM_CODE,TGASB_34_35_PROGRAM,X,NENDOWMENT,NLOAN,NRESTGIFTS</t>
  </si>
  <si>
    <t>TOTAL INCOME UNRESTRICTED</t>
  </si>
  <si>
    <t xml:space="preserve">        TOTAL QUASI ENDOWMENT FUNDS</t>
  </si>
  <si>
    <t>UNITRUST, LIFE INCOME AND CHARITABLE GIFT FUNDS:</t>
  </si>
  <si>
    <t>UNITRUST FUNDS -</t>
  </si>
  <si>
    <t>%,VA0108</t>
  </si>
  <si>
    <t>WOMBLES UNITRUST</t>
  </si>
  <si>
    <t>%,FPROGRAM_CODE,TGASB_34_35_PROGRAM,X,NENDOWMENT,NLOAN,NRESTGIFTS,FFUND_CODE,TGASB_34_35_FUND,NUNITRUSTS_EXPENDABLE,NUNITRUSTS_NONEXP</t>
  </si>
  <si>
    <t>TOTAL UNITRUST FUNDS</t>
  </si>
  <si>
    <t>LIFE INCOME FUNDS -</t>
  </si>
  <si>
    <t>%,FPROGRAM_CODE,TGASB_34_35_PROGRAM,X,NENDOWMENT,NLOAN,NRESTGIFTS,FFUND_CODE,TGASB_34_35_FUND,NLIFE_INC_EXPENDABLE,NLIFE_INC_NONEXP</t>
  </si>
  <si>
    <t>TOTAL LIFE INCOME FUNDS</t>
  </si>
  <si>
    <t>CHARITABLE GIFT ANNUITY FUNDS -</t>
  </si>
  <si>
    <t>%,VA0119</t>
  </si>
  <si>
    <t>CHARITABLE GFT ANNUITY RESERVE</t>
  </si>
  <si>
    <t>%,FPROGRAM_CODE,TGASB_34_35_PROGRAM,X,NENDOWMENT,NLOAN,NRESTGIFTS,FFUND_CODE,TGASB_34_35_FUND,NGIFT_ANNUITY_EXPEND</t>
  </si>
  <si>
    <t>TOTAL CHARITABLE GIFT ANNUITY FUNDS</t>
  </si>
  <si>
    <t xml:space="preserve">        TOTAL UNITRUST, LIFE INCOME &amp; CHARITABLE GIFT FUNDS</t>
  </si>
  <si>
    <t xml:space="preserve">            TOTAL ENDOWMENT &amp; SIMILAR FUNDS</t>
  </si>
  <si>
    <t>%,LACTUALS,SYTD,FPROJECT_ID,_</t>
  </si>
  <si>
    <t>%,ATT,FPROGRAM_CODE,UDESCR</t>
  </si>
  <si>
    <t>%,R,FACCOUNT,TGASB_34_35,NGIFTS,NOTHER GOVT GRANTS,NSTATE GRANTS,NFEDERAL GRANTS</t>
  </si>
  <si>
    <t>%,R,FACCOUNT,TGASB_34_35,NINVEST &amp; ENDOW INC,NDISP OF PLANT ASSETS,NINTEREST CAP DEBT,NPAYMENTS TO BENE,NFEDERAL APPROPS,NINTEREST NOTES REC,NLOAN FUND DEDUCT,NOTHER OPERATING REV,NPATIENT MED SERV,NSALES OF AUX/EDUC,NSTUDENT AID,NSTUDENT FEES</t>
  </si>
  <si>
    <t>%,R,FACCOUNT,TGASB_34_35,NINVESTMENT IN PLANT</t>
  </si>
  <si>
    <t>%,FACCOUNT,TGASB_34_35,NOPERATING EXPENSES</t>
  </si>
  <si>
    <t>RESTRICTED AND UNRESTRICTED PLANT FUNDS</t>
  </si>
  <si>
    <t>PGASB15A</t>
  </si>
  <si>
    <t>Program</t>
  </si>
  <si>
    <t>Balance</t>
  </si>
  <si>
    <t>State
Appropriations
and State</t>
  </si>
  <si>
    <t>Gifts and</t>
  </si>
  <si>
    <t>Investment &amp;</t>
  </si>
  <si>
    <t>Bond</t>
  </si>
  <si>
    <t>Transfers In</t>
  </si>
  <si>
    <t>Code</t>
  </si>
  <si>
    <t>July 1, 2004</t>
  </si>
  <si>
    <t>Bond Funds</t>
  </si>
  <si>
    <t>Grants</t>
  </si>
  <si>
    <t>Other Income</t>
  </si>
  <si>
    <t>Proceeds</t>
  </si>
  <si>
    <t>(Out)</t>
  </si>
  <si>
    <t>June 30, 2005</t>
  </si>
  <si>
    <t>RESTRICTED:</t>
  </si>
  <si>
    <t>%,VA8500</t>
  </si>
  <si>
    <t>Jordan Foundation Gifts</t>
  </si>
  <si>
    <t>A8500</t>
  </si>
  <si>
    <t>%,FPROGRAM_CODE,X,_,FFUND_CODE,TGASB_34_35_FUND,NUNEXP_RANDR_RESTEXP</t>
  </si>
  <si>
    <t xml:space="preserve">    TOTAL RESTRICTED</t>
  </si>
  <si>
    <t>UNRESTRICTED:</t>
  </si>
  <si>
    <t>%,V0</t>
  </si>
  <si>
    <t>Unspecified Program</t>
  </si>
  <si>
    <t>0</t>
  </si>
  <si>
    <t>%,VA8767</t>
  </si>
  <si>
    <t>FPD Vehicle Replacement</t>
  </si>
  <si>
    <t>A8767</t>
  </si>
  <si>
    <t>%,VA8768</t>
  </si>
  <si>
    <t>Records Mngt Equip Reserve</t>
  </si>
  <si>
    <t>A8768</t>
  </si>
  <si>
    <t>%,VA8770</t>
  </si>
  <si>
    <t>Photocopy Equip Res</t>
  </si>
  <si>
    <t>A8770</t>
  </si>
  <si>
    <t>%,VA8771</t>
  </si>
  <si>
    <t>2910 Lemone Bldg Reserve</t>
  </si>
  <si>
    <t>A8771</t>
  </si>
  <si>
    <t>%,VA8855</t>
  </si>
  <si>
    <t>Unspecified Plant Projects</t>
  </si>
  <si>
    <t>A8855</t>
  </si>
  <si>
    <t>%,VA8856</t>
  </si>
  <si>
    <t>RECORDS CENTER RENOVATION/EXP</t>
  </si>
  <si>
    <t>A8856</t>
  </si>
  <si>
    <t>%,VA8857</t>
  </si>
  <si>
    <t>RECORDS CENTER BLDG RESERVE</t>
  </si>
  <si>
    <t>A8857</t>
  </si>
  <si>
    <t>%,FPROGRAM_CODE,X,_,FFUND_CODE,TGASB_34_35_FUND,NUNEXP_AND_RANDR_UNR</t>
  </si>
  <si>
    <t xml:space="preserve">    TOTAL UNRESTRICTED</t>
  </si>
  <si>
    <t xml:space="preserve">        TOTAL UNEXPENDED PLANT FUNDS</t>
  </si>
  <si>
    <t>INVESTMENT IN PLANT CAPITAL ASSETS</t>
  </si>
  <si>
    <t>June 30, 2002</t>
  </si>
  <si>
    <t>July 01, 2004</t>
  </si>
  <si>
    <t>Additions</t>
  </si>
  <si>
    <t>Deletions</t>
  </si>
  <si>
    <t>Capital Assets:</t>
  </si>
  <si>
    <t>Building</t>
  </si>
  <si>
    <t>Equipment</t>
  </si>
  <si>
    <t>Livestock</t>
  </si>
  <si>
    <t>Art &amp; Museum Objects</t>
  </si>
  <si>
    <t>Library Books</t>
  </si>
  <si>
    <t>Construction In Progress</t>
  </si>
  <si>
    <t xml:space="preserve">    Total Capital Assets</t>
  </si>
  <si>
    <t>Less Accumulated Depreciation:</t>
  </si>
  <si>
    <t xml:space="preserve">    Total Accumulated Depreciation</t>
  </si>
  <si>
    <t xml:space="preserve">        Total Investment in Plant Capital Assets, Net</t>
  </si>
  <si>
    <t>%,LACTUALS,SBAL</t>
  </si>
  <si>
    <t>%,AFT,FDEPTID</t>
  </si>
  <si>
    <t>%,LACTUALS,SBAL,R,FACCOUNT,V300000</t>
  </si>
  <si>
    <t>%,QUGL_GASB_AGENCY_REVENUES,CA.POSTED_TOTAL_AMT,SYTD,R</t>
  </si>
  <si>
    <t>%,QUGL_GASB_AGENCY_EXPENSES,CA.POSTED_TOTAL_AMT,SYTD</t>
  </si>
  <si>
    <t>GASB019A</t>
  </si>
  <si>
    <t>FUNDS HELD FOR OTHERS</t>
  </si>
  <si>
    <t>Agency Funds for UMSYS</t>
  </si>
  <si>
    <t>Department Description</t>
  </si>
  <si>
    <t>Hide Column in final report - DEPTID</t>
  </si>
  <si>
    <t>Deposits</t>
  </si>
  <si>
    <t>Withdrawals</t>
  </si>
  <si>
    <t>Balance
June 30, 2005</t>
  </si>
  <si>
    <t>%,VA0204005</t>
  </si>
  <si>
    <t>Alumni Alliance Legis Day</t>
  </si>
  <si>
    <t>A0204005</t>
  </si>
  <si>
    <t>%,VA0404009</t>
  </si>
  <si>
    <t>MOBIUS OPERATIONS</t>
  </si>
  <si>
    <t>A0404009</t>
  </si>
  <si>
    <t>%,VA0404011</t>
  </si>
  <si>
    <t>MOBIUS Training</t>
  </si>
  <si>
    <t>A0404011</t>
  </si>
  <si>
    <t>%,VA0404013</t>
  </si>
  <si>
    <t>MOBIUS Support</t>
  </si>
  <si>
    <t>A0404013</t>
  </si>
  <si>
    <t>%,VA0406021</t>
  </si>
  <si>
    <t>GPN CONSORTUIM</t>
  </si>
  <si>
    <t>A0406021</t>
  </si>
  <si>
    <t>%,VA0701031</t>
  </si>
  <si>
    <t>Accounts Payable Audit</t>
  </si>
  <si>
    <t>A0701031</t>
  </si>
  <si>
    <t>%,VA0801010</t>
  </si>
  <si>
    <t>MRP Contractors Escrow</t>
  </si>
  <si>
    <t>A0801010</t>
  </si>
  <si>
    <t>%,VA1001005</t>
  </si>
  <si>
    <t>CACUBO Newsletter</t>
  </si>
  <si>
    <t>A1001005</t>
  </si>
  <si>
    <t>%,VA1103004</t>
  </si>
  <si>
    <t>Contractor Deposits</t>
  </si>
  <si>
    <t>A1103004</t>
  </si>
  <si>
    <t>%,VA1301015</t>
  </si>
  <si>
    <t>Transition Conference</t>
  </si>
  <si>
    <t>A1301015</t>
  </si>
  <si>
    <t>%,VA1301016</t>
  </si>
  <si>
    <t>State Chief Acad Officers 2001</t>
  </si>
  <si>
    <t>A1301016</t>
  </si>
  <si>
    <t>%,VA1304003</t>
  </si>
  <si>
    <t>Patent Distr &amp; Service Oper</t>
  </si>
  <si>
    <t>A1304003</t>
  </si>
  <si>
    <t>%,VA1304004</t>
  </si>
  <si>
    <t>Copyright Distribution</t>
  </si>
  <si>
    <t>A1304004</t>
  </si>
  <si>
    <t>%,VA1305003</t>
  </si>
  <si>
    <t>State Hist Soc FY Even</t>
  </si>
  <si>
    <t>A1305003</t>
  </si>
  <si>
    <t>%,VA1305004</t>
  </si>
  <si>
    <t>State Hist Society Unr Gifts</t>
  </si>
  <si>
    <t>A1305004</t>
  </si>
  <si>
    <t>%,VA1501006</t>
  </si>
  <si>
    <t>ACCR VAC/AP  PCS 4.1</t>
  </si>
  <si>
    <t>A1501006</t>
  </si>
  <si>
    <t>%,VA1501017</t>
  </si>
  <si>
    <t>Vacation pay accrual AGEN</t>
  </si>
  <si>
    <t>A1501017</t>
  </si>
  <si>
    <t>%,VA1508024</t>
  </si>
  <si>
    <t>Lipscomb Loan Clearing</t>
  </si>
  <si>
    <t>A1508024</t>
  </si>
  <si>
    <t>%,VA1508026</t>
  </si>
  <si>
    <t>Lipscomb Loan Fd - All campus</t>
  </si>
  <si>
    <t>A1508026</t>
  </si>
  <si>
    <t>%,FFUND_CODE,TGASB_34_35_FUND,NAGENCY_FUNDS_NONEXP,FDEPTID,X,_</t>
  </si>
  <si>
    <t>TOTAL AGENCY FUNDS</t>
  </si>
  <si>
    <t>As of June 30, 2005 and 2004</t>
  </si>
  <si>
    <t>For the Years Ended June 30, 2005 and 2004</t>
  </si>
  <si>
    <t>Operating Income (Loss)</t>
  </si>
  <si>
    <t>Income (Loss) after State Appropriations, before Nonoperating</t>
  </si>
  <si>
    <t xml:space="preserve">    Revenues (Expenses) and Transfers</t>
  </si>
  <si>
    <t>Income before Capital Contributions and Additions to Permanent Endowments</t>
  </si>
  <si>
    <t xml:space="preserve"> </t>
  </si>
  <si>
    <t>%,ATF,FDESCR,UDESCR</t>
  </si>
  <si>
    <t>%,C</t>
  </si>
  <si>
    <t>University of Missouri - System Administration</t>
  </si>
  <si>
    <t>STATEMENTS OF NET ASSETS</t>
  </si>
  <si>
    <t>(in thousands of dollars)</t>
  </si>
  <si>
    <t>Assets</t>
  </si>
  <si>
    <t>Current Assets:</t>
  </si>
  <si>
    <t>Cash and Cash Equivalents</t>
  </si>
  <si>
    <t>{A}</t>
  </si>
  <si>
    <t>{B}</t>
  </si>
  <si>
    <t>Current Notes Receivable, net</t>
  </si>
  <si>
    <t>Inventories</t>
  </si>
  <si>
    <t>Prepaid Expenses and Other Current Assets</t>
  </si>
  <si>
    <t xml:space="preserve">          Total Current Assets</t>
  </si>
  <si>
    <t>Noncurrent Assets:</t>
  </si>
  <si>
    <t>Deferred Charges and Other Assets</t>
  </si>
  <si>
    <t>Long Term Investments</t>
  </si>
  <si>
    <t xml:space="preserve">          Total Noncurrent Assets</t>
  </si>
  <si>
    <t>Liabilities</t>
  </si>
  <si>
    <t>Current Liabilities:</t>
  </si>
  <si>
    <t>Accounts Payable</t>
  </si>
  <si>
    <t>Accrued Liabilities</t>
  </si>
  <si>
    <t>{C}</t>
  </si>
  <si>
    <t>Deferred Revenue</t>
  </si>
  <si>
    <t>Funds Held for Others</t>
  </si>
  <si>
    <t>{D}</t>
  </si>
  <si>
    <t>Collateral for Securities on Loan</t>
  </si>
  <si>
    <t xml:space="preserve">          Total Current Liabilities</t>
  </si>
  <si>
    <t>Noncurrent Liabilities:</t>
  </si>
  <si>
    <t>Bonds and Notes Payable</t>
  </si>
  <si>
    <t xml:space="preserve">          Total Noncurrent Liabilities</t>
  </si>
  <si>
    <t>Net Assets</t>
  </si>
  <si>
    <t>Invested in Capital Assets, Net of Related Debt</t>
  </si>
  <si>
    <t>Restricted:</t>
  </si>
  <si>
    <t>Unrestricted</t>
  </si>
  <si>
    <t>{A}  Includes short term investments with maturities of 90 days or less.</t>
  </si>
  <si>
    <t>{B}  Includes State appropriations, grants and contracts, patient services and other accounts receivable</t>
  </si>
  <si>
    <t>{C}  Includes accrued payroll, accrued vacation and accrued interest payable</t>
  </si>
  <si>
    <t>{D}  Includes amounts held in agency fund - payroll withholdings and other employee benefits and funds held for others</t>
  </si>
  <si>
    <t xml:space="preserve">STATEMENTS OF REVENUES, EXPENSES AND CHANGES IN NET ASSETS </t>
  </si>
  <si>
    <t>Operating Revenues:</t>
  </si>
  <si>
    <t>Tuition and Fees</t>
  </si>
  <si>
    <t>Less:  Scholarship Allowances</t>
  </si>
  <si>
    <t xml:space="preserve">     Net Tuition and Fees</t>
  </si>
  <si>
    <t>Federal Grants and Contracts</t>
  </si>
  <si>
    <t>State and Local Grants and Contracts</t>
  </si>
  <si>
    <t>Private Grants and Contracts</t>
  </si>
  <si>
    <t>Sales and Services of Educational Activities</t>
  </si>
  <si>
    <t>Auxilliary Enterprises:</t>
  </si>
  <si>
    <t>Notes Receivable Interest Income, net of Fees</t>
  </si>
  <si>
    <t>Other Operating Revenues</t>
  </si>
  <si>
    <t>Operating Expenses:</t>
  </si>
  <si>
    <t>Salaries and Wages</t>
  </si>
  <si>
    <t>Staff Benefits</t>
  </si>
  <si>
    <t>Supplies, Services and Other Operating Expenses</t>
  </si>
  <si>
    <t>Scholarships and Fellowships</t>
  </si>
  <si>
    <t xml:space="preserve">Depreciation </t>
  </si>
  <si>
    <t>State Appropriations</t>
  </si>
  <si>
    <t>Nonoperating Revenues (Expenses):</t>
  </si>
  <si>
    <t>Federal Appropriations</t>
  </si>
  <si>
    <t>Investment and Endowment Income (Loss)</t>
  </si>
  <si>
    <t>Private Gifts</t>
  </si>
  <si>
    <t>Interest Expense</t>
  </si>
  <si>
    <t>Other Nonoperating Revenues (Expenses)</t>
  </si>
  <si>
    <t>State Capital Appropriations and State Bond Funds</t>
  </si>
  <si>
    <t>Capital Gifts and Grants</t>
  </si>
  <si>
    <t>Private Gifts for Endowment Purposes</t>
  </si>
  <si>
    <t>Mandatory Transfers In (Out)</t>
  </si>
  <si>
    <t>Non Mandatory Transfers In (Out)</t>
  </si>
  <si>
    <t>Intra Fund Transfers In (Out)</t>
  </si>
  <si>
    <t>Net Assets, Beginning of Year</t>
  </si>
  <si>
    <t>Net Assets, End of Year</t>
  </si>
  <si>
    <t>Increase in Net Assets</t>
  </si>
  <si>
    <t>Nonexpendable</t>
  </si>
  <si>
    <t>Expendable</t>
  </si>
  <si>
    <t>Accounts Receivable, Net</t>
  </si>
  <si>
    <t>Current Pledges Receivable, Net</t>
  </si>
  <si>
    <t>Pledges Receivable, Net</t>
  </si>
  <si>
    <t>Notes Receivable, Net</t>
  </si>
  <si>
    <t>Capital Assets, Net</t>
  </si>
  <si>
    <t>Bonds and Notes Payable, Current</t>
  </si>
  <si>
    <t xml:space="preserve">              Total Liabilities</t>
  </si>
  <si>
    <t xml:space="preserve">              Total Net Assets</t>
  </si>
  <si>
    <t xml:space="preserve">                  Total Liabilities and Net Assets</t>
  </si>
  <si>
    <t xml:space="preserve">        Total Operating Revenues</t>
  </si>
  <si>
    <t xml:space="preserve">        Total Operating Expenses</t>
  </si>
  <si>
    <t xml:space="preserve">        Net Nonoperating Revenues (Expenses)</t>
  </si>
  <si>
    <t xml:space="preserve">              Total Assets</t>
  </si>
  <si>
    <t xml:space="preserve">    Housing and Dining Services</t>
  </si>
  <si>
    <t xml:space="preserve">    Bookstores</t>
  </si>
  <si>
    <t xml:space="preserve">    Other Auxilliary Enterprises</t>
  </si>
  <si>
    <t>%,QKRDJ_UGL_GASB_35_FIN_STMTS_BS,CA.POSTED_TOTAL_AMT,SBAL</t>
  </si>
  <si>
    <t>%,ATF,FACCOUNT,UACCOUNT</t>
  </si>
  <si>
    <t>%,FFUND_CODE,TGASB_34_35_FUND,NCUR_FUNDS_UNR</t>
  </si>
  <si>
    <t>%,FFUND_CODE,TGASB_34_35_FUND,NCLEARING_ACCTS_UNR</t>
  </si>
  <si>
    <t>%,FFUND_CODE,TGASB_34_35_FUND,NCUR_FUNDS_RESTEXP</t>
  </si>
  <si>
    <t>%,FFUND_CODE,TGASB_34_35_FUND,NLOAN_FUNDS_UNR</t>
  </si>
  <si>
    <t>%,FFUND_CODE,TGASB_34_35_FUND,NLOAN_FUNDS_NONEXP</t>
  </si>
  <si>
    <t>%,FFUND_CODE,TGASB_34_35_FUND,NLOAN_FUNDS_RESTEXP</t>
  </si>
  <si>
    <t>%,FFUND_CODE,TGASB_34_35_FUND,NENDOW_FUNDS_UNR</t>
  </si>
  <si>
    <t>%,FFUND_CODE,TGASB_34_35_FUND,NENDOW_FUNDS_NONEXP</t>
  </si>
  <si>
    <t>%,FFUND_CODE,TGASB_34_35_FUND,NENDOW_FUNDS_RESTEXP</t>
  </si>
  <si>
    <t>%,FFUND_CODE,TGASB_34_35_FUND,NUNEXP_AND_RANDR_UNR</t>
  </si>
  <si>
    <t>%,FFUND_CODE,TGASB_34_35_FUND,NUNEXP_RANDR_RESTEXP</t>
  </si>
  <si>
    <t>%,FFUND_CODE,TGASB_34_35_FUND,NDEBT_RETIRMT_RESTEXP</t>
  </si>
  <si>
    <t>%,FFUND_CODE,TGASB_34_35_FUND,NNET_INV_PLT_NONEXP</t>
  </si>
  <si>
    <t>%,FFUND_CODE,TGASB_34_35_FUND,NAGENCY_FUNDS_NONEXP</t>
  </si>
  <si>
    <t>%,FFUND_CODE,TGASB_34_35_FUND,NRETIRE_FUNDS_NONEXP</t>
  </si>
  <si>
    <t>STATEMENT OF NET ASSETS - BY FUND</t>
  </si>
  <si>
    <t>2005-06-30</t>
  </si>
  <si>
    <t>System Administration</t>
  </si>
  <si>
    <t>Restricted</t>
  </si>
  <si>
    <t>Restrict Expend</t>
  </si>
  <si>
    <t>Plant Funds</t>
  </si>
  <si>
    <t>Total</t>
  </si>
  <si>
    <t>Endowment</t>
  </si>
  <si>
    <t>Restricted Expend</t>
  </si>
  <si>
    <t>Funds</t>
  </si>
  <si>
    <t>Current Funds</t>
  </si>
  <si>
    <t>Loan</t>
  </si>
  <si>
    <t>&amp; Similar</t>
  </si>
  <si>
    <t>Unexpended and</t>
  </si>
  <si>
    <t>Debt</t>
  </si>
  <si>
    <t>Investment</t>
  </si>
  <si>
    <t>Plant</t>
  </si>
  <si>
    <t>Excluding</t>
  </si>
  <si>
    <t>Retirement</t>
  </si>
  <si>
    <t>Including</t>
  </si>
  <si>
    <t>Clearing</t>
  </si>
  <si>
    <t>Repair &amp; Replace</t>
  </si>
  <si>
    <t>In Plant</t>
  </si>
  <si>
    <t>Agency</t>
  </si>
  <si>
    <t>%,FACCOUNT,TGASB_34_35,X,NCASH AND CASH EQ</t>
  </si>
  <si>
    <t>%,V112000</t>
  </si>
  <si>
    <t>Petty cash</t>
  </si>
  <si>
    <t>112000</t>
  </si>
  <si>
    <t>%,V113000</t>
  </si>
  <si>
    <t>Cash in transit</t>
  </si>
  <si>
    <t>113000</t>
  </si>
  <si>
    <t>%,V121000</t>
  </si>
  <si>
    <t>Temp Invest - Gen Pool 2</t>
  </si>
  <si>
    <t>121000</t>
  </si>
  <si>
    <t>%,V121200</t>
  </si>
  <si>
    <t>Temp Invest - Spec Instruction</t>
  </si>
  <si>
    <t>121200</t>
  </si>
  <si>
    <t>%,V121500</t>
  </si>
  <si>
    <t>Temp invest - Fixed Pool</t>
  </si>
  <si>
    <t>121500</t>
  </si>
  <si>
    <t>%,V121600</t>
  </si>
  <si>
    <t>Temp invest - Balanced Pool</t>
  </si>
  <si>
    <t>121600</t>
  </si>
  <si>
    <t>%,V121700</t>
  </si>
  <si>
    <t>Temp invest - Sep Invested</t>
  </si>
  <si>
    <t>121700</t>
  </si>
  <si>
    <t>%,V121900</t>
  </si>
  <si>
    <t>Temp invest - securities lend</t>
  </si>
  <si>
    <t>121900</t>
  </si>
  <si>
    <t>%,V190000</t>
  </si>
  <si>
    <t>Cash</t>
  </si>
  <si>
    <t>190000</t>
  </si>
  <si>
    <t>%,FACCOUNT,TGASB_34_35,X,NSHORT_TERM INVESTMEN</t>
  </si>
  <si>
    <t>Short Term Investments</t>
  </si>
  <si>
    <t>%,FACCOUNT,TGASB_34_35,X,NSTATE APPROP REC</t>
  </si>
  <si>
    <t>State Appropriations Receivable</t>
  </si>
  <si>
    <t>%,V133000</t>
  </si>
  <si>
    <t>Awards AR - Year End Manual</t>
  </si>
  <si>
    <t>133000</t>
  </si>
  <si>
    <t>%,V133050</t>
  </si>
  <si>
    <t>Awards Receivable-PS AR/BI</t>
  </si>
  <si>
    <t>133050</t>
  </si>
  <si>
    <t>%,V133900</t>
  </si>
  <si>
    <t>Allowance AR Grants</t>
  </si>
  <si>
    <t>133900</t>
  </si>
  <si>
    <t>%,FACCOUNT,TGASB_34_35,X,NGRANTS_RECEIVABLE</t>
  </si>
  <si>
    <t>Grants and Contracts Receivable, net</t>
  </si>
  <si>
    <t>%,FACCOUNT,TGASB_34_35,X,NPATIENTS_RECEIVABLE</t>
  </si>
  <si>
    <t>Patient Services Receivable, net</t>
  </si>
  <si>
    <t>%,FACCOUNT,TGASB_34_35,X,NCURRENT PLEDGES REC</t>
  </si>
  <si>
    <t>Current Pledges Receivable, net</t>
  </si>
  <si>
    <t>%,V132200</t>
  </si>
  <si>
    <t>Accounts Receivable-PS AR/BI</t>
  </si>
  <si>
    <t>132200</t>
  </si>
  <si>
    <t>%,V132500</t>
  </si>
  <si>
    <t>Accts rec - miscellaneous</t>
  </si>
  <si>
    <t>132500</t>
  </si>
  <si>
    <t>%,FACCOUNT,TGASB_34_35,X,NACCOUNTS RECEIVABLE</t>
  </si>
  <si>
    <t>Other Accounts Receivable, net</t>
  </si>
  <si>
    <t>%,FACCOUNT,TGASB_34_35,X,NINVESTMENT RECEIVE</t>
  </si>
  <si>
    <t>Investment Settlements Receivable</t>
  </si>
  <si>
    <t>%,FACCOUNT,TGASB_34_35,X,NSUSPENSE/CLEARING</t>
  </si>
  <si>
    <t>Suspense/Clearing</t>
  </si>
  <si>
    <t>%,V150000</t>
  </si>
  <si>
    <t>150000</t>
  </si>
  <si>
    <t>%,V150100</t>
  </si>
  <si>
    <t>Inventories-WIP</t>
  </si>
  <si>
    <t>150100</t>
  </si>
  <si>
    <t>%,FACCOUNT,TGASB_34_35,X,NINVENTORIES</t>
  </si>
  <si>
    <t>%,V161000</t>
  </si>
  <si>
    <t>Prepaid expense</t>
  </si>
  <si>
    <t>161000</t>
  </si>
  <si>
    <t>%,FACCOUNT,TGASB_34_35,X,NPREPAID EXPENSE</t>
  </si>
  <si>
    <t>Prepaid Expenses</t>
  </si>
  <si>
    <t>%,FACCOUNT,TGASB_34_35,X,NCURRENT NOTES REC</t>
  </si>
  <si>
    <t>%,FACCOUNT,TGASB_34_35,X,NDUE FROM OTHER FUNDS</t>
  </si>
  <si>
    <t>Due from Other Funds</t>
  </si>
  <si>
    <t xml:space="preserve">        Total Current Assets</t>
  </si>
  <si>
    <t>%,FACCOUNT,TGASB_34_35,X,NRESTRICTED CASH</t>
  </si>
  <si>
    <t>Restricted Cash and Cash Equivalents</t>
  </si>
  <si>
    <t>%,FACCOUNT,TGASB_34_35,X,NPLEDGES RECEIVABLE</t>
  </si>
  <si>
    <t>Pledges Receivable, net</t>
  </si>
  <si>
    <t>%,FACCOUNT,TGASB_34_35,X,NNOTES  RECEIVABLE</t>
  </si>
  <si>
    <t>Notes Receivable, net</t>
  </si>
  <si>
    <t>%,FACCOUNT,TGASB_34_35,X,NDEFERRED AND OTHER</t>
  </si>
  <si>
    <t>%,V122100</t>
  </si>
  <si>
    <t>Long term-fixed pool-balance</t>
  </si>
  <si>
    <t>122100</t>
  </si>
  <si>
    <t>%,V122200</t>
  </si>
  <si>
    <t>Long term inv-bal pool-balance</t>
  </si>
  <si>
    <t>122200</t>
  </si>
  <si>
    <t>%,V122300</t>
  </si>
  <si>
    <t>Long term inv-sep inv-balance</t>
  </si>
  <si>
    <t>122300</t>
  </si>
  <si>
    <t>%,V122400</t>
  </si>
  <si>
    <t>Long term inv-spec instr-balan</t>
  </si>
  <si>
    <t>122400</t>
  </si>
  <si>
    <t>%,V124000</t>
  </si>
  <si>
    <t>Long Term Inv - Gen Pool 2</t>
  </si>
  <si>
    <t>124000</t>
  </si>
  <si>
    <t>%,V125000</t>
  </si>
  <si>
    <t>Accrued investment income</t>
  </si>
  <si>
    <t>125000</t>
  </si>
  <si>
    <t>%,FACCOUNT,TGASB_34_35,X,NLONG_TERM INVESTMENT</t>
  </si>
  <si>
    <t>%,V171000</t>
  </si>
  <si>
    <t>Land</t>
  </si>
  <si>
    <t>171000</t>
  </si>
  <si>
    <t>%,V172000</t>
  </si>
  <si>
    <t>Infrastructure</t>
  </si>
  <si>
    <t>172000</t>
  </si>
  <si>
    <t>%,V172900</t>
  </si>
  <si>
    <t>Infrastructure - accum deprec</t>
  </si>
  <si>
    <t>172900</t>
  </si>
  <si>
    <t>%,V173000</t>
  </si>
  <si>
    <t>Buildings</t>
  </si>
  <si>
    <t>173000</t>
  </si>
  <si>
    <t>%,V173900</t>
  </si>
  <si>
    <t>Buildings - accum depreciation</t>
  </si>
  <si>
    <t>173900</t>
  </si>
  <si>
    <t>%,V175000</t>
  </si>
  <si>
    <t>Furniture &amp; equipment</t>
  </si>
  <si>
    <t>175000</t>
  </si>
  <si>
    <t>%,V175900</t>
  </si>
  <si>
    <t>Furn &amp; equip - accum deprec</t>
  </si>
  <si>
    <t>175900</t>
  </si>
  <si>
    <t>%,V178000</t>
  </si>
  <si>
    <t>Construction in progress</t>
  </si>
  <si>
    <t>178000</t>
  </si>
  <si>
    <t>%,V179000</t>
  </si>
  <si>
    <t>Art &amp; museum objects</t>
  </si>
  <si>
    <t>179000</t>
  </si>
  <si>
    <t>%,FACCOUNT,TGASB_34_35,X,NCAPITAL_ASSETS</t>
  </si>
  <si>
    <t>Capital Assets, net</t>
  </si>
  <si>
    <t xml:space="preserve">        Total Noncurrent Assets</t>
  </si>
  <si>
    <t xml:space="preserve">            Total Assets</t>
  </si>
  <si>
    <t>%,V210000</t>
  </si>
  <si>
    <t>Accts payable (automated feed)</t>
  </si>
  <si>
    <t>210000</t>
  </si>
  <si>
    <t>%,V211000</t>
  </si>
  <si>
    <t>Accts payable (manual entries)</t>
  </si>
  <si>
    <t>211000</t>
  </si>
  <si>
    <t>%,V211003</t>
  </si>
  <si>
    <t>Estimated payables</t>
  </si>
  <si>
    <t>211003</t>
  </si>
  <si>
    <t>%,V215100</t>
  </si>
  <si>
    <t>SalesTaxPrimaryCampusLocCOL</t>
  </si>
  <si>
    <t>215100</t>
  </si>
  <si>
    <t>%,V216700</t>
  </si>
  <si>
    <t>Sales Tax In City Rolla</t>
  </si>
  <si>
    <t>216700</t>
  </si>
  <si>
    <t>%,V223000</t>
  </si>
  <si>
    <t>Other accruals</t>
  </si>
  <si>
    <t>223000</t>
  </si>
  <si>
    <t>%,R,FACCOUNT,TGASB_34_35,X,NACCOUNTS_PAYABLE,NOTHER_ACCRUALS</t>
  </si>
  <si>
    <t>%,V220000</t>
  </si>
  <si>
    <t>Accr salary &amp; ben (auto feed)</t>
  </si>
  <si>
    <t>220000</t>
  </si>
  <si>
    <t>%,R,FACCOUNT,TGASB_34_35,X,NACCRUED_PAYROLL</t>
  </si>
  <si>
    <t>Accrued Payroll</t>
  </si>
  <si>
    <t>%,V225000</t>
  </si>
  <si>
    <t>Vacation pay accrual</t>
  </si>
  <si>
    <t>225000</t>
  </si>
  <si>
    <t>%,R,FACCOUNT,TGASB_34_35,X,NACCRUED VACATION</t>
  </si>
  <si>
    <t>Accrued Vacation</t>
  </si>
  <si>
    <t>%,R,FACCOUNT,TGASB_34_35,X,NACCRUED INTEREST</t>
  </si>
  <si>
    <t>Accrued Interest Payable</t>
  </si>
  <si>
    <t>%,R,FACCOUNT,TGASB_34_35,X,NACCRUED SELF INSURAN</t>
  </si>
  <si>
    <t>Accrued Self-Insurance Claims</t>
  </si>
  <si>
    <t>%,V233000</t>
  </si>
  <si>
    <t>Def rev - other</t>
  </si>
  <si>
    <t>233000</t>
  </si>
  <si>
    <t>%,R,FACCOUNT,TGASB_34_35,X,NDEFERRED_REV</t>
  </si>
  <si>
    <t>Deferred Revenue, Current</t>
  </si>
  <si>
    <t>%,V226000</t>
  </si>
  <si>
    <t>Payroll Withholdings-Employee</t>
  </si>
  <si>
    <t>226000</t>
  </si>
  <si>
    <t>%,R,FACCOUNT,TGASB_34_35,X,NPAYROLL WITHHOLDINGS</t>
  </si>
  <si>
    <t>Payroll Withholdings and Other Employee Benefits</t>
  </si>
  <si>
    <t>%,R,FACCOUNT,TGASB_34_35,X,NINVESTMENT PAYABLES</t>
  </si>
  <si>
    <t>Investment Settlements Payable</t>
  </si>
  <si>
    <t>%,V219900</t>
  </si>
  <si>
    <t>Collateral for sec (sec lend)</t>
  </si>
  <si>
    <t>219900</t>
  </si>
  <si>
    <t>%,R,FACCOUNT,TGASB_34_35,X,NCOLLATERAL SEC LEND</t>
  </si>
  <si>
    <t>%,R,FACCOUNT,TGASB_34_35,X,NCURRENT CAP LSE OBLI</t>
  </si>
  <si>
    <t>Capital Lease Obligations, current</t>
  </si>
  <si>
    <t>%,R,FACCOUNT,TGASB_34_35,X,NCURRENT BONDS PAYABL</t>
  </si>
  <si>
    <t>Bonds and Notes Payable, current</t>
  </si>
  <si>
    <t>%,R,FACCOUNT,TGASB_34_35,X,NDUE TO OTHER FUNDS</t>
  </si>
  <si>
    <t>Due to Other Funds</t>
  </si>
  <si>
    <t xml:space="preserve">        Total Current Liabilities</t>
  </si>
  <si>
    <t>%,R,FACCOUNT,TGASB_34_35,X,NDEFERRED REVENUE</t>
  </si>
  <si>
    <t>%,R,FACCOUNT,TGASB_34_35,X,NCAPITAL LEASE OBLIG</t>
  </si>
  <si>
    <t>Capital Lease Obligations</t>
  </si>
  <si>
    <t>%,R,FACCOUNT,TGASB_34_35,X,NBONDS_NOTES PAYABLE</t>
  </si>
  <si>
    <t xml:space="preserve">        Total Noncurrent Liabilities</t>
  </si>
  <si>
    <t xml:space="preserve">            Total Liabilities</t>
  </si>
  <si>
    <t xml:space="preserve">    Invested in Capital Assets, Net of Related Debt</t>
  </si>
  <si>
    <t xml:space="preserve">    Reserved for Employees' Pension Plan</t>
  </si>
  <si>
    <t xml:space="preserve">    Restricted:</t>
  </si>
  <si>
    <t xml:space="preserve">    Nonexpendable</t>
  </si>
  <si>
    <t xml:space="preserve">    Expendable</t>
  </si>
  <si>
    <t xml:space="preserve">    Unrestricted</t>
  </si>
  <si>
    <t xml:space="preserve">            Total Net Assets</t>
  </si>
  <si>
    <t xml:space="preserve">                Total Liabilities and Net Assets</t>
  </si>
  <si>
    <t>%,QKRDJ_UGL_GASB_35_FIN_STMTS,CA.POSTED_TOTAL_AMT</t>
  </si>
  <si>
    <t>%,FFUND_CODE,TGASB_34_35_FUND,NPLANT_FUNDS_UNR</t>
  </si>
  <si>
    <t>%,FFUND_CODE,TGASB_34_35_FUND,NPLANT_FUNDS_NONEXP</t>
  </si>
  <si>
    <t xml:space="preserve"> STATEMENT OF REVENUES, EXPENSES AND CHANGES IN NET ASSETS - BY FUND </t>
  </si>
  <si>
    <t>Total Funds</t>
  </si>
  <si>
    <t xml:space="preserve">Plant </t>
  </si>
  <si>
    <t>Agency and</t>
  </si>
  <si>
    <t xml:space="preserve">Agency </t>
  </si>
  <si>
    <t>%,R,FACCOUNT,TGASB_34_35,X,NSTUDENT FEES</t>
  </si>
  <si>
    <t>Student Fees</t>
  </si>
  <si>
    <t>%,V760100</t>
  </si>
  <si>
    <t>Undergraduate resident</t>
  </si>
  <si>
    <t>760100</t>
  </si>
  <si>
    <t>%,V760200</t>
  </si>
  <si>
    <t>Undergraduate non-resident</t>
  </si>
  <si>
    <t>760200</t>
  </si>
  <si>
    <t>%,FACCOUNT,TGASB_34_35,X,NSTUDENT AID</t>
  </si>
  <si>
    <t xml:space="preserve">     Net Student Fees</t>
  </si>
  <si>
    <t>%,LACTUALS,SYTD,R,FACCOUNT,TGASB_34_35,NFEDERAL GRANTS</t>
  </si>
  <si>
    <t>%,LACTUALS,SYTD,R,FACCOUNT,TGASB_34_35,NOTHER GOVT GRANTS,NSTATE GRANTS</t>
  </si>
  <si>
    <t>%,LACTUALS,SYTD,R,FACCOUNT,TGASB_34_35,NPRIVATE GRANTS</t>
  </si>
  <si>
    <t>%,R,FACCOUNT,TGASB_34_35,X,NSALES OF AUX/EDUC</t>
  </si>
  <si>
    <t>Sales and Services of Education Activities</t>
  </si>
  <si>
    <t>Auxiliary Enterprises:</t>
  </si>
  <si>
    <t xml:space="preserve">   Patient Medical Services</t>
  </si>
  <si>
    <t xml:space="preserve">   Housing and Dining Services</t>
  </si>
  <si>
    <t xml:space="preserve">   Bookstores</t>
  </si>
  <si>
    <t>%,R,FACCOUNT,TGASB_34_35,X,NPATIENT MED SERV</t>
  </si>
  <si>
    <t xml:space="preserve">   Other Medical Services</t>
  </si>
  <si>
    <t xml:space="preserve">   Other Auxiliary Enterprises</t>
  </si>
  <si>
    <t>%,R,FACCOUNT,TGASB_34_35,X,NINTEREST NOTES REC,NLOAN FUND DEDUCT</t>
  </si>
  <si>
    <t>%,V494001</t>
  </si>
  <si>
    <t>Misc Revenue</t>
  </si>
  <si>
    <t>494001</t>
  </si>
  <si>
    <t>%,V495000</t>
  </si>
  <si>
    <t>Misc Revenue-non taxable</t>
  </si>
  <si>
    <t>495000</t>
  </si>
  <si>
    <t>%,V495050</t>
  </si>
  <si>
    <t>Royalties</t>
  </si>
  <si>
    <t>495050</t>
  </si>
  <si>
    <t>%,V981000</t>
  </si>
  <si>
    <t>Indirect Costs-Grantor</t>
  </si>
  <si>
    <t>981000</t>
  </si>
  <si>
    <t>%,R,FACCOUNT,TGASB_34_35,X,NOTHER OPERATING REV</t>
  </si>
  <si>
    <t xml:space="preserve">       Total Operating Revenues</t>
  </si>
  <si>
    <t>%,V701000</t>
  </si>
  <si>
    <t>S&amp;W-Rank Fac(tenure &amp; ten tr)</t>
  </si>
  <si>
    <t>701000</t>
  </si>
  <si>
    <t>%,V702000</t>
  </si>
  <si>
    <t>S&amp;W-Ranked Faculty - other</t>
  </si>
  <si>
    <t>702000</t>
  </si>
  <si>
    <t>%,V703000</t>
  </si>
  <si>
    <t>S&amp;W-Other Teach &amp; Res Staff</t>
  </si>
  <si>
    <t>703000</t>
  </si>
  <si>
    <t>%,V704000</t>
  </si>
  <si>
    <t>S&amp;W-GTA's/GRA's</t>
  </si>
  <si>
    <t>704000</t>
  </si>
  <si>
    <t>%,V705100</t>
  </si>
  <si>
    <t>S&amp;W-Exempt executive/admin</t>
  </si>
  <si>
    <t>705100</t>
  </si>
  <si>
    <t>%,V705200</t>
  </si>
  <si>
    <t>S&amp;W-Exempt professional</t>
  </si>
  <si>
    <t>705200</t>
  </si>
  <si>
    <t>%,V706200</t>
  </si>
  <si>
    <t>S&amp;W-Non-Exempt technical</t>
  </si>
  <si>
    <t>706200</t>
  </si>
  <si>
    <t>%,V706300</t>
  </si>
  <si>
    <t>S&amp;W-Office/clerical</t>
  </si>
  <si>
    <t>706300</t>
  </si>
  <si>
    <t>%,V706500</t>
  </si>
  <si>
    <t>S&amp;W-Non-Exempt service</t>
  </si>
  <si>
    <t>706500</t>
  </si>
  <si>
    <t>%,V707100</t>
  </si>
  <si>
    <t>S&amp;W-Student employees</t>
  </si>
  <si>
    <t>707100</t>
  </si>
  <si>
    <t>%,V708000</t>
  </si>
  <si>
    <t>S&amp;W-Other</t>
  </si>
  <si>
    <t>708000</t>
  </si>
  <si>
    <t>%,V708200</t>
  </si>
  <si>
    <t>S&amp;W-Accrued vacation</t>
  </si>
  <si>
    <t>708200</t>
  </si>
  <si>
    <t>%,V708300</t>
  </si>
  <si>
    <t>S&amp;W-Non-payroll salaries</t>
  </si>
  <si>
    <t>708300</t>
  </si>
  <si>
    <t>%,V708600</t>
  </si>
  <si>
    <t>Salary and Wage Costing Pool</t>
  </si>
  <si>
    <t>708600</t>
  </si>
  <si>
    <t>%,FACCOUNT,TGASB_34_35,X,NSALARIES</t>
  </si>
  <si>
    <t>%,V710100</t>
  </si>
  <si>
    <t>SB-Ranked Fac (ten &amp; ten tr)</t>
  </si>
  <si>
    <t>710100</t>
  </si>
  <si>
    <t>%,V710200</t>
  </si>
  <si>
    <t>SB-Ranked Faculty - other</t>
  </si>
  <si>
    <t>710200</t>
  </si>
  <si>
    <t>%,V710300</t>
  </si>
  <si>
    <t>SB-Other teaching and research</t>
  </si>
  <si>
    <t>710300</t>
  </si>
  <si>
    <t>%,V710400</t>
  </si>
  <si>
    <t>SB-GTA's/GRA's</t>
  </si>
  <si>
    <t>710400</t>
  </si>
  <si>
    <t>%,V710500</t>
  </si>
  <si>
    <t>SB-Exempt executive/admin</t>
  </si>
  <si>
    <t>710500</t>
  </si>
  <si>
    <t>%,V710600</t>
  </si>
  <si>
    <t>SB-Exempt professional</t>
  </si>
  <si>
    <t>710600</t>
  </si>
  <si>
    <t>%,V710800</t>
  </si>
  <si>
    <t>SB-Non-exempt technical</t>
  </si>
  <si>
    <t>710800</t>
  </si>
  <si>
    <t>%,V710900</t>
  </si>
  <si>
    <t>SB-Non-exempt office/clerical</t>
  </si>
  <si>
    <t>710900</t>
  </si>
  <si>
    <t>%,V711100</t>
  </si>
  <si>
    <t>SB-Non-exempt service</t>
  </si>
  <si>
    <t>711100</t>
  </si>
  <si>
    <t>%,V711200</t>
  </si>
  <si>
    <t>SB-Non-exempt students</t>
  </si>
  <si>
    <t>711200</t>
  </si>
  <si>
    <t>%,V715000</t>
  </si>
  <si>
    <t>SB-Moving expense</t>
  </si>
  <si>
    <t>715000</t>
  </si>
  <si>
    <t>%,V717000</t>
  </si>
  <si>
    <t>SB-Vacation liability</t>
  </si>
  <si>
    <t>717000</t>
  </si>
  <si>
    <t>%,V718000</t>
  </si>
  <si>
    <t>SB-Other</t>
  </si>
  <si>
    <t>718000</t>
  </si>
  <si>
    <t>%,V718600</t>
  </si>
  <si>
    <t>Staff Benefits Costing Pool</t>
  </si>
  <si>
    <t>718600</t>
  </si>
  <si>
    <t>%,FACCOUNT,TGASB_34_35,X,NSTAFF BENEFITS</t>
  </si>
  <si>
    <t>%,V450000</t>
  </si>
  <si>
    <t>Internal sales &amp; services</t>
  </si>
  <si>
    <t>450000</t>
  </si>
  <si>
    <t>%,V600000</t>
  </si>
  <si>
    <t>Cost of Goods Sold</t>
  </si>
  <si>
    <t>600000</t>
  </si>
  <si>
    <t>%,V600200</t>
  </si>
  <si>
    <t>COGS Auction sale return</t>
  </si>
  <si>
    <t>600200</t>
  </si>
  <si>
    <t>%,V601500</t>
  </si>
  <si>
    <t>COGS General books</t>
  </si>
  <si>
    <t>601500</t>
  </si>
  <si>
    <t>%,V603400</t>
  </si>
  <si>
    <t>COGS Sealed bid return</t>
  </si>
  <si>
    <t>603400</t>
  </si>
  <si>
    <t>%,V603800</t>
  </si>
  <si>
    <t>COGS Supplies</t>
  </si>
  <si>
    <t>603800</t>
  </si>
  <si>
    <t>%,V605000</t>
  </si>
  <si>
    <t>U Press transfer to W I P</t>
  </si>
  <si>
    <t>605000</t>
  </si>
  <si>
    <t>%,V720001</t>
  </si>
  <si>
    <t>Department operating expense</t>
  </si>
  <si>
    <t>720001</t>
  </si>
  <si>
    <t>%,V721000</t>
  </si>
  <si>
    <t>Business travel &amp; meeting exp.</t>
  </si>
  <si>
    <t>721000</t>
  </si>
  <si>
    <t>%,V721100</t>
  </si>
  <si>
    <t>Bus travel-domestic-in state</t>
  </si>
  <si>
    <t>721100</t>
  </si>
  <si>
    <t>%,V721200</t>
  </si>
  <si>
    <t>Bus travel-domestic-out state</t>
  </si>
  <si>
    <t>721200</t>
  </si>
  <si>
    <t>%,V721300</t>
  </si>
  <si>
    <t>Bus travel-foreign</t>
  </si>
  <si>
    <t>721300</t>
  </si>
  <si>
    <t>%,V721400</t>
  </si>
  <si>
    <t>Bus travel-job candidate exp</t>
  </si>
  <si>
    <t>721400</t>
  </si>
  <si>
    <t>%,V721460</t>
  </si>
  <si>
    <t>Public Relations</t>
  </si>
  <si>
    <t>721460</t>
  </si>
  <si>
    <t>%,V721500</t>
  </si>
  <si>
    <t>Bus mtg expense-equip rental</t>
  </si>
  <si>
    <t>721500</t>
  </si>
  <si>
    <t>%,V721600</t>
  </si>
  <si>
    <t>Business mtg exp-room rental</t>
  </si>
  <si>
    <t>721600</t>
  </si>
  <si>
    <t>%,V721700</t>
  </si>
  <si>
    <t>Business mtg exp-food catering</t>
  </si>
  <si>
    <t>721700</t>
  </si>
  <si>
    <t>%,V721800</t>
  </si>
  <si>
    <t>Bus mtg exp- other services</t>
  </si>
  <si>
    <t>721800</t>
  </si>
  <si>
    <t>%,V721900</t>
  </si>
  <si>
    <t>Business travel A-21 exclusion</t>
  </si>
  <si>
    <t>721900</t>
  </si>
  <si>
    <t>%,V722000</t>
  </si>
  <si>
    <t>Faculty &amp; staff training &amp; dev</t>
  </si>
  <si>
    <t>722000</t>
  </si>
  <si>
    <t>%,V722100</t>
  </si>
  <si>
    <t>Fac/staff trng&amp;dev-meeting exp</t>
  </si>
  <si>
    <t>722100</t>
  </si>
  <si>
    <t>%,V722200</t>
  </si>
  <si>
    <t>Fac/staff trng&amp;dev-consultant</t>
  </si>
  <si>
    <t>722200</t>
  </si>
  <si>
    <t>%,V722300</t>
  </si>
  <si>
    <t>F/S t/d-trav prof dev instate</t>
  </si>
  <si>
    <t>722300</t>
  </si>
  <si>
    <t>%,V722400</t>
  </si>
  <si>
    <t>F/S t/d-trav prof dev outstate</t>
  </si>
  <si>
    <t>722400</t>
  </si>
  <si>
    <t>%,V722500</t>
  </si>
  <si>
    <t>F/S t/d-trav prof dev foreign</t>
  </si>
  <si>
    <t>722500</t>
  </si>
  <si>
    <t>%,V723000</t>
  </si>
  <si>
    <t>Postage/delivery services</t>
  </si>
  <si>
    <t>723000</t>
  </si>
  <si>
    <t>%,V723100</t>
  </si>
  <si>
    <t>Postage</t>
  </si>
  <si>
    <t>723100</t>
  </si>
  <si>
    <t>%,V723200</t>
  </si>
  <si>
    <t>Courier services</t>
  </si>
  <si>
    <t>723200</t>
  </si>
  <si>
    <t>%,V723300</t>
  </si>
  <si>
    <t>Express mail delivery service</t>
  </si>
  <si>
    <t>723300</t>
  </si>
  <si>
    <t>%,V723400</t>
  </si>
  <si>
    <t>Other shipping charges</t>
  </si>
  <si>
    <t>723400</t>
  </si>
  <si>
    <t>%,V724000</t>
  </si>
  <si>
    <t>Telephone/fax services</t>
  </si>
  <si>
    <t>724000</t>
  </si>
  <si>
    <t>%,V724100</t>
  </si>
  <si>
    <t>Telephone/equipment</t>
  </si>
  <si>
    <t>724100</t>
  </si>
  <si>
    <t>%,V724200</t>
  </si>
  <si>
    <t>Telephone change services</t>
  </si>
  <si>
    <t>724200</t>
  </si>
  <si>
    <t>%,V724400</t>
  </si>
  <si>
    <t>Wire services</t>
  </si>
  <si>
    <t>724400</t>
  </si>
  <si>
    <t>%,V724500</t>
  </si>
  <si>
    <t>Cell phone charges</t>
  </si>
  <si>
    <t>724500</t>
  </si>
  <si>
    <t>%,V724600</t>
  </si>
  <si>
    <t>Beepers</t>
  </si>
  <si>
    <t>724600</t>
  </si>
  <si>
    <t>%,V724700</t>
  </si>
  <si>
    <t>Wats</t>
  </si>
  <si>
    <t>724700</t>
  </si>
  <si>
    <t>%,V725000</t>
  </si>
  <si>
    <t>Marketing/advertising expense</t>
  </si>
  <si>
    <t>725000</t>
  </si>
  <si>
    <t>%,V725100</t>
  </si>
  <si>
    <t>Advertising</t>
  </si>
  <si>
    <t>725100</t>
  </si>
  <si>
    <t>%,V725400</t>
  </si>
  <si>
    <t>Newspaper advertising</t>
  </si>
  <si>
    <t>725400</t>
  </si>
  <si>
    <t>%,V726000</t>
  </si>
  <si>
    <t>Insurance</t>
  </si>
  <si>
    <t>726000</t>
  </si>
  <si>
    <t>%,V727000</t>
  </si>
  <si>
    <t>Copy Service</t>
  </si>
  <si>
    <t>727000</t>
  </si>
  <si>
    <t>%,V727100</t>
  </si>
  <si>
    <t>Publishing/printing</t>
  </si>
  <si>
    <t>727100</t>
  </si>
  <si>
    <t>%,V727200</t>
  </si>
  <si>
    <t>Reproduction cost</t>
  </si>
  <si>
    <t>727200</t>
  </si>
  <si>
    <t>%,V730000</t>
  </si>
  <si>
    <t>Supplies</t>
  </si>
  <si>
    <t>730000</t>
  </si>
  <si>
    <t>%,V730100</t>
  </si>
  <si>
    <t>Office supplies</t>
  </si>
  <si>
    <t>730100</t>
  </si>
  <si>
    <t>%,V730130</t>
  </si>
  <si>
    <t>Demurrage</t>
  </si>
  <si>
    <t>730130</t>
  </si>
  <si>
    <t>%,V730200</t>
  </si>
  <si>
    <t>Subscriptions,books,periodical</t>
  </si>
  <si>
    <t>730200</t>
  </si>
  <si>
    <t>%,V730300</t>
  </si>
  <si>
    <t>Instructional supplies</t>
  </si>
  <si>
    <t>730300</t>
  </si>
  <si>
    <t>%,V730400</t>
  </si>
  <si>
    <t>Athletic supplies</t>
  </si>
  <si>
    <t>730400</t>
  </si>
  <si>
    <t>%,V730700</t>
  </si>
  <si>
    <t>Training supplies</t>
  </si>
  <si>
    <t>730700</t>
  </si>
  <si>
    <t>%,V730800</t>
  </si>
  <si>
    <t>Uniforms</t>
  </si>
  <si>
    <t>730800</t>
  </si>
  <si>
    <t>%,V730900</t>
  </si>
  <si>
    <t>Gasoline</t>
  </si>
  <si>
    <t>730900</t>
  </si>
  <si>
    <t>%,V731000</t>
  </si>
  <si>
    <t>Diesel</t>
  </si>
  <si>
    <t>731000</t>
  </si>
  <si>
    <t>%,V731200</t>
  </si>
  <si>
    <t>Photography</t>
  </si>
  <si>
    <t>731200</t>
  </si>
  <si>
    <t>%,V731900</t>
  </si>
  <si>
    <t>Food stores - misc food</t>
  </si>
  <si>
    <t>731900</t>
  </si>
  <si>
    <t>%,V732500</t>
  </si>
  <si>
    <t>Food stores - dairy products</t>
  </si>
  <si>
    <t>732500</t>
  </si>
  <si>
    <t>%,V733600</t>
  </si>
  <si>
    <t>Reproduction supplies</t>
  </si>
  <si>
    <t>733600</t>
  </si>
  <si>
    <t>%,V734100</t>
  </si>
  <si>
    <t>Supplies A-21 exclusion</t>
  </si>
  <si>
    <t>734100</t>
  </si>
  <si>
    <t>%,V738000</t>
  </si>
  <si>
    <t>Dues/memberships</t>
  </si>
  <si>
    <t>738000</t>
  </si>
  <si>
    <t>%,V738100</t>
  </si>
  <si>
    <t>Employees dues to prof assoc</t>
  </si>
  <si>
    <t>738100</t>
  </si>
  <si>
    <t>%,V738200</t>
  </si>
  <si>
    <t>Employees dues to other orgs</t>
  </si>
  <si>
    <t>738200</t>
  </si>
  <si>
    <t>%,V738300</t>
  </si>
  <si>
    <t>University memberships</t>
  </si>
  <si>
    <t>738300</t>
  </si>
  <si>
    <t>%,V739000</t>
  </si>
  <si>
    <t>Computing expense</t>
  </si>
  <si>
    <t>739000</t>
  </si>
  <si>
    <t>%,V739100</t>
  </si>
  <si>
    <t>Direct computer cost</t>
  </si>
  <si>
    <t>739100</t>
  </si>
  <si>
    <t>%,V739200</t>
  </si>
  <si>
    <t>Computer supplies</t>
  </si>
  <si>
    <t>739200</t>
  </si>
  <si>
    <t>%,V739300</t>
  </si>
  <si>
    <t>Computer software</t>
  </si>
  <si>
    <t>739300</t>
  </si>
  <si>
    <t>%,V739400</t>
  </si>
  <si>
    <t>Network charges</t>
  </si>
  <si>
    <t>739400</t>
  </si>
  <si>
    <t>%,V739600</t>
  </si>
  <si>
    <t>Data port charges billable</t>
  </si>
  <si>
    <t>739600</t>
  </si>
  <si>
    <t>%,V739700</t>
  </si>
  <si>
    <t>Programs/support</t>
  </si>
  <si>
    <t>739700</t>
  </si>
  <si>
    <t>%,V739800</t>
  </si>
  <si>
    <t>Contracts/agreements/license</t>
  </si>
  <si>
    <t>739800</t>
  </si>
  <si>
    <t>%,V740100</t>
  </si>
  <si>
    <t>Computers - Non Capital</t>
  </si>
  <si>
    <t>740100</t>
  </si>
  <si>
    <t>%,V740150</t>
  </si>
  <si>
    <t>Software - Non-Capital</t>
  </si>
  <si>
    <t>740150</t>
  </si>
  <si>
    <t>%,V740200</t>
  </si>
  <si>
    <t>Office Equipment - Non Capital</t>
  </si>
  <si>
    <t>740200</t>
  </si>
  <si>
    <t>%,V740300</t>
  </si>
  <si>
    <t>Other Equipment - Non Capital</t>
  </si>
  <si>
    <t>740300</t>
  </si>
  <si>
    <t>%,V740600</t>
  </si>
  <si>
    <t>Furniture - Non Capital</t>
  </si>
  <si>
    <t>740600</t>
  </si>
  <si>
    <t>%,V740900</t>
  </si>
  <si>
    <t>Misc Facilities Charges &lt; 5000</t>
  </si>
  <si>
    <t>740900</t>
  </si>
  <si>
    <t>%,V741600</t>
  </si>
  <si>
    <t>Rent/Lease Office Equipment</t>
  </si>
  <si>
    <t>741600</t>
  </si>
  <si>
    <t>%,V741610</t>
  </si>
  <si>
    <t>Rent/Lease Office Equip A-21</t>
  </si>
  <si>
    <t>741610</t>
  </si>
  <si>
    <t>%,V742000</t>
  </si>
  <si>
    <t>Other misc expense</t>
  </si>
  <si>
    <t>742000</t>
  </si>
  <si>
    <t>%,V742300</t>
  </si>
  <si>
    <t>Contracts</t>
  </si>
  <si>
    <t>742300</t>
  </si>
  <si>
    <t>%,V742450</t>
  </si>
  <si>
    <t>Inventor Royalty Payments</t>
  </si>
  <si>
    <t>742450</t>
  </si>
  <si>
    <t>%,V742600</t>
  </si>
  <si>
    <t>Service charge</t>
  </si>
  <si>
    <t>742600</t>
  </si>
  <si>
    <t>%,V742700</t>
  </si>
  <si>
    <t>Overage/shortage - Expenditure</t>
  </si>
  <si>
    <t>742700</t>
  </si>
  <si>
    <t>%,V742860</t>
  </si>
  <si>
    <t>Bad Debt Expense</t>
  </si>
  <si>
    <t>742860</t>
  </si>
  <si>
    <t>%,V743200</t>
  </si>
  <si>
    <t>Awards</t>
  </si>
  <si>
    <t>743200</t>
  </si>
  <si>
    <t>%,V743300</t>
  </si>
  <si>
    <t>Other dept exp A-21 exclusion</t>
  </si>
  <si>
    <t>743300</t>
  </si>
  <si>
    <t>%,V743700</t>
  </si>
  <si>
    <t>Credit card charges</t>
  </si>
  <si>
    <t>743700</t>
  </si>
  <si>
    <t>%,V743950</t>
  </si>
  <si>
    <t>UBI Tax Expense</t>
  </si>
  <si>
    <t>743950</t>
  </si>
  <si>
    <t>%,V743999</t>
  </si>
  <si>
    <t>Other Expenditures</t>
  </si>
  <si>
    <t>743999</t>
  </si>
  <si>
    <t>%,V750000</t>
  </si>
  <si>
    <t>Professional services</t>
  </si>
  <si>
    <t>750000</t>
  </si>
  <si>
    <t>%,V750100</t>
  </si>
  <si>
    <t>Consulting services</t>
  </si>
  <si>
    <t>750100</t>
  </si>
  <si>
    <t>%,V750110</t>
  </si>
  <si>
    <t>Consulting Travel-Non Taxable</t>
  </si>
  <si>
    <t>750110</t>
  </si>
  <si>
    <t>%,V750300</t>
  </si>
  <si>
    <t>Moving services</t>
  </si>
  <si>
    <t>750300</t>
  </si>
  <si>
    <t>%,V750600</t>
  </si>
  <si>
    <t>Brinks services</t>
  </si>
  <si>
    <t>750600</t>
  </si>
  <si>
    <t>%,V750800</t>
  </si>
  <si>
    <t>Trash removal/hauling</t>
  </si>
  <si>
    <t>750800</t>
  </si>
  <si>
    <t>%,V750900</t>
  </si>
  <si>
    <t>Other professional fees</t>
  </si>
  <si>
    <t>750900</t>
  </si>
  <si>
    <t>%,V751000</t>
  </si>
  <si>
    <t>Temp services</t>
  </si>
  <si>
    <t>751000</t>
  </si>
  <si>
    <t>%,V751100</t>
  </si>
  <si>
    <t>Security</t>
  </si>
  <si>
    <t>751100</t>
  </si>
  <si>
    <t>%,V751300</t>
  </si>
  <si>
    <t>Speaker honorarium</t>
  </si>
  <si>
    <t>751300</t>
  </si>
  <si>
    <t>%,V753351</t>
  </si>
  <si>
    <t>Hosp-purchased school services</t>
  </si>
  <si>
    <t>753351</t>
  </si>
  <si>
    <t>%,V765001</t>
  </si>
  <si>
    <t>Subcontracts &lt;$25,000</t>
  </si>
  <si>
    <t>765001</t>
  </si>
  <si>
    <t>%,V765100</t>
  </si>
  <si>
    <t>Subcontract &lt;$25,000-higher ed</t>
  </si>
  <si>
    <t>765100</t>
  </si>
  <si>
    <t>%,V766001</t>
  </si>
  <si>
    <t>Subcontracts &gt;$25,000</t>
  </si>
  <si>
    <t>766001</t>
  </si>
  <si>
    <t>%,V788200</t>
  </si>
  <si>
    <t>Library Acquisition-NonCapital</t>
  </si>
  <si>
    <t>788200</t>
  </si>
  <si>
    <t>%,V789000</t>
  </si>
  <si>
    <t>Equipment - M &amp; R Non Capital</t>
  </si>
  <si>
    <t>789000</t>
  </si>
  <si>
    <t>%,V789050</t>
  </si>
  <si>
    <t>Vehicle Maint &amp; Repair Non-Cap</t>
  </si>
  <si>
    <t>789050</t>
  </si>
  <si>
    <t>%,V789300</t>
  </si>
  <si>
    <t>Vendor Serv Contracts Non Cap</t>
  </si>
  <si>
    <t>789300</t>
  </si>
  <si>
    <t>%,V789400</t>
  </si>
  <si>
    <t>Non-Contracted Service</t>
  </si>
  <si>
    <t>789400</t>
  </si>
  <si>
    <t>%,V789500</t>
  </si>
  <si>
    <t>Rent/Lease Space &amp; Cap Equip</t>
  </si>
  <si>
    <t>789500</t>
  </si>
  <si>
    <t>%,V789510</t>
  </si>
  <si>
    <t>Rent/Lease Space (buildings)</t>
  </si>
  <si>
    <t>789510</t>
  </si>
  <si>
    <t>%,V789520</t>
  </si>
  <si>
    <t>Rent/Lease Capital Equipment</t>
  </si>
  <si>
    <t>789520</t>
  </si>
  <si>
    <t>%,V791000</t>
  </si>
  <si>
    <t>Landscape &amp; Grnds M&amp;R-Non Cap</t>
  </si>
  <si>
    <t>791000</t>
  </si>
  <si>
    <t>%,V792000</t>
  </si>
  <si>
    <t>Infrastructure Repairs-Non Cap</t>
  </si>
  <si>
    <t>792000</t>
  </si>
  <si>
    <t>%,V794000</t>
  </si>
  <si>
    <t>Building services Non Cap</t>
  </si>
  <si>
    <t>794000</t>
  </si>
  <si>
    <t>%,V795000</t>
  </si>
  <si>
    <t>Bldgs-M&amp;R-non capital</t>
  </si>
  <si>
    <t>795000</t>
  </si>
  <si>
    <t>%,V796000</t>
  </si>
  <si>
    <t>Minor renova/rehab non capital</t>
  </si>
  <si>
    <t>796000</t>
  </si>
  <si>
    <t>%,V800001</t>
  </si>
  <si>
    <t>Utilities-university generated</t>
  </si>
  <si>
    <t>800001</t>
  </si>
  <si>
    <t>%,V800100</t>
  </si>
  <si>
    <t>Univ electricity</t>
  </si>
  <si>
    <t>800100</t>
  </si>
  <si>
    <t>%,V800200</t>
  </si>
  <si>
    <t>Univ water</t>
  </si>
  <si>
    <t>800200</t>
  </si>
  <si>
    <t>%,V800300</t>
  </si>
  <si>
    <t>Univ sewer</t>
  </si>
  <si>
    <t>800300</t>
  </si>
  <si>
    <t>%,V800400</t>
  </si>
  <si>
    <t>Univ steam</t>
  </si>
  <si>
    <t>800400</t>
  </si>
  <si>
    <t>%,V800500</t>
  </si>
  <si>
    <t>Univ chilled water</t>
  </si>
  <si>
    <t>800500</t>
  </si>
  <si>
    <t>%,V810001</t>
  </si>
  <si>
    <t>Utilities-outside vendor</t>
  </si>
  <si>
    <t>810001</t>
  </si>
  <si>
    <t>%,V810100</t>
  </si>
  <si>
    <t>Vendor electricity</t>
  </si>
  <si>
    <t>810100</t>
  </si>
  <si>
    <t>%,V810200</t>
  </si>
  <si>
    <t>Vendor water</t>
  </si>
  <si>
    <t>810200</t>
  </si>
  <si>
    <t>%,V810300</t>
  </si>
  <si>
    <t>Vendor sewer</t>
  </si>
  <si>
    <t>810300</t>
  </si>
  <si>
    <t>%,V810400</t>
  </si>
  <si>
    <t>Vendor propane gas</t>
  </si>
  <si>
    <t>810400</t>
  </si>
  <si>
    <t>%,V810500</t>
  </si>
  <si>
    <t>Vendor natural gas</t>
  </si>
  <si>
    <t>810500</t>
  </si>
  <si>
    <t>%,V810700</t>
  </si>
  <si>
    <t>Vendor storm sewer</t>
  </si>
  <si>
    <t>810700</t>
  </si>
  <si>
    <t>%,V822100</t>
  </si>
  <si>
    <t>Gain/Loss on Disposal-Surplus</t>
  </si>
  <si>
    <t>822100</t>
  </si>
  <si>
    <t>%,V822200</t>
  </si>
  <si>
    <t>Loss/Gain on assets - AM</t>
  </si>
  <si>
    <t>822200</t>
  </si>
  <si>
    <t>%,V833900</t>
  </si>
  <si>
    <t>Annuity</t>
  </si>
  <si>
    <t>833900</t>
  </si>
  <si>
    <t>%,V863100</t>
  </si>
  <si>
    <t>Full costing</t>
  </si>
  <si>
    <t>863100</t>
  </si>
  <si>
    <t>%,V863101</t>
  </si>
  <si>
    <t>Full Costing  - 8511</t>
  </si>
  <si>
    <t>863101</t>
  </si>
  <si>
    <t>%,FACCOUNT,TGASB_34_35,X,NAUX &amp; EDUC ACTIV,NINVESTMENT IN PLANT,NOTHER DEPT OPERATING,NPROFESSIONAL &amp; CONSU,NSUPPLY_NONCAP ASSET,NUTILITIES,NSELF INSURANCE BENE</t>
  </si>
  <si>
    <t>%,FACCOUNT,TGASB_34_35,X,NSCHOLAR &amp; FELLOW</t>
  </si>
  <si>
    <t>%,V501000</t>
  </si>
  <si>
    <t>Equipment assets offset</t>
  </si>
  <si>
    <t>501000</t>
  </si>
  <si>
    <t>%,V502000</t>
  </si>
  <si>
    <t>Building, Infra, CIP offset</t>
  </si>
  <si>
    <t>502000</t>
  </si>
  <si>
    <t>%,V770000</t>
  </si>
  <si>
    <t>Equipment &gt; $5,000</t>
  </si>
  <si>
    <t>770000</t>
  </si>
  <si>
    <t>%,V777100</t>
  </si>
  <si>
    <t>Computers - Capital</t>
  </si>
  <si>
    <t>777100</t>
  </si>
  <si>
    <t>%,V777200</t>
  </si>
  <si>
    <t>Software - Capital</t>
  </si>
  <si>
    <t>777200</t>
  </si>
  <si>
    <t>%,V777300</t>
  </si>
  <si>
    <t>Office Equipment - Capital</t>
  </si>
  <si>
    <t>777300</t>
  </si>
  <si>
    <t>%,V777400</t>
  </si>
  <si>
    <t>Other Equipment - Capital</t>
  </si>
  <si>
    <t>777400</t>
  </si>
  <si>
    <t>%,V777800</t>
  </si>
  <si>
    <t>Vehicles - Capital</t>
  </si>
  <si>
    <t>777800</t>
  </si>
  <si>
    <t>%,V790001</t>
  </si>
  <si>
    <t>Facilities &amp; capital imprvmnts</t>
  </si>
  <si>
    <t>790001</t>
  </si>
  <si>
    <t>%,V796500</t>
  </si>
  <si>
    <t>Bldg reno/rehab capital</t>
  </si>
  <si>
    <t>796500</t>
  </si>
  <si>
    <t>%,V799000</t>
  </si>
  <si>
    <t>New construction proj-building</t>
  </si>
  <si>
    <t>799000</t>
  </si>
  <si>
    <t>%,FACCOUNT,TGASB_34_35,X,NCAPITAL ASSETS,NCAPITAL OFFSET</t>
  </si>
  <si>
    <t>Capital Expense</t>
  </si>
  <si>
    <t>%,V821000</t>
  </si>
  <si>
    <t>Building depreciation</t>
  </si>
  <si>
    <t>821000</t>
  </si>
  <si>
    <t>%,V822000</t>
  </si>
  <si>
    <t>Equipment depreciation</t>
  </si>
  <si>
    <t>822000</t>
  </si>
  <si>
    <t>%,V822500</t>
  </si>
  <si>
    <t>Infrastructure depreciation</t>
  </si>
  <si>
    <t>822500</t>
  </si>
  <si>
    <t>%,FACCOUNT,TGASB_34_35,X,NDEPR</t>
  </si>
  <si>
    <t xml:space="preserve">       Total Operating Expenses</t>
  </si>
  <si>
    <t>Income (Loss) after State Appropriations, before</t>
  </si>
  <si>
    <t xml:space="preserve">   Nonoperating Revenues (Expenses)</t>
  </si>
  <si>
    <t>%,R,FACCOUNT,TGASB_34_35,X,NFEDERAL APPROPS</t>
  </si>
  <si>
    <t>%,V470100</t>
  </si>
  <si>
    <t>Endowment income-balanced pool</t>
  </si>
  <si>
    <t>470100</t>
  </si>
  <si>
    <t>%,V470200</t>
  </si>
  <si>
    <t>Endowment income - fixed pool</t>
  </si>
  <si>
    <t>470200</t>
  </si>
  <si>
    <t>%,V470300</t>
  </si>
  <si>
    <t>Endowment income -annual distr</t>
  </si>
  <si>
    <t>470300</t>
  </si>
  <si>
    <t>%,V470500</t>
  </si>
  <si>
    <t>Endowment income -sep invested</t>
  </si>
  <si>
    <t>470500</t>
  </si>
  <si>
    <t>%,V470600</t>
  </si>
  <si>
    <t>Invest Income-Spec Instruction</t>
  </si>
  <si>
    <t>470600</t>
  </si>
  <si>
    <t>%,V475000</t>
  </si>
  <si>
    <t>Investment income</t>
  </si>
  <si>
    <t>475000</t>
  </si>
  <si>
    <t>%,V475200</t>
  </si>
  <si>
    <t>Investment income-cap proj nts</t>
  </si>
  <si>
    <t>475200</t>
  </si>
  <si>
    <t>%,V475600</t>
  </si>
  <si>
    <t>Real gain(loss)-sale of invest</t>
  </si>
  <si>
    <t>475600</t>
  </si>
  <si>
    <t>%,V475700</t>
  </si>
  <si>
    <t>Unrealized gain(loss)</t>
  </si>
  <si>
    <t>475700</t>
  </si>
  <si>
    <t>%,R,FACCOUNT,TGASB_34_35,X,NINVEST &amp; ENDOW INC</t>
  </si>
  <si>
    <t>Investment and Endowment Income</t>
  </si>
  <si>
    <t>%,R,FACCOUNT,TGASB_34_35,X,NINTEREST CAP DEBT</t>
  </si>
  <si>
    <t>%,R,FACCOUNT,TGASB_34_35,X,NRETIREMENT BENEFITS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</si>
</sst>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* #,##0_);_(* \(#,##0\);_(* &quot;&quot;??_);_(@_)"/>
    <numFmt numFmtId="167" formatCode="_(* #,##0.0_);_(* \(#,##0.0\);_(* &quot;-&quot;??_);_(@_)"/>
    <numFmt numFmtId="168" formatCode="0.0%"/>
    <numFmt numFmtId="169" formatCode="_(* #,##0.000_);_(* \(#,##0.000\);_(* &quot;-&quot;??_);_(@_)"/>
    <numFmt numFmtId="170" formatCode="_(* #,##0.0000_);_(* \(#,##0.0000\);_(* &quot;-&quot;??_);_(@_)"/>
    <numFmt numFmtId="171" formatCode="#,##0.0_);[Red]\(#,##0.0\)"/>
    <numFmt numFmtId="172" formatCode="_(&quot;$&quot;* #,##0.0_);_(&quot;$&quot;* \(#,##0.0\);_(&quot;$&quot;* &quot;-&quot;??_);_(@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yyyy\-mm\-dd"/>
    <numFmt numFmtId="177" formatCode="mm/dd/yyyy"/>
    <numFmt numFmtId="178" formatCode="mm/dd/yy"/>
    <numFmt numFmtId="179" formatCode="mmmm\ d\,\ yyyy"/>
    <numFmt numFmtId="180" formatCode="[$€-2]\ #,##0.00_);[Red]\([$€-2]\ #,##0.00\)"/>
    <numFmt numFmtId="181" formatCode="[$-409]dddd\,\ mmmm\ dd\,\ yyyy"/>
    <numFmt numFmtId="182" formatCode="[$-409]h:mm:ss\ AM/PM"/>
    <numFmt numFmtId="183" formatCode="[$-F800]dddd\,\ mmmm\ dd\,\ yyyy"/>
    <numFmt numFmtId="184" formatCode="&quot;$&quot;#,##0"/>
    <numFmt numFmtId="185" formatCode="0.0000"/>
  </numFmts>
  <fonts count="26">
    <font>
      <sz val="10"/>
      <name val="Arial"/>
      <family val="0"/>
    </font>
    <font>
      <sz val="8"/>
      <name val="Arial"/>
      <family val="2"/>
    </font>
    <font>
      <b/>
      <i/>
      <sz val="12"/>
      <color indexed="9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8"/>
      <color indexed="9"/>
      <name val="Arial"/>
      <family val="2"/>
    </font>
    <font>
      <sz val="12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10"/>
      <name val="Times New Roman"/>
      <family val="0"/>
    </font>
    <font>
      <sz val="10"/>
      <color indexed="9"/>
      <name val="Arial"/>
      <family val="2"/>
    </font>
    <font>
      <b/>
      <sz val="12"/>
      <name val="Arial"/>
      <family val="2"/>
    </font>
    <font>
      <u val="single"/>
      <sz val="7.5"/>
      <color indexed="36"/>
      <name val="Times New Roman"/>
      <family val="0"/>
    </font>
    <font>
      <u val="single"/>
      <sz val="7.5"/>
      <color indexed="12"/>
      <name val="Times New Roman"/>
      <family val="0"/>
    </font>
    <font>
      <sz val="9"/>
      <name val="Verdana"/>
      <family val="0"/>
    </font>
    <font>
      <sz val="9"/>
      <name val="Arial"/>
      <family val="2"/>
    </font>
    <font>
      <i/>
      <sz val="12"/>
      <name val="Arial"/>
      <family val="2"/>
    </font>
    <font>
      <i/>
      <sz val="12"/>
      <color indexed="9"/>
      <name val="Arial"/>
      <family val="2"/>
    </font>
    <font>
      <i/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9"/>
      <name val="Arial"/>
      <family val="2"/>
    </font>
    <font>
      <b/>
      <sz val="11"/>
      <color indexed="9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1" fontId="0" fillId="0" borderId="1" applyFill="0">
      <alignment horizontal="center" wrapText="1"/>
      <protection/>
    </xf>
    <xf numFmtId="41" fontId="9" fillId="0" borderId="2" applyFill="0" applyBorder="0" applyAlignment="0"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37" fontId="0" fillId="0" borderId="2" applyFill="0" applyBorder="0" applyAlignment="0">
      <protection/>
    </xf>
  </cellStyleXfs>
  <cellXfs count="516">
    <xf numFmtId="0" fontId="0" fillId="0" borderId="0" xfId="0" applyAlignment="1">
      <alignment/>
    </xf>
    <xf numFmtId="164" fontId="0" fillId="0" borderId="3" xfId="17" applyNumberFormat="1" applyFont="1" applyFill="1" applyBorder="1" applyAlignment="1">
      <alignment/>
    </xf>
    <xf numFmtId="164" fontId="0" fillId="0" borderId="0" xfId="17" applyNumberFormat="1" applyFont="1" applyFill="1" applyAlignment="1">
      <alignment/>
    </xf>
    <xf numFmtId="164" fontId="0" fillId="0" borderId="4" xfId="17" applyNumberFormat="1" applyFont="1" applyFill="1" applyBorder="1" applyAlignment="1">
      <alignment/>
    </xf>
    <xf numFmtId="164" fontId="1" fillId="0" borderId="0" xfId="17" applyNumberFormat="1" applyFont="1" applyFill="1" applyBorder="1" applyAlignment="1">
      <alignment/>
    </xf>
    <xf numFmtId="164" fontId="2" fillId="2" borderId="5" xfId="17" applyNumberFormat="1" applyFont="1" applyFill="1" applyBorder="1" applyAlignment="1">
      <alignment horizontal="left"/>
    </xf>
    <xf numFmtId="164" fontId="3" fillId="2" borderId="6" xfId="17" applyNumberFormat="1" applyFont="1" applyFill="1" applyBorder="1" applyAlignment="1">
      <alignment/>
    </xf>
    <xf numFmtId="164" fontId="4" fillId="2" borderId="6" xfId="17" applyNumberFormat="1" applyFont="1" applyFill="1" applyBorder="1" applyAlignment="1">
      <alignment/>
    </xf>
    <xf numFmtId="164" fontId="5" fillId="2" borderId="6" xfId="17" applyNumberFormat="1" applyFont="1" applyFill="1" applyBorder="1" applyAlignment="1">
      <alignment/>
    </xf>
    <xf numFmtId="164" fontId="4" fillId="2" borderId="7" xfId="17" applyNumberFormat="1" applyFont="1" applyFill="1" applyBorder="1" applyAlignment="1">
      <alignment/>
    </xf>
    <xf numFmtId="164" fontId="6" fillId="0" borderId="0" xfId="17" applyNumberFormat="1" applyFont="1" applyFill="1" applyAlignment="1">
      <alignment/>
    </xf>
    <xf numFmtId="164" fontId="3" fillId="2" borderId="3" xfId="17" applyNumberFormat="1" applyFont="1" applyFill="1" applyBorder="1" applyAlignment="1">
      <alignment horizontal="left"/>
    </xf>
    <xf numFmtId="164" fontId="3" fillId="2" borderId="0" xfId="17" applyNumberFormat="1" applyFont="1" applyFill="1" applyBorder="1" applyAlignment="1">
      <alignment/>
    </xf>
    <xf numFmtId="164" fontId="4" fillId="2" borderId="0" xfId="17" applyNumberFormat="1" applyFont="1" applyFill="1" applyBorder="1" applyAlignment="1">
      <alignment/>
    </xf>
    <xf numFmtId="164" fontId="5" fillId="2" borderId="0" xfId="17" applyNumberFormat="1" applyFont="1" applyFill="1" applyBorder="1" applyAlignment="1">
      <alignment/>
    </xf>
    <xf numFmtId="164" fontId="4" fillId="2" borderId="4" xfId="17" applyNumberFormat="1" applyFont="1" applyFill="1" applyBorder="1" applyAlignment="1">
      <alignment/>
    </xf>
    <xf numFmtId="0" fontId="7" fillId="2" borderId="0" xfId="0" applyFont="1" applyFill="1" applyBorder="1" applyAlignment="1">
      <alignment horizontal="left"/>
    </xf>
    <xf numFmtId="164" fontId="7" fillId="2" borderId="3" xfId="17" applyNumberFormat="1" applyFont="1" applyFill="1" applyBorder="1" applyAlignment="1">
      <alignment/>
    </xf>
    <xf numFmtId="164" fontId="7" fillId="2" borderId="0" xfId="17" applyNumberFormat="1" applyFont="1" applyFill="1" applyBorder="1" applyAlignment="1">
      <alignment/>
    </xf>
    <xf numFmtId="164" fontId="7" fillId="2" borderId="0" xfId="17" applyNumberFormat="1" applyFont="1" applyFill="1" applyBorder="1" applyAlignment="1">
      <alignment horizontal="center"/>
    </xf>
    <xf numFmtId="164" fontId="8" fillId="2" borderId="0" xfId="17" applyNumberFormat="1" applyFont="1" applyFill="1" applyBorder="1" applyAlignment="1">
      <alignment horizontal="center"/>
    </xf>
    <xf numFmtId="164" fontId="7" fillId="2" borderId="4" xfId="17" applyNumberFormat="1" applyFont="1" applyFill="1" applyBorder="1" applyAlignment="1">
      <alignment/>
    </xf>
    <xf numFmtId="164" fontId="9" fillId="0" borderId="0" xfId="17" applyNumberFormat="1" applyFont="1" applyFill="1" applyAlignment="1">
      <alignment/>
    </xf>
    <xf numFmtId="164" fontId="9" fillId="0" borderId="8" xfId="17" applyNumberFormat="1" applyFont="1" applyFill="1" applyBorder="1" applyAlignment="1">
      <alignment/>
    </xf>
    <xf numFmtId="164" fontId="9" fillId="0" borderId="9" xfId="17" applyNumberFormat="1" applyFont="1" applyFill="1" applyBorder="1" applyAlignment="1">
      <alignment/>
    </xf>
    <xf numFmtId="1" fontId="9" fillId="0" borderId="1" xfId="17" applyNumberFormat="1" applyFont="1" applyFill="1" applyBorder="1" applyAlignment="1">
      <alignment horizontal="center"/>
    </xf>
    <xf numFmtId="1" fontId="10" fillId="0" borderId="1" xfId="17" applyNumberFormat="1" applyFont="1" applyFill="1" applyBorder="1" applyAlignment="1">
      <alignment horizontal="center"/>
    </xf>
    <xf numFmtId="164" fontId="9" fillId="0" borderId="1" xfId="17" applyNumberFormat="1" applyFont="1" applyFill="1" applyBorder="1" applyAlignment="1">
      <alignment/>
    </xf>
    <xf numFmtId="164" fontId="10" fillId="0" borderId="9" xfId="17" applyNumberFormat="1" applyFont="1" applyFill="1" applyBorder="1" applyAlignment="1">
      <alignment/>
    </xf>
    <xf numFmtId="164" fontId="9" fillId="0" borderId="0" xfId="17" applyNumberFormat="1" applyFont="1" applyFill="1" applyBorder="1" applyAlignment="1">
      <alignment/>
    </xf>
    <xf numFmtId="164" fontId="0" fillId="0" borderId="8" xfId="17" applyNumberFormat="1" applyFont="1" applyFill="1" applyBorder="1" applyAlignment="1">
      <alignment/>
    </xf>
    <xf numFmtId="164" fontId="0" fillId="0" borderId="9" xfId="17" applyNumberFormat="1" applyFont="1" applyFill="1" applyBorder="1" applyAlignment="1">
      <alignment/>
    </xf>
    <xf numFmtId="164" fontId="0" fillId="0" borderId="1" xfId="17" applyNumberFormat="1" applyFont="1" applyFill="1" applyBorder="1" applyAlignment="1">
      <alignment/>
    </xf>
    <xf numFmtId="164" fontId="1" fillId="0" borderId="9" xfId="17" applyNumberFormat="1" applyFont="1" applyFill="1" applyBorder="1" applyAlignment="1">
      <alignment/>
    </xf>
    <xf numFmtId="164" fontId="0" fillId="0" borderId="0" xfId="17" applyNumberFormat="1" applyFont="1" applyFill="1" applyBorder="1" applyAlignment="1">
      <alignment/>
    </xf>
    <xf numFmtId="42" fontId="0" fillId="0" borderId="1" xfId="17" applyNumberFormat="1" applyFont="1" applyFill="1" applyBorder="1" applyAlignment="1">
      <alignment/>
    </xf>
    <xf numFmtId="42" fontId="1" fillId="0" borderId="9" xfId="17" applyNumberFormat="1" applyFont="1" applyFill="1" applyBorder="1" applyAlignment="1" quotePrefix="1">
      <alignment/>
    </xf>
    <xf numFmtId="41" fontId="0" fillId="0" borderId="1" xfId="17" applyNumberFormat="1" applyFont="1" applyFill="1" applyBorder="1" applyAlignment="1">
      <alignment/>
    </xf>
    <xf numFmtId="41" fontId="1" fillId="0" borderId="9" xfId="17" applyNumberFormat="1" applyFont="1" applyFill="1" applyBorder="1" applyAlignment="1" quotePrefix="1">
      <alignment/>
    </xf>
    <xf numFmtId="41" fontId="1" fillId="0" borderId="9" xfId="17" applyNumberFormat="1" applyFont="1" applyFill="1" applyBorder="1" applyAlignment="1">
      <alignment/>
    </xf>
    <xf numFmtId="41" fontId="9" fillId="0" borderId="1" xfId="17" applyNumberFormat="1" applyFont="1" applyFill="1" applyBorder="1" applyAlignment="1">
      <alignment/>
    </xf>
    <xf numFmtId="41" fontId="10" fillId="0" borderId="9" xfId="17" applyNumberFormat="1" applyFont="1" applyFill="1" applyBorder="1" applyAlignment="1">
      <alignment/>
    </xf>
    <xf numFmtId="42" fontId="9" fillId="0" borderId="1" xfId="17" applyNumberFormat="1" applyFont="1" applyFill="1" applyBorder="1" applyAlignment="1">
      <alignment/>
    </xf>
    <xf numFmtId="164" fontId="0" fillId="0" borderId="10" xfId="17" applyNumberFormat="1" applyFont="1" applyFill="1" applyBorder="1" applyAlignment="1">
      <alignment/>
    </xf>
    <xf numFmtId="164" fontId="1" fillId="0" borderId="8" xfId="17" applyNumberFormat="1" applyFont="1" applyFill="1" applyBorder="1" applyAlignment="1">
      <alignment/>
    </xf>
    <xf numFmtId="164" fontId="1" fillId="0" borderId="1" xfId="17" applyNumberFormat="1" applyFont="1" applyFill="1" applyBorder="1" applyAlignment="1">
      <alignment/>
    </xf>
    <xf numFmtId="164" fontId="1" fillId="0" borderId="0" xfId="17" applyNumberFormat="1" applyFont="1" applyFill="1" applyAlignment="1">
      <alignment/>
    </xf>
    <xf numFmtId="164" fontId="1" fillId="0" borderId="8" xfId="17" applyNumberFormat="1" applyFont="1" applyFill="1" applyBorder="1" applyAlignment="1" quotePrefix="1">
      <alignment/>
    </xf>
    <xf numFmtId="164" fontId="0" fillId="0" borderId="6" xfId="17" applyNumberFormat="1" applyFont="1" applyFill="1" applyBorder="1" applyAlignment="1">
      <alignment/>
    </xf>
    <xf numFmtId="164" fontId="11" fillId="0" borderId="0" xfId="17" applyNumberFormat="1" applyFont="1" applyFill="1" applyBorder="1" applyAlignment="1">
      <alignment/>
    </xf>
    <xf numFmtId="164" fontId="2" fillId="2" borderId="5" xfId="17" applyNumberFormat="1" applyFont="1" applyFill="1" applyBorder="1" applyAlignment="1">
      <alignment/>
    </xf>
    <xf numFmtId="164" fontId="3" fillId="2" borderId="6" xfId="17" applyNumberFormat="1" applyFont="1" applyFill="1" applyBorder="1" applyAlignment="1">
      <alignment horizontal="left"/>
    </xf>
    <xf numFmtId="164" fontId="3" fillId="2" borderId="0" xfId="17" applyNumberFormat="1" applyFont="1" applyFill="1" applyBorder="1" applyAlignment="1">
      <alignment horizontal="left"/>
    </xf>
    <xf numFmtId="0" fontId="4" fillId="2" borderId="7" xfId="23" applyFont="1" applyFill="1" applyBorder="1">
      <alignment/>
      <protection/>
    </xf>
    <xf numFmtId="0" fontId="6" fillId="0" borderId="0" xfId="23" applyFont="1">
      <alignment/>
      <protection/>
    </xf>
    <xf numFmtId="164" fontId="3" fillId="2" borderId="3" xfId="17" applyNumberFormat="1" applyFont="1" applyFill="1" applyBorder="1" applyAlignment="1">
      <alignment/>
    </xf>
    <xf numFmtId="0" fontId="13" fillId="2" borderId="4" xfId="23" applyFont="1" applyFill="1" applyBorder="1">
      <alignment/>
      <protection/>
    </xf>
    <xf numFmtId="0" fontId="0" fillId="0" borderId="0" xfId="23" applyFont="1">
      <alignment/>
      <protection/>
    </xf>
    <xf numFmtId="0" fontId="4" fillId="2" borderId="4" xfId="23" applyFont="1" applyFill="1" applyBorder="1">
      <alignment/>
      <protection/>
    </xf>
    <xf numFmtId="164" fontId="3" fillId="2" borderId="11" xfId="17" applyNumberFormat="1" applyFont="1" applyFill="1" applyBorder="1" applyAlignment="1">
      <alignment horizontal="left"/>
    </xf>
    <xf numFmtId="0" fontId="13" fillId="2" borderId="12" xfId="23" applyFont="1" applyFill="1" applyBorder="1">
      <alignment/>
      <protection/>
    </xf>
    <xf numFmtId="164" fontId="14" fillId="0" borderId="8" xfId="17" applyNumberFormat="1" applyFont="1" applyFill="1" applyBorder="1" applyAlignment="1">
      <alignment/>
    </xf>
    <xf numFmtId="164" fontId="14" fillId="0" borderId="13" xfId="17" applyNumberFormat="1" applyFont="1" applyFill="1" applyBorder="1" applyAlignment="1">
      <alignment/>
    </xf>
    <xf numFmtId="0" fontId="9" fillId="0" borderId="1" xfId="23" applyFont="1" applyBorder="1" applyAlignment="1">
      <alignment horizontal="center"/>
      <protection/>
    </xf>
    <xf numFmtId="164" fontId="9" fillId="0" borderId="0" xfId="17" applyNumberFormat="1" applyFont="1" applyFill="1" applyBorder="1" applyAlignment="1">
      <alignment horizontal="center"/>
    </xf>
    <xf numFmtId="164" fontId="9" fillId="0" borderId="8" xfId="17" applyNumberFormat="1" applyFont="1" applyFill="1" applyBorder="1" applyAlignment="1">
      <alignment horizontal="left"/>
    </xf>
    <xf numFmtId="164" fontId="9" fillId="0" borderId="9" xfId="17" applyNumberFormat="1" applyFont="1" applyFill="1" applyBorder="1" applyAlignment="1">
      <alignment horizontal="left"/>
    </xf>
    <xf numFmtId="10" fontId="0" fillId="0" borderId="1" xfId="30" applyNumberFormat="1" applyFont="1" applyFill="1" applyBorder="1" applyAlignment="1">
      <alignment/>
    </xf>
    <xf numFmtId="10" fontId="0" fillId="0" borderId="0" xfId="30" applyNumberFormat="1" applyFont="1" applyFill="1" applyBorder="1" applyAlignment="1">
      <alignment/>
    </xf>
    <xf numFmtId="0" fontId="0" fillId="0" borderId="1" xfId="23" applyFont="1" applyBorder="1">
      <alignment/>
      <protection/>
    </xf>
    <xf numFmtId="164" fontId="0" fillId="0" borderId="13" xfId="17" applyNumberFormat="1" applyFont="1" applyFill="1" applyBorder="1" applyAlignment="1">
      <alignment/>
    </xf>
    <xf numFmtId="42" fontId="12" fillId="0" borderId="1" xfId="17" applyNumberFormat="1" applyFont="1" applyFill="1" applyBorder="1" applyAlignment="1">
      <alignment/>
    </xf>
    <xf numFmtId="42" fontId="0" fillId="0" borderId="0" xfId="17" applyNumberFormat="1" applyFont="1" applyFill="1" applyBorder="1" applyAlignment="1">
      <alignment/>
    </xf>
    <xf numFmtId="0" fontId="0" fillId="0" borderId="0" xfId="23" applyFont="1" applyBorder="1">
      <alignment/>
      <protection/>
    </xf>
    <xf numFmtId="41" fontId="0" fillId="0" borderId="1" xfId="19" applyNumberFormat="1" applyFont="1" applyFill="1" applyBorder="1" applyAlignment="1">
      <alignment/>
    </xf>
    <xf numFmtId="41" fontId="0" fillId="0" borderId="0" xfId="17" applyNumberFormat="1" applyFont="1" applyFill="1" applyBorder="1" applyAlignment="1">
      <alignment/>
    </xf>
    <xf numFmtId="164" fontId="9" fillId="0" borderId="13" xfId="17" applyNumberFormat="1" applyFont="1" applyFill="1" applyBorder="1" applyAlignment="1">
      <alignment/>
    </xf>
    <xf numFmtId="41" fontId="9" fillId="0" borderId="0" xfId="17" applyNumberFormat="1" applyFont="1" applyFill="1" applyBorder="1" applyAlignment="1">
      <alignment/>
    </xf>
    <xf numFmtId="0" fontId="9" fillId="0" borderId="0" xfId="23" applyFont="1" applyFill="1" applyBorder="1">
      <alignment/>
      <protection/>
    </xf>
    <xf numFmtId="0" fontId="0" fillId="0" borderId="0" xfId="23" applyFont="1" applyFill="1" applyBorder="1">
      <alignment/>
      <protection/>
    </xf>
    <xf numFmtId="164" fontId="9" fillId="0" borderId="13" xfId="17" applyNumberFormat="1" applyFont="1" applyFill="1" applyBorder="1" applyAlignment="1">
      <alignment horizontal="left"/>
    </xf>
    <xf numFmtId="164" fontId="9" fillId="0" borderId="13" xfId="17" applyNumberFormat="1" applyFont="1" applyFill="1" applyBorder="1" applyAlignment="1">
      <alignment/>
    </xf>
    <xf numFmtId="0" fontId="9" fillId="0" borderId="0" xfId="23" applyFont="1" applyBorder="1">
      <alignment/>
      <protection/>
    </xf>
    <xf numFmtId="0" fontId="9" fillId="0" borderId="9" xfId="23" applyFont="1" applyBorder="1">
      <alignment/>
      <protection/>
    </xf>
    <xf numFmtId="0" fontId="0" fillId="0" borderId="6" xfId="23" applyFont="1" applyBorder="1">
      <alignment/>
      <protection/>
    </xf>
    <xf numFmtId="164" fontId="12" fillId="0" borderId="0" xfId="17" applyNumberFormat="1" applyFont="1" applyFill="1" applyBorder="1" applyAlignment="1">
      <alignment/>
    </xf>
    <xf numFmtId="164" fontId="0" fillId="0" borderId="0" xfId="17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164" fontId="0" fillId="0" borderId="0" xfId="17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9" fillId="0" borderId="0" xfId="23" applyFont="1">
      <alignment/>
      <protection/>
    </xf>
    <xf numFmtId="0" fontId="0" fillId="0" borderId="8" xfId="23" applyFont="1" applyFill="1" applyBorder="1">
      <alignment/>
      <protection/>
    </xf>
    <xf numFmtId="164" fontId="19" fillId="2" borderId="0" xfId="17" applyNumberFormat="1" applyFont="1" applyFill="1" applyAlignment="1">
      <alignment/>
    </xf>
    <xf numFmtId="164" fontId="2" fillId="2" borderId="6" xfId="17" applyNumberFormat="1" applyFont="1" applyFill="1" applyBorder="1" applyAlignment="1">
      <alignment/>
    </xf>
    <xf numFmtId="164" fontId="20" fillId="2" borderId="6" xfId="17" applyNumberFormat="1" applyFont="1" applyFill="1" applyBorder="1" applyAlignment="1">
      <alignment/>
    </xf>
    <xf numFmtId="164" fontId="20" fillId="2" borderId="7" xfId="17" applyNumberFormat="1" applyFont="1" applyFill="1" applyBorder="1" applyAlignment="1">
      <alignment horizontal="center"/>
    </xf>
    <xf numFmtId="0" fontId="20" fillId="2" borderId="7" xfId="0" applyFont="1" applyFill="1" applyBorder="1" applyAlignment="1">
      <alignment/>
    </xf>
    <xf numFmtId="0" fontId="19" fillId="0" borderId="0" xfId="0" applyFont="1" applyFill="1" applyAlignment="1">
      <alignment/>
    </xf>
    <xf numFmtId="164" fontId="6" fillId="2" borderId="0" xfId="17" applyNumberFormat="1" applyFont="1" applyFill="1" applyAlignment="1">
      <alignment/>
    </xf>
    <xf numFmtId="164" fontId="4" fillId="2" borderId="4" xfId="17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/>
    </xf>
    <xf numFmtId="0" fontId="6" fillId="0" borderId="0" xfId="0" applyFont="1" applyFill="1" applyAlignment="1">
      <alignment/>
    </xf>
    <xf numFmtId="164" fontId="0" fillId="2" borderId="0" xfId="17" applyNumberFormat="1" applyFont="1" applyFill="1" applyAlignment="1">
      <alignment/>
    </xf>
    <xf numFmtId="0" fontId="7" fillId="2" borderId="3" xfId="0" applyFont="1" applyFill="1" applyBorder="1" applyAlignment="1">
      <alignment horizontal="left"/>
    </xf>
    <xf numFmtId="164" fontId="13" fillId="2" borderId="0" xfId="17" applyNumberFormat="1" applyFont="1" applyFill="1" applyBorder="1" applyAlignment="1">
      <alignment/>
    </xf>
    <xf numFmtId="164" fontId="13" fillId="2" borderId="4" xfId="17" applyNumberFormat="1" applyFont="1" applyFill="1" applyBorder="1" applyAlignment="1">
      <alignment horizontal="center"/>
    </xf>
    <xf numFmtId="0" fontId="13" fillId="2" borderId="4" xfId="0" applyFont="1" applyFill="1" applyBorder="1" applyAlignment="1">
      <alignment/>
    </xf>
    <xf numFmtId="164" fontId="0" fillId="0" borderId="0" xfId="17" applyNumberFormat="1" applyFont="1" applyFill="1" applyAlignment="1" quotePrefix="1">
      <alignment/>
    </xf>
    <xf numFmtId="0" fontId="0" fillId="0" borderId="0" xfId="0" applyFont="1" applyFill="1" applyAlignment="1" quotePrefix="1">
      <alignment/>
    </xf>
    <xf numFmtId="0" fontId="3" fillId="2" borderId="14" xfId="0" applyFont="1" applyFill="1" applyBorder="1" applyAlignment="1">
      <alignment horizontal="left"/>
    </xf>
    <xf numFmtId="0" fontId="7" fillId="2" borderId="11" xfId="0" applyFont="1" applyFill="1" applyBorder="1" applyAlignment="1">
      <alignment horizontal="left"/>
    </xf>
    <xf numFmtId="164" fontId="13" fillId="2" borderId="11" xfId="17" applyNumberFormat="1" applyFont="1" applyFill="1" applyBorder="1" applyAlignment="1">
      <alignment/>
    </xf>
    <xf numFmtId="164" fontId="13" fillId="2" borderId="12" xfId="17" applyNumberFormat="1" applyFont="1" applyFill="1" applyBorder="1" applyAlignment="1">
      <alignment horizontal="center"/>
    </xf>
    <xf numFmtId="0" fontId="13" fillId="2" borderId="12" xfId="0" applyFont="1" applyFill="1" applyBorder="1" applyAlignment="1">
      <alignment/>
    </xf>
    <xf numFmtId="164" fontId="9" fillId="0" borderId="5" xfId="17" applyNumberFormat="1" applyFont="1" applyFill="1" applyBorder="1" applyAlignment="1">
      <alignment/>
    </xf>
    <xf numFmtId="164" fontId="9" fillId="0" borderId="6" xfId="17" applyNumberFormat="1" applyFont="1" applyFill="1" applyBorder="1" applyAlignment="1">
      <alignment/>
    </xf>
    <xf numFmtId="164" fontId="9" fillId="0" borderId="7" xfId="17" applyNumberFormat="1" applyFont="1" applyFill="1" applyBorder="1" applyAlignment="1">
      <alignment/>
    </xf>
    <xf numFmtId="164" fontId="9" fillId="0" borderId="1" xfId="17" applyNumberFormat="1" applyFont="1" applyFill="1" applyBorder="1" applyAlignment="1">
      <alignment horizontal="center"/>
    </xf>
    <xf numFmtId="164" fontId="9" fillId="0" borderId="2" xfId="17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Continuous"/>
    </xf>
    <xf numFmtId="0" fontId="0" fillId="0" borderId="1" xfId="0" applyFont="1" applyFill="1" applyBorder="1" applyAlignment="1">
      <alignment horizontal="centerContinuous"/>
    </xf>
    <xf numFmtId="0" fontId="0" fillId="0" borderId="2" xfId="0" applyFont="1" applyFill="1" applyBorder="1" applyAlignment="1">
      <alignment/>
    </xf>
    <xf numFmtId="164" fontId="9" fillId="0" borderId="2" xfId="17" applyNumberFormat="1" applyFont="1" applyFill="1" applyBorder="1" applyAlignment="1">
      <alignment/>
    </xf>
    <xf numFmtId="164" fontId="9" fillId="0" borderId="3" xfId="17" applyNumberFormat="1" applyFont="1" applyFill="1" applyBorder="1" applyAlignment="1">
      <alignment/>
    </xf>
    <xf numFmtId="164" fontId="9" fillId="0" borderId="4" xfId="17" applyNumberFormat="1" applyFont="1" applyFill="1" applyBorder="1" applyAlignment="1">
      <alignment/>
    </xf>
    <xf numFmtId="164" fontId="9" fillId="0" borderId="15" xfId="17" applyNumberFormat="1" applyFont="1" applyFill="1" applyBorder="1" applyAlignment="1">
      <alignment horizontal="center"/>
    </xf>
    <xf numFmtId="164" fontId="9" fillId="0" borderId="1" xfId="17" applyNumberFormat="1" applyFont="1" applyFill="1" applyBorder="1" applyAlignment="1">
      <alignment/>
    </xf>
    <xf numFmtId="164" fontId="9" fillId="0" borderId="15" xfId="17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9" fillId="0" borderId="10" xfId="0" applyFont="1" applyFill="1" applyBorder="1" applyAlignment="1">
      <alignment horizontal="centerContinuous"/>
    </xf>
    <xf numFmtId="164" fontId="9" fillId="0" borderId="14" xfId="17" applyNumberFormat="1" applyFont="1" applyFill="1" applyBorder="1" applyAlignment="1">
      <alignment/>
    </xf>
    <xf numFmtId="164" fontId="9" fillId="0" borderId="11" xfId="17" applyNumberFormat="1" applyFont="1" applyFill="1" applyBorder="1" applyAlignment="1">
      <alignment/>
    </xf>
    <xf numFmtId="164" fontId="9" fillId="0" borderId="12" xfId="17" applyNumberFormat="1" applyFont="1" applyFill="1" applyBorder="1" applyAlignment="1">
      <alignment/>
    </xf>
    <xf numFmtId="164" fontId="9" fillId="0" borderId="10" xfId="17" applyNumberFormat="1" applyFont="1" applyFill="1" applyBorder="1" applyAlignment="1">
      <alignment horizontal="center"/>
    </xf>
    <xf numFmtId="164" fontId="0" fillId="0" borderId="1" xfId="17" applyNumberFormat="1" applyFont="1" applyFill="1" applyBorder="1" applyAlignment="1">
      <alignment horizontal="center"/>
    </xf>
    <xf numFmtId="42" fontId="0" fillId="0" borderId="1" xfId="17" applyNumberFormat="1" applyFont="1" applyFill="1" applyBorder="1" applyAlignment="1">
      <alignment horizontal="center"/>
    </xf>
    <xf numFmtId="42" fontId="0" fillId="0" borderId="1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41" fontId="0" fillId="0" borderId="1" xfId="17" applyNumberFormat="1" applyFont="1" applyFill="1" applyBorder="1" applyAlignment="1">
      <alignment horizontal="center"/>
    </xf>
    <xf numFmtId="41" fontId="0" fillId="0" borderId="1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41" fontId="9" fillId="0" borderId="1" xfId="17" applyNumberFormat="1" applyFont="1" applyFill="1" applyBorder="1" applyAlignment="1">
      <alignment horizontal="center"/>
    </xf>
    <xf numFmtId="42" fontId="9" fillId="0" borderId="1" xfId="17" applyNumberFormat="1" applyFont="1" applyFill="1" applyBorder="1" applyAlignment="1">
      <alignment horizontal="center"/>
    </xf>
    <xf numFmtId="164" fontId="0" fillId="0" borderId="0" xfId="17" applyNumberFormat="1" applyFont="1" applyFill="1" applyAlignment="1">
      <alignment/>
    </xf>
    <xf numFmtId="0" fontId="0" fillId="0" borderId="0" xfId="28" applyFont="1" applyFill="1" applyAlignment="1">
      <alignment/>
      <protection/>
    </xf>
    <xf numFmtId="164" fontId="20" fillId="2" borderId="0" xfId="17" applyNumberFormat="1" applyFont="1" applyFill="1" applyAlignment="1">
      <alignment/>
    </xf>
    <xf numFmtId="164" fontId="2" fillId="2" borderId="6" xfId="17" applyNumberFormat="1" applyFont="1" applyFill="1" applyBorder="1" applyAlignment="1">
      <alignment horizontal="left"/>
    </xf>
    <xf numFmtId="164" fontId="20" fillId="2" borderId="6" xfId="17" applyNumberFormat="1" applyFont="1" applyFill="1" applyBorder="1" applyAlignment="1">
      <alignment/>
    </xf>
    <xf numFmtId="164" fontId="2" fillId="2" borderId="7" xfId="17" applyNumberFormat="1" applyFont="1" applyFill="1" applyBorder="1" applyAlignment="1">
      <alignment horizontal="left"/>
    </xf>
    <xf numFmtId="0" fontId="21" fillId="2" borderId="0" xfId="28" applyFont="1" applyFill="1" applyAlignment="1">
      <alignment/>
      <protection/>
    </xf>
    <xf numFmtId="164" fontId="4" fillId="2" borderId="0" xfId="17" applyNumberFormat="1" applyFont="1" applyFill="1" applyAlignment="1">
      <alignment/>
    </xf>
    <xf numFmtId="0" fontId="3" fillId="2" borderId="3" xfId="28" applyFont="1" applyFill="1" applyBorder="1">
      <alignment/>
      <protection/>
    </xf>
    <xf numFmtId="164" fontId="4" fillId="2" borderId="0" xfId="17" applyNumberFormat="1" applyFont="1" applyFill="1" applyBorder="1" applyAlignment="1">
      <alignment/>
    </xf>
    <xf numFmtId="164" fontId="3" fillId="2" borderId="4" xfId="17" applyNumberFormat="1" applyFont="1" applyFill="1" applyBorder="1" applyAlignment="1">
      <alignment horizontal="left"/>
    </xf>
    <xf numFmtId="0" fontId="13" fillId="2" borderId="0" xfId="28" applyFont="1" applyFill="1" applyAlignment="1">
      <alignment/>
      <protection/>
    </xf>
    <xf numFmtId="164" fontId="7" fillId="2" borderId="3" xfId="17" applyNumberFormat="1" applyFont="1" applyFill="1" applyBorder="1" applyAlignment="1">
      <alignment horizontal="left"/>
    </xf>
    <xf numFmtId="164" fontId="4" fillId="2" borderId="0" xfId="17" applyNumberFormat="1" applyFont="1" applyFill="1" applyAlignment="1" quotePrefix="1">
      <alignment/>
    </xf>
    <xf numFmtId="164" fontId="3" fillId="2" borderId="14" xfId="17" applyNumberFormat="1" applyFont="1" applyFill="1" applyBorder="1" applyAlignment="1">
      <alignment horizontal="left"/>
    </xf>
    <xf numFmtId="164" fontId="3" fillId="2" borderId="12" xfId="17" applyNumberFormat="1" applyFont="1" applyFill="1" applyBorder="1" applyAlignment="1">
      <alignment horizontal="left"/>
    </xf>
    <xf numFmtId="164" fontId="0" fillId="0" borderId="5" xfId="17" applyNumberFormat="1" applyFont="1" applyFill="1" applyBorder="1" applyAlignment="1">
      <alignment/>
    </xf>
    <xf numFmtId="164" fontId="9" fillId="0" borderId="6" xfId="17" applyNumberFormat="1" applyFont="1" applyFill="1" applyBorder="1" applyAlignment="1">
      <alignment/>
    </xf>
    <xf numFmtId="164" fontId="0" fillId="0" borderId="7" xfId="17" applyNumberFormat="1" applyFont="1" applyFill="1" applyBorder="1" applyAlignment="1">
      <alignment/>
    </xf>
    <xf numFmtId="164" fontId="0" fillId="0" borderId="1" xfId="17" applyNumberFormat="1" applyFont="1" applyFill="1" applyBorder="1" applyAlignment="1">
      <alignment/>
    </xf>
    <xf numFmtId="164" fontId="9" fillId="0" borderId="5" xfId="17" applyNumberFormat="1" applyFont="1" applyFill="1" applyBorder="1" applyAlignment="1">
      <alignment/>
    </xf>
    <xf numFmtId="164" fontId="9" fillId="0" borderId="7" xfId="17" applyNumberFormat="1" applyFont="1" applyFill="1" applyBorder="1" applyAlignment="1">
      <alignment/>
    </xf>
    <xf numFmtId="164" fontId="9" fillId="0" borderId="1" xfId="17" applyNumberFormat="1" applyFont="1" applyFill="1" applyBorder="1" applyAlignment="1">
      <alignment horizontal="centerContinuous"/>
    </xf>
    <xf numFmtId="164" fontId="9" fillId="0" borderId="2" xfId="17" applyNumberFormat="1" applyFont="1" applyFill="1" applyBorder="1" applyAlignment="1">
      <alignment horizontal="centerContinuous"/>
    </xf>
    <xf numFmtId="164" fontId="9" fillId="0" borderId="2" xfId="17" applyNumberFormat="1" applyFont="1" applyFill="1" applyBorder="1" applyAlignment="1">
      <alignment/>
    </xf>
    <xf numFmtId="164" fontId="9" fillId="0" borderId="3" xfId="17" applyNumberFormat="1" applyFont="1" applyFill="1" applyBorder="1" applyAlignment="1">
      <alignment/>
    </xf>
    <xf numFmtId="164" fontId="9" fillId="0" borderId="0" xfId="17" applyNumberFormat="1" applyFont="1" applyFill="1" applyBorder="1" applyAlignment="1">
      <alignment/>
    </xf>
    <xf numFmtId="164" fontId="0" fillId="0" borderId="4" xfId="17" applyNumberFormat="1" applyFont="1" applyFill="1" applyBorder="1" applyAlignment="1">
      <alignment/>
    </xf>
    <xf numFmtId="164" fontId="9" fillId="0" borderId="4" xfId="17" applyNumberFormat="1" applyFont="1" applyFill="1" applyBorder="1" applyAlignment="1">
      <alignment/>
    </xf>
    <xf numFmtId="164" fontId="9" fillId="0" borderId="15" xfId="17" applyNumberFormat="1" applyFont="1" applyFill="1" applyBorder="1" applyAlignment="1">
      <alignment/>
    </xf>
    <xf numFmtId="164" fontId="9" fillId="0" borderId="15" xfId="17" applyNumberFormat="1" applyFont="1" applyFill="1" applyBorder="1" applyAlignment="1">
      <alignment horizontal="centerContinuous"/>
    </xf>
    <xf numFmtId="164" fontId="9" fillId="0" borderId="3" xfId="17" applyNumberFormat="1" applyFont="1" applyFill="1" applyBorder="1" applyAlignment="1">
      <alignment horizontal="center"/>
    </xf>
    <xf numFmtId="164" fontId="9" fillId="0" borderId="4" xfId="17" applyNumberFormat="1" applyFont="1" applyFill="1" applyBorder="1" applyAlignment="1">
      <alignment horizontal="center"/>
    </xf>
    <xf numFmtId="164" fontId="9" fillId="0" borderId="14" xfId="17" applyNumberFormat="1" applyFont="1" applyFill="1" applyBorder="1" applyAlignment="1">
      <alignment horizontal="centerContinuous"/>
    </xf>
    <xf numFmtId="164" fontId="9" fillId="0" borderId="11" xfId="17" applyNumberFormat="1" applyFont="1" applyFill="1" applyBorder="1" applyAlignment="1">
      <alignment horizontal="centerContinuous"/>
    </xf>
    <xf numFmtId="164" fontId="9" fillId="0" borderId="12" xfId="17" applyNumberFormat="1" applyFont="1" applyFill="1" applyBorder="1" applyAlignment="1">
      <alignment horizontal="centerContinuous"/>
    </xf>
    <xf numFmtId="164" fontId="9" fillId="0" borderId="8" xfId="17" applyNumberFormat="1" applyFont="1" applyFill="1" applyBorder="1" applyAlignment="1">
      <alignment horizontal="centerContinuous"/>
    </xf>
    <xf numFmtId="164" fontId="9" fillId="0" borderId="13" xfId="17" applyNumberFormat="1" applyFont="1" applyFill="1" applyBorder="1" applyAlignment="1">
      <alignment horizontal="centerContinuous"/>
    </xf>
    <xf numFmtId="164" fontId="9" fillId="0" borderId="9" xfId="17" applyNumberFormat="1" applyFont="1" applyFill="1" applyBorder="1" applyAlignment="1">
      <alignment horizontal="centerContinuous"/>
    </xf>
    <xf numFmtId="164" fontId="0" fillId="0" borderId="1" xfId="17" applyNumberFormat="1" applyFont="1" applyFill="1" applyBorder="1" applyAlignment="1">
      <alignment horizontal="centerContinuous"/>
    </xf>
    <xf numFmtId="164" fontId="6" fillId="0" borderId="0" xfId="17" applyNumberFormat="1" applyFont="1" applyFill="1" applyAlignment="1">
      <alignment/>
    </xf>
    <xf numFmtId="164" fontId="0" fillId="0" borderId="13" xfId="17" applyNumberFormat="1" applyFont="1" applyFill="1" applyBorder="1" applyAlignment="1">
      <alignment/>
    </xf>
    <xf numFmtId="164" fontId="0" fillId="0" borderId="8" xfId="17" applyNumberFormat="1" applyFont="1" applyFill="1" applyBorder="1" applyAlignment="1">
      <alignment/>
    </xf>
    <xf numFmtId="164" fontId="0" fillId="0" borderId="9" xfId="17" applyNumberFormat="1" applyFont="1" applyFill="1" applyBorder="1" applyAlignment="1">
      <alignment/>
    </xf>
    <xf numFmtId="42" fontId="0" fillId="0" borderId="1" xfId="17" applyNumberFormat="1" applyFont="1" applyFill="1" applyBorder="1" applyAlignment="1">
      <alignment/>
    </xf>
    <xf numFmtId="41" fontId="0" fillId="0" borderId="1" xfId="17" applyNumberFormat="1" applyFont="1" applyFill="1" applyBorder="1" applyAlignment="1">
      <alignment/>
    </xf>
    <xf numFmtId="164" fontId="14" fillId="0" borderId="0" xfId="17" applyNumberFormat="1" applyFont="1" applyFill="1" applyAlignment="1">
      <alignment/>
    </xf>
    <xf numFmtId="164" fontId="9" fillId="0" borderId="8" xfId="17" applyNumberFormat="1" applyFont="1" applyFill="1" applyBorder="1" applyAlignment="1">
      <alignment/>
    </xf>
    <xf numFmtId="164" fontId="9" fillId="0" borderId="9" xfId="17" applyNumberFormat="1" applyFont="1" applyFill="1" applyBorder="1" applyAlignment="1">
      <alignment/>
    </xf>
    <xf numFmtId="41" fontId="9" fillId="0" borderId="1" xfId="17" applyNumberFormat="1" applyFont="1" applyFill="1" applyBorder="1" applyAlignment="1">
      <alignment/>
    </xf>
    <xf numFmtId="164" fontId="14" fillId="0" borderId="0" xfId="17" applyNumberFormat="1" applyFont="1" applyFill="1" applyBorder="1" applyAlignment="1">
      <alignment/>
    </xf>
    <xf numFmtId="0" fontId="9" fillId="0" borderId="0" xfId="28" applyFont="1" applyFill="1" applyAlignment="1">
      <alignment/>
      <protection/>
    </xf>
    <xf numFmtId="164" fontId="0" fillId="0" borderId="6" xfId="17" applyNumberFormat="1" applyFont="1" applyFill="1" applyBorder="1" applyAlignment="1">
      <alignment/>
    </xf>
    <xf numFmtId="164" fontId="6" fillId="0" borderId="0" xfId="17" applyNumberFormat="1" applyFont="1" applyFill="1" applyBorder="1" applyAlignment="1">
      <alignment/>
    </xf>
    <xf numFmtId="164" fontId="14" fillId="0" borderId="13" xfId="17" applyNumberFormat="1" applyFont="1" applyFill="1" applyBorder="1" applyAlignment="1">
      <alignment/>
    </xf>
    <xf numFmtId="0" fontId="6" fillId="0" borderId="13" xfId="28" applyFont="1" applyFill="1" applyBorder="1" applyAlignment="1">
      <alignment/>
      <protection/>
    </xf>
    <xf numFmtId="0" fontId="6" fillId="0" borderId="0" xfId="28" applyFont="1" applyFill="1" applyAlignment="1">
      <alignment/>
      <protection/>
    </xf>
    <xf numFmtId="42" fontId="9" fillId="0" borderId="1" xfId="17" applyNumberFormat="1" applyFont="1" applyFill="1" applyBorder="1" applyAlignment="1">
      <alignment/>
    </xf>
    <xf numFmtId="0" fontId="0" fillId="0" borderId="0" xfId="28" applyFont="1" applyFill="1">
      <alignment/>
      <protection/>
    </xf>
    <xf numFmtId="164" fontId="22" fillId="0" borderId="0" xfId="17" applyNumberFormat="1" applyFont="1" applyFill="1" applyAlignment="1">
      <alignment/>
    </xf>
    <xf numFmtId="164" fontId="22" fillId="0" borderId="0" xfId="17" applyNumberFormat="1" applyFont="1" applyFill="1" applyBorder="1" applyAlignment="1">
      <alignment/>
    </xf>
    <xf numFmtId="0" fontId="22" fillId="0" borderId="0" xfId="25" applyFont="1" applyFill="1" applyAlignment="1">
      <alignment/>
      <protection/>
    </xf>
    <xf numFmtId="164" fontId="4" fillId="0" borderId="0" xfId="17" applyNumberFormat="1" applyFont="1" applyFill="1" applyAlignment="1">
      <alignment/>
    </xf>
    <xf numFmtId="164" fontId="3" fillId="2" borderId="7" xfId="17" applyNumberFormat="1" applyFont="1" applyFill="1" applyBorder="1" applyAlignment="1">
      <alignment horizontal="left"/>
    </xf>
    <xf numFmtId="0" fontId="13" fillId="0" borderId="0" xfId="25" applyFont="1" applyFill="1" applyAlignment="1">
      <alignment/>
      <protection/>
    </xf>
    <xf numFmtId="164" fontId="4" fillId="0" borderId="0" xfId="17" applyNumberFormat="1" applyFont="1" applyFill="1" applyAlignment="1" quotePrefix="1">
      <alignment/>
    </xf>
    <xf numFmtId="164" fontId="13" fillId="2" borderId="3" xfId="17" applyNumberFormat="1" applyFont="1" applyFill="1" applyBorder="1" applyAlignment="1">
      <alignment/>
    </xf>
    <xf numFmtId="164" fontId="3" fillId="2" borderId="0" xfId="17" applyNumberFormat="1" applyFont="1" applyFill="1" applyBorder="1" applyAlignment="1">
      <alignment/>
    </xf>
    <xf numFmtId="164" fontId="3" fillId="2" borderId="4" xfId="17" applyNumberFormat="1" applyFont="1" applyFill="1" applyBorder="1" applyAlignment="1">
      <alignment horizontal="centerContinuous"/>
    </xf>
    <xf numFmtId="164" fontId="9" fillId="0" borderId="5" xfId="17" applyNumberFormat="1" applyFont="1" applyFill="1" applyBorder="1" applyAlignment="1">
      <alignment horizontal="center"/>
    </xf>
    <xf numFmtId="164" fontId="9" fillId="0" borderId="6" xfId="17" applyNumberFormat="1" applyFont="1" applyFill="1" applyBorder="1" applyAlignment="1">
      <alignment horizontal="center"/>
    </xf>
    <xf numFmtId="164" fontId="9" fillId="0" borderId="7" xfId="17" applyNumberFormat="1" applyFont="1" applyFill="1" applyBorder="1" applyAlignment="1">
      <alignment horizontal="center"/>
    </xf>
    <xf numFmtId="0" fontId="0" fillId="0" borderId="0" xfId="25" applyFont="1" applyFill="1" applyAlignment="1">
      <alignment/>
      <protection/>
    </xf>
    <xf numFmtId="164" fontId="0" fillId="0" borderId="0" xfId="17" applyNumberFormat="1" applyFont="1" applyFill="1" applyAlignment="1">
      <alignment wrapText="1"/>
    </xf>
    <xf numFmtId="164" fontId="9" fillId="0" borderId="14" xfId="17" applyNumberFormat="1" applyFont="1" applyFill="1" applyBorder="1" applyAlignment="1">
      <alignment horizontal="centerContinuous" wrapText="1"/>
    </xf>
    <xf numFmtId="164" fontId="9" fillId="0" borderId="11" xfId="17" applyNumberFormat="1" applyFont="1" applyFill="1" applyBorder="1" applyAlignment="1">
      <alignment horizontal="centerContinuous" wrapText="1"/>
    </xf>
    <xf numFmtId="164" fontId="9" fillId="0" borderId="12" xfId="17" applyNumberFormat="1" applyFont="1" applyFill="1" applyBorder="1" applyAlignment="1">
      <alignment horizontal="centerContinuous" wrapText="1"/>
    </xf>
    <xf numFmtId="164" fontId="9" fillId="0" borderId="1" xfId="17" applyNumberFormat="1" applyFont="1" applyFill="1" applyBorder="1" applyAlignment="1">
      <alignment horizontal="center" wrapText="1"/>
    </xf>
    <xf numFmtId="164" fontId="9" fillId="0" borderId="10" xfId="17" applyNumberFormat="1" applyFont="1" applyFill="1" applyBorder="1" applyAlignment="1">
      <alignment horizontal="center" wrapText="1"/>
    </xf>
    <xf numFmtId="0" fontId="0" fillId="0" borderId="0" xfId="25" applyFont="1" applyFill="1" applyAlignment="1">
      <alignment wrapText="1"/>
      <protection/>
    </xf>
    <xf numFmtId="0" fontId="0" fillId="0" borderId="0" xfId="25" applyFont="1" applyFill="1" applyBorder="1" applyAlignment="1">
      <alignment/>
      <protection/>
    </xf>
    <xf numFmtId="0" fontId="0" fillId="0" borderId="13" xfId="25" applyFont="1" applyFill="1" applyBorder="1" applyAlignment="1">
      <alignment/>
      <protection/>
    </xf>
    <xf numFmtId="164" fontId="6" fillId="0" borderId="8" xfId="17" applyNumberFormat="1" applyFont="1" applyFill="1" applyBorder="1" applyAlignment="1">
      <alignment/>
    </xf>
    <xf numFmtId="164" fontId="6" fillId="0" borderId="13" xfId="17" applyNumberFormat="1" applyFont="1" applyFill="1" applyBorder="1" applyAlignment="1">
      <alignment/>
    </xf>
    <xf numFmtId="164" fontId="14" fillId="0" borderId="8" xfId="17" applyNumberFormat="1" applyFont="1" applyFill="1" applyBorder="1" applyAlignment="1">
      <alignment/>
    </xf>
    <xf numFmtId="0" fontId="9" fillId="0" borderId="0" xfId="25" applyFont="1" applyFill="1" applyBorder="1" applyAlignment="1">
      <alignment/>
      <protection/>
    </xf>
    <xf numFmtId="0" fontId="9" fillId="0" borderId="13" xfId="25" applyFont="1" applyFill="1" applyBorder="1" applyAlignment="1">
      <alignment/>
      <protection/>
    </xf>
    <xf numFmtId="164" fontId="0" fillId="0" borderId="11" xfId="17" applyNumberFormat="1" applyFont="1" applyFill="1" applyBorder="1" applyAlignment="1">
      <alignment/>
    </xf>
    <xf numFmtId="0" fontId="9" fillId="0" borderId="0" xfId="25" applyFont="1" applyFill="1" applyAlignment="1">
      <alignment/>
      <protection/>
    </xf>
    <xf numFmtId="0" fontId="6" fillId="0" borderId="0" xfId="25" applyFont="1" applyFill="1" applyAlignment="1">
      <alignment/>
      <protection/>
    </xf>
    <xf numFmtId="0" fontId="0" fillId="0" borderId="0" xfId="24" applyFont="1">
      <alignment/>
      <protection/>
    </xf>
    <xf numFmtId="164" fontId="14" fillId="0" borderId="0" xfId="17" applyNumberFormat="1" applyFont="1" applyFill="1" applyBorder="1" applyAlignment="1" quotePrefix="1">
      <alignment/>
    </xf>
    <xf numFmtId="164" fontId="7" fillId="2" borderId="0" xfId="17" applyNumberFormat="1" applyFont="1" applyFill="1" applyBorder="1" applyAlignment="1">
      <alignment horizontal="left"/>
    </xf>
    <xf numFmtId="164" fontId="7" fillId="2" borderId="4" xfId="17" applyNumberFormat="1" applyFont="1" applyFill="1" applyBorder="1" applyAlignment="1">
      <alignment horizontal="left"/>
    </xf>
    <xf numFmtId="164" fontId="3" fillId="2" borderId="4" xfId="17" applyNumberFormat="1" applyFont="1" applyFill="1" applyBorder="1" applyAlignment="1">
      <alignment/>
    </xf>
    <xf numFmtId="164" fontId="9" fillId="0" borderId="3" xfId="17" applyNumberFormat="1" applyFont="1" applyFill="1" applyBorder="1" applyAlignment="1">
      <alignment horizontal="centerContinuous"/>
    </xf>
    <xf numFmtId="164" fontId="9" fillId="0" borderId="0" xfId="17" applyNumberFormat="1" applyFont="1" applyFill="1" applyBorder="1" applyAlignment="1">
      <alignment horizontal="centerContinuous"/>
    </xf>
    <xf numFmtId="164" fontId="9" fillId="0" borderId="8" xfId="17" applyNumberFormat="1" applyFont="1" applyFill="1" applyBorder="1" applyAlignment="1">
      <alignment horizontal="center"/>
    </xf>
    <xf numFmtId="0" fontId="0" fillId="0" borderId="0" xfId="24" applyFont="1" applyFill="1">
      <alignment/>
      <protection/>
    </xf>
    <xf numFmtId="0" fontId="18" fillId="0" borderId="0" xfId="26" applyFont="1" applyFill="1">
      <alignment/>
      <protection/>
    </xf>
    <xf numFmtId="39" fontId="18" fillId="0" borderId="0" xfId="26" applyNumberFormat="1" applyFont="1" applyFill="1">
      <alignment/>
      <protection/>
    </xf>
    <xf numFmtId="0" fontId="6" fillId="0" borderId="0" xfId="26" applyFont="1" applyFill="1">
      <alignment/>
      <protection/>
    </xf>
    <xf numFmtId="40" fontId="2" fillId="2" borderId="5" xfId="26" applyNumberFormat="1" applyFont="1" applyFill="1" applyBorder="1">
      <alignment/>
      <protection/>
    </xf>
    <xf numFmtId="0" fontId="4" fillId="2" borderId="6" xfId="26" applyFont="1" applyFill="1" applyBorder="1">
      <alignment/>
      <protection/>
    </xf>
    <xf numFmtId="0" fontId="4" fillId="2" borderId="7" xfId="26" applyFont="1" applyFill="1" applyBorder="1">
      <alignment/>
      <protection/>
    </xf>
    <xf numFmtId="0" fontId="6" fillId="0" borderId="0" xfId="26" applyFont="1" applyFill="1" quotePrefix="1">
      <alignment/>
      <protection/>
    </xf>
    <xf numFmtId="40" fontId="14" fillId="0" borderId="0" xfId="26" applyNumberFormat="1" applyFont="1" applyFill="1" applyBorder="1" applyAlignment="1">
      <alignment horizontal="right"/>
      <protection/>
    </xf>
    <xf numFmtId="0" fontId="3" fillId="2" borderId="3" xfId="26" applyFont="1" applyFill="1" applyBorder="1">
      <alignment/>
      <protection/>
    </xf>
    <xf numFmtId="39" fontId="4" fillId="2" borderId="0" xfId="26" applyNumberFormat="1" applyFont="1" applyFill="1" applyBorder="1">
      <alignment/>
      <protection/>
    </xf>
    <xf numFmtId="39" fontId="3" fillId="2" borderId="0" xfId="26" applyNumberFormat="1" applyFont="1" applyFill="1" applyBorder="1" applyAlignment="1">
      <alignment horizontal="center"/>
      <protection/>
    </xf>
    <xf numFmtId="0" fontId="4" fillId="2" borderId="4" xfId="26" applyFont="1" applyFill="1" applyBorder="1">
      <alignment/>
      <protection/>
    </xf>
    <xf numFmtId="176" fontId="6" fillId="0" borderId="0" xfId="26" applyNumberFormat="1" applyFont="1" applyFill="1" applyBorder="1">
      <alignment/>
      <protection/>
    </xf>
    <xf numFmtId="0" fontId="7" fillId="2" borderId="3" xfId="26" applyFont="1" applyFill="1" applyBorder="1">
      <alignment/>
      <protection/>
    </xf>
    <xf numFmtId="39" fontId="23" fillId="2" borderId="0" xfId="26" applyNumberFormat="1" applyFont="1" applyFill="1" applyBorder="1">
      <alignment/>
      <protection/>
    </xf>
    <xf numFmtId="39" fontId="24" fillId="2" borderId="0" xfId="26" applyNumberFormat="1" applyFont="1" applyFill="1" applyBorder="1" applyAlignment="1">
      <alignment horizontal="center"/>
      <protection/>
    </xf>
    <xf numFmtId="0" fontId="23" fillId="2" borderId="4" xfId="26" applyFont="1" applyFill="1" applyBorder="1">
      <alignment/>
      <protection/>
    </xf>
    <xf numFmtId="0" fontId="18" fillId="0" borderId="0" xfId="26" applyFont="1" applyFill="1" quotePrefix="1">
      <alignment/>
      <protection/>
    </xf>
    <xf numFmtId="19" fontId="18" fillId="0" borderId="0" xfId="26" applyNumberFormat="1" applyFont="1" applyFill="1" applyBorder="1">
      <alignment/>
      <protection/>
    </xf>
    <xf numFmtId="0" fontId="7" fillId="2" borderId="14" xfId="26" applyFont="1" applyFill="1" applyBorder="1">
      <alignment/>
      <protection/>
    </xf>
    <xf numFmtId="39" fontId="23" fillId="2" borderId="11" xfId="26" applyNumberFormat="1" applyFont="1" applyFill="1" applyBorder="1">
      <alignment/>
      <protection/>
    </xf>
    <xf numFmtId="39" fontId="24" fillId="2" borderId="11" xfId="26" applyNumberFormat="1" applyFont="1" applyFill="1" applyBorder="1" applyAlignment="1">
      <alignment horizontal="center"/>
      <protection/>
    </xf>
    <xf numFmtId="39" fontId="23" fillId="2" borderId="12" xfId="26" applyNumberFormat="1" applyFont="1" applyFill="1" applyBorder="1">
      <alignment/>
      <protection/>
    </xf>
    <xf numFmtId="19" fontId="18" fillId="0" borderId="0" xfId="26" applyNumberFormat="1" applyFont="1" applyFill="1">
      <alignment/>
      <protection/>
    </xf>
    <xf numFmtId="0" fontId="0" fillId="0" borderId="1" xfId="26" applyFont="1" applyFill="1" applyBorder="1">
      <alignment/>
      <protection/>
    </xf>
    <xf numFmtId="39" fontId="9" fillId="0" borderId="9" xfId="26" applyNumberFormat="1" applyFont="1" applyFill="1" applyBorder="1" applyAlignment="1">
      <alignment horizontal="center"/>
      <protection/>
    </xf>
    <xf numFmtId="39" fontId="9" fillId="0" borderId="1" xfId="26" applyNumberFormat="1" applyFont="1" applyFill="1" applyBorder="1" applyAlignment="1">
      <alignment horizontal="center"/>
      <protection/>
    </xf>
    <xf numFmtId="39" fontId="9" fillId="0" borderId="1" xfId="26" applyNumberFormat="1" applyFont="1" applyFill="1" applyBorder="1" applyAlignment="1">
      <alignment horizontal="center" wrapText="1"/>
      <protection/>
    </xf>
    <xf numFmtId="39" fontId="9" fillId="0" borderId="9" xfId="26" applyNumberFormat="1" applyFont="1" applyFill="1" applyBorder="1" applyAlignment="1">
      <alignment horizontal="center" vertical="top"/>
      <protection/>
    </xf>
    <xf numFmtId="39" fontId="9" fillId="0" borderId="1" xfId="26" applyNumberFormat="1" applyFont="1" applyFill="1" applyBorder="1" applyAlignment="1">
      <alignment horizontal="center" vertical="top"/>
      <protection/>
    </xf>
    <xf numFmtId="0" fontId="9" fillId="0" borderId="1" xfId="26" applyFont="1" applyFill="1" applyBorder="1">
      <alignment/>
      <protection/>
    </xf>
    <xf numFmtId="39" fontId="0" fillId="0" borderId="9" xfId="26" applyNumberFormat="1" applyFont="1" applyFill="1" applyBorder="1" applyAlignment="1">
      <alignment horizontal="center" vertical="top"/>
      <protection/>
    </xf>
    <xf numFmtId="39" fontId="0" fillId="0" borderId="1" xfId="26" applyNumberFormat="1" applyFont="1" applyFill="1" applyBorder="1" applyAlignment="1">
      <alignment horizontal="center" vertical="top"/>
      <protection/>
    </xf>
    <xf numFmtId="39" fontId="0" fillId="0" borderId="1" xfId="26" applyNumberFormat="1" applyFont="1" applyFill="1" applyBorder="1" applyAlignment="1">
      <alignment horizontal="center" wrapText="1"/>
      <protection/>
    </xf>
    <xf numFmtId="39" fontId="0" fillId="0" borderId="1" xfId="26" applyNumberFormat="1" applyFont="1" applyFill="1" applyBorder="1" applyAlignment="1" quotePrefix="1">
      <alignment horizontal="center" wrapText="1"/>
      <protection/>
    </xf>
    <xf numFmtId="39" fontId="0" fillId="0" borderId="1" xfId="26" applyNumberFormat="1" applyFont="1" applyFill="1" applyBorder="1">
      <alignment/>
      <protection/>
    </xf>
    <xf numFmtId="39" fontId="0" fillId="0" borderId="9" xfId="26" applyNumberFormat="1" applyFont="1" applyFill="1" applyBorder="1">
      <alignment/>
      <protection/>
    </xf>
    <xf numFmtId="42" fontId="0" fillId="0" borderId="9" xfId="26" applyNumberFormat="1" applyFont="1" applyFill="1" applyBorder="1">
      <alignment/>
      <protection/>
    </xf>
    <xf numFmtId="42" fontId="0" fillId="0" borderId="1" xfId="26" applyNumberFormat="1" applyFont="1" applyFill="1" applyBorder="1">
      <alignment/>
      <protection/>
    </xf>
    <xf numFmtId="41" fontId="0" fillId="0" borderId="9" xfId="26" applyNumberFormat="1" applyFont="1" applyFill="1" applyBorder="1">
      <alignment/>
      <protection/>
    </xf>
    <xf numFmtId="41" fontId="0" fillId="0" borderId="1" xfId="26" applyNumberFormat="1" applyFont="1" applyFill="1" applyBorder="1">
      <alignment/>
      <protection/>
    </xf>
    <xf numFmtId="0" fontId="25" fillId="0" borderId="0" xfId="26" applyFont="1" applyFill="1">
      <alignment/>
      <protection/>
    </xf>
    <xf numFmtId="41" fontId="9" fillId="0" borderId="9" xfId="26" applyNumberFormat="1" applyFont="1" applyFill="1" applyBorder="1">
      <alignment/>
      <protection/>
    </xf>
    <xf numFmtId="41" fontId="9" fillId="0" borderId="1" xfId="26" applyNumberFormat="1" applyFont="1" applyFill="1" applyBorder="1">
      <alignment/>
      <protection/>
    </xf>
    <xf numFmtId="42" fontId="9" fillId="0" borderId="1" xfId="26" applyNumberFormat="1" applyFont="1" applyFill="1" applyBorder="1">
      <alignment/>
      <protection/>
    </xf>
    <xf numFmtId="0" fontId="0" fillId="0" borderId="0" xfId="26" applyFont="1" applyFill="1">
      <alignment/>
      <protection/>
    </xf>
    <xf numFmtId="39" fontId="0" fillId="0" borderId="0" xfId="26" applyNumberFormat="1" applyFont="1" applyFill="1">
      <alignment/>
      <protection/>
    </xf>
    <xf numFmtId="0" fontId="18" fillId="0" borderId="0" xfId="29" applyFont="1" applyFill="1">
      <alignment/>
      <protection/>
    </xf>
    <xf numFmtId="0" fontId="0" fillId="0" borderId="0" xfId="29" applyFont="1" applyFill="1" quotePrefix="1">
      <alignment/>
      <protection/>
    </xf>
    <xf numFmtId="39" fontId="0" fillId="0" borderId="0" xfId="29" applyNumberFormat="1" applyFont="1" applyFill="1">
      <alignment/>
      <protection/>
    </xf>
    <xf numFmtId="0" fontId="9" fillId="0" borderId="0" xfId="26" applyFont="1" applyFill="1" applyBorder="1">
      <alignment/>
      <protection/>
    </xf>
    <xf numFmtId="0" fontId="0" fillId="0" borderId="0" xfId="26" applyFont="1" applyFill="1" applyBorder="1">
      <alignment/>
      <protection/>
    </xf>
    <xf numFmtId="0" fontId="0" fillId="0" borderId="1" xfId="27" applyFont="1" applyFill="1" applyBorder="1">
      <alignment/>
      <protection/>
    </xf>
    <xf numFmtId="0" fontId="0" fillId="0" borderId="5" xfId="27" applyFont="1" applyFill="1" applyBorder="1">
      <alignment/>
      <protection/>
    </xf>
    <xf numFmtId="0" fontId="0" fillId="0" borderId="6" xfId="27" applyFont="1" applyFill="1" applyBorder="1">
      <alignment/>
      <protection/>
    </xf>
    <xf numFmtId="0" fontId="0" fillId="0" borderId="7" xfId="27" applyFont="1" applyFill="1" applyBorder="1">
      <alignment/>
      <protection/>
    </xf>
    <xf numFmtId="41" fontId="0" fillId="0" borderId="1" xfId="15" applyFill="1">
      <alignment horizontal="center" wrapText="1"/>
      <protection/>
    </xf>
    <xf numFmtId="0" fontId="0" fillId="0" borderId="8" xfId="27" applyFont="1" applyFill="1" applyBorder="1">
      <alignment/>
      <protection/>
    </xf>
    <xf numFmtId="0" fontId="2" fillId="2" borderId="5" xfId="27" applyFont="1" applyFill="1" applyBorder="1">
      <alignment/>
      <protection/>
    </xf>
    <xf numFmtId="0" fontId="2" fillId="2" borderId="6" xfId="27" applyFont="1" applyFill="1" applyBorder="1">
      <alignment/>
      <protection/>
    </xf>
    <xf numFmtId="41" fontId="0" fillId="2" borderId="1" xfId="15" applyFill="1">
      <alignment horizontal="center" wrapText="1"/>
      <protection/>
    </xf>
    <xf numFmtId="0" fontId="3" fillId="2" borderId="3" xfId="27" applyFont="1" applyFill="1" applyBorder="1">
      <alignment/>
      <protection/>
    </xf>
    <xf numFmtId="0" fontId="3" fillId="2" borderId="0" xfId="27" applyFont="1" applyFill="1" applyBorder="1">
      <alignment/>
      <protection/>
    </xf>
    <xf numFmtId="0" fontId="7" fillId="2" borderId="3" xfId="27" applyFont="1" applyFill="1" applyBorder="1">
      <alignment/>
      <protection/>
    </xf>
    <xf numFmtId="0" fontId="7" fillId="2" borderId="0" xfId="27" applyFont="1" applyFill="1" applyBorder="1">
      <alignment/>
      <protection/>
    </xf>
    <xf numFmtId="0" fontId="0" fillId="2" borderId="14" xfId="27" applyFont="1" applyFill="1" applyBorder="1">
      <alignment/>
      <protection/>
    </xf>
    <xf numFmtId="0" fontId="7" fillId="2" borderId="11" xfId="27" applyFont="1" applyFill="1" applyBorder="1">
      <alignment/>
      <protection/>
    </xf>
    <xf numFmtId="0" fontId="9" fillId="0" borderId="1" xfId="27" applyFont="1" applyFill="1" applyBorder="1">
      <alignment/>
      <protection/>
    </xf>
    <xf numFmtId="0" fontId="9" fillId="0" borderId="14" xfId="27" applyFont="1" applyFill="1" applyBorder="1">
      <alignment/>
      <protection/>
    </xf>
    <xf numFmtId="0" fontId="9" fillId="0" borderId="11" xfId="27" applyFont="1" applyFill="1" applyBorder="1">
      <alignment/>
      <protection/>
    </xf>
    <xf numFmtId="0" fontId="9" fillId="0" borderId="12" xfId="27" applyFont="1" applyFill="1" applyBorder="1">
      <alignment/>
      <protection/>
    </xf>
    <xf numFmtId="41" fontId="9" fillId="0" borderId="1" xfId="15" applyFont="1" applyFill="1">
      <alignment horizontal="center" wrapText="1"/>
      <protection/>
    </xf>
    <xf numFmtId="0" fontId="9" fillId="0" borderId="8" xfId="27" applyFont="1" applyFill="1" applyBorder="1">
      <alignment/>
      <protection/>
    </xf>
    <xf numFmtId="0" fontId="9" fillId="0" borderId="13" xfId="27" applyFont="1" applyFill="1" applyBorder="1">
      <alignment/>
      <protection/>
    </xf>
    <xf numFmtId="0" fontId="9" fillId="0" borderId="9" xfId="27" applyFont="1" applyFill="1" applyBorder="1">
      <alignment/>
      <protection/>
    </xf>
    <xf numFmtId="41" fontId="0" fillId="0" borderId="1" xfId="15" applyFill="1" applyBorder="1">
      <alignment horizontal="center" wrapText="1"/>
      <protection/>
    </xf>
    <xf numFmtId="41" fontId="0" fillId="0" borderId="9" xfId="15" applyFill="1" applyBorder="1">
      <alignment horizontal="center" wrapText="1"/>
      <protection/>
    </xf>
    <xf numFmtId="42" fontId="0" fillId="0" borderId="1" xfId="15" applyNumberFormat="1" applyFill="1">
      <alignment horizontal="center" wrapText="1"/>
      <protection/>
    </xf>
    <xf numFmtId="0" fontId="9" fillId="0" borderId="13" xfId="27" applyFont="1" applyFill="1" applyBorder="1" applyAlignment="1">
      <alignment horizontal="left"/>
      <protection/>
    </xf>
    <xf numFmtId="0" fontId="9" fillId="0" borderId="9" xfId="27" applyFont="1" applyFill="1" applyBorder="1" applyAlignment="1">
      <alignment horizontal="left"/>
      <protection/>
    </xf>
    <xf numFmtId="41" fontId="9" fillId="0" borderId="1" xfId="15" applyFont="1" applyFill="1" applyBorder="1">
      <alignment horizontal="center" wrapText="1"/>
      <protection/>
    </xf>
    <xf numFmtId="41" fontId="9" fillId="0" borderId="9" xfId="15" applyFont="1" applyFill="1" applyBorder="1">
      <alignment horizontal="center" wrapText="1"/>
      <protection/>
    </xf>
    <xf numFmtId="0" fontId="0" fillId="0" borderId="13" xfId="27" applyFont="1" applyFill="1" applyBorder="1">
      <alignment/>
      <protection/>
    </xf>
    <xf numFmtId="0" fontId="0" fillId="0" borderId="9" xfId="27" applyFont="1" applyFill="1" applyBorder="1">
      <alignment/>
      <protection/>
    </xf>
    <xf numFmtId="42" fontId="9" fillId="0" borderId="1" xfId="15" applyNumberFormat="1" applyFont="1" applyFill="1" applyBorder="1">
      <alignment horizontal="center" wrapText="1"/>
      <protection/>
    </xf>
    <xf numFmtId="42" fontId="9" fillId="0" borderId="9" xfId="15" applyNumberFormat="1" applyFont="1" applyFill="1" applyBorder="1">
      <alignment horizontal="center" wrapText="1"/>
      <protection/>
    </xf>
    <xf numFmtId="42" fontId="9" fillId="0" borderId="1" xfId="15" applyNumberFormat="1" applyFont="1" applyFill="1">
      <alignment horizontal="center" wrapText="1"/>
      <protection/>
    </xf>
    <xf numFmtId="0" fontId="0" fillId="0" borderId="1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7" xfId="0" applyFill="1" applyBorder="1" applyAlignment="1">
      <alignment/>
    </xf>
    <xf numFmtId="41" fontId="0" fillId="0" borderId="2" xfId="16" applyFont="1" applyFill="1" applyBorder="1" applyAlignment="1">
      <alignment/>
      <protection/>
    </xf>
    <xf numFmtId="41" fontId="0" fillId="0" borderId="9" xfId="16" applyFont="1" applyFill="1" applyBorder="1" applyAlignment="1">
      <alignment/>
      <protection/>
    </xf>
    <xf numFmtId="0" fontId="0" fillId="0" borderId="9" xfId="0" applyFill="1" applyBorder="1" applyAlignment="1">
      <alignment/>
    </xf>
    <xf numFmtId="0" fontId="19" fillId="0" borderId="1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20" fillId="2" borderId="6" xfId="0" applyFont="1" applyFill="1" applyBorder="1" applyAlignment="1">
      <alignment/>
    </xf>
    <xf numFmtId="41" fontId="0" fillId="2" borderId="5" xfId="16" applyFont="1" applyFill="1" applyBorder="1" applyAlignment="1">
      <alignment/>
      <protection/>
    </xf>
    <xf numFmtId="41" fontId="0" fillId="2" borderId="6" xfId="16" applyFont="1" applyFill="1" applyBorder="1" applyAlignment="1">
      <alignment/>
      <protection/>
    </xf>
    <xf numFmtId="41" fontId="0" fillId="2" borderId="6" xfId="16" applyFont="1" applyFill="1" applyBorder="1" applyAlignment="1">
      <alignment horizontal="center"/>
      <protection/>
    </xf>
    <xf numFmtId="41" fontId="0" fillId="2" borderId="6" xfId="16" applyFont="1" applyFill="1" applyBorder="1" applyAlignment="1">
      <alignment horizontal="left"/>
      <protection/>
    </xf>
    <xf numFmtId="41" fontId="0" fillId="2" borderId="7" xfId="16" applyFont="1" applyFill="1" applyBorder="1" applyAlignment="1">
      <alignment horizontal="right"/>
      <protection/>
    </xf>
    <xf numFmtId="0" fontId="19" fillId="0" borderId="0" xfId="0" applyFont="1" applyFill="1" applyBorder="1" applyAlignment="1">
      <alignment/>
    </xf>
    <xf numFmtId="0" fontId="19" fillId="0" borderId="9" xfId="0" applyFont="1" applyFill="1" applyBorder="1" applyAlignment="1" quotePrefix="1">
      <alignment/>
    </xf>
    <xf numFmtId="0" fontId="6" fillId="0" borderId="1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41" fontId="0" fillId="2" borderId="3" xfId="16" applyFont="1" applyFill="1" applyBorder="1" applyAlignment="1">
      <alignment/>
      <protection/>
    </xf>
    <xf numFmtId="41" fontId="0" fillId="2" borderId="0" xfId="16" applyFont="1" applyFill="1" applyBorder="1" applyAlignment="1">
      <alignment/>
      <protection/>
    </xf>
    <xf numFmtId="41" fontId="0" fillId="2" borderId="0" xfId="16" applyFont="1" applyFill="1" applyBorder="1" applyAlignment="1">
      <alignment horizontal="center"/>
      <protection/>
    </xf>
    <xf numFmtId="41" fontId="0" fillId="2" borderId="0" xfId="16" applyFont="1" applyFill="1" applyBorder="1" applyAlignment="1">
      <alignment horizontal="left"/>
      <protection/>
    </xf>
    <xf numFmtId="41" fontId="0" fillId="2" borderId="4" xfId="16" applyFont="1" applyFill="1" applyBorder="1" applyAlignment="1">
      <alignment/>
      <protection/>
    </xf>
    <xf numFmtId="0" fontId="6" fillId="0" borderId="0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0" fontId="7" fillId="2" borderId="3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13" fillId="2" borderId="0" xfId="0" applyFont="1" applyFill="1" applyBorder="1" applyAlignment="1">
      <alignment/>
    </xf>
    <xf numFmtId="0" fontId="7" fillId="2" borderId="14" xfId="0" applyFont="1" applyFill="1" applyBorder="1" applyAlignment="1">
      <alignment/>
    </xf>
    <xf numFmtId="0" fontId="7" fillId="2" borderId="11" xfId="0" applyFont="1" applyFill="1" applyBorder="1" applyAlignment="1">
      <alignment/>
    </xf>
    <xf numFmtId="0" fontId="13" fillId="2" borderId="11" xfId="0" applyFont="1" applyFill="1" applyBorder="1" applyAlignment="1">
      <alignment/>
    </xf>
    <xf numFmtId="41" fontId="0" fillId="2" borderId="14" xfId="16" applyFont="1" applyFill="1" applyBorder="1" applyAlignment="1">
      <alignment/>
      <protection/>
    </xf>
    <xf numFmtId="41" fontId="0" fillId="2" borderId="11" xfId="16" applyFont="1" applyFill="1" applyBorder="1" applyAlignment="1">
      <alignment/>
      <protection/>
    </xf>
    <xf numFmtId="41" fontId="0" fillId="2" borderId="12" xfId="16" applyFont="1" applyFill="1" applyBorder="1" applyAlignment="1">
      <alignment/>
      <protection/>
    </xf>
    <xf numFmtId="19" fontId="0" fillId="0" borderId="0" xfId="0" applyNumberFormat="1" applyFill="1" applyBorder="1" applyAlignment="1">
      <alignment/>
    </xf>
    <xf numFmtId="0" fontId="9" fillId="0" borderId="1" xfId="0" applyFont="1" applyFill="1" applyBorder="1" applyAlignment="1">
      <alignment wrapText="1"/>
    </xf>
    <xf numFmtId="0" fontId="9" fillId="0" borderId="8" xfId="0" applyFont="1" applyFill="1" applyBorder="1" applyAlignment="1">
      <alignment wrapText="1"/>
    </xf>
    <xf numFmtId="0" fontId="9" fillId="0" borderId="13" xfId="0" applyFont="1" applyFill="1" applyBorder="1" applyAlignment="1">
      <alignment wrapText="1"/>
    </xf>
    <xf numFmtId="0" fontId="9" fillId="0" borderId="9" xfId="0" applyFont="1" applyFill="1" applyBorder="1" applyAlignment="1">
      <alignment wrapText="1"/>
    </xf>
    <xf numFmtId="41" fontId="9" fillId="0" borderId="1" xfId="16" applyFont="1" applyFill="1" applyBorder="1" applyAlignment="1">
      <alignment horizontal="center" wrapText="1"/>
      <protection/>
    </xf>
    <xf numFmtId="41" fontId="9" fillId="0" borderId="9" xfId="16" applyFont="1" applyFill="1" applyBorder="1" applyAlignment="1">
      <alignment horizontal="center" wrapText="1"/>
      <protection/>
    </xf>
    <xf numFmtId="0" fontId="9" fillId="0" borderId="0" xfId="0" applyFont="1" applyFill="1" applyBorder="1" applyAlignment="1">
      <alignment wrapText="1"/>
    </xf>
    <xf numFmtId="0" fontId="0" fillId="0" borderId="1" xfId="0" applyFill="1" applyBorder="1" applyAlignment="1">
      <alignment horizontal="left"/>
    </xf>
    <xf numFmtId="0" fontId="9" fillId="0" borderId="8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41" fontId="0" fillId="0" borderId="1" xfId="16" applyFont="1" applyFill="1" applyBorder="1" applyAlignment="1">
      <alignment horizontal="left"/>
      <protection/>
    </xf>
    <xf numFmtId="41" fontId="0" fillId="0" borderId="9" xfId="16" applyFont="1" applyFill="1" applyBorder="1" applyAlignment="1">
      <alignment horizontal="left"/>
      <protection/>
    </xf>
    <xf numFmtId="0" fontId="0" fillId="0" borderId="0" xfId="0" applyFill="1" applyBorder="1" applyAlignment="1">
      <alignment horizontal="left"/>
    </xf>
    <xf numFmtId="0" fontId="9" fillId="0" borderId="13" xfId="0" applyFont="1" applyFill="1" applyBorder="1" applyAlignment="1">
      <alignment/>
    </xf>
    <xf numFmtId="41" fontId="0" fillId="0" borderId="1" xfId="16" applyFont="1" applyFill="1" applyBorder="1" applyAlignment="1">
      <alignment/>
      <protection/>
    </xf>
    <xf numFmtId="42" fontId="0" fillId="0" borderId="2" xfId="16" applyNumberFormat="1" applyFont="1" applyFill="1" applyBorder="1" applyAlignment="1">
      <alignment/>
      <protection/>
    </xf>
    <xf numFmtId="42" fontId="0" fillId="0" borderId="9" xfId="16" applyNumberFormat="1" applyFont="1" applyFill="1" applyBorder="1" applyAlignment="1">
      <alignment/>
      <protection/>
    </xf>
    <xf numFmtId="0" fontId="9" fillId="0" borderId="1" xfId="0" applyFont="1" applyFill="1" applyBorder="1" applyAlignment="1">
      <alignment/>
    </xf>
    <xf numFmtId="0" fontId="9" fillId="0" borderId="8" xfId="0" applyFont="1" applyFill="1" applyBorder="1" applyAlignment="1">
      <alignment/>
    </xf>
    <xf numFmtId="0" fontId="9" fillId="0" borderId="13" xfId="0" applyFont="1" applyFill="1" applyBorder="1" applyAlignment="1">
      <alignment horizontal="left" indent="1"/>
    </xf>
    <xf numFmtId="0" fontId="9" fillId="0" borderId="9" xfId="0" applyFont="1" applyFill="1" applyBorder="1" applyAlignment="1">
      <alignment horizontal="left" indent="1"/>
    </xf>
    <xf numFmtId="41" fontId="9" fillId="0" borderId="1" xfId="16" applyFont="1" applyFill="1" applyBorder="1" applyAlignment="1">
      <alignment/>
      <protection/>
    </xf>
    <xf numFmtId="41" fontId="9" fillId="0" borderId="9" xfId="16" applyFont="1" applyFill="1" applyBorder="1" applyAlignment="1">
      <alignment/>
      <protection/>
    </xf>
    <xf numFmtId="0" fontId="9" fillId="0" borderId="0" xfId="0" applyFont="1" applyFill="1" applyBorder="1" applyAlignment="1">
      <alignment/>
    </xf>
    <xf numFmtId="0" fontId="9" fillId="0" borderId="9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41" fontId="9" fillId="0" borderId="9" xfId="16" applyFont="1" applyFill="1" applyBorder="1" applyAlignment="1">
      <alignment horizontal="right"/>
      <protection/>
    </xf>
    <xf numFmtId="41" fontId="0" fillId="0" borderId="9" xfId="16" applyFont="1" applyFill="1" applyBorder="1" applyAlignment="1">
      <alignment horizontal="right"/>
      <protection/>
    </xf>
    <xf numFmtId="42" fontId="9" fillId="0" borderId="1" xfId="16" applyNumberFormat="1" applyFont="1" applyFill="1" applyBorder="1" applyAlignment="1">
      <alignment/>
      <protection/>
    </xf>
    <xf numFmtId="42" fontId="9" fillId="0" borderId="9" xfId="16" applyNumberFormat="1" applyFont="1" applyFill="1" applyBorder="1" applyAlignment="1">
      <alignment/>
      <protection/>
    </xf>
    <xf numFmtId="0" fontId="1" fillId="0" borderId="8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14" fillId="0" borderId="8" xfId="0" applyFont="1" applyFill="1" applyBorder="1" applyAlignment="1">
      <alignment/>
    </xf>
    <xf numFmtId="0" fontId="13" fillId="2" borderId="15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14" fillId="0" borderId="1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10" fillId="0" borderId="8" xfId="0" applyFont="1" applyFill="1" applyBorder="1" applyAlignment="1">
      <alignment/>
    </xf>
    <xf numFmtId="0" fontId="7" fillId="2" borderId="1" xfId="0" applyFont="1" applyFill="1" applyBorder="1" applyAlignment="1">
      <alignment/>
    </xf>
    <xf numFmtId="0" fontId="13" fillId="2" borderId="1" xfId="0" applyFont="1" applyFill="1" applyBorder="1" applyAlignment="1">
      <alignment/>
    </xf>
    <xf numFmtId="0" fontId="10" fillId="0" borderId="5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9" fillId="0" borderId="7" xfId="0" applyFont="1" applyFill="1" applyBorder="1" applyAlignment="1">
      <alignment horizontal="center"/>
    </xf>
    <xf numFmtId="41" fontId="9" fillId="0" borderId="2" xfId="15" applyFont="1" applyFill="1" applyBorder="1">
      <alignment horizontal="center" wrapText="1"/>
      <protection/>
    </xf>
    <xf numFmtId="0" fontId="10" fillId="0" borderId="8" xfId="0" applyNumberFormat="1" applyFont="1" applyFill="1" applyBorder="1" applyAlignment="1">
      <alignment/>
    </xf>
    <xf numFmtId="0" fontId="0" fillId="0" borderId="15" xfId="0" applyNumberFormat="1" applyFont="1" applyFill="1" applyBorder="1" applyAlignment="1">
      <alignment/>
    </xf>
    <xf numFmtId="0" fontId="10" fillId="0" borderId="14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/>
    </xf>
    <xf numFmtId="0" fontId="9" fillId="0" borderId="12" xfId="0" applyNumberFormat="1" applyFont="1" applyFill="1" applyBorder="1" applyAlignment="1">
      <alignment horizontal="center"/>
    </xf>
    <xf numFmtId="49" fontId="9" fillId="0" borderId="10" xfId="15" applyNumberFormat="1" applyFont="1" applyFill="1" applyBorder="1">
      <alignment horizontal="center" wrapText="1"/>
      <protection/>
    </xf>
    <xf numFmtId="41" fontId="9" fillId="0" borderId="10" xfId="15" applyFont="1" applyFill="1" applyBorder="1">
      <alignment horizontal="center" wrapText="1"/>
      <protection/>
    </xf>
    <xf numFmtId="0" fontId="9" fillId="0" borderId="1" xfId="0" applyNumberFormat="1" applyFont="1" applyFill="1" applyBorder="1" applyAlignment="1">
      <alignment/>
    </xf>
    <xf numFmtId="0" fontId="1" fillId="0" borderId="8" xfId="0" applyNumberFormat="1" applyFont="1" applyFill="1" applyBorder="1" applyAlignment="1">
      <alignment/>
    </xf>
    <xf numFmtId="0" fontId="0" fillId="0" borderId="9" xfId="0" applyNumberFormat="1" applyFont="1" applyFill="1" applyBorder="1" applyAlignment="1">
      <alignment/>
    </xf>
    <xf numFmtId="0" fontId="0" fillId="0" borderId="1" xfId="0" applyNumberFormat="1" applyFont="1" applyFill="1" applyBorder="1" applyAlignment="1">
      <alignment horizontal="center"/>
    </xf>
    <xf numFmtId="0" fontId="0" fillId="0" borderId="1" xfId="0" applyNumberFormat="1" applyFill="1" applyBorder="1" applyAlignment="1">
      <alignment/>
    </xf>
    <xf numFmtId="0" fontId="9" fillId="0" borderId="15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/>
    </xf>
    <xf numFmtId="0" fontId="9" fillId="0" borderId="1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9" fillId="0" borderId="9" xfId="0" applyFont="1" applyFill="1" applyBorder="1" applyAlignment="1">
      <alignment horizontal="left"/>
    </xf>
    <xf numFmtId="164" fontId="2" fillId="2" borderId="7" xfId="17" applyNumberFormat="1" applyFont="1" applyFill="1" applyBorder="1" applyAlignment="1">
      <alignment/>
    </xf>
    <xf numFmtId="164" fontId="3" fillId="2" borderId="4" xfId="17" applyNumberFormat="1" applyFont="1" applyFill="1" applyBorder="1" applyAlignment="1">
      <alignment/>
    </xf>
    <xf numFmtId="0" fontId="7" fillId="2" borderId="4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164" fontId="9" fillId="0" borderId="10" xfId="17" applyNumberFormat="1" applyFont="1" applyFill="1" applyBorder="1" applyAlignment="1" quotePrefix="1">
      <alignment horizontal="center"/>
    </xf>
    <xf numFmtId="0" fontId="0" fillId="0" borderId="0" xfId="0" applyFont="1" applyAlignment="1">
      <alignment/>
    </xf>
    <xf numFmtId="43" fontId="0" fillId="0" borderId="0" xfId="17" applyNumberFormat="1" applyFont="1" applyFill="1" applyBorder="1" applyAlignment="1">
      <alignment/>
    </xf>
    <xf numFmtId="39" fontId="0" fillId="0" borderId="1" xfId="0" applyNumberFormat="1" applyFill="1" applyBorder="1" applyAlignment="1">
      <alignment/>
    </xf>
    <xf numFmtId="43" fontId="0" fillId="0" borderId="1" xfId="0" applyNumberFormat="1" applyFill="1" applyBorder="1" applyAlignment="1">
      <alignment/>
    </xf>
    <xf numFmtId="40" fontId="2" fillId="2" borderId="1" xfId="0" applyNumberFormat="1" applyFont="1" applyFill="1" applyBorder="1" applyAlignment="1">
      <alignment/>
    </xf>
    <xf numFmtId="40" fontId="3" fillId="2" borderId="1" xfId="0" applyNumberFormat="1" applyFont="1" applyFill="1" applyBorder="1" applyAlignment="1">
      <alignment/>
    </xf>
    <xf numFmtId="39" fontId="4" fillId="2" borderId="1" xfId="0" applyNumberFormat="1" applyFont="1" applyFill="1" applyBorder="1" applyAlignment="1">
      <alignment/>
    </xf>
    <xf numFmtId="43" fontId="4" fillId="2" borderId="1" xfId="0" applyNumberFormat="1" applyFont="1" applyFill="1" applyBorder="1" applyAlignment="1">
      <alignment/>
    </xf>
    <xf numFmtId="40" fontId="7" fillId="2" borderId="1" xfId="0" applyNumberFormat="1" applyFont="1" applyFill="1" applyBorder="1" applyAlignment="1">
      <alignment/>
    </xf>
    <xf numFmtId="39" fontId="13" fillId="2" borderId="1" xfId="0" applyNumberFormat="1" applyFont="1" applyFill="1" applyBorder="1" applyAlignment="1">
      <alignment/>
    </xf>
    <xf numFmtId="43" fontId="13" fillId="2" borderId="1" xfId="0" applyNumberFormat="1" applyFont="1" applyFill="1" applyBorder="1" applyAlignment="1">
      <alignment/>
    </xf>
    <xf numFmtId="0" fontId="9" fillId="3" borderId="1" xfId="0" applyFont="1" applyFill="1" applyBorder="1" applyAlignment="1">
      <alignment wrapText="1"/>
    </xf>
    <xf numFmtId="39" fontId="9" fillId="0" borderId="1" xfId="0" applyNumberFormat="1" applyFont="1" applyFill="1" applyBorder="1" applyAlignment="1">
      <alignment horizontal="center" wrapText="1"/>
    </xf>
    <xf numFmtId="43" fontId="9" fillId="0" borderId="1" xfId="0" applyNumberFormat="1" applyFont="1" applyFill="1" applyBorder="1" applyAlignment="1">
      <alignment horizontal="center" wrapText="1"/>
    </xf>
    <xf numFmtId="42" fontId="0" fillId="0" borderId="1" xfId="0" applyNumberFormat="1" applyFill="1" applyBorder="1" applyAlignment="1">
      <alignment/>
    </xf>
    <xf numFmtId="41" fontId="0" fillId="0" borderId="1" xfId="0" applyNumberFormat="1" applyFill="1" applyBorder="1" applyAlignment="1">
      <alignment/>
    </xf>
    <xf numFmtId="42" fontId="9" fillId="0" borderId="1" xfId="0" applyNumberFormat="1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21" fillId="0" borderId="0" xfId="28" applyFont="1" applyFill="1" applyAlignment="1">
      <alignment/>
      <protection/>
    </xf>
    <xf numFmtId="0" fontId="21" fillId="0" borderId="0" xfId="28" applyFont="1" applyFill="1" applyAlignment="1" quotePrefix="1">
      <alignment/>
      <protection/>
    </xf>
    <xf numFmtId="0" fontId="13" fillId="0" borderId="0" xfId="28" applyFont="1" applyFill="1" applyAlignment="1">
      <alignment/>
      <protection/>
    </xf>
    <xf numFmtId="0" fontId="0" fillId="0" borderId="3" xfId="27" applyFont="1" applyFill="1" applyBorder="1">
      <alignment/>
      <protection/>
    </xf>
    <xf numFmtId="0" fontId="9" fillId="0" borderId="3" xfId="27" applyFont="1" applyFill="1" applyBorder="1" applyAlignment="1">
      <alignment horizontal="right"/>
      <protection/>
    </xf>
    <xf numFmtId="177" fontId="0" fillId="0" borderId="3" xfId="27" applyNumberFormat="1" applyFont="1" applyFill="1" applyBorder="1">
      <alignment/>
      <protection/>
    </xf>
    <xf numFmtId="18" fontId="0" fillId="0" borderId="3" xfId="27" applyNumberFormat="1" applyFont="1" applyFill="1" applyBorder="1">
      <alignment/>
      <protection/>
    </xf>
    <xf numFmtId="0" fontId="9" fillId="0" borderId="3" xfId="27" applyFont="1" applyFill="1" applyBorder="1">
      <alignment/>
      <protection/>
    </xf>
    <xf numFmtId="0" fontId="0" fillId="0" borderId="0" xfId="27" applyFont="1" applyFill="1" applyBorder="1">
      <alignment/>
      <protection/>
    </xf>
    <xf numFmtId="0" fontId="9" fillId="0" borderId="0" xfId="27" applyFont="1" applyFill="1" applyBorder="1" quotePrefix="1">
      <alignment/>
      <protection/>
    </xf>
    <xf numFmtId="0" fontId="9" fillId="0" borderId="0" xfId="27" applyFont="1" applyFill="1" applyBorder="1">
      <alignment/>
      <protection/>
    </xf>
    <xf numFmtId="0" fontId="0" fillId="0" borderId="2" xfId="27" applyFont="1" applyFill="1" applyBorder="1">
      <alignment/>
      <protection/>
    </xf>
    <xf numFmtId="0" fontId="9" fillId="0" borderId="5" xfId="27" applyFont="1" applyFill="1" applyBorder="1" applyAlignment="1">
      <alignment horizontal="left"/>
      <protection/>
    </xf>
    <xf numFmtId="0" fontId="9" fillId="0" borderId="6" xfId="27" applyFont="1" applyFill="1" applyBorder="1" applyAlignment="1">
      <alignment horizontal="left"/>
      <protection/>
    </xf>
    <xf numFmtId="0" fontId="9" fillId="0" borderId="7" xfId="27" applyFont="1" applyFill="1" applyBorder="1" applyAlignment="1">
      <alignment horizontal="left"/>
      <protection/>
    </xf>
    <xf numFmtId="41" fontId="0" fillId="0" borderId="2" xfId="15" applyFill="1" applyBorder="1">
      <alignment horizontal="center" wrapText="1"/>
      <protection/>
    </xf>
    <xf numFmtId="41" fontId="0" fillId="0" borderId="0" xfId="15" applyFill="1" applyBorder="1">
      <alignment horizontal="center" wrapText="1"/>
      <protection/>
    </xf>
    <xf numFmtId="0" fontId="0" fillId="0" borderId="10" xfId="27" applyFont="1" applyFill="1" applyBorder="1">
      <alignment/>
      <protection/>
    </xf>
    <xf numFmtId="0" fontId="9" fillId="0" borderId="11" xfId="27" applyFont="1" applyFill="1" applyBorder="1" applyAlignment="1">
      <alignment/>
      <protection/>
    </xf>
    <xf numFmtId="0" fontId="9" fillId="0" borderId="12" xfId="27" applyFont="1" applyFill="1" applyBorder="1" applyAlignment="1">
      <alignment/>
      <protection/>
    </xf>
    <xf numFmtId="41" fontId="0" fillId="0" borderId="10" xfId="15" applyFill="1" applyBorder="1">
      <alignment horizontal="center" wrapText="1"/>
      <protection/>
    </xf>
    <xf numFmtId="0" fontId="0" fillId="0" borderId="6" xfId="27" applyFont="1" applyFill="1" applyBorder="1" applyAlignment="1">
      <alignment horizontal="right"/>
      <protection/>
    </xf>
    <xf numFmtId="41" fontId="0" fillId="0" borderId="6" xfId="15" applyFill="1" applyBorder="1">
      <alignment horizontal="center" wrapText="1"/>
      <protection/>
    </xf>
    <xf numFmtId="0" fontId="0" fillId="0" borderId="3" xfId="0" applyFill="1" applyBorder="1" applyAlignment="1">
      <alignment/>
    </xf>
    <xf numFmtId="0" fontId="19" fillId="0" borderId="3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9" fillId="0" borderId="3" xfId="0" applyFont="1" applyFill="1" applyBorder="1" applyAlignment="1">
      <alignment wrapText="1"/>
    </xf>
    <xf numFmtId="0" fontId="0" fillId="0" borderId="3" xfId="0" applyFill="1" applyBorder="1" applyAlignment="1">
      <alignment horizontal="left"/>
    </xf>
    <xf numFmtId="0" fontId="9" fillId="0" borderId="3" xfId="0" applyFont="1" applyFill="1" applyBorder="1" applyAlignment="1">
      <alignment/>
    </xf>
    <xf numFmtId="0" fontId="19" fillId="0" borderId="0" xfId="0" applyFont="1" applyFill="1" applyBorder="1" applyAlignment="1" quotePrefix="1">
      <alignment/>
    </xf>
    <xf numFmtId="0" fontId="6" fillId="0" borderId="0" xfId="0" applyFont="1" applyFill="1" applyBorder="1" applyAlignment="1" quotePrefix="1">
      <alignment/>
    </xf>
    <xf numFmtId="0" fontId="0" fillId="0" borderId="0" xfId="0" applyFill="1" applyBorder="1" applyAlignment="1" quotePrefix="1">
      <alignment/>
    </xf>
    <xf numFmtId="0" fontId="0" fillId="0" borderId="6" xfId="0" applyFill="1" applyBorder="1" applyAlignment="1">
      <alignment/>
    </xf>
    <xf numFmtId="41" fontId="0" fillId="0" borderId="6" xfId="16" applyFont="1" applyFill="1" applyBorder="1" applyAlignment="1">
      <alignment/>
      <protection/>
    </xf>
    <xf numFmtId="0" fontId="0" fillId="0" borderId="2" xfId="0" applyFill="1" applyBorder="1" applyAlignment="1">
      <alignment/>
    </xf>
    <xf numFmtId="41" fontId="0" fillId="0" borderId="0" xfId="16" applyFont="1" applyFill="1" applyBorder="1" applyAlignment="1">
      <alignment/>
      <protection/>
    </xf>
    <xf numFmtId="0" fontId="14" fillId="0" borderId="3" xfId="0" applyFont="1" applyFill="1" applyBorder="1" applyAlignment="1">
      <alignment/>
    </xf>
    <xf numFmtId="0" fontId="9" fillId="0" borderId="3" xfId="0" applyNumberFormat="1" applyFont="1" applyFill="1" applyBorder="1" applyAlignment="1">
      <alignment/>
    </xf>
    <xf numFmtId="0" fontId="0" fillId="0" borderId="3" xfId="0" applyNumberFormat="1" applyFill="1" applyBorder="1" applyAlignment="1">
      <alignment/>
    </xf>
    <xf numFmtId="0" fontId="10" fillId="0" borderId="3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0" fillId="0" borderId="0" xfId="0" applyFont="1" applyFill="1" applyBorder="1" applyAlignment="1" quotePrefix="1">
      <alignment/>
    </xf>
    <xf numFmtId="0" fontId="9" fillId="0" borderId="0" xfId="0" applyFont="1" applyFill="1" applyBorder="1" applyAlignment="1" quotePrefix="1">
      <alignment/>
    </xf>
    <xf numFmtId="4" fontId="10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 applyProtection="1" quotePrefix="1">
      <alignment/>
      <protection/>
    </xf>
    <xf numFmtId="0" fontId="0" fillId="0" borderId="5" xfId="0" applyFill="1" applyBorder="1" applyAlignment="1">
      <alignment/>
    </xf>
    <xf numFmtId="39" fontId="0" fillId="0" borderId="6" xfId="0" applyNumberFormat="1" applyFill="1" applyBorder="1" applyAlignment="1">
      <alignment/>
    </xf>
    <xf numFmtId="43" fontId="0" fillId="0" borderId="6" xfId="0" applyNumberFormat="1" applyFill="1" applyBorder="1" applyAlignment="1">
      <alignment/>
    </xf>
    <xf numFmtId="39" fontId="0" fillId="0" borderId="0" xfId="0" applyNumberFormat="1" applyFill="1" applyBorder="1" applyAlignment="1">
      <alignment/>
    </xf>
    <xf numFmtId="43" fontId="0" fillId="0" borderId="0" xfId="0" applyNumberFormat="1" applyFill="1" applyBorder="1" applyAlignment="1">
      <alignment/>
    </xf>
  </cellXfs>
  <cellStyles count="18">
    <cellStyle name="Normal" xfId="0"/>
    <cellStyle name="C00A" xfId="15"/>
    <cellStyle name="C00A_GASB0014_A-bl" xfId="16"/>
    <cellStyle name="Comma" xfId="17"/>
    <cellStyle name="Comma [0]" xfId="18"/>
    <cellStyle name="Currency" xfId="19"/>
    <cellStyle name="Currency [0]" xfId="20"/>
    <cellStyle name="Followed Hyperlink" xfId="21"/>
    <cellStyle name="Hyperlink" xfId="22"/>
    <cellStyle name="Normal_Comparative SRECNA FY 2001" xfId="23"/>
    <cellStyle name="Normal_GASB007A-bl" xfId="24"/>
    <cellStyle name="Normal_GASB06_A-bl" xfId="25"/>
    <cellStyle name="Normal_GASB09_A-bl" xfId="26"/>
    <cellStyle name="Normal_GASB10_A-bl" xfId="27"/>
    <cellStyle name="Normal_GASBIS_A-bl" xfId="28"/>
    <cellStyle name="Normal_Sheet1" xfId="29"/>
    <cellStyle name="Percent" xfId="30"/>
    <cellStyle name="Round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2"/>
  <sheetViews>
    <sheetView tabSelected="1" workbookViewId="0" topLeftCell="A2">
      <selection activeCell="A59" sqref="A59"/>
    </sheetView>
  </sheetViews>
  <sheetFormatPr defaultColWidth="9.140625" defaultRowHeight="12.75"/>
  <cols>
    <col min="1" max="1" width="2.7109375" style="1" customWidth="1"/>
    <col min="2" max="2" width="70.7109375" style="2" customWidth="1"/>
    <col min="3" max="3" width="14.7109375" style="3" customWidth="1"/>
    <col min="4" max="4" width="4.7109375" style="4" hidden="1" customWidth="1"/>
    <col min="5" max="5" width="14.7109375" style="2" customWidth="1"/>
    <col min="6" max="16384" width="9.140625" style="2" customWidth="1"/>
  </cols>
  <sheetData>
    <row r="1" spans="1:3" ht="12.75" hidden="1">
      <c r="A1" s="1" t="s">
        <v>488</v>
      </c>
      <c r="B1" s="2" t="s">
        <v>489</v>
      </c>
      <c r="C1" s="3" t="s">
        <v>490</v>
      </c>
    </row>
    <row r="2" spans="1:5" s="10" customFormat="1" ht="15.75" customHeight="1">
      <c r="A2" s="5" t="s">
        <v>491</v>
      </c>
      <c r="B2" s="6"/>
      <c r="C2" s="7"/>
      <c r="D2" s="8"/>
      <c r="E2" s="9"/>
    </row>
    <row r="3" spans="1:5" s="10" customFormat="1" ht="15.75" customHeight="1">
      <c r="A3" s="11" t="s">
        <v>492</v>
      </c>
      <c r="B3" s="12"/>
      <c r="C3" s="13"/>
      <c r="D3" s="14"/>
      <c r="E3" s="15"/>
    </row>
    <row r="4" spans="1:5" s="10" customFormat="1" ht="15.75" customHeight="1">
      <c r="A4" s="11" t="s">
        <v>482</v>
      </c>
      <c r="B4" s="16"/>
      <c r="C4" s="13"/>
      <c r="D4" s="14"/>
      <c r="E4" s="15"/>
    </row>
    <row r="5" spans="1:5" s="22" customFormat="1" ht="12.75" customHeight="1">
      <c r="A5" s="17" t="s">
        <v>493</v>
      </c>
      <c r="B5" s="18"/>
      <c r="C5" s="19"/>
      <c r="D5" s="20"/>
      <c r="E5" s="21"/>
    </row>
    <row r="6" spans="1:5" s="22" customFormat="1" ht="15.75" customHeight="1">
      <c r="A6" s="23"/>
      <c r="B6" s="24"/>
      <c r="C6" s="25">
        <v>2005</v>
      </c>
      <c r="D6" s="26"/>
      <c r="E6" s="25">
        <v>2004</v>
      </c>
    </row>
    <row r="7" spans="1:5" s="29" customFormat="1" ht="12.75" customHeight="1">
      <c r="A7" s="23" t="s">
        <v>494</v>
      </c>
      <c r="B7" s="24"/>
      <c r="C7" s="27"/>
      <c r="D7" s="28"/>
      <c r="E7" s="27"/>
    </row>
    <row r="8" spans="1:5" s="34" customFormat="1" ht="12.75" customHeight="1">
      <c r="A8" s="30"/>
      <c r="B8" s="31"/>
      <c r="C8" s="32"/>
      <c r="D8" s="33"/>
      <c r="E8" s="32"/>
    </row>
    <row r="9" spans="1:5" s="29" customFormat="1" ht="12.75" customHeight="1">
      <c r="A9" s="23" t="s">
        <v>495</v>
      </c>
      <c r="B9" s="24"/>
      <c r="C9" s="27"/>
      <c r="D9" s="28"/>
      <c r="E9" s="27"/>
    </row>
    <row r="10" spans="1:5" s="34" customFormat="1" ht="12.75" customHeight="1">
      <c r="A10" s="30"/>
      <c r="B10" s="31" t="s">
        <v>496</v>
      </c>
      <c r="C10" s="35">
        <v>9683</v>
      </c>
      <c r="D10" s="36" t="s">
        <v>497</v>
      </c>
      <c r="E10" s="35">
        <v>15162</v>
      </c>
    </row>
    <row r="11" spans="1:5" s="34" customFormat="1" ht="12.75" customHeight="1">
      <c r="A11" s="30"/>
      <c r="B11" s="31" t="s">
        <v>564</v>
      </c>
      <c r="C11" s="37">
        <v>15331</v>
      </c>
      <c r="D11" s="38" t="s">
        <v>498</v>
      </c>
      <c r="E11" s="37">
        <v>3101</v>
      </c>
    </row>
    <row r="12" spans="1:5" s="34" customFormat="1" ht="12.75" customHeight="1">
      <c r="A12" s="30"/>
      <c r="B12" s="31" t="s">
        <v>565</v>
      </c>
      <c r="C12" s="37">
        <v>0</v>
      </c>
      <c r="D12" s="39"/>
      <c r="E12" s="37">
        <v>0</v>
      </c>
    </row>
    <row r="13" spans="1:5" s="34" customFormat="1" ht="12.75" customHeight="1">
      <c r="A13" s="30"/>
      <c r="B13" s="31" t="s">
        <v>499</v>
      </c>
      <c r="C13" s="37">
        <v>0</v>
      </c>
      <c r="D13" s="39"/>
      <c r="E13" s="37">
        <v>0</v>
      </c>
    </row>
    <row r="14" spans="1:5" s="34" customFormat="1" ht="12.75" customHeight="1">
      <c r="A14" s="30"/>
      <c r="B14" s="31" t="s">
        <v>500</v>
      </c>
      <c r="C14" s="37">
        <v>664</v>
      </c>
      <c r="D14" s="39"/>
      <c r="E14" s="37">
        <v>609</v>
      </c>
    </row>
    <row r="15" spans="1:5" s="34" customFormat="1" ht="12.75" customHeight="1">
      <c r="A15" s="30"/>
      <c r="B15" s="31" t="s">
        <v>501</v>
      </c>
      <c r="C15" s="37">
        <v>918</v>
      </c>
      <c r="D15" s="39"/>
      <c r="E15" s="37">
        <v>0</v>
      </c>
    </row>
    <row r="16" spans="1:5" s="34" customFormat="1" ht="12.75" customHeight="1">
      <c r="A16" s="30"/>
      <c r="B16" s="31"/>
      <c r="C16" s="37"/>
      <c r="D16" s="39"/>
      <c r="E16" s="37"/>
    </row>
    <row r="17" spans="1:5" s="29" customFormat="1" ht="12.75" customHeight="1">
      <c r="A17" s="23" t="s">
        <v>502</v>
      </c>
      <c r="B17" s="24"/>
      <c r="C17" s="40">
        <f>SUM(C10:C15)</f>
        <v>26596</v>
      </c>
      <c r="D17" s="41"/>
      <c r="E17" s="40">
        <f>SUM(E10:E15)</f>
        <v>18872</v>
      </c>
    </row>
    <row r="18" spans="1:5" s="34" customFormat="1" ht="12.75" customHeight="1">
      <c r="A18" s="30"/>
      <c r="B18" s="31"/>
      <c r="C18" s="37"/>
      <c r="D18" s="39"/>
      <c r="E18" s="37"/>
    </row>
    <row r="19" spans="1:5" s="29" customFormat="1" ht="12.75" customHeight="1">
      <c r="A19" s="23" t="s">
        <v>503</v>
      </c>
      <c r="B19" s="24"/>
      <c r="C19" s="40"/>
      <c r="D19" s="41"/>
      <c r="E19" s="40"/>
    </row>
    <row r="20" spans="1:5" s="34" customFormat="1" ht="12.75" customHeight="1">
      <c r="A20" s="30"/>
      <c r="B20" s="31" t="s">
        <v>566</v>
      </c>
      <c r="C20" s="37">
        <v>0</v>
      </c>
      <c r="D20" s="39"/>
      <c r="E20" s="37">
        <v>0</v>
      </c>
    </row>
    <row r="21" spans="1:5" s="34" customFormat="1" ht="12.75" customHeight="1">
      <c r="A21" s="30"/>
      <c r="B21" s="31" t="s">
        <v>567</v>
      </c>
      <c r="C21" s="37">
        <v>0</v>
      </c>
      <c r="D21" s="39"/>
      <c r="E21" s="37">
        <v>0</v>
      </c>
    </row>
    <row r="22" spans="1:5" s="34" customFormat="1" ht="12.75" customHeight="1">
      <c r="A22" s="30"/>
      <c r="B22" s="31" t="s">
        <v>504</v>
      </c>
      <c r="C22" s="37">
        <v>0</v>
      </c>
      <c r="D22" s="39"/>
      <c r="E22" s="37">
        <v>0</v>
      </c>
    </row>
    <row r="23" spans="1:5" s="34" customFormat="1" ht="12.75" customHeight="1">
      <c r="A23" s="30"/>
      <c r="B23" s="31" t="s">
        <v>505</v>
      </c>
      <c r="C23" s="37">
        <v>45509</v>
      </c>
      <c r="D23" s="39"/>
      <c r="E23" s="37">
        <v>46039</v>
      </c>
    </row>
    <row r="24" spans="1:5" s="34" customFormat="1" ht="12.75" customHeight="1">
      <c r="A24" s="30"/>
      <c r="B24" s="31" t="s">
        <v>568</v>
      </c>
      <c r="C24" s="37">
        <v>41665</v>
      </c>
      <c r="D24" s="39"/>
      <c r="E24" s="37">
        <v>43705</v>
      </c>
    </row>
    <row r="25" spans="1:5" s="34" customFormat="1" ht="12.75" customHeight="1">
      <c r="A25" s="30"/>
      <c r="B25" s="31"/>
      <c r="C25" s="37"/>
      <c r="D25" s="39"/>
      <c r="E25" s="37"/>
    </row>
    <row r="26" spans="1:5" s="29" customFormat="1" ht="12.75" customHeight="1">
      <c r="A26" s="23" t="s">
        <v>506</v>
      </c>
      <c r="B26" s="24"/>
      <c r="C26" s="40">
        <f>SUM(C20:C24)</f>
        <v>87174</v>
      </c>
      <c r="D26" s="41"/>
      <c r="E26" s="40">
        <f>SUM(E20:E24)</f>
        <v>89744</v>
      </c>
    </row>
    <row r="27" spans="1:5" s="34" customFormat="1" ht="12.75" customHeight="1">
      <c r="A27" s="30"/>
      <c r="B27" s="31"/>
      <c r="C27" s="32"/>
      <c r="D27" s="33"/>
      <c r="E27" s="32"/>
    </row>
    <row r="28" spans="1:5" s="29" customFormat="1" ht="12.75" customHeight="1">
      <c r="A28" s="23" t="s">
        <v>576</v>
      </c>
      <c r="B28" s="24"/>
      <c r="C28" s="42">
        <f>C17+C26</f>
        <v>113770</v>
      </c>
      <c r="D28" s="28"/>
      <c r="E28" s="42">
        <f>E17+E26</f>
        <v>108616</v>
      </c>
    </row>
    <row r="29" spans="1:5" s="34" customFormat="1" ht="12.75" customHeight="1">
      <c r="A29" s="30"/>
      <c r="B29" s="31"/>
      <c r="C29" s="32"/>
      <c r="D29" s="33"/>
      <c r="E29" s="32"/>
    </row>
    <row r="30" spans="1:5" s="29" customFormat="1" ht="12.75" customHeight="1">
      <c r="A30" s="23" t="s">
        <v>507</v>
      </c>
      <c r="B30" s="24"/>
      <c r="C30" s="27"/>
      <c r="D30" s="28"/>
      <c r="E30" s="27"/>
    </row>
    <row r="31" spans="1:5" s="34" customFormat="1" ht="12.75" customHeight="1">
      <c r="A31" s="23"/>
      <c r="B31" s="24"/>
      <c r="C31" s="32"/>
      <c r="D31" s="33"/>
      <c r="E31" s="32"/>
    </row>
    <row r="32" spans="1:5" s="29" customFormat="1" ht="12.75" customHeight="1">
      <c r="A32" s="23" t="s">
        <v>508</v>
      </c>
      <c r="B32" s="24"/>
      <c r="C32" s="27"/>
      <c r="D32" s="28"/>
      <c r="E32" s="27"/>
    </row>
    <row r="33" spans="1:5" s="34" customFormat="1" ht="12.75" customHeight="1">
      <c r="A33" s="30"/>
      <c r="B33" s="31" t="s">
        <v>509</v>
      </c>
      <c r="C33" s="35">
        <v>1906</v>
      </c>
      <c r="D33" s="33"/>
      <c r="E33" s="35">
        <v>3134</v>
      </c>
    </row>
    <row r="34" spans="1:5" s="34" customFormat="1" ht="12.75" customHeight="1">
      <c r="A34" s="30"/>
      <c r="B34" s="31" t="s">
        <v>510</v>
      </c>
      <c r="C34" s="37">
        <v>2904</v>
      </c>
      <c r="D34" s="38" t="s">
        <v>511</v>
      </c>
      <c r="E34" s="37">
        <v>2696</v>
      </c>
    </row>
    <row r="35" spans="1:5" s="34" customFormat="1" ht="12.75" customHeight="1">
      <c r="A35" s="30"/>
      <c r="B35" s="31" t="s">
        <v>512</v>
      </c>
      <c r="C35" s="37">
        <v>64</v>
      </c>
      <c r="D35" s="39"/>
      <c r="E35" s="37">
        <v>720</v>
      </c>
    </row>
    <row r="36" spans="1:5" s="34" customFormat="1" ht="12.75" customHeight="1">
      <c r="A36" s="30"/>
      <c r="B36" s="31" t="s">
        <v>513</v>
      </c>
      <c r="C36" s="37">
        <v>2698</v>
      </c>
      <c r="D36" s="38" t="s">
        <v>514</v>
      </c>
      <c r="E36" s="37">
        <v>4286</v>
      </c>
    </row>
    <row r="37" spans="1:5" s="34" customFormat="1" ht="12.75" customHeight="1">
      <c r="A37" s="30"/>
      <c r="B37" s="31" t="s">
        <v>515</v>
      </c>
      <c r="C37" s="37">
        <v>3376</v>
      </c>
      <c r="D37" s="39"/>
      <c r="E37" s="37">
        <v>2592</v>
      </c>
    </row>
    <row r="38" spans="1:5" s="34" customFormat="1" ht="12.75" customHeight="1">
      <c r="A38" s="30"/>
      <c r="B38" s="31" t="s">
        <v>569</v>
      </c>
      <c r="C38" s="37">
        <v>0</v>
      </c>
      <c r="D38" s="39"/>
      <c r="E38" s="37">
        <v>0</v>
      </c>
    </row>
    <row r="39" spans="1:5" s="34" customFormat="1" ht="12.75" customHeight="1">
      <c r="A39" s="30"/>
      <c r="B39" s="31"/>
      <c r="C39" s="37"/>
      <c r="D39" s="39"/>
      <c r="E39" s="37"/>
    </row>
    <row r="40" spans="1:5" s="29" customFormat="1" ht="12.75" customHeight="1">
      <c r="A40" s="23" t="s">
        <v>516</v>
      </c>
      <c r="B40" s="24"/>
      <c r="C40" s="40">
        <f>SUM(C33:C38)</f>
        <v>10948</v>
      </c>
      <c r="D40" s="41"/>
      <c r="E40" s="40">
        <f>SUM(E33:E38)</f>
        <v>13428</v>
      </c>
    </row>
    <row r="41" spans="1:5" s="34" customFormat="1" ht="12.75" customHeight="1">
      <c r="A41" s="30"/>
      <c r="B41" s="31"/>
      <c r="C41" s="37"/>
      <c r="D41" s="39"/>
      <c r="E41" s="37"/>
    </row>
    <row r="42" spans="1:5" s="29" customFormat="1" ht="12.75" customHeight="1">
      <c r="A42" s="23" t="s">
        <v>517</v>
      </c>
      <c r="B42" s="24"/>
      <c r="C42" s="40"/>
      <c r="D42" s="41"/>
      <c r="E42" s="40"/>
    </row>
    <row r="43" spans="1:5" s="34" customFormat="1" ht="12.75" customHeight="1">
      <c r="A43" s="30"/>
      <c r="B43" s="31" t="s">
        <v>518</v>
      </c>
      <c r="C43" s="37">
        <v>0</v>
      </c>
      <c r="D43" s="39"/>
      <c r="E43" s="37">
        <v>0</v>
      </c>
    </row>
    <row r="44" spans="1:5" s="34" customFormat="1" ht="12.75" customHeight="1">
      <c r="A44" s="30"/>
      <c r="B44" s="31"/>
      <c r="C44" s="37"/>
      <c r="D44" s="39"/>
      <c r="E44" s="37"/>
    </row>
    <row r="45" spans="1:5" s="29" customFormat="1" ht="12.75" customHeight="1">
      <c r="A45" s="23" t="s">
        <v>519</v>
      </c>
      <c r="B45" s="24"/>
      <c r="C45" s="37">
        <v>0</v>
      </c>
      <c r="D45" s="39"/>
      <c r="E45" s="37">
        <v>0</v>
      </c>
    </row>
    <row r="46" spans="1:5" s="34" customFormat="1" ht="12.75" customHeight="1">
      <c r="A46" s="30"/>
      <c r="B46" s="31"/>
      <c r="C46" s="37"/>
      <c r="D46" s="39"/>
      <c r="E46" s="37"/>
    </row>
    <row r="47" spans="1:5" s="29" customFormat="1" ht="12.75" customHeight="1">
      <c r="A47" s="23" t="s">
        <v>570</v>
      </c>
      <c r="B47" s="24"/>
      <c r="C47" s="40">
        <f>C45+C40</f>
        <v>10948</v>
      </c>
      <c r="D47" s="41"/>
      <c r="E47" s="40">
        <f>E45+E40</f>
        <v>13428</v>
      </c>
    </row>
    <row r="48" spans="1:5" s="34" customFormat="1" ht="12.75" customHeight="1">
      <c r="A48" s="30"/>
      <c r="B48" s="31"/>
      <c r="C48" s="37"/>
      <c r="D48" s="39"/>
      <c r="E48" s="37"/>
    </row>
    <row r="49" spans="1:5" s="34" customFormat="1" ht="12.75" customHeight="1">
      <c r="A49" s="23" t="s">
        <v>520</v>
      </c>
      <c r="B49" s="24"/>
      <c r="C49" s="37"/>
      <c r="D49" s="39"/>
      <c r="E49" s="37"/>
    </row>
    <row r="50" spans="1:5" s="34" customFormat="1" ht="12.75" customHeight="1">
      <c r="A50" s="30"/>
      <c r="B50" s="31"/>
      <c r="C50" s="37"/>
      <c r="D50" s="39"/>
      <c r="E50" s="37"/>
    </row>
    <row r="51" spans="1:5" s="34" customFormat="1" ht="12.75" customHeight="1">
      <c r="A51" s="30" t="s">
        <v>521</v>
      </c>
      <c r="B51" s="31"/>
      <c r="C51" s="37">
        <v>41665</v>
      </c>
      <c r="D51" s="39"/>
      <c r="E51" s="37">
        <v>43705</v>
      </c>
    </row>
    <row r="52" spans="1:5" s="34" customFormat="1" ht="12.75" customHeight="1">
      <c r="A52" s="30" t="s">
        <v>522</v>
      </c>
      <c r="B52" s="31"/>
      <c r="C52" s="37"/>
      <c r="D52" s="39"/>
      <c r="E52" s="37"/>
    </row>
    <row r="53" spans="1:5" s="34" customFormat="1" ht="12.75" customHeight="1">
      <c r="A53" s="30"/>
      <c r="B53" s="31" t="s">
        <v>562</v>
      </c>
      <c r="C53" s="37">
        <v>10629</v>
      </c>
      <c r="D53" s="39"/>
      <c r="E53" s="37">
        <v>604</v>
      </c>
    </row>
    <row r="54" spans="1:5" s="34" customFormat="1" ht="12.75" customHeight="1">
      <c r="A54" s="30"/>
      <c r="B54" s="31" t="s">
        <v>563</v>
      </c>
      <c r="C54" s="37">
        <v>305</v>
      </c>
      <c r="D54" s="39"/>
      <c r="E54" s="37">
        <v>3600</v>
      </c>
    </row>
    <row r="55" spans="1:5" s="34" customFormat="1" ht="12.75" customHeight="1">
      <c r="A55" s="30" t="s">
        <v>523</v>
      </c>
      <c r="B55" s="31"/>
      <c r="C55" s="37">
        <v>50223</v>
      </c>
      <c r="D55" s="39"/>
      <c r="E55" s="37">
        <v>47279</v>
      </c>
    </row>
    <row r="56" spans="1:5" s="29" customFormat="1" ht="12.75" customHeight="1">
      <c r="A56" s="23"/>
      <c r="B56" s="24"/>
      <c r="C56" s="40"/>
      <c r="D56" s="41"/>
      <c r="E56" s="40"/>
    </row>
    <row r="57" spans="1:5" s="29" customFormat="1" ht="12.75" customHeight="1">
      <c r="A57" s="23" t="s">
        <v>571</v>
      </c>
      <c r="B57" s="24"/>
      <c r="C57" s="40">
        <f>SUM(C51:C55)</f>
        <v>102822</v>
      </c>
      <c r="D57" s="41"/>
      <c r="E57" s="40">
        <f>SUM(E51:E55)</f>
        <v>95188</v>
      </c>
    </row>
    <row r="58" spans="1:5" s="34" customFormat="1" ht="12.75" customHeight="1">
      <c r="A58" s="30"/>
      <c r="B58" s="31"/>
      <c r="C58" s="32"/>
      <c r="D58" s="33"/>
      <c r="E58" s="32"/>
    </row>
    <row r="59" spans="1:5" s="29" customFormat="1" ht="12.75" customHeight="1">
      <c r="A59" s="23" t="s">
        <v>572</v>
      </c>
      <c r="B59" s="24"/>
      <c r="C59" s="42">
        <f>C57+C47</f>
        <v>113770</v>
      </c>
      <c r="D59" s="28"/>
      <c r="E59" s="42">
        <f>E57+E47</f>
        <v>108616</v>
      </c>
    </row>
    <row r="60" spans="1:4" s="34" customFormat="1" ht="12.75" customHeight="1" hidden="1">
      <c r="A60" s="30"/>
      <c r="B60" s="31"/>
      <c r="C60" s="43"/>
      <c r="D60" s="33"/>
    </row>
    <row r="61" spans="1:4" s="46" customFormat="1" ht="11.25" hidden="1">
      <c r="A61" s="44" t="s">
        <v>524</v>
      </c>
      <c r="B61" s="33"/>
      <c r="C61" s="45"/>
      <c r="D61" s="33"/>
    </row>
    <row r="62" spans="1:4" s="46" customFormat="1" ht="11.25" hidden="1">
      <c r="A62" s="47" t="s">
        <v>525</v>
      </c>
      <c r="B62" s="33"/>
      <c r="C62" s="45"/>
      <c r="D62" s="33"/>
    </row>
    <row r="63" spans="1:4" s="46" customFormat="1" ht="11.25" hidden="1">
      <c r="A63" s="47" t="s">
        <v>526</v>
      </c>
      <c r="B63" s="33"/>
      <c r="C63" s="45"/>
      <c r="D63" s="33"/>
    </row>
    <row r="64" spans="1:4" s="46" customFormat="1" ht="11.25" hidden="1">
      <c r="A64" s="47" t="s">
        <v>527</v>
      </c>
      <c r="B64" s="33"/>
      <c r="C64" s="45"/>
      <c r="D64" s="33"/>
    </row>
    <row r="65" spans="1:3" ht="12.75">
      <c r="A65" s="48"/>
      <c r="C65" s="48"/>
    </row>
    <row r="66" spans="1:3" ht="12.75">
      <c r="A66" s="49"/>
      <c r="C66" s="34"/>
    </row>
    <row r="67" spans="1:3" ht="12.75">
      <c r="A67" s="34"/>
      <c r="C67" s="34"/>
    </row>
    <row r="68" spans="1:3" ht="12.75">
      <c r="A68" s="34"/>
      <c r="C68" s="34"/>
    </row>
    <row r="69" spans="1:3" ht="12.75">
      <c r="A69" s="34"/>
      <c r="C69" s="34"/>
    </row>
    <row r="70" spans="3:5" ht="12.75">
      <c r="C70" s="34"/>
      <c r="E70" s="34"/>
    </row>
    <row r="71" spans="3:5" ht="12.75">
      <c r="C71" s="34"/>
      <c r="E71" s="34"/>
    </row>
    <row r="72" spans="3:5" ht="12.75">
      <c r="C72" s="34"/>
      <c r="E72" s="34"/>
    </row>
    <row r="73" spans="3:5" ht="12.75">
      <c r="C73" s="34"/>
      <c r="E73" s="34"/>
    </row>
    <row r="74" spans="3:5" ht="12.75">
      <c r="C74" s="34"/>
      <c r="E74" s="34"/>
    </row>
    <row r="75" spans="3:5" ht="12.75">
      <c r="C75" s="34"/>
      <c r="E75" s="34"/>
    </row>
    <row r="76" spans="3:5" ht="12.75">
      <c r="C76" s="34"/>
      <c r="E76" s="34"/>
    </row>
    <row r="77" spans="3:5" ht="12.75">
      <c r="C77" s="34"/>
      <c r="E77" s="34"/>
    </row>
    <row r="78" spans="3:5" ht="12.75">
      <c r="C78" s="34"/>
      <c r="E78" s="34"/>
    </row>
    <row r="79" spans="3:5" ht="12.75">
      <c r="C79" s="34"/>
      <c r="E79" s="34"/>
    </row>
    <row r="80" spans="3:5" ht="12.75">
      <c r="C80" s="34"/>
      <c r="E80" s="34"/>
    </row>
    <row r="81" spans="3:5" ht="12.75">
      <c r="C81" s="34"/>
      <c r="E81" s="34"/>
    </row>
    <row r="82" spans="3:5" ht="12.75">
      <c r="C82" s="34"/>
      <c r="E82" s="34"/>
    </row>
    <row r="83" spans="3:5" ht="12.75">
      <c r="C83" s="34"/>
      <c r="E83" s="34"/>
    </row>
    <row r="84" spans="3:5" ht="12.75">
      <c r="C84" s="34"/>
      <c r="E84" s="34"/>
    </row>
    <row r="85" spans="3:5" ht="12.75">
      <c r="C85" s="34"/>
      <c r="E85" s="34"/>
    </row>
    <row r="86" spans="3:5" ht="12.75">
      <c r="C86" s="34"/>
      <c r="E86" s="34"/>
    </row>
    <row r="87" spans="3:5" ht="12.75">
      <c r="C87" s="34"/>
      <c r="E87" s="34"/>
    </row>
    <row r="88" ht="12.75">
      <c r="C88" s="34"/>
    </row>
    <row r="89" ht="12.75">
      <c r="C89" s="34"/>
    </row>
    <row r="90" ht="12.75">
      <c r="C90" s="34"/>
    </row>
    <row r="91" ht="12.75">
      <c r="C91" s="34"/>
    </row>
    <row r="92" ht="12.75">
      <c r="C92" s="34"/>
    </row>
    <row r="93" ht="12.75">
      <c r="C93" s="34"/>
    </row>
    <row r="94" ht="12.75">
      <c r="C94" s="34"/>
    </row>
    <row r="95" ht="12.75">
      <c r="C95" s="34"/>
    </row>
    <row r="96" ht="12.75">
      <c r="C96" s="34"/>
    </row>
    <row r="97" ht="12.75">
      <c r="C97" s="34"/>
    </row>
    <row r="98" ht="12.75">
      <c r="C98" s="34"/>
    </row>
    <row r="99" ht="12.75">
      <c r="C99" s="34"/>
    </row>
    <row r="100" ht="12.75">
      <c r="C100" s="34"/>
    </row>
    <row r="101" ht="12.75">
      <c r="C101" s="34"/>
    </row>
    <row r="102" ht="12.75">
      <c r="C102" s="34"/>
    </row>
    <row r="103" ht="12.75">
      <c r="C103" s="34"/>
    </row>
    <row r="104" ht="12.75">
      <c r="C104" s="34"/>
    </row>
    <row r="105" ht="12.75">
      <c r="C105" s="34"/>
    </row>
    <row r="106" ht="12.75">
      <c r="C106" s="34"/>
    </row>
    <row r="107" ht="12.75">
      <c r="C107" s="34"/>
    </row>
    <row r="108" ht="12.75">
      <c r="C108" s="34"/>
    </row>
    <row r="109" ht="12.75">
      <c r="C109" s="34"/>
    </row>
    <row r="110" ht="12.75">
      <c r="C110" s="34"/>
    </row>
    <row r="111" ht="12.75">
      <c r="C111" s="34"/>
    </row>
    <row r="112" ht="12.75">
      <c r="C112" s="34"/>
    </row>
    <row r="113" ht="12.75">
      <c r="C113" s="34"/>
    </row>
    <row r="114" ht="12.75">
      <c r="C114" s="34"/>
    </row>
    <row r="115" ht="12.75">
      <c r="C115" s="34"/>
    </row>
    <row r="116" ht="12.75">
      <c r="C116" s="34"/>
    </row>
    <row r="117" ht="12.75">
      <c r="C117" s="34"/>
    </row>
    <row r="118" ht="12.75">
      <c r="C118" s="34"/>
    </row>
    <row r="119" ht="12.75">
      <c r="C119" s="34"/>
    </row>
    <row r="120" ht="12.75">
      <c r="C120" s="34"/>
    </row>
    <row r="121" ht="12.75">
      <c r="C121" s="34"/>
    </row>
    <row r="122" ht="12.75">
      <c r="C122" s="34"/>
    </row>
  </sheetData>
  <printOptions horizontalCentered="1"/>
  <pageMargins left="0.5" right="0.5" top="0.5" bottom="0.5" header="0.5" footer="0.5"/>
  <pageSetup horizontalDpi="600" verticalDpi="600" orientation="portrait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H109"/>
  <sheetViews>
    <sheetView zoomScale="90" zoomScaleNormal="90" workbookViewId="0" topLeftCell="C2">
      <selection activeCell="I37" sqref="I37"/>
    </sheetView>
  </sheetViews>
  <sheetFormatPr defaultColWidth="9.140625" defaultRowHeight="12.75" outlineLevelRow="1"/>
  <cols>
    <col min="1" max="1" width="9.140625" style="402" hidden="1" customWidth="1"/>
    <col min="2" max="2" width="15.140625" style="403" hidden="1" customWidth="1"/>
    <col min="3" max="3" width="3.28125" style="402" customWidth="1"/>
    <col min="4" max="4" width="45.7109375" style="397" customWidth="1"/>
    <col min="5" max="5" width="8.8515625" style="128" hidden="1" customWidth="1"/>
    <col min="6" max="13" width="15.7109375" style="298" customWidth="1"/>
    <col min="14" max="14" width="9.140625" style="482" customWidth="1"/>
    <col min="15" max="15" width="9.140625" style="89" customWidth="1"/>
    <col min="16" max="18" width="0" style="89" hidden="1" customWidth="1"/>
    <col min="19" max="34" width="9.140625" style="89" customWidth="1"/>
    <col min="35" max="16384" width="9.140625" style="329" customWidth="1"/>
  </cols>
  <sheetData>
    <row r="1" spans="1:13" ht="344.25" hidden="1">
      <c r="A1" s="402" t="s">
        <v>337</v>
      </c>
      <c r="B1" s="403" t="s">
        <v>489</v>
      </c>
      <c r="D1" s="397" t="s">
        <v>490</v>
      </c>
      <c r="E1" s="128" t="s">
        <v>338</v>
      </c>
      <c r="F1" s="298" t="s">
        <v>268</v>
      </c>
      <c r="G1" s="298" t="s">
        <v>128</v>
      </c>
      <c r="H1" s="298" t="s">
        <v>339</v>
      </c>
      <c r="I1" s="298" t="s">
        <v>340</v>
      </c>
      <c r="J1" s="298" t="s">
        <v>341</v>
      </c>
      <c r="K1" s="298" t="s">
        <v>342</v>
      </c>
      <c r="L1" s="298" t="s">
        <v>273</v>
      </c>
      <c r="M1" s="298" t="s">
        <v>490</v>
      </c>
    </row>
    <row r="2" spans="1:34" s="408" customFormat="1" ht="15.75" customHeight="1">
      <c r="A2" s="404"/>
      <c r="B2" s="405"/>
      <c r="C2" s="406" t="str">
        <f>"University of Missouri - "&amp;RBN</f>
        <v>University of Missouri - System Administration</v>
      </c>
      <c r="D2" s="407"/>
      <c r="E2" s="407"/>
      <c r="F2" s="302"/>
      <c r="G2" s="302"/>
      <c r="H2" s="302"/>
      <c r="I2" s="302"/>
      <c r="J2" s="302"/>
      <c r="K2" s="302"/>
      <c r="L2" s="302"/>
      <c r="M2" s="302"/>
      <c r="N2" s="495"/>
      <c r="O2" s="499"/>
      <c r="P2" s="489" t="s">
        <v>599</v>
      </c>
      <c r="Q2" s="499"/>
      <c r="R2" s="499"/>
      <c r="S2" s="499"/>
      <c r="T2" s="499"/>
      <c r="U2" s="499"/>
      <c r="V2" s="499"/>
      <c r="W2" s="499"/>
      <c r="X2" s="499"/>
      <c r="Y2" s="499"/>
      <c r="Z2" s="499"/>
      <c r="AA2" s="499"/>
      <c r="AB2" s="499"/>
      <c r="AC2" s="499"/>
      <c r="AD2" s="499"/>
      <c r="AE2" s="499"/>
      <c r="AF2" s="499"/>
      <c r="AG2" s="499"/>
      <c r="AH2" s="499"/>
    </row>
    <row r="3" spans="1:34" s="408" customFormat="1" ht="15.75" customHeight="1">
      <c r="A3" s="404"/>
      <c r="B3" s="405"/>
      <c r="C3" s="409" t="s">
        <v>343</v>
      </c>
      <c r="D3" s="407"/>
      <c r="E3" s="407"/>
      <c r="F3" s="302"/>
      <c r="G3" s="302"/>
      <c r="H3" s="302"/>
      <c r="I3" s="302"/>
      <c r="J3" s="302"/>
      <c r="K3" s="302"/>
      <c r="L3" s="302"/>
      <c r="M3" s="302"/>
      <c r="N3" s="495"/>
      <c r="O3" s="499"/>
      <c r="P3" s="489" t="s">
        <v>344</v>
      </c>
      <c r="Q3" s="499"/>
      <c r="R3" s="499"/>
      <c r="S3" s="499"/>
      <c r="T3" s="499"/>
      <c r="U3" s="499"/>
      <c r="V3" s="499"/>
      <c r="W3" s="499"/>
      <c r="X3" s="499"/>
      <c r="Y3" s="499"/>
      <c r="Z3" s="499"/>
      <c r="AA3" s="499"/>
      <c r="AB3" s="499"/>
      <c r="AC3" s="499"/>
      <c r="AD3" s="499"/>
      <c r="AE3" s="499"/>
      <c r="AF3" s="499"/>
      <c r="AG3" s="499"/>
      <c r="AH3" s="499"/>
    </row>
    <row r="4" spans="1:34" s="388" customFormat="1" ht="15.75" customHeight="1">
      <c r="A4" s="410"/>
      <c r="B4" s="405"/>
      <c r="C4" s="411" t="str">
        <f>"As of "&amp;TEXT(R4,"MMMM DD, YYYY")</f>
        <v>As of June 30, 2005</v>
      </c>
      <c r="D4" s="407"/>
      <c r="E4" s="412"/>
      <c r="F4" s="302"/>
      <c r="G4" s="302"/>
      <c r="H4" s="302"/>
      <c r="I4" s="302"/>
      <c r="J4" s="302"/>
      <c r="K4" s="302"/>
      <c r="L4" s="302"/>
      <c r="M4" s="302"/>
      <c r="N4" s="487"/>
      <c r="O4" s="394"/>
      <c r="P4" s="500" t="s">
        <v>598</v>
      </c>
      <c r="Q4" s="394"/>
      <c r="R4" s="501" t="s">
        <v>598</v>
      </c>
      <c r="S4" s="394"/>
      <c r="T4" s="394"/>
      <c r="U4" s="394"/>
      <c r="V4" s="394"/>
      <c r="W4" s="394"/>
      <c r="X4" s="394"/>
      <c r="Y4" s="394"/>
      <c r="Z4" s="394"/>
      <c r="AA4" s="394"/>
      <c r="AB4" s="394"/>
      <c r="AC4" s="394"/>
      <c r="AD4" s="394"/>
      <c r="AE4" s="394"/>
      <c r="AF4" s="394"/>
      <c r="AG4" s="394"/>
      <c r="AH4" s="394"/>
    </row>
    <row r="5" spans="2:13" ht="12.75" customHeight="1">
      <c r="B5" s="457"/>
      <c r="C5" s="457"/>
      <c r="D5" s="458"/>
      <c r="E5" s="412"/>
      <c r="F5" s="302"/>
      <c r="G5" s="302"/>
      <c r="H5" s="302"/>
      <c r="I5" s="302"/>
      <c r="J5" s="302"/>
      <c r="K5" s="302"/>
      <c r="L5" s="302"/>
      <c r="M5" s="302"/>
    </row>
    <row r="6" spans="1:34" s="388" customFormat="1" ht="42" customHeight="1">
      <c r="A6" s="410"/>
      <c r="B6" s="403"/>
      <c r="C6" s="413"/>
      <c r="D6" s="414"/>
      <c r="E6" s="415" t="s">
        <v>345</v>
      </c>
      <c r="F6" s="416" t="s">
        <v>346</v>
      </c>
      <c r="G6" s="416" t="s">
        <v>347</v>
      </c>
      <c r="H6" s="416" t="s">
        <v>348</v>
      </c>
      <c r="I6" s="416" t="s">
        <v>349</v>
      </c>
      <c r="J6" s="416" t="s">
        <v>350</v>
      </c>
      <c r="K6" s="416"/>
      <c r="L6" s="416" t="s">
        <v>351</v>
      </c>
      <c r="M6" s="416" t="s">
        <v>346</v>
      </c>
      <c r="N6" s="487"/>
      <c r="O6" s="394"/>
      <c r="P6" s="502"/>
      <c r="Q6" s="394"/>
      <c r="R6" s="394"/>
      <c r="S6" s="394"/>
      <c r="T6" s="394"/>
      <c r="U6" s="394"/>
      <c r="V6" s="394"/>
      <c r="W6" s="394"/>
      <c r="X6" s="394"/>
      <c r="Y6" s="394"/>
      <c r="Z6" s="394"/>
      <c r="AA6" s="394"/>
      <c r="AB6" s="394"/>
      <c r="AC6" s="394"/>
      <c r="AD6" s="394"/>
      <c r="AE6" s="394"/>
      <c r="AF6" s="394"/>
      <c r="AG6" s="394"/>
      <c r="AH6" s="394"/>
    </row>
    <row r="7" spans="1:34" s="424" customFormat="1" ht="12.75">
      <c r="A7" s="417"/>
      <c r="B7" s="418"/>
      <c r="C7" s="419"/>
      <c r="D7" s="420"/>
      <c r="E7" s="421" t="s">
        <v>352</v>
      </c>
      <c r="F7" s="422" t="s">
        <v>353</v>
      </c>
      <c r="G7" s="423" t="s">
        <v>354</v>
      </c>
      <c r="H7" s="423" t="s">
        <v>355</v>
      </c>
      <c r="I7" s="423" t="s">
        <v>356</v>
      </c>
      <c r="J7" s="423" t="s">
        <v>357</v>
      </c>
      <c r="K7" s="423" t="s">
        <v>280</v>
      </c>
      <c r="L7" s="423" t="s">
        <v>358</v>
      </c>
      <c r="M7" s="422" t="s">
        <v>359</v>
      </c>
      <c r="N7" s="496"/>
      <c r="O7" s="503"/>
      <c r="P7" s="504"/>
      <c r="Q7" s="503"/>
      <c r="R7" s="503"/>
      <c r="S7" s="503"/>
      <c r="T7" s="503"/>
      <c r="U7" s="503"/>
      <c r="V7" s="503"/>
      <c r="W7" s="503"/>
      <c r="X7" s="503"/>
      <c r="Y7" s="503"/>
      <c r="Z7" s="503"/>
      <c r="AA7" s="503"/>
      <c r="AB7" s="503"/>
      <c r="AC7" s="503"/>
      <c r="AD7" s="503"/>
      <c r="AE7" s="503"/>
      <c r="AF7" s="503"/>
      <c r="AG7" s="503"/>
      <c r="AH7" s="503"/>
    </row>
    <row r="8" spans="1:34" s="428" customFormat="1" ht="12.75">
      <c r="A8" s="425"/>
      <c r="B8" s="418"/>
      <c r="C8" s="425"/>
      <c r="D8" s="426"/>
      <c r="E8" s="427"/>
      <c r="F8" s="298"/>
      <c r="G8" s="298"/>
      <c r="H8" s="298"/>
      <c r="I8" s="298"/>
      <c r="J8" s="298"/>
      <c r="K8" s="298"/>
      <c r="L8" s="298"/>
      <c r="M8" s="298"/>
      <c r="N8" s="497"/>
      <c r="O8" s="505"/>
      <c r="P8" s="504"/>
      <c r="Q8" s="505"/>
      <c r="R8" s="505"/>
      <c r="S8" s="505"/>
      <c r="T8" s="505"/>
      <c r="U8" s="505"/>
      <c r="V8" s="505"/>
      <c r="W8" s="505"/>
      <c r="X8" s="505"/>
      <c r="Y8" s="505"/>
      <c r="Z8" s="505"/>
      <c r="AA8" s="505"/>
      <c r="AB8" s="505"/>
      <c r="AC8" s="505"/>
      <c r="AD8" s="505"/>
      <c r="AE8" s="505"/>
      <c r="AF8" s="505"/>
      <c r="AG8" s="505"/>
      <c r="AH8" s="505"/>
    </row>
    <row r="9" ht="12.75" customHeight="1">
      <c r="C9" s="389" t="s">
        <v>360</v>
      </c>
    </row>
    <row r="10" spans="1:13" ht="12.75" outlineLevel="1">
      <c r="A10" s="402" t="s">
        <v>361</v>
      </c>
      <c r="B10" s="403" t="s">
        <v>362</v>
      </c>
      <c r="D10" s="397" t="str">
        <f>UPPER(B10)</f>
        <v>JORDAN FOUNDATION GIFTS</v>
      </c>
      <c r="E10" s="128" t="s">
        <v>363</v>
      </c>
      <c r="F10" s="319">
        <v>81499.72</v>
      </c>
      <c r="G10" s="319">
        <v>0</v>
      </c>
      <c r="H10" s="319">
        <v>0</v>
      </c>
      <c r="I10" s="319">
        <v>2201.53</v>
      </c>
      <c r="J10" s="319">
        <v>0</v>
      </c>
      <c r="K10" s="319">
        <v>39146.23</v>
      </c>
      <c r="L10" s="319">
        <v>0</v>
      </c>
      <c r="M10" s="319">
        <f>F10+G10+H10+I10+J10+L10-K10</f>
        <v>44555.02</v>
      </c>
    </row>
    <row r="11" spans="1:34" s="431" customFormat="1" ht="12.75" customHeight="1">
      <c r="A11" s="410" t="s">
        <v>364</v>
      </c>
      <c r="B11" s="429" t="s">
        <v>365</v>
      </c>
      <c r="C11" s="377"/>
      <c r="D11" s="395" t="str">
        <f>UPPER(B11)</f>
        <v>    TOTAL RESTRICTED</v>
      </c>
      <c r="E11" s="430"/>
      <c r="F11" s="313">
        <v>81499.72</v>
      </c>
      <c r="G11" s="313">
        <v>0</v>
      </c>
      <c r="H11" s="313">
        <v>0</v>
      </c>
      <c r="I11" s="313">
        <v>2201.53</v>
      </c>
      <c r="J11" s="313">
        <v>0</v>
      </c>
      <c r="K11" s="313">
        <v>39146.23</v>
      </c>
      <c r="L11" s="313">
        <v>0</v>
      </c>
      <c r="M11" s="313">
        <f>F11+G11+H11+I11+J11+L11-K11</f>
        <v>44555.02</v>
      </c>
      <c r="N11" s="498"/>
      <c r="O11" s="506"/>
      <c r="P11" s="506"/>
      <c r="Q11" s="506"/>
      <c r="R11" s="506"/>
      <c r="S11" s="506"/>
      <c r="T11" s="506"/>
      <c r="U11" s="506"/>
      <c r="V11" s="506"/>
      <c r="W11" s="506"/>
      <c r="X11" s="506"/>
      <c r="Y11" s="506"/>
      <c r="Z11" s="506"/>
      <c r="AA11" s="506"/>
      <c r="AB11" s="506"/>
      <c r="AC11" s="506"/>
      <c r="AD11" s="506"/>
      <c r="AE11" s="506"/>
      <c r="AF11" s="506"/>
      <c r="AG11" s="506"/>
      <c r="AH11" s="506"/>
    </row>
    <row r="12" spans="1:34" s="388" customFormat="1" ht="12.75" customHeight="1">
      <c r="A12" s="410"/>
      <c r="B12" s="403"/>
      <c r="C12" s="410"/>
      <c r="D12" s="397"/>
      <c r="E12" s="128"/>
      <c r="F12" s="298"/>
      <c r="G12" s="298"/>
      <c r="H12" s="298"/>
      <c r="I12" s="298"/>
      <c r="J12" s="298"/>
      <c r="K12" s="298"/>
      <c r="L12" s="298"/>
      <c r="M12" s="298"/>
      <c r="N12" s="487"/>
      <c r="O12" s="394"/>
      <c r="P12" s="394"/>
      <c r="Q12" s="394"/>
      <c r="R12" s="394"/>
      <c r="S12" s="394"/>
      <c r="T12" s="394"/>
      <c r="U12" s="394"/>
      <c r="V12" s="394"/>
      <c r="W12" s="394"/>
      <c r="X12" s="394"/>
      <c r="Y12" s="394"/>
      <c r="Z12" s="394"/>
      <c r="AA12" s="394"/>
      <c r="AB12" s="394"/>
      <c r="AC12" s="394"/>
      <c r="AD12" s="394"/>
      <c r="AE12" s="394"/>
      <c r="AF12" s="394"/>
      <c r="AG12" s="394"/>
      <c r="AH12" s="394"/>
    </row>
    <row r="13" ht="12.75" customHeight="1">
      <c r="C13" s="389" t="s">
        <v>366</v>
      </c>
    </row>
    <row r="14" spans="1:13" ht="12.75" outlineLevel="1">
      <c r="A14" s="402" t="s">
        <v>367</v>
      </c>
      <c r="B14" s="403" t="s">
        <v>368</v>
      </c>
      <c r="D14" s="397" t="str">
        <f aca="true" t="shared" si="0" ref="D14:D22">UPPER(B14)</f>
        <v>UNSPECIFIED PROGRAM</v>
      </c>
      <c r="E14" s="128" t="s">
        <v>369</v>
      </c>
      <c r="F14" s="298">
        <v>610460.84</v>
      </c>
      <c r="G14" s="298">
        <v>0</v>
      </c>
      <c r="H14" s="298">
        <v>0</v>
      </c>
      <c r="I14" s="298">
        <v>0</v>
      </c>
      <c r="J14" s="298">
        <v>0</v>
      </c>
      <c r="K14" s="298">
        <v>393581.45</v>
      </c>
      <c r="L14" s="298">
        <v>1215284.1</v>
      </c>
      <c r="M14" s="298">
        <f aca="true" t="shared" si="1" ref="M14:M22">F14+G14+H14+I14+J14+L14-K14</f>
        <v>1432163.49</v>
      </c>
    </row>
    <row r="15" spans="1:13" ht="12.75" outlineLevel="1">
      <c r="A15" s="402" t="s">
        <v>370</v>
      </c>
      <c r="B15" s="403" t="s">
        <v>371</v>
      </c>
      <c r="D15" s="397" t="str">
        <f t="shared" si="0"/>
        <v>FPD VEHICLE REPLACEMENT</v>
      </c>
      <c r="E15" s="128" t="s">
        <v>372</v>
      </c>
      <c r="F15" s="298">
        <v>38827.51</v>
      </c>
      <c r="G15" s="298">
        <v>0</v>
      </c>
      <c r="H15" s="298">
        <v>0</v>
      </c>
      <c r="I15" s="298">
        <v>0</v>
      </c>
      <c r="J15" s="298">
        <v>0</v>
      </c>
      <c r="K15" s="298">
        <v>8720.8</v>
      </c>
      <c r="L15" s="298">
        <v>11000</v>
      </c>
      <c r="M15" s="298">
        <f t="shared" si="1"/>
        <v>41106.71000000001</v>
      </c>
    </row>
    <row r="16" spans="1:13" ht="12.75" outlineLevel="1">
      <c r="A16" s="402" t="s">
        <v>373</v>
      </c>
      <c r="B16" s="403" t="s">
        <v>374</v>
      </c>
      <c r="D16" s="397" t="str">
        <f t="shared" si="0"/>
        <v>RECORDS MNGT EQUIP RESERVE</v>
      </c>
      <c r="E16" s="128" t="s">
        <v>375</v>
      </c>
      <c r="F16" s="298">
        <v>113333.84</v>
      </c>
      <c r="G16" s="298">
        <v>0</v>
      </c>
      <c r="H16" s="298">
        <v>0</v>
      </c>
      <c r="I16" s="298">
        <v>0</v>
      </c>
      <c r="J16" s="298">
        <v>0</v>
      </c>
      <c r="K16" s="298">
        <v>345.28</v>
      </c>
      <c r="L16" s="298">
        <v>8944</v>
      </c>
      <c r="M16" s="298">
        <f t="shared" si="1"/>
        <v>121932.56</v>
      </c>
    </row>
    <row r="17" spans="1:13" ht="12.75" outlineLevel="1">
      <c r="A17" s="402" t="s">
        <v>376</v>
      </c>
      <c r="B17" s="403" t="s">
        <v>377</v>
      </c>
      <c r="D17" s="397" t="str">
        <f t="shared" si="0"/>
        <v>PHOTOCOPY EQUIP RES</v>
      </c>
      <c r="E17" s="128" t="s">
        <v>378</v>
      </c>
      <c r="F17" s="298">
        <v>103046.16</v>
      </c>
      <c r="G17" s="298">
        <v>0</v>
      </c>
      <c r="H17" s="298">
        <v>0</v>
      </c>
      <c r="I17" s="298">
        <v>0</v>
      </c>
      <c r="J17" s="298">
        <v>0</v>
      </c>
      <c r="K17" s="298">
        <v>222.5</v>
      </c>
      <c r="L17" s="298">
        <v>-15600</v>
      </c>
      <c r="M17" s="298">
        <f t="shared" si="1"/>
        <v>87223.66</v>
      </c>
    </row>
    <row r="18" spans="1:13" ht="12.75" outlineLevel="1">
      <c r="A18" s="402" t="s">
        <v>379</v>
      </c>
      <c r="B18" s="403" t="s">
        <v>380</v>
      </c>
      <c r="D18" s="397" t="str">
        <f t="shared" si="0"/>
        <v>2910 LEMONE BLDG RESERVE</v>
      </c>
      <c r="E18" s="128" t="s">
        <v>381</v>
      </c>
      <c r="F18" s="298">
        <v>418423.06</v>
      </c>
      <c r="G18" s="298">
        <v>0</v>
      </c>
      <c r="H18" s="298">
        <v>0</v>
      </c>
      <c r="I18" s="298">
        <v>0</v>
      </c>
      <c r="J18" s="298">
        <v>0</v>
      </c>
      <c r="K18" s="298">
        <v>10002.27</v>
      </c>
      <c r="L18" s="298">
        <v>115177.62</v>
      </c>
      <c r="M18" s="298">
        <f t="shared" si="1"/>
        <v>523598.4099999999</v>
      </c>
    </row>
    <row r="19" spans="1:13" ht="12.75" outlineLevel="1">
      <c r="A19" s="402" t="s">
        <v>382</v>
      </c>
      <c r="B19" s="403" t="s">
        <v>383</v>
      </c>
      <c r="D19" s="397" t="str">
        <f t="shared" si="0"/>
        <v>UNSPECIFIED PLANT PROJECTS</v>
      </c>
      <c r="E19" s="128" t="s">
        <v>384</v>
      </c>
      <c r="F19" s="298">
        <v>498013.47</v>
      </c>
      <c r="G19" s="298">
        <v>0</v>
      </c>
      <c r="H19" s="298">
        <v>0</v>
      </c>
      <c r="I19" s="298">
        <v>0</v>
      </c>
      <c r="J19" s="298">
        <v>0</v>
      </c>
      <c r="K19" s="298">
        <v>25954.01</v>
      </c>
      <c r="L19" s="298">
        <v>411701.59</v>
      </c>
      <c r="M19" s="298">
        <f t="shared" si="1"/>
        <v>883761.05</v>
      </c>
    </row>
    <row r="20" spans="1:13" ht="12.75" outlineLevel="1">
      <c r="A20" s="402" t="s">
        <v>385</v>
      </c>
      <c r="B20" s="403" t="s">
        <v>386</v>
      </c>
      <c r="D20" s="397" t="str">
        <f t="shared" si="0"/>
        <v>RECORDS CENTER RENOVATION/EXP</v>
      </c>
      <c r="E20" s="128" t="s">
        <v>387</v>
      </c>
      <c r="F20" s="298">
        <v>692447.69</v>
      </c>
      <c r="G20" s="298">
        <v>0</v>
      </c>
      <c r="H20" s="298">
        <v>0</v>
      </c>
      <c r="I20" s="298">
        <v>0</v>
      </c>
      <c r="J20" s="298">
        <v>0</v>
      </c>
      <c r="K20" s="298">
        <v>738455</v>
      </c>
      <c r="L20" s="298">
        <v>48358.36</v>
      </c>
      <c r="M20" s="298">
        <f t="shared" si="1"/>
        <v>2351.04999999993</v>
      </c>
    </row>
    <row r="21" spans="1:13" ht="12.75" outlineLevel="1">
      <c r="A21" s="402" t="s">
        <v>388</v>
      </c>
      <c r="B21" s="403" t="s">
        <v>389</v>
      </c>
      <c r="D21" s="397" t="str">
        <f t="shared" si="0"/>
        <v>RECORDS CENTER BLDG RESERVE</v>
      </c>
      <c r="E21" s="128" t="s">
        <v>390</v>
      </c>
      <c r="F21" s="298">
        <v>14889.04</v>
      </c>
      <c r="G21" s="298">
        <v>0</v>
      </c>
      <c r="H21" s="298">
        <v>0</v>
      </c>
      <c r="I21" s="298">
        <v>0</v>
      </c>
      <c r="J21" s="298">
        <v>0</v>
      </c>
      <c r="K21" s="298">
        <v>0</v>
      </c>
      <c r="L21" s="298">
        <v>40362</v>
      </c>
      <c r="M21" s="298">
        <f t="shared" si="1"/>
        <v>55251.04</v>
      </c>
    </row>
    <row r="22" spans="1:34" s="431" customFormat="1" ht="12.75" customHeight="1">
      <c r="A22" s="410" t="s">
        <v>391</v>
      </c>
      <c r="B22" s="429" t="s">
        <v>392</v>
      </c>
      <c r="C22" s="377"/>
      <c r="D22" s="395" t="str">
        <f t="shared" si="0"/>
        <v>    TOTAL UNRESTRICTED</v>
      </c>
      <c r="E22" s="432"/>
      <c r="F22" s="313">
        <v>2489441.61</v>
      </c>
      <c r="G22" s="313">
        <v>0</v>
      </c>
      <c r="H22" s="313">
        <v>0</v>
      </c>
      <c r="I22" s="313">
        <v>0</v>
      </c>
      <c r="J22" s="313">
        <v>0</v>
      </c>
      <c r="K22" s="313">
        <v>1177281.31</v>
      </c>
      <c r="L22" s="313">
        <v>1835227.67</v>
      </c>
      <c r="M22" s="313">
        <f t="shared" si="1"/>
        <v>3147387.9699999993</v>
      </c>
      <c r="N22" s="498"/>
      <c r="O22" s="506"/>
      <c r="P22" s="506"/>
      <c r="Q22" s="506"/>
      <c r="R22" s="506"/>
      <c r="S22" s="506"/>
      <c r="T22" s="506"/>
      <c r="U22" s="506"/>
      <c r="V22" s="506"/>
      <c r="W22" s="506"/>
      <c r="X22" s="506"/>
      <c r="Y22" s="506"/>
      <c r="Z22" s="506"/>
      <c r="AA22" s="506"/>
      <c r="AB22" s="506"/>
      <c r="AC22" s="506"/>
      <c r="AD22" s="506"/>
      <c r="AE22" s="506"/>
      <c r="AF22" s="506"/>
      <c r="AG22" s="506"/>
      <c r="AH22" s="506"/>
    </row>
    <row r="23" ht="12.75" customHeight="1"/>
    <row r="24" spans="1:34" s="388" customFormat="1" ht="12.75" customHeight="1">
      <c r="A24" s="410"/>
      <c r="B24" s="433"/>
      <c r="C24" s="410"/>
      <c r="D24" s="434" t="s">
        <v>393</v>
      </c>
      <c r="E24" s="432"/>
      <c r="F24" s="328">
        <f aca="true" t="shared" si="2" ref="F24:L24">F11+F22</f>
        <v>2570941.33</v>
      </c>
      <c r="G24" s="328">
        <f t="shared" si="2"/>
        <v>0</v>
      </c>
      <c r="H24" s="328">
        <f t="shared" si="2"/>
        <v>0</v>
      </c>
      <c r="I24" s="328">
        <f t="shared" si="2"/>
        <v>2201.53</v>
      </c>
      <c r="J24" s="328">
        <f t="shared" si="2"/>
        <v>0</v>
      </c>
      <c r="K24" s="328">
        <f t="shared" si="2"/>
        <v>1216427.54</v>
      </c>
      <c r="L24" s="328">
        <f t="shared" si="2"/>
        <v>1835227.67</v>
      </c>
      <c r="M24" s="328">
        <f>F24+G24+H24+I24+J24+L24-K24</f>
        <v>3191942.9899999993</v>
      </c>
      <c r="N24" s="487"/>
      <c r="O24" s="394"/>
      <c r="P24" s="394"/>
      <c r="Q24" s="394"/>
      <c r="R24" s="394"/>
      <c r="S24" s="394"/>
      <c r="T24" s="394"/>
      <c r="U24" s="394"/>
      <c r="V24" s="394"/>
      <c r="W24" s="394"/>
      <c r="X24" s="394"/>
      <c r="Y24" s="394"/>
      <c r="Z24" s="394"/>
      <c r="AA24" s="394"/>
      <c r="AB24" s="394"/>
      <c r="AC24" s="394"/>
      <c r="AD24" s="394"/>
      <c r="AE24" s="394"/>
      <c r="AF24" s="394"/>
      <c r="AG24" s="394"/>
      <c r="AH24" s="394"/>
    </row>
    <row r="25" spans="1:34" s="491" customFormat="1" ht="12.75">
      <c r="A25" s="508"/>
      <c r="B25" s="507"/>
      <c r="C25" s="508"/>
      <c r="D25" s="414"/>
      <c r="E25" s="414"/>
      <c r="F25" s="481"/>
      <c r="G25" s="481"/>
      <c r="H25" s="481"/>
      <c r="I25" s="481"/>
      <c r="J25" s="481"/>
      <c r="K25" s="481"/>
      <c r="L25" s="481"/>
      <c r="M25" s="481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</row>
    <row r="26" spans="1:13" s="89" customFormat="1" ht="12.75">
      <c r="A26" s="509" t="s">
        <v>488</v>
      </c>
      <c r="B26" s="507"/>
      <c r="C26" s="509"/>
      <c r="D26" s="507"/>
      <c r="E26" s="507"/>
      <c r="F26" s="475"/>
      <c r="G26" s="475"/>
      <c r="H26" s="475"/>
      <c r="I26" s="475"/>
      <c r="J26" s="475"/>
      <c r="K26" s="475"/>
      <c r="L26" s="475"/>
      <c r="M26" s="475"/>
    </row>
    <row r="27" spans="1:13" s="89" customFormat="1" ht="12.75">
      <c r="A27" s="509" t="s">
        <v>488</v>
      </c>
      <c r="B27" s="507"/>
      <c r="C27" s="509"/>
      <c r="D27" s="507"/>
      <c r="E27" s="507"/>
      <c r="F27" s="475"/>
      <c r="G27" s="475"/>
      <c r="H27" s="475"/>
      <c r="I27" s="475"/>
      <c r="J27" s="475"/>
      <c r="K27" s="475"/>
      <c r="L27" s="475"/>
      <c r="M27" s="475"/>
    </row>
    <row r="28" spans="1:13" s="89" customFormat="1" ht="12.75">
      <c r="A28" s="509"/>
      <c r="B28" s="507"/>
      <c r="C28" s="509"/>
      <c r="D28" s="507"/>
      <c r="E28" s="507"/>
      <c r="F28" s="475"/>
      <c r="G28" s="475"/>
      <c r="H28" s="475"/>
      <c r="I28" s="475"/>
      <c r="J28" s="475"/>
      <c r="K28" s="475"/>
      <c r="L28" s="475"/>
      <c r="M28" s="475"/>
    </row>
    <row r="29" spans="1:13" s="89" customFormat="1" ht="12.75">
      <c r="A29" s="509"/>
      <c r="B29" s="507"/>
      <c r="C29" s="509"/>
      <c r="D29" s="507"/>
      <c r="E29" s="507"/>
      <c r="F29" s="475"/>
      <c r="G29" s="475"/>
      <c r="H29" s="475"/>
      <c r="I29" s="475"/>
      <c r="J29" s="475"/>
      <c r="K29" s="475"/>
      <c r="L29" s="475"/>
      <c r="M29" s="475"/>
    </row>
    <row r="30" spans="1:13" s="89" customFormat="1" ht="12.75">
      <c r="A30" s="509"/>
      <c r="B30" s="507"/>
      <c r="C30" s="509"/>
      <c r="D30" s="507"/>
      <c r="E30" s="507"/>
      <c r="F30" s="475"/>
      <c r="G30" s="475"/>
      <c r="H30" s="475"/>
      <c r="I30" s="475"/>
      <c r="J30" s="475"/>
      <c r="K30" s="475"/>
      <c r="L30" s="475"/>
      <c r="M30" s="475"/>
    </row>
    <row r="31" spans="1:13" s="89" customFormat="1" ht="12.75">
      <c r="A31" s="509"/>
      <c r="B31" s="507"/>
      <c r="C31" s="509"/>
      <c r="D31" s="507"/>
      <c r="E31" s="507"/>
      <c r="F31" s="475"/>
      <c r="G31" s="475"/>
      <c r="H31" s="475"/>
      <c r="I31" s="475"/>
      <c r="J31" s="475"/>
      <c r="K31" s="475"/>
      <c r="L31" s="475"/>
      <c r="M31" s="475"/>
    </row>
    <row r="32" spans="1:13" s="89" customFormat="1" ht="12.75">
      <c r="A32" s="509"/>
      <c r="B32" s="507"/>
      <c r="C32" s="509"/>
      <c r="D32" s="507"/>
      <c r="E32" s="507"/>
      <c r="F32" s="475"/>
      <c r="G32" s="475"/>
      <c r="H32" s="475"/>
      <c r="I32" s="475"/>
      <c r="J32" s="475"/>
      <c r="K32" s="475"/>
      <c r="L32" s="475"/>
      <c r="M32" s="475"/>
    </row>
    <row r="33" spans="1:13" s="89" customFormat="1" ht="12.75">
      <c r="A33" s="509"/>
      <c r="B33" s="507"/>
      <c r="C33" s="509"/>
      <c r="D33" s="507"/>
      <c r="E33" s="507"/>
      <c r="F33" s="475"/>
      <c r="G33" s="475"/>
      <c r="H33" s="475"/>
      <c r="I33" s="475"/>
      <c r="J33" s="475"/>
      <c r="K33" s="475"/>
      <c r="L33" s="475"/>
      <c r="M33" s="475"/>
    </row>
    <row r="34" spans="1:13" s="89" customFormat="1" ht="12.75">
      <c r="A34" s="509"/>
      <c r="B34" s="507"/>
      <c r="C34" s="509"/>
      <c r="D34" s="507"/>
      <c r="E34" s="507"/>
      <c r="F34" s="475"/>
      <c r="G34" s="475"/>
      <c r="H34" s="475"/>
      <c r="I34" s="475"/>
      <c r="J34" s="475"/>
      <c r="K34" s="475"/>
      <c r="L34" s="475"/>
      <c r="M34" s="475"/>
    </row>
    <row r="35" spans="1:13" s="89" customFormat="1" ht="12.75">
      <c r="A35" s="509"/>
      <c r="B35" s="507"/>
      <c r="C35" s="509"/>
      <c r="D35" s="507"/>
      <c r="E35" s="507"/>
      <c r="F35" s="475"/>
      <c r="G35" s="475"/>
      <c r="H35" s="475"/>
      <c r="I35" s="475"/>
      <c r="J35" s="475"/>
      <c r="K35" s="475"/>
      <c r="L35" s="475"/>
      <c r="M35" s="475"/>
    </row>
    <row r="36" spans="1:13" s="89" customFormat="1" ht="12.75">
      <c r="A36" s="509"/>
      <c r="B36" s="507"/>
      <c r="C36" s="509"/>
      <c r="D36" s="507"/>
      <c r="E36" s="507"/>
      <c r="F36" s="475"/>
      <c r="G36" s="475"/>
      <c r="H36" s="475"/>
      <c r="I36" s="475"/>
      <c r="J36" s="475"/>
      <c r="K36" s="475"/>
      <c r="L36" s="475"/>
      <c r="M36" s="475"/>
    </row>
    <row r="37" spans="1:13" s="89" customFormat="1" ht="12.75">
      <c r="A37" s="509"/>
      <c r="B37" s="507"/>
      <c r="C37" s="509"/>
      <c r="D37" s="507"/>
      <c r="E37" s="507"/>
      <c r="F37" s="475"/>
      <c r="G37" s="475"/>
      <c r="H37" s="475"/>
      <c r="I37" s="475"/>
      <c r="J37" s="475"/>
      <c r="K37" s="475"/>
      <c r="L37" s="475"/>
      <c r="M37" s="475"/>
    </row>
    <row r="38" spans="1:13" s="89" customFormat="1" ht="12.75">
      <c r="A38" s="509"/>
      <c r="B38" s="507"/>
      <c r="C38" s="509"/>
      <c r="D38" s="507"/>
      <c r="E38" s="507"/>
      <c r="F38" s="475"/>
      <c r="G38" s="475"/>
      <c r="H38" s="475"/>
      <c r="I38" s="475"/>
      <c r="J38" s="475"/>
      <c r="K38" s="475"/>
      <c r="L38" s="475"/>
      <c r="M38" s="475"/>
    </row>
    <row r="39" spans="1:13" s="89" customFormat="1" ht="12.75">
      <c r="A39" s="509"/>
      <c r="B39" s="507"/>
      <c r="C39" s="509"/>
      <c r="D39" s="507"/>
      <c r="E39" s="507"/>
      <c r="F39" s="475"/>
      <c r="G39" s="475"/>
      <c r="H39" s="475"/>
      <c r="I39" s="475"/>
      <c r="J39" s="475"/>
      <c r="K39" s="475"/>
      <c r="L39" s="475"/>
      <c r="M39" s="475"/>
    </row>
    <row r="40" spans="1:13" s="89" customFormat="1" ht="12.75">
      <c r="A40" s="509"/>
      <c r="B40" s="507"/>
      <c r="C40" s="509"/>
      <c r="D40" s="507"/>
      <c r="E40" s="507"/>
      <c r="F40" s="475"/>
      <c r="G40" s="475"/>
      <c r="H40" s="475"/>
      <c r="I40" s="475"/>
      <c r="J40" s="475"/>
      <c r="K40" s="475"/>
      <c r="L40" s="475"/>
      <c r="M40" s="475"/>
    </row>
    <row r="41" spans="1:13" s="89" customFormat="1" ht="12.75">
      <c r="A41" s="509"/>
      <c r="B41" s="507"/>
      <c r="C41" s="509"/>
      <c r="D41" s="507"/>
      <c r="E41" s="507"/>
      <c r="F41" s="475"/>
      <c r="G41" s="475"/>
      <c r="H41" s="475"/>
      <c r="I41" s="475"/>
      <c r="J41" s="475"/>
      <c r="K41" s="475"/>
      <c r="L41" s="475"/>
      <c r="M41" s="475"/>
    </row>
    <row r="42" spans="1:13" s="89" customFormat="1" ht="12.75">
      <c r="A42" s="509"/>
      <c r="B42" s="507"/>
      <c r="C42" s="509"/>
      <c r="D42" s="507"/>
      <c r="E42" s="507"/>
      <c r="F42" s="475"/>
      <c r="G42" s="475"/>
      <c r="H42" s="475"/>
      <c r="I42" s="475"/>
      <c r="J42" s="475"/>
      <c r="K42" s="475"/>
      <c r="L42" s="475"/>
      <c r="M42" s="475"/>
    </row>
    <row r="43" spans="1:13" s="89" customFormat="1" ht="12.75">
      <c r="A43" s="509"/>
      <c r="B43" s="507"/>
      <c r="C43" s="509"/>
      <c r="D43" s="507"/>
      <c r="E43" s="507"/>
      <c r="F43" s="475"/>
      <c r="G43" s="475"/>
      <c r="H43" s="475"/>
      <c r="I43" s="475"/>
      <c r="J43" s="475"/>
      <c r="K43" s="475"/>
      <c r="L43" s="475"/>
      <c r="M43" s="475"/>
    </row>
    <row r="44" spans="1:13" s="89" customFormat="1" ht="12.75">
      <c r="A44" s="509"/>
      <c r="B44" s="507"/>
      <c r="C44" s="509"/>
      <c r="D44" s="507"/>
      <c r="E44" s="507"/>
      <c r="F44" s="475"/>
      <c r="G44" s="475"/>
      <c r="H44" s="475"/>
      <c r="I44" s="475"/>
      <c r="J44" s="475"/>
      <c r="K44" s="475"/>
      <c r="L44" s="475"/>
      <c r="M44" s="475"/>
    </row>
    <row r="45" spans="1:13" s="89" customFormat="1" ht="12.75">
      <c r="A45" s="509"/>
      <c r="B45" s="507"/>
      <c r="C45" s="509"/>
      <c r="D45" s="507"/>
      <c r="E45" s="507"/>
      <c r="F45" s="475"/>
      <c r="G45" s="475"/>
      <c r="H45" s="475"/>
      <c r="I45" s="475"/>
      <c r="J45" s="475"/>
      <c r="K45" s="475"/>
      <c r="L45" s="475"/>
      <c r="M45" s="475"/>
    </row>
    <row r="46" spans="1:13" s="89" customFormat="1" ht="12.75">
      <c r="A46" s="509"/>
      <c r="B46" s="507"/>
      <c r="C46" s="509"/>
      <c r="D46" s="507"/>
      <c r="E46" s="507"/>
      <c r="F46" s="475"/>
      <c r="G46" s="475"/>
      <c r="H46" s="475"/>
      <c r="I46" s="475"/>
      <c r="J46" s="475"/>
      <c r="K46" s="475"/>
      <c r="L46" s="475"/>
      <c r="M46" s="475"/>
    </row>
    <row r="47" spans="1:13" s="89" customFormat="1" ht="12.75">
      <c r="A47" s="509"/>
      <c r="B47" s="507"/>
      <c r="C47" s="509"/>
      <c r="D47" s="507"/>
      <c r="E47" s="507"/>
      <c r="F47" s="475"/>
      <c r="G47" s="475"/>
      <c r="H47" s="475"/>
      <c r="I47" s="475"/>
      <c r="J47" s="475"/>
      <c r="K47" s="475"/>
      <c r="L47" s="475"/>
      <c r="M47" s="475"/>
    </row>
    <row r="48" spans="1:13" s="89" customFormat="1" ht="12.75">
      <c r="A48" s="509"/>
      <c r="B48" s="507"/>
      <c r="C48" s="509"/>
      <c r="D48" s="507"/>
      <c r="E48" s="507"/>
      <c r="F48" s="475"/>
      <c r="G48" s="475"/>
      <c r="H48" s="475"/>
      <c r="I48" s="475"/>
      <c r="J48" s="475"/>
      <c r="K48" s="475"/>
      <c r="L48" s="475"/>
      <c r="M48" s="475"/>
    </row>
    <row r="49" spans="1:13" s="89" customFormat="1" ht="12.75">
      <c r="A49" s="509"/>
      <c r="B49" s="507"/>
      <c r="C49" s="509"/>
      <c r="D49" s="507"/>
      <c r="E49" s="507"/>
      <c r="F49" s="475"/>
      <c r="G49" s="475"/>
      <c r="H49" s="475"/>
      <c r="I49" s="475"/>
      <c r="J49" s="475"/>
      <c r="K49" s="475"/>
      <c r="L49" s="475"/>
      <c r="M49" s="475"/>
    </row>
    <row r="50" spans="1:13" s="89" customFormat="1" ht="12.75">
      <c r="A50" s="509"/>
      <c r="B50" s="507"/>
      <c r="C50" s="509"/>
      <c r="D50" s="507"/>
      <c r="E50" s="507"/>
      <c r="F50" s="475"/>
      <c r="G50" s="475"/>
      <c r="H50" s="475"/>
      <c r="I50" s="475"/>
      <c r="J50" s="475"/>
      <c r="K50" s="475"/>
      <c r="L50" s="475"/>
      <c r="M50" s="475"/>
    </row>
    <row r="51" spans="1:13" s="89" customFormat="1" ht="12.75">
      <c r="A51" s="509"/>
      <c r="B51" s="507"/>
      <c r="C51" s="509"/>
      <c r="D51" s="507"/>
      <c r="E51" s="507"/>
      <c r="F51" s="475"/>
      <c r="G51" s="475"/>
      <c r="H51" s="475"/>
      <c r="I51" s="475"/>
      <c r="J51" s="475"/>
      <c r="K51" s="475"/>
      <c r="L51" s="475"/>
      <c r="M51" s="475"/>
    </row>
    <row r="52" spans="1:13" s="89" customFormat="1" ht="12.75">
      <c r="A52" s="509"/>
      <c r="B52" s="507"/>
      <c r="C52" s="509"/>
      <c r="D52" s="507"/>
      <c r="E52" s="507"/>
      <c r="F52" s="475"/>
      <c r="G52" s="475"/>
      <c r="H52" s="475"/>
      <c r="I52" s="475"/>
      <c r="J52" s="475"/>
      <c r="K52" s="475"/>
      <c r="L52" s="475"/>
      <c r="M52" s="475"/>
    </row>
    <row r="53" spans="1:13" s="89" customFormat="1" ht="12.75">
      <c r="A53" s="509"/>
      <c r="B53" s="507"/>
      <c r="C53" s="509"/>
      <c r="D53" s="507"/>
      <c r="E53" s="507"/>
      <c r="F53" s="475"/>
      <c r="G53" s="475"/>
      <c r="H53" s="475"/>
      <c r="I53" s="475"/>
      <c r="J53" s="475"/>
      <c r="K53" s="475"/>
      <c r="L53" s="475"/>
      <c r="M53" s="475"/>
    </row>
    <row r="54" spans="1:13" s="89" customFormat="1" ht="12.75">
      <c r="A54" s="509"/>
      <c r="B54" s="507"/>
      <c r="C54" s="509"/>
      <c r="D54" s="507"/>
      <c r="E54" s="507"/>
      <c r="F54" s="475"/>
      <c r="G54" s="475"/>
      <c r="H54" s="475"/>
      <c r="I54" s="475"/>
      <c r="J54" s="475"/>
      <c r="K54" s="475"/>
      <c r="L54" s="475"/>
      <c r="M54" s="475"/>
    </row>
    <row r="55" spans="1:13" s="89" customFormat="1" ht="12.75">
      <c r="A55" s="509"/>
      <c r="B55" s="507"/>
      <c r="C55" s="509"/>
      <c r="D55" s="507"/>
      <c r="E55" s="507"/>
      <c r="F55" s="475"/>
      <c r="G55" s="475"/>
      <c r="H55" s="475"/>
      <c r="I55" s="475"/>
      <c r="J55" s="475"/>
      <c r="K55" s="475"/>
      <c r="L55" s="475"/>
      <c r="M55" s="475"/>
    </row>
    <row r="56" spans="1:13" s="89" customFormat="1" ht="12.75">
      <c r="A56" s="509"/>
      <c r="B56" s="507"/>
      <c r="C56" s="509"/>
      <c r="D56" s="507"/>
      <c r="E56" s="507"/>
      <c r="F56" s="475"/>
      <c r="G56" s="475"/>
      <c r="H56" s="475"/>
      <c r="I56" s="475"/>
      <c r="J56" s="475"/>
      <c r="K56" s="475"/>
      <c r="L56" s="475"/>
      <c r="M56" s="475"/>
    </row>
    <row r="57" spans="1:13" s="89" customFormat="1" ht="12.75">
      <c r="A57" s="509"/>
      <c r="B57" s="507"/>
      <c r="C57" s="509"/>
      <c r="D57" s="507"/>
      <c r="E57" s="507"/>
      <c r="F57" s="475"/>
      <c r="G57" s="475"/>
      <c r="H57" s="475"/>
      <c r="I57" s="475"/>
      <c r="J57" s="475"/>
      <c r="K57" s="475"/>
      <c r="L57" s="475"/>
      <c r="M57" s="475"/>
    </row>
    <row r="58" spans="1:13" s="89" customFormat="1" ht="12.75">
      <c r="A58" s="509"/>
      <c r="B58" s="507"/>
      <c r="C58" s="509"/>
      <c r="D58" s="507"/>
      <c r="E58" s="507"/>
      <c r="F58" s="475"/>
      <c r="G58" s="475"/>
      <c r="H58" s="475"/>
      <c r="I58" s="475"/>
      <c r="J58" s="475"/>
      <c r="K58" s="475"/>
      <c r="L58" s="475"/>
      <c r="M58" s="475"/>
    </row>
    <row r="59" spans="1:13" s="89" customFormat="1" ht="12.75">
      <c r="A59" s="509"/>
      <c r="B59" s="507"/>
      <c r="C59" s="509"/>
      <c r="D59" s="507"/>
      <c r="E59" s="507"/>
      <c r="F59" s="475"/>
      <c r="G59" s="475"/>
      <c r="H59" s="475"/>
      <c r="I59" s="475"/>
      <c r="J59" s="475"/>
      <c r="K59" s="475"/>
      <c r="L59" s="475"/>
      <c r="M59" s="475"/>
    </row>
    <row r="60" spans="1:13" s="89" customFormat="1" ht="12.75">
      <c r="A60" s="509"/>
      <c r="B60" s="507"/>
      <c r="C60" s="509"/>
      <c r="D60" s="507"/>
      <c r="E60" s="507"/>
      <c r="F60" s="475"/>
      <c r="G60" s="475"/>
      <c r="H60" s="475"/>
      <c r="I60" s="475"/>
      <c r="J60" s="475"/>
      <c r="K60" s="475"/>
      <c r="L60" s="475"/>
      <c r="M60" s="475"/>
    </row>
    <row r="61" spans="1:13" s="89" customFormat="1" ht="12.75">
      <c r="A61" s="509"/>
      <c r="B61" s="507"/>
      <c r="C61" s="509"/>
      <c r="D61" s="507"/>
      <c r="E61" s="507"/>
      <c r="F61" s="475"/>
      <c r="G61" s="475"/>
      <c r="H61" s="475"/>
      <c r="I61" s="475"/>
      <c r="J61" s="475"/>
      <c r="K61" s="475"/>
      <c r="L61" s="475"/>
      <c r="M61" s="475"/>
    </row>
    <row r="62" spans="1:13" s="89" customFormat="1" ht="12.75">
      <c r="A62" s="509"/>
      <c r="B62" s="507"/>
      <c r="C62" s="509"/>
      <c r="D62" s="507"/>
      <c r="E62" s="507"/>
      <c r="F62" s="475"/>
      <c r="G62" s="475"/>
      <c r="H62" s="475"/>
      <c r="I62" s="475"/>
      <c r="J62" s="475"/>
      <c r="K62" s="475"/>
      <c r="L62" s="475"/>
      <c r="M62" s="475"/>
    </row>
    <row r="63" spans="1:13" s="89" customFormat="1" ht="12.75">
      <c r="A63" s="509"/>
      <c r="B63" s="507"/>
      <c r="C63" s="509"/>
      <c r="D63" s="507"/>
      <c r="E63" s="507"/>
      <c r="F63" s="475"/>
      <c r="G63" s="475"/>
      <c r="H63" s="475"/>
      <c r="I63" s="475"/>
      <c r="J63" s="475"/>
      <c r="K63" s="475"/>
      <c r="L63" s="475"/>
      <c r="M63" s="475"/>
    </row>
    <row r="64" spans="1:13" s="89" customFormat="1" ht="12.75">
      <c r="A64" s="509"/>
      <c r="B64" s="507"/>
      <c r="C64" s="509"/>
      <c r="D64" s="507"/>
      <c r="E64" s="507"/>
      <c r="F64" s="475"/>
      <c r="G64" s="475"/>
      <c r="H64" s="475"/>
      <c r="I64" s="475"/>
      <c r="J64" s="475"/>
      <c r="K64" s="475"/>
      <c r="L64" s="475"/>
      <c r="M64" s="475"/>
    </row>
    <row r="65" spans="1:13" s="89" customFormat="1" ht="12.75">
      <c r="A65" s="509"/>
      <c r="B65" s="507"/>
      <c r="C65" s="509"/>
      <c r="D65" s="507"/>
      <c r="E65" s="507"/>
      <c r="F65" s="475"/>
      <c r="G65" s="475"/>
      <c r="H65" s="475"/>
      <c r="I65" s="475"/>
      <c r="J65" s="475"/>
      <c r="K65" s="475"/>
      <c r="L65" s="475"/>
      <c r="M65" s="475"/>
    </row>
    <row r="66" spans="1:13" s="89" customFormat="1" ht="12.75">
      <c r="A66" s="509"/>
      <c r="B66" s="507"/>
      <c r="C66" s="509"/>
      <c r="D66" s="507"/>
      <c r="E66" s="507"/>
      <c r="F66" s="475"/>
      <c r="G66" s="475"/>
      <c r="H66" s="475"/>
      <c r="I66" s="475"/>
      <c r="J66" s="475"/>
      <c r="K66" s="475"/>
      <c r="L66" s="475"/>
      <c r="M66" s="475"/>
    </row>
    <row r="67" spans="1:13" s="89" customFormat="1" ht="12.75">
      <c r="A67" s="509"/>
      <c r="B67" s="507"/>
      <c r="C67" s="509"/>
      <c r="D67" s="507"/>
      <c r="E67" s="507"/>
      <c r="F67" s="475"/>
      <c r="G67" s="475"/>
      <c r="H67" s="475"/>
      <c r="I67" s="475"/>
      <c r="J67" s="475"/>
      <c r="K67" s="475"/>
      <c r="L67" s="475"/>
      <c r="M67" s="475"/>
    </row>
    <row r="68" spans="1:13" s="89" customFormat="1" ht="12.75">
      <c r="A68" s="509"/>
      <c r="B68" s="507"/>
      <c r="C68" s="509"/>
      <c r="D68" s="507"/>
      <c r="E68" s="507"/>
      <c r="F68" s="475"/>
      <c r="G68" s="475"/>
      <c r="H68" s="475"/>
      <c r="I68" s="475"/>
      <c r="J68" s="475"/>
      <c r="K68" s="475"/>
      <c r="L68" s="475"/>
      <c r="M68" s="475"/>
    </row>
    <row r="69" spans="1:13" s="89" customFormat="1" ht="12.75">
      <c r="A69" s="509"/>
      <c r="B69" s="507"/>
      <c r="C69" s="509"/>
      <c r="D69" s="507"/>
      <c r="E69" s="507"/>
      <c r="F69" s="475"/>
      <c r="G69" s="475"/>
      <c r="H69" s="475"/>
      <c r="I69" s="475"/>
      <c r="J69" s="475"/>
      <c r="K69" s="475"/>
      <c r="L69" s="475"/>
      <c r="M69" s="475"/>
    </row>
    <row r="70" spans="1:13" s="89" customFormat="1" ht="12.75">
      <c r="A70" s="509"/>
      <c r="B70" s="507"/>
      <c r="C70" s="509"/>
      <c r="D70" s="507"/>
      <c r="E70" s="507"/>
      <c r="F70" s="475"/>
      <c r="G70" s="475"/>
      <c r="H70" s="475"/>
      <c r="I70" s="475"/>
      <c r="J70" s="475"/>
      <c r="K70" s="475"/>
      <c r="L70" s="475"/>
      <c r="M70" s="475"/>
    </row>
    <row r="71" spans="1:13" s="89" customFormat="1" ht="12.75">
      <c r="A71" s="509"/>
      <c r="B71" s="507"/>
      <c r="C71" s="509"/>
      <c r="D71" s="507"/>
      <c r="E71" s="507"/>
      <c r="F71" s="475"/>
      <c r="G71" s="475"/>
      <c r="H71" s="475"/>
      <c r="I71" s="475"/>
      <c r="J71" s="475"/>
      <c r="K71" s="475"/>
      <c r="L71" s="475"/>
      <c r="M71" s="475"/>
    </row>
    <row r="72" spans="1:13" s="89" customFormat="1" ht="12.75">
      <c r="A72" s="509"/>
      <c r="B72" s="507"/>
      <c r="C72" s="509"/>
      <c r="D72" s="507"/>
      <c r="E72" s="507"/>
      <c r="F72" s="475"/>
      <c r="G72" s="475"/>
      <c r="H72" s="475"/>
      <c r="I72" s="475"/>
      <c r="J72" s="475"/>
      <c r="K72" s="475"/>
      <c r="L72" s="475"/>
      <c r="M72" s="475"/>
    </row>
    <row r="73" spans="1:13" s="89" customFormat="1" ht="12.75">
      <c r="A73" s="509"/>
      <c r="B73" s="507"/>
      <c r="C73" s="509"/>
      <c r="D73" s="507"/>
      <c r="E73" s="507"/>
      <c r="F73" s="475"/>
      <c r="G73" s="475"/>
      <c r="H73" s="475"/>
      <c r="I73" s="475"/>
      <c r="J73" s="475"/>
      <c r="K73" s="475"/>
      <c r="L73" s="475"/>
      <c r="M73" s="475"/>
    </row>
    <row r="74" spans="1:13" s="89" customFormat="1" ht="12.75">
      <c r="A74" s="509"/>
      <c r="B74" s="507"/>
      <c r="C74" s="509"/>
      <c r="D74" s="507"/>
      <c r="E74" s="507"/>
      <c r="F74" s="475"/>
      <c r="G74" s="475"/>
      <c r="H74" s="475"/>
      <c r="I74" s="475"/>
      <c r="J74" s="475"/>
      <c r="K74" s="475"/>
      <c r="L74" s="475"/>
      <c r="M74" s="475"/>
    </row>
    <row r="75" spans="1:13" s="89" customFormat="1" ht="12.75">
      <c r="A75" s="509"/>
      <c r="B75" s="507"/>
      <c r="C75" s="509"/>
      <c r="D75" s="507"/>
      <c r="E75" s="507"/>
      <c r="F75" s="475"/>
      <c r="G75" s="475"/>
      <c r="H75" s="475"/>
      <c r="I75" s="475"/>
      <c r="J75" s="475"/>
      <c r="K75" s="475"/>
      <c r="L75" s="475"/>
      <c r="M75" s="475"/>
    </row>
    <row r="76" spans="1:13" s="89" customFormat="1" ht="12.75">
      <c r="A76" s="509"/>
      <c r="B76" s="507"/>
      <c r="C76" s="509"/>
      <c r="D76" s="507"/>
      <c r="E76" s="507"/>
      <c r="F76" s="475"/>
      <c r="G76" s="475"/>
      <c r="H76" s="475"/>
      <c r="I76" s="475"/>
      <c r="J76" s="475"/>
      <c r="K76" s="475"/>
      <c r="L76" s="475"/>
      <c r="M76" s="475"/>
    </row>
    <row r="77" spans="1:13" s="89" customFormat="1" ht="12.75">
      <c r="A77" s="509"/>
      <c r="B77" s="507"/>
      <c r="C77" s="509"/>
      <c r="D77" s="507"/>
      <c r="E77" s="507"/>
      <c r="F77" s="475"/>
      <c r="G77" s="475"/>
      <c r="H77" s="475"/>
      <c r="I77" s="475"/>
      <c r="J77" s="475"/>
      <c r="K77" s="475"/>
      <c r="L77" s="475"/>
      <c r="M77" s="475"/>
    </row>
    <row r="78" spans="1:13" s="89" customFormat="1" ht="12.75">
      <c r="A78" s="509"/>
      <c r="B78" s="507"/>
      <c r="C78" s="509"/>
      <c r="D78" s="507"/>
      <c r="E78" s="507"/>
      <c r="F78" s="475"/>
      <c r="G78" s="475"/>
      <c r="H78" s="475"/>
      <c r="I78" s="475"/>
      <c r="J78" s="475"/>
      <c r="K78" s="475"/>
      <c r="L78" s="475"/>
      <c r="M78" s="475"/>
    </row>
    <row r="79" spans="1:13" s="89" customFormat="1" ht="12.75">
      <c r="A79" s="509"/>
      <c r="B79" s="507"/>
      <c r="C79" s="509"/>
      <c r="D79" s="507"/>
      <c r="E79" s="507"/>
      <c r="F79" s="475"/>
      <c r="G79" s="475"/>
      <c r="H79" s="475"/>
      <c r="I79" s="475"/>
      <c r="J79" s="475"/>
      <c r="K79" s="475"/>
      <c r="L79" s="475"/>
      <c r="M79" s="475"/>
    </row>
    <row r="80" spans="1:13" s="89" customFormat="1" ht="12.75">
      <c r="A80" s="509"/>
      <c r="B80" s="507"/>
      <c r="C80" s="509"/>
      <c r="D80" s="507"/>
      <c r="E80" s="507"/>
      <c r="F80" s="475"/>
      <c r="G80" s="475"/>
      <c r="H80" s="475"/>
      <c r="I80" s="475"/>
      <c r="J80" s="475"/>
      <c r="K80" s="475"/>
      <c r="L80" s="475"/>
      <c r="M80" s="475"/>
    </row>
    <row r="81" spans="1:13" s="89" customFormat="1" ht="12.75">
      <c r="A81" s="509"/>
      <c r="B81" s="507"/>
      <c r="C81" s="509"/>
      <c r="D81" s="507"/>
      <c r="E81" s="507"/>
      <c r="F81" s="475"/>
      <c r="G81" s="475"/>
      <c r="H81" s="475"/>
      <c r="I81" s="475"/>
      <c r="J81" s="475"/>
      <c r="K81" s="475"/>
      <c r="L81" s="475"/>
      <c r="M81" s="475"/>
    </row>
    <row r="82" spans="1:13" s="89" customFormat="1" ht="12.75">
      <c r="A82" s="509"/>
      <c r="B82" s="507"/>
      <c r="C82" s="509"/>
      <c r="D82" s="507"/>
      <c r="E82" s="507"/>
      <c r="F82" s="475"/>
      <c r="G82" s="475"/>
      <c r="H82" s="475"/>
      <c r="I82" s="475"/>
      <c r="J82" s="475"/>
      <c r="K82" s="475"/>
      <c r="L82" s="475"/>
      <c r="M82" s="475"/>
    </row>
    <row r="83" spans="1:13" s="89" customFormat="1" ht="12.75">
      <c r="A83" s="509"/>
      <c r="B83" s="507"/>
      <c r="C83" s="509"/>
      <c r="D83" s="507"/>
      <c r="E83" s="507"/>
      <c r="F83" s="475"/>
      <c r="G83" s="475"/>
      <c r="H83" s="475"/>
      <c r="I83" s="475"/>
      <c r="J83" s="475"/>
      <c r="K83" s="475"/>
      <c r="L83" s="475"/>
      <c r="M83" s="475"/>
    </row>
    <row r="84" spans="1:13" s="89" customFormat="1" ht="12.75">
      <c r="A84" s="509"/>
      <c r="B84" s="507"/>
      <c r="C84" s="509"/>
      <c r="D84" s="507"/>
      <c r="E84" s="507"/>
      <c r="F84" s="475"/>
      <c r="G84" s="475"/>
      <c r="H84" s="475"/>
      <c r="I84" s="475"/>
      <c r="J84" s="475"/>
      <c r="K84" s="475"/>
      <c r="L84" s="475"/>
      <c r="M84" s="475"/>
    </row>
    <row r="85" spans="1:13" s="89" customFormat="1" ht="12.75">
      <c r="A85" s="509"/>
      <c r="B85" s="507"/>
      <c r="C85" s="509"/>
      <c r="D85" s="507"/>
      <c r="E85" s="507"/>
      <c r="F85" s="475"/>
      <c r="G85" s="475"/>
      <c r="H85" s="475"/>
      <c r="I85" s="475"/>
      <c r="J85" s="475"/>
      <c r="K85" s="475"/>
      <c r="L85" s="475"/>
      <c r="M85" s="475"/>
    </row>
    <row r="86" spans="1:13" s="89" customFormat="1" ht="12.75">
      <c r="A86" s="509"/>
      <c r="B86" s="507"/>
      <c r="C86" s="509"/>
      <c r="D86" s="507"/>
      <c r="E86" s="507"/>
      <c r="F86" s="475"/>
      <c r="G86" s="475"/>
      <c r="H86" s="475"/>
      <c r="I86" s="475"/>
      <c r="J86" s="475"/>
      <c r="K86" s="475"/>
      <c r="L86" s="475"/>
      <c r="M86" s="475"/>
    </row>
    <row r="87" spans="1:13" s="89" customFormat="1" ht="12.75">
      <c r="A87" s="509"/>
      <c r="B87" s="507"/>
      <c r="C87" s="509"/>
      <c r="D87" s="507"/>
      <c r="E87" s="507"/>
      <c r="F87" s="475"/>
      <c r="G87" s="475"/>
      <c r="H87" s="475"/>
      <c r="I87" s="475"/>
      <c r="J87" s="475"/>
      <c r="K87" s="475"/>
      <c r="L87" s="475"/>
      <c r="M87" s="475"/>
    </row>
    <row r="88" spans="1:13" s="89" customFormat="1" ht="12.75">
      <c r="A88" s="509"/>
      <c r="B88" s="507"/>
      <c r="C88" s="509"/>
      <c r="D88" s="507"/>
      <c r="E88" s="507"/>
      <c r="F88" s="475"/>
      <c r="G88" s="475"/>
      <c r="H88" s="475"/>
      <c r="I88" s="475"/>
      <c r="J88" s="475"/>
      <c r="K88" s="475"/>
      <c r="L88" s="475"/>
      <c r="M88" s="475"/>
    </row>
    <row r="89" spans="1:13" s="89" customFormat="1" ht="12.75">
      <c r="A89" s="509"/>
      <c r="B89" s="507"/>
      <c r="C89" s="509"/>
      <c r="D89" s="507"/>
      <c r="E89" s="507"/>
      <c r="F89" s="475"/>
      <c r="G89" s="475"/>
      <c r="H89" s="475"/>
      <c r="I89" s="475"/>
      <c r="J89" s="475"/>
      <c r="K89" s="475"/>
      <c r="L89" s="475"/>
      <c r="M89" s="475"/>
    </row>
    <row r="90" spans="1:13" s="89" customFormat="1" ht="12.75">
      <c r="A90" s="509"/>
      <c r="B90" s="507"/>
      <c r="C90" s="509"/>
      <c r="D90" s="507"/>
      <c r="E90" s="507"/>
      <c r="F90" s="475"/>
      <c r="G90" s="475"/>
      <c r="H90" s="475"/>
      <c r="I90" s="475"/>
      <c r="J90" s="475"/>
      <c r="K90" s="475"/>
      <c r="L90" s="475"/>
      <c r="M90" s="475"/>
    </row>
    <row r="91" spans="1:13" s="89" customFormat="1" ht="12.75">
      <c r="A91" s="509"/>
      <c r="B91" s="507"/>
      <c r="C91" s="509"/>
      <c r="D91" s="507"/>
      <c r="E91" s="507"/>
      <c r="F91" s="475"/>
      <c r="G91" s="475"/>
      <c r="H91" s="475"/>
      <c r="I91" s="475"/>
      <c r="J91" s="475"/>
      <c r="K91" s="475"/>
      <c r="L91" s="475"/>
      <c r="M91" s="475"/>
    </row>
    <row r="92" spans="1:13" s="89" customFormat="1" ht="12.75">
      <c r="A92" s="509"/>
      <c r="B92" s="507"/>
      <c r="C92" s="509"/>
      <c r="D92" s="507"/>
      <c r="E92" s="507"/>
      <c r="F92" s="475"/>
      <c r="G92" s="475"/>
      <c r="H92" s="475"/>
      <c r="I92" s="475"/>
      <c r="J92" s="475"/>
      <c r="K92" s="475"/>
      <c r="L92" s="475"/>
      <c r="M92" s="475"/>
    </row>
    <row r="93" spans="1:13" s="89" customFormat="1" ht="12.75">
      <c r="A93" s="509"/>
      <c r="B93" s="507"/>
      <c r="C93" s="509"/>
      <c r="D93" s="507"/>
      <c r="E93" s="507"/>
      <c r="F93" s="475"/>
      <c r="G93" s="475"/>
      <c r="H93" s="475"/>
      <c r="I93" s="475"/>
      <c r="J93" s="475"/>
      <c r="K93" s="475"/>
      <c r="L93" s="475"/>
      <c r="M93" s="475"/>
    </row>
    <row r="94" spans="1:13" s="89" customFormat="1" ht="12.75">
      <c r="A94" s="509"/>
      <c r="B94" s="507"/>
      <c r="C94" s="509"/>
      <c r="D94" s="507"/>
      <c r="E94" s="507"/>
      <c r="F94" s="475"/>
      <c r="G94" s="475"/>
      <c r="H94" s="475"/>
      <c r="I94" s="475"/>
      <c r="J94" s="475"/>
      <c r="K94" s="475"/>
      <c r="L94" s="475"/>
      <c r="M94" s="475"/>
    </row>
    <row r="95" spans="1:13" s="89" customFormat="1" ht="12.75">
      <c r="A95" s="509"/>
      <c r="B95" s="507"/>
      <c r="C95" s="509"/>
      <c r="D95" s="507"/>
      <c r="E95" s="507"/>
      <c r="F95" s="475"/>
      <c r="G95" s="475"/>
      <c r="H95" s="475"/>
      <c r="I95" s="475"/>
      <c r="J95" s="475"/>
      <c r="K95" s="475"/>
      <c r="L95" s="475"/>
      <c r="M95" s="475"/>
    </row>
    <row r="96" spans="1:13" s="89" customFormat="1" ht="12.75">
      <c r="A96" s="509"/>
      <c r="B96" s="507"/>
      <c r="C96" s="509"/>
      <c r="D96" s="507"/>
      <c r="E96" s="507"/>
      <c r="F96" s="475"/>
      <c r="G96" s="475"/>
      <c r="H96" s="475"/>
      <c r="I96" s="475"/>
      <c r="J96" s="475"/>
      <c r="K96" s="475"/>
      <c r="L96" s="475"/>
      <c r="M96" s="475"/>
    </row>
    <row r="97" spans="1:13" s="89" customFormat="1" ht="12.75">
      <c r="A97" s="509"/>
      <c r="B97" s="507"/>
      <c r="C97" s="509"/>
      <c r="D97" s="507"/>
      <c r="E97" s="507"/>
      <c r="F97" s="475"/>
      <c r="G97" s="475"/>
      <c r="H97" s="475"/>
      <c r="I97" s="475"/>
      <c r="J97" s="475"/>
      <c r="K97" s="475"/>
      <c r="L97" s="475"/>
      <c r="M97" s="475"/>
    </row>
    <row r="98" spans="1:13" s="89" customFormat="1" ht="12.75">
      <c r="A98" s="509"/>
      <c r="B98" s="507"/>
      <c r="C98" s="509"/>
      <c r="D98" s="507"/>
      <c r="E98" s="507"/>
      <c r="F98" s="475"/>
      <c r="G98" s="475"/>
      <c r="H98" s="475"/>
      <c r="I98" s="475"/>
      <c r="J98" s="475"/>
      <c r="K98" s="475"/>
      <c r="L98" s="475"/>
      <c r="M98" s="475"/>
    </row>
    <row r="99" spans="1:13" s="89" customFormat="1" ht="12.75">
      <c r="A99" s="509"/>
      <c r="B99" s="507"/>
      <c r="C99" s="509"/>
      <c r="D99" s="507"/>
      <c r="E99" s="507"/>
      <c r="F99" s="475"/>
      <c r="G99" s="475"/>
      <c r="H99" s="475"/>
      <c r="I99" s="475"/>
      <c r="J99" s="475"/>
      <c r="K99" s="475"/>
      <c r="L99" s="475"/>
      <c r="M99" s="475"/>
    </row>
    <row r="100" spans="1:13" s="89" customFormat="1" ht="12.75">
      <c r="A100" s="509"/>
      <c r="B100" s="507"/>
      <c r="C100" s="509"/>
      <c r="D100" s="507"/>
      <c r="E100" s="507"/>
      <c r="F100" s="475"/>
      <c r="G100" s="475"/>
      <c r="H100" s="475"/>
      <c r="I100" s="475"/>
      <c r="J100" s="475"/>
      <c r="K100" s="475"/>
      <c r="L100" s="475"/>
      <c r="M100" s="475"/>
    </row>
    <row r="101" spans="1:13" s="89" customFormat="1" ht="12.75">
      <c r="A101" s="509"/>
      <c r="B101" s="507"/>
      <c r="C101" s="509"/>
      <c r="D101" s="507"/>
      <c r="E101" s="507"/>
      <c r="F101" s="475"/>
      <c r="G101" s="475"/>
      <c r="H101" s="475"/>
      <c r="I101" s="475"/>
      <c r="J101" s="475"/>
      <c r="K101" s="475"/>
      <c r="L101" s="475"/>
      <c r="M101" s="475"/>
    </row>
    <row r="102" spans="1:13" s="89" customFormat="1" ht="12.75">
      <c r="A102" s="509"/>
      <c r="B102" s="507"/>
      <c r="C102" s="509"/>
      <c r="D102" s="507"/>
      <c r="E102" s="507"/>
      <c r="F102" s="475"/>
      <c r="G102" s="475"/>
      <c r="H102" s="475"/>
      <c r="I102" s="475"/>
      <c r="J102" s="475"/>
      <c r="K102" s="475"/>
      <c r="L102" s="475"/>
      <c r="M102" s="475"/>
    </row>
    <row r="103" spans="1:13" s="89" customFormat="1" ht="12.75">
      <c r="A103" s="509"/>
      <c r="B103" s="507"/>
      <c r="C103" s="509"/>
      <c r="D103" s="507"/>
      <c r="E103" s="507"/>
      <c r="F103" s="475"/>
      <c r="G103" s="475"/>
      <c r="H103" s="475"/>
      <c r="I103" s="475"/>
      <c r="J103" s="475"/>
      <c r="K103" s="475"/>
      <c r="L103" s="475"/>
      <c r="M103" s="475"/>
    </row>
    <row r="104" spans="1:13" s="89" customFormat="1" ht="12.75">
      <c r="A104" s="509"/>
      <c r="B104" s="507"/>
      <c r="C104" s="509"/>
      <c r="D104" s="507"/>
      <c r="E104" s="507"/>
      <c r="F104" s="475"/>
      <c r="G104" s="475"/>
      <c r="H104" s="475"/>
      <c r="I104" s="475"/>
      <c r="J104" s="475"/>
      <c r="K104" s="475"/>
      <c r="L104" s="475"/>
      <c r="M104" s="475"/>
    </row>
    <row r="105" spans="1:13" s="89" customFormat="1" ht="12.75">
      <c r="A105" s="509"/>
      <c r="B105" s="507"/>
      <c r="C105" s="509"/>
      <c r="D105" s="507"/>
      <c r="E105" s="507"/>
      <c r="F105" s="475"/>
      <c r="G105" s="475"/>
      <c r="H105" s="475"/>
      <c r="I105" s="475"/>
      <c r="J105" s="475"/>
      <c r="K105" s="475"/>
      <c r="L105" s="475"/>
      <c r="M105" s="475"/>
    </row>
    <row r="106" spans="1:13" s="89" customFormat="1" ht="12.75">
      <c r="A106" s="509"/>
      <c r="B106" s="507"/>
      <c r="C106" s="509"/>
      <c r="D106" s="507"/>
      <c r="E106" s="507"/>
      <c r="F106" s="475"/>
      <c r="G106" s="475"/>
      <c r="H106" s="475"/>
      <c r="I106" s="475"/>
      <c r="J106" s="475"/>
      <c r="K106" s="475"/>
      <c r="L106" s="475"/>
      <c r="M106" s="475"/>
    </row>
    <row r="107" spans="1:13" s="89" customFormat="1" ht="12.75">
      <c r="A107" s="509"/>
      <c r="B107" s="507"/>
      <c r="C107" s="509"/>
      <c r="D107" s="507"/>
      <c r="E107" s="507"/>
      <c r="F107" s="475"/>
      <c r="G107" s="475"/>
      <c r="H107" s="475"/>
      <c r="I107" s="475"/>
      <c r="J107" s="475"/>
      <c r="K107" s="475"/>
      <c r="L107" s="475"/>
      <c r="M107" s="475"/>
    </row>
    <row r="108" spans="1:13" s="89" customFormat="1" ht="12.75">
      <c r="A108" s="509"/>
      <c r="B108" s="507"/>
      <c r="C108" s="509"/>
      <c r="D108" s="507"/>
      <c r="E108" s="507"/>
      <c r="F108" s="475"/>
      <c r="G108" s="475"/>
      <c r="H108" s="475"/>
      <c r="I108" s="475"/>
      <c r="J108" s="475"/>
      <c r="K108" s="475"/>
      <c r="L108" s="475"/>
      <c r="M108" s="475"/>
    </row>
    <row r="109" spans="1:13" s="89" customFormat="1" ht="12.75">
      <c r="A109" s="509"/>
      <c r="B109" s="507"/>
      <c r="C109" s="509"/>
      <c r="D109" s="507"/>
      <c r="E109" s="507"/>
      <c r="F109" s="475"/>
      <c r="G109" s="475"/>
      <c r="H109" s="475"/>
      <c r="I109" s="475"/>
      <c r="J109" s="475"/>
      <c r="K109" s="475"/>
      <c r="L109" s="475"/>
      <c r="M109" s="475"/>
    </row>
  </sheetData>
  <mergeCells count="1">
    <mergeCell ref="B5:D5"/>
  </mergeCells>
  <printOptions horizontalCentered="1"/>
  <pageMargins left="0.5" right="0.5" top="0.75" bottom="0.5" header="0.5" footer="0.5"/>
  <pageSetup horizontalDpi="600" verticalDpi="600" orientation="landscape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62"/>
  <sheetViews>
    <sheetView zoomScale="90" zoomScaleNormal="90" workbookViewId="0" topLeftCell="A1">
      <selection activeCell="E16" sqref="E16"/>
    </sheetView>
  </sheetViews>
  <sheetFormatPr defaultColWidth="9.140625" defaultRowHeight="12.75"/>
  <cols>
    <col min="1" max="1" width="2.57421875" style="34" customWidth="1"/>
    <col min="2" max="2" width="65.7109375" style="2" customWidth="1"/>
    <col min="3" max="3" width="7.140625" style="34" customWidth="1"/>
    <col min="4" max="4" width="20.7109375" style="34" hidden="1" customWidth="1"/>
    <col min="5" max="8" width="20.7109375" style="34" customWidth="1"/>
    <col min="9" max="9" width="11.8515625" style="87" hidden="1" customWidth="1"/>
    <col min="10" max="11" width="0" style="87" hidden="1" customWidth="1"/>
    <col min="12" max="12" width="20.28125" style="87" hidden="1" customWidth="1"/>
    <col min="13" max="13" width="9.140625" style="87" customWidth="1" collapsed="1"/>
  </cols>
  <sheetData>
    <row r="1" spans="1:13" ht="15">
      <c r="A1" s="50" t="s">
        <v>491</v>
      </c>
      <c r="B1" s="93"/>
      <c r="C1" s="93"/>
      <c r="D1" s="93"/>
      <c r="E1" s="93"/>
      <c r="F1" s="93"/>
      <c r="G1" s="93"/>
      <c r="H1" s="435"/>
      <c r="I1" s="97"/>
      <c r="J1" s="97"/>
      <c r="K1" s="97"/>
      <c r="L1" s="97"/>
      <c r="M1" s="97"/>
    </row>
    <row r="2" spans="1:13" ht="15.75">
      <c r="A2" s="55" t="s">
        <v>394</v>
      </c>
      <c r="B2" s="12"/>
      <c r="C2" s="12"/>
      <c r="D2" s="12"/>
      <c r="E2" s="12"/>
      <c r="F2" s="12"/>
      <c r="G2" s="12"/>
      <c r="H2" s="436"/>
      <c r="I2" s="101"/>
      <c r="J2" s="101"/>
      <c r="K2" s="101"/>
      <c r="L2" s="101"/>
      <c r="M2" s="101"/>
    </row>
    <row r="3" spans="1:12" ht="12.75">
      <c r="A3" s="103" t="str">
        <f>"  As of "&amp;TEXT(I3,"MMMM DD, YYY")</f>
        <v>  As of June 30, 2005</v>
      </c>
      <c r="B3" s="16"/>
      <c r="C3" s="16"/>
      <c r="D3" s="16"/>
      <c r="E3" s="16"/>
      <c r="F3" s="16"/>
      <c r="G3" s="16"/>
      <c r="H3" s="437"/>
      <c r="I3" s="107" t="s">
        <v>598</v>
      </c>
      <c r="L3" s="87" t="s">
        <v>599</v>
      </c>
    </row>
    <row r="4" spans="1:9" ht="15.75">
      <c r="A4" s="438"/>
      <c r="B4" s="16"/>
      <c r="C4" s="16"/>
      <c r="D4" s="16"/>
      <c r="E4" s="16"/>
      <c r="F4" s="16"/>
      <c r="G4" s="16"/>
      <c r="H4" s="437"/>
      <c r="I4" s="2"/>
    </row>
    <row r="5" spans="1:8" ht="15.75" customHeight="1">
      <c r="A5" s="123"/>
      <c r="B5" s="29"/>
      <c r="C5" s="124"/>
      <c r="D5" s="125" t="s">
        <v>346</v>
      </c>
      <c r="E5" s="125" t="s">
        <v>346</v>
      </c>
      <c r="F5" s="125"/>
      <c r="G5" s="125"/>
      <c r="H5" s="125" t="s">
        <v>346</v>
      </c>
    </row>
    <row r="6" spans="1:8" ht="12.75">
      <c r="A6" s="130"/>
      <c r="B6" s="131"/>
      <c r="C6" s="132"/>
      <c r="D6" s="439" t="s">
        <v>395</v>
      </c>
      <c r="E6" s="439" t="s">
        <v>396</v>
      </c>
      <c r="F6" s="133" t="s">
        <v>397</v>
      </c>
      <c r="G6" s="133" t="s">
        <v>398</v>
      </c>
      <c r="H6" s="133" t="str">
        <f>TEXT(I3,"MMMM DD, YYY")</f>
        <v>June 30, 2005</v>
      </c>
    </row>
    <row r="7" spans="1:8" ht="12.75">
      <c r="A7" s="23" t="s">
        <v>399</v>
      </c>
      <c r="B7" s="76"/>
      <c r="C7" s="24"/>
      <c r="D7" s="27"/>
      <c r="E7" s="27"/>
      <c r="F7" s="27"/>
      <c r="G7" s="27"/>
      <c r="H7" s="27"/>
    </row>
    <row r="8" spans="1:13" s="440" customFormat="1" ht="12.75">
      <c r="A8" s="30"/>
      <c r="B8" s="70" t="s">
        <v>400</v>
      </c>
      <c r="C8" s="31"/>
      <c r="D8" s="32">
        <v>18762177.3</v>
      </c>
      <c r="E8" s="35">
        <f aca="true" t="shared" si="0" ref="E8:E15">D8</f>
        <v>18762177.3</v>
      </c>
      <c r="F8" s="35">
        <v>750914</v>
      </c>
      <c r="G8" s="35">
        <v>0</v>
      </c>
      <c r="H8" s="35">
        <f aca="true" t="shared" si="1" ref="H8:H15">E8+F8+G8</f>
        <v>19513091.3</v>
      </c>
      <c r="I8" s="87"/>
      <c r="J8" s="87"/>
      <c r="K8" s="87"/>
      <c r="L8" s="87"/>
      <c r="M8" s="87"/>
    </row>
    <row r="9" spans="1:13" s="440" customFormat="1" ht="12.75">
      <c r="A9" s="30"/>
      <c r="B9" s="70" t="s">
        <v>722</v>
      </c>
      <c r="C9" s="31"/>
      <c r="D9" s="32">
        <v>1546767.41</v>
      </c>
      <c r="E9" s="37">
        <f t="shared" si="0"/>
        <v>1546767.41</v>
      </c>
      <c r="F9" s="37">
        <v>0</v>
      </c>
      <c r="G9" s="37">
        <v>0</v>
      </c>
      <c r="H9" s="37">
        <f t="shared" si="1"/>
        <v>1546767.41</v>
      </c>
      <c r="I9" s="87"/>
      <c r="J9" s="87"/>
      <c r="K9" s="87"/>
      <c r="L9" s="87"/>
      <c r="M9" s="87"/>
    </row>
    <row r="10" spans="1:13" s="440" customFormat="1" ht="12.75">
      <c r="A10" s="30"/>
      <c r="B10" s="70" t="s">
        <v>725</v>
      </c>
      <c r="C10" s="31"/>
      <c r="D10" s="32">
        <v>371550.35</v>
      </c>
      <c r="E10" s="37">
        <f t="shared" si="0"/>
        <v>371550.35</v>
      </c>
      <c r="F10" s="37">
        <v>0</v>
      </c>
      <c r="G10" s="37">
        <v>0</v>
      </c>
      <c r="H10" s="37">
        <f t="shared" si="1"/>
        <v>371550.35</v>
      </c>
      <c r="I10" s="87"/>
      <c r="J10" s="87"/>
      <c r="K10" s="87"/>
      <c r="L10" s="87"/>
      <c r="M10" s="87"/>
    </row>
    <row r="11" spans="1:13" s="440" customFormat="1" ht="12.75">
      <c r="A11" s="30"/>
      <c r="B11" s="70" t="s">
        <v>401</v>
      </c>
      <c r="C11" s="31"/>
      <c r="D11" s="32">
        <v>49351121.82</v>
      </c>
      <c r="E11" s="37">
        <f t="shared" si="0"/>
        <v>49351121.82</v>
      </c>
      <c r="F11" s="37">
        <v>1399599.47</v>
      </c>
      <c r="G11" s="37">
        <v>-745453</v>
      </c>
      <c r="H11" s="37">
        <f t="shared" si="1"/>
        <v>50005268.29</v>
      </c>
      <c r="I11" s="87"/>
      <c r="J11" s="87"/>
      <c r="K11" s="87"/>
      <c r="L11" s="87"/>
      <c r="M11" s="87"/>
    </row>
    <row r="12" spans="1:13" s="440" customFormat="1" ht="12.75">
      <c r="A12" s="30"/>
      <c r="B12" s="70" t="s">
        <v>402</v>
      </c>
      <c r="C12" s="31"/>
      <c r="D12" s="32">
        <v>0</v>
      </c>
      <c r="E12" s="37">
        <f t="shared" si="0"/>
        <v>0</v>
      </c>
      <c r="F12" s="37">
        <v>0</v>
      </c>
      <c r="G12" s="37">
        <v>0</v>
      </c>
      <c r="H12" s="37">
        <f t="shared" si="1"/>
        <v>0</v>
      </c>
      <c r="I12" s="87"/>
      <c r="J12" s="87"/>
      <c r="K12" s="87"/>
      <c r="L12" s="87"/>
      <c r="M12" s="87"/>
    </row>
    <row r="13" spans="1:13" s="440" customFormat="1" ht="12.75">
      <c r="A13" s="30"/>
      <c r="B13" s="70" t="s">
        <v>403</v>
      </c>
      <c r="C13" s="31"/>
      <c r="D13" s="32">
        <v>7361</v>
      </c>
      <c r="E13" s="37">
        <f t="shared" si="0"/>
        <v>7361</v>
      </c>
      <c r="F13" s="37">
        <v>0</v>
      </c>
      <c r="G13" s="37">
        <v>0</v>
      </c>
      <c r="H13" s="37">
        <f t="shared" si="1"/>
        <v>7361</v>
      </c>
      <c r="I13" s="87"/>
      <c r="J13" s="87"/>
      <c r="K13" s="87"/>
      <c r="L13" s="87"/>
      <c r="M13" s="87"/>
    </row>
    <row r="14" spans="1:13" s="440" customFormat="1" ht="12.75">
      <c r="A14" s="30"/>
      <c r="B14" s="70" t="s">
        <v>404</v>
      </c>
      <c r="C14" s="31"/>
      <c r="D14" s="32">
        <v>0</v>
      </c>
      <c r="E14" s="37">
        <f t="shared" si="0"/>
        <v>0</v>
      </c>
      <c r="F14" s="37">
        <v>0</v>
      </c>
      <c r="G14" s="37">
        <v>0</v>
      </c>
      <c r="H14" s="37">
        <f t="shared" si="1"/>
        <v>0</v>
      </c>
      <c r="I14" s="87"/>
      <c r="J14" s="87"/>
      <c r="K14" s="87"/>
      <c r="L14" s="87"/>
      <c r="M14" s="87"/>
    </row>
    <row r="15" spans="1:13" s="440" customFormat="1" ht="12.75">
      <c r="A15" s="30"/>
      <c r="B15" s="70" t="s">
        <v>405</v>
      </c>
      <c r="C15" s="31"/>
      <c r="D15" s="32">
        <v>47939.25</v>
      </c>
      <c r="E15" s="37">
        <f t="shared" si="0"/>
        <v>47939.25</v>
      </c>
      <c r="F15" s="37">
        <v>1768264.45</v>
      </c>
      <c r="G15" s="37">
        <v>0</v>
      </c>
      <c r="H15" s="37">
        <f t="shared" si="1"/>
        <v>1816203.7</v>
      </c>
      <c r="I15" s="87"/>
      <c r="J15" s="87"/>
      <c r="K15" s="87"/>
      <c r="L15" s="87"/>
      <c r="M15" s="87"/>
    </row>
    <row r="16" spans="1:13" ht="12.75">
      <c r="A16" s="30"/>
      <c r="B16" s="76"/>
      <c r="C16" s="24"/>
      <c r="D16" s="27"/>
      <c r="E16" s="40"/>
      <c r="F16" s="40"/>
      <c r="G16" s="40"/>
      <c r="H16" s="40"/>
      <c r="I16" s="140"/>
      <c r="J16" s="140"/>
      <c r="K16" s="140"/>
      <c r="L16" s="140"/>
      <c r="M16" s="140"/>
    </row>
    <row r="17" spans="1:13" ht="12.75">
      <c r="A17" s="30"/>
      <c r="B17" s="76" t="s">
        <v>406</v>
      </c>
      <c r="C17" s="24"/>
      <c r="D17" s="27">
        <f>D15+D14+D13+D12+D11+D10+D9+D8</f>
        <v>70086917.13</v>
      </c>
      <c r="E17" s="40">
        <f>E15+E14+E13+E12+E11+E10+E9+E8</f>
        <v>70086917.13</v>
      </c>
      <c r="F17" s="40">
        <f>F15+F14+F13+F12+F11+F10+F9+F8</f>
        <v>3918777.92</v>
      </c>
      <c r="G17" s="40">
        <f>G15+G14+G13+G12+G11+G10+G9+G8</f>
        <v>-745453</v>
      </c>
      <c r="H17" s="40">
        <f>H15+H14+H13+H12+H11+H10+H9+H8</f>
        <v>73260242.05</v>
      </c>
      <c r="I17" s="140"/>
      <c r="J17" s="140"/>
      <c r="K17" s="140"/>
      <c r="L17" s="140"/>
      <c r="M17" s="140"/>
    </row>
    <row r="18" spans="1:13" ht="12.75">
      <c r="A18" s="23"/>
      <c r="B18" s="76"/>
      <c r="C18" s="24"/>
      <c r="D18" s="27"/>
      <c r="E18" s="40"/>
      <c r="F18" s="40"/>
      <c r="G18" s="40"/>
      <c r="H18" s="40"/>
      <c r="I18" s="140"/>
      <c r="J18" s="140"/>
      <c r="K18" s="140"/>
      <c r="L18" s="140"/>
      <c r="M18" s="140"/>
    </row>
    <row r="19" spans="1:13" ht="12.75">
      <c r="A19" s="23" t="s">
        <v>407</v>
      </c>
      <c r="B19" s="76"/>
      <c r="C19" s="24"/>
      <c r="D19" s="27"/>
      <c r="E19" s="40"/>
      <c r="F19" s="40"/>
      <c r="G19" s="40"/>
      <c r="H19" s="40"/>
      <c r="I19" s="140"/>
      <c r="J19" s="140"/>
      <c r="K19" s="140"/>
      <c r="L19" s="140"/>
      <c r="M19" s="140"/>
    </row>
    <row r="20" spans="1:13" s="440" customFormat="1" ht="12.75">
      <c r="A20" s="30"/>
      <c r="B20" s="70" t="s">
        <v>400</v>
      </c>
      <c r="C20" s="31"/>
      <c r="D20" s="32">
        <v>-10367606.67</v>
      </c>
      <c r="E20" s="37">
        <f>-D20</f>
        <v>10367606.67</v>
      </c>
      <c r="F20" s="37">
        <v>468091.17</v>
      </c>
      <c r="G20" s="37">
        <v>0</v>
      </c>
      <c r="H20" s="37">
        <f>E20+F20+G20</f>
        <v>10835697.84</v>
      </c>
      <c r="I20" s="87"/>
      <c r="J20" s="87"/>
      <c r="K20" s="87"/>
      <c r="L20" s="87"/>
      <c r="M20" s="87"/>
    </row>
    <row r="21" spans="1:13" s="440" customFormat="1" ht="12.75">
      <c r="A21" s="30"/>
      <c r="B21" s="70" t="s">
        <v>725</v>
      </c>
      <c r="C21" s="31"/>
      <c r="D21" s="32">
        <v>-302831.05</v>
      </c>
      <c r="E21" s="37">
        <f>-D21</f>
        <v>302831.05</v>
      </c>
      <c r="F21" s="37">
        <v>17179.83</v>
      </c>
      <c r="G21" s="37">
        <v>0</v>
      </c>
      <c r="H21" s="37">
        <f>E21+F21+G21</f>
        <v>320010.88</v>
      </c>
      <c r="I21" s="87"/>
      <c r="J21" s="87"/>
      <c r="K21" s="87"/>
      <c r="L21" s="87"/>
      <c r="M21" s="87"/>
    </row>
    <row r="22" spans="1:13" s="440" customFormat="1" ht="12.75">
      <c r="A22" s="30"/>
      <c r="B22" s="70" t="s">
        <v>401</v>
      </c>
      <c r="C22" s="31"/>
      <c r="D22" s="32">
        <v>-15711108.72</v>
      </c>
      <c r="E22" s="37">
        <f>-D22</f>
        <v>15711108.72</v>
      </c>
      <c r="F22" s="37">
        <v>5406543.656</v>
      </c>
      <c r="G22" s="37">
        <f>-692252.79+7232.79+7143.14</f>
        <v>-677876.86</v>
      </c>
      <c r="H22" s="37">
        <f>E22+F22+G22</f>
        <v>20439775.516000003</v>
      </c>
      <c r="I22" s="87"/>
      <c r="J22" s="87"/>
      <c r="K22" s="87"/>
      <c r="L22" s="87"/>
      <c r="M22" s="87"/>
    </row>
    <row r="23" spans="1:8" ht="12.75">
      <c r="A23" s="30"/>
      <c r="B23" s="70"/>
      <c r="C23" s="31"/>
      <c r="D23" s="32"/>
      <c r="E23" s="37"/>
      <c r="F23" s="37"/>
      <c r="G23" s="37"/>
      <c r="H23" s="37"/>
    </row>
    <row r="24" spans="1:13" ht="12.75">
      <c r="A24" s="30"/>
      <c r="B24" s="76" t="s">
        <v>408</v>
      </c>
      <c r="C24" s="24"/>
      <c r="D24" s="27">
        <f>D20+D21+D22</f>
        <v>-26381546.44</v>
      </c>
      <c r="E24" s="40">
        <f>E20+E21+E22</f>
        <v>26381546.44</v>
      </c>
      <c r="F24" s="40">
        <f>F20+F21+F22</f>
        <v>5891814.656</v>
      </c>
      <c r="G24" s="40">
        <f>G20+G21+G22</f>
        <v>-677876.86</v>
      </c>
      <c r="H24" s="40">
        <f>H20+H21+H22</f>
        <v>31595484.236</v>
      </c>
      <c r="I24" s="140"/>
      <c r="J24" s="140"/>
      <c r="K24" s="140"/>
      <c r="L24" s="140"/>
      <c r="M24" s="140"/>
    </row>
    <row r="25" spans="1:8" ht="12.75">
      <c r="A25" s="30"/>
      <c r="B25" s="70"/>
      <c r="C25" s="31"/>
      <c r="D25" s="32"/>
      <c r="E25" s="32"/>
      <c r="F25" s="32"/>
      <c r="G25" s="32"/>
      <c r="H25" s="32"/>
    </row>
    <row r="26" spans="1:8" ht="12.75">
      <c r="A26" s="30"/>
      <c r="B26" s="76" t="s">
        <v>409</v>
      </c>
      <c r="C26" s="24"/>
      <c r="D26" s="27">
        <f>D17-D24</f>
        <v>96468463.57</v>
      </c>
      <c r="E26" s="42">
        <f>E17-E24</f>
        <v>43705370.69</v>
      </c>
      <c r="F26" s="42">
        <f>F17-F24</f>
        <v>-1973036.7360000005</v>
      </c>
      <c r="G26" s="42">
        <f>G17-G24</f>
        <v>-67576.14000000001</v>
      </c>
      <c r="H26" s="42">
        <f>H17-H24</f>
        <v>41664757.813999996</v>
      </c>
    </row>
    <row r="62" spans="4:5" ht="12.75">
      <c r="D62" s="441"/>
      <c r="E62" s="441"/>
    </row>
  </sheetData>
  <printOptions/>
  <pageMargins left="0.5" right="0.5" top="0.75" bottom="0.5" header="0.5" footer="0.5"/>
  <pageSetup horizontalDpi="600" verticalDpi="600" orientation="landscape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109"/>
  <sheetViews>
    <sheetView zoomScale="90" zoomScaleNormal="90" workbookViewId="0" topLeftCell="C2">
      <selection activeCell="G35" sqref="G35"/>
    </sheetView>
  </sheetViews>
  <sheetFormatPr defaultColWidth="9.140625" defaultRowHeight="12.75" outlineLevelRow="1"/>
  <cols>
    <col min="1" max="2" width="9.140625" style="329" hidden="1" customWidth="1"/>
    <col min="3" max="3" width="80.7109375" style="329" customWidth="1"/>
    <col min="4" max="4" width="19.7109375" style="329" hidden="1" customWidth="1"/>
    <col min="5" max="5" width="12.421875" style="329" hidden="1" customWidth="1"/>
    <col min="6" max="8" width="20.7109375" style="442" customWidth="1"/>
    <col min="9" max="9" width="20.7109375" style="443" customWidth="1"/>
    <col min="10" max="10" width="9.140625" style="482" customWidth="1"/>
    <col min="11" max="11" width="0" style="89" hidden="1" customWidth="1"/>
    <col min="12" max="23" width="9.140625" style="89" customWidth="1"/>
    <col min="24" max="24" width="0" style="89" hidden="1" customWidth="1"/>
    <col min="25" max="26" width="9.140625" style="89" customWidth="1"/>
    <col min="27" max="16384" width="9.140625" style="329" customWidth="1"/>
  </cols>
  <sheetData>
    <row r="1" spans="1:9" ht="12.75" hidden="1">
      <c r="A1" s="329" t="s">
        <v>410</v>
      </c>
      <c r="B1" s="329" t="s">
        <v>489</v>
      </c>
      <c r="C1" s="329" t="s">
        <v>490</v>
      </c>
      <c r="D1" s="329" t="s">
        <v>411</v>
      </c>
      <c r="F1" s="442" t="s">
        <v>412</v>
      </c>
      <c r="G1" s="442" t="s">
        <v>413</v>
      </c>
      <c r="H1" s="442" t="s">
        <v>414</v>
      </c>
      <c r="I1" s="443" t="s">
        <v>490</v>
      </c>
    </row>
    <row r="2" spans="3:26" s="348" customFormat="1" ht="15.75" customHeight="1">
      <c r="C2" s="444" t="str">
        <f>"University of Missouri - "&amp;X4</f>
        <v>University of Missouri - System Administration</v>
      </c>
      <c r="D2" s="445"/>
      <c r="E2" s="445"/>
      <c r="F2" s="446"/>
      <c r="G2" s="446"/>
      <c r="H2" s="446"/>
      <c r="I2" s="447"/>
      <c r="J2" s="484"/>
      <c r="K2" s="489" t="s">
        <v>599</v>
      </c>
      <c r="L2" s="357"/>
      <c r="M2" s="357"/>
      <c r="N2" s="357"/>
      <c r="O2" s="357"/>
      <c r="P2" s="357"/>
      <c r="Q2" s="357"/>
      <c r="R2" s="357"/>
      <c r="S2" s="357"/>
      <c r="T2" s="357"/>
      <c r="U2" s="357"/>
      <c r="V2" s="357"/>
      <c r="W2" s="357"/>
      <c r="X2" s="489" t="s">
        <v>415</v>
      </c>
      <c r="Y2" s="357"/>
      <c r="Z2" s="357"/>
    </row>
    <row r="3" spans="3:26" s="348" customFormat="1" ht="15.75" customHeight="1">
      <c r="C3" s="445" t="s">
        <v>416</v>
      </c>
      <c r="D3" s="445"/>
      <c r="E3" s="445"/>
      <c r="F3" s="446"/>
      <c r="G3" s="446"/>
      <c r="H3" s="446"/>
      <c r="I3" s="447"/>
      <c r="J3" s="484"/>
      <c r="K3" s="357"/>
      <c r="L3" s="357"/>
      <c r="M3" s="357"/>
      <c r="N3" s="357"/>
      <c r="O3" s="357"/>
      <c r="P3" s="357"/>
      <c r="Q3" s="357"/>
      <c r="R3" s="357"/>
      <c r="S3" s="357"/>
      <c r="T3" s="357"/>
      <c r="U3" s="357"/>
      <c r="V3" s="357"/>
      <c r="W3" s="357"/>
      <c r="X3" s="489" t="s">
        <v>417</v>
      </c>
      <c r="Y3" s="357"/>
      <c r="Z3" s="357"/>
    </row>
    <row r="4" spans="3:24" ht="15.75" customHeight="1">
      <c r="C4" s="448" t="str">
        <f>"As of "&amp;TEXT(K5,"MMMM DD, YYY")</f>
        <v>As of June 30, 2005</v>
      </c>
      <c r="D4" s="448"/>
      <c r="E4" s="448"/>
      <c r="F4" s="449"/>
      <c r="G4" s="449"/>
      <c r="H4" s="449"/>
      <c r="I4" s="450"/>
      <c r="X4" s="490" t="s">
        <v>599</v>
      </c>
    </row>
    <row r="5" spans="3:24" ht="12.75" customHeight="1">
      <c r="C5" s="412"/>
      <c r="D5" s="412"/>
      <c r="E5" s="412"/>
      <c r="F5" s="449"/>
      <c r="G5" s="449"/>
      <c r="H5" s="449"/>
      <c r="I5" s="450"/>
      <c r="K5" s="490" t="s">
        <v>598</v>
      </c>
      <c r="X5" s="510" t="s">
        <v>598</v>
      </c>
    </row>
    <row r="6" spans="1:26" s="388" customFormat="1" ht="30" customHeight="1">
      <c r="A6" s="388" t="s">
        <v>489</v>
      </c>
      <c r="B6" s="369" t="s">
        <v>418</v>
      </c>
      <c r="C6" s="369" t="s">
        <v>418</v>
      </c>
      <c r="D6" s="451" t="s">
        <v>419</v>
      </c>
      <c r="E6" s="451"/>
      <c r="F6" s="452" t="s">
        <v>276</v>
      </c>
      <c r="G6" s="452" t="s">
        <v>420</v>
      </c>
      <c r="H6" s="452" t="s">
        <v>421</v>
      </c>
      <c r="I6" s="453" t="s">
        <v>422</v>
      </c>
      <c r="J6" s="487"/>
      <c r="K6" s="394"/>
      <c r="L6" s="394"/>
      <c r="M6" s="394"/>
      <c r="N6" s="394"/>
      <c r="O6" s="394"/>
      <c r="P6" s="394"/>
      <c r="Q6" s="394"/>
      <c r="R6" s="394"/>
      <c r="S6" s="394"/>
      <c r="T6" s="394"/>
      <c r="U6" s="394"/>
      <c r="V6" s="394"/>
      <c r="W6" s="394"/>
      <c r="X6" s="394"/>
      <c r="Y6" s="394"/>
      <c r="Z6" s="394"/>
    </row>
    <row r="7" spans="1:9" ht="12.75" outlineLevel="1">
      <c r="A7" s="329" t="s">
        <v>423</v>
      </c>
      <c r="B7" s="329" t="s">
        <v>424</v>
      </c>
      <c r="C7" s="329" t="str">
        <f aca="true" t="shared" si="0" ref="C7:C26">UPPER(B7)</f>
        <v>ALUMNI ALLIANCE LEGIS DAY</v>
      </c>
      <c r="D7" s="329" t="s">
        <v>425</v>
      </c>
      <c r="F7" s="454">
        <v>-211.26</v>
      </c>
      <c r="G7" s="454">
        <v>15240.7</v>
      </c>
      <c r="H7" s="454">
        <v>3479.58</v>
      </c>
      <c r="I7" s="454">
        <f aca="true" t="shared" si="1" ref="I7:I26">(F7+G7-H7)</f>
        <v>11549.86</v>
      </c>
    </row>
    <row r="8" spans="1:9" ht="12.75" outlineLevel="1">
      <c r="A8" s="329" t="s">
        <v>426</v>
      </c>
      <c r="B8" s="329" t="s">
        <v>427</v>
      </c>
      <c r="C8" s="329" t="str">
        <f t="shared" si="0"/>
        <v>MOBIUS OPERATIONS</v>
      </c>
      <c r="D8" s="329" t="s">
        <v>428</v>
      </c>
      <c r="F8" s="455">
        <v>158122.93</v>
      </c>
      <c r="G8" s="455">
        <v>1450345.59</v>
      </c>
      <c r="H8" s="455">
        <v>1355959.735</v>
      </c>
      <c r="I8" s="455">
        <f t="shared" si="1"/>
        <v>252508.78499999992</v>
      </c>
    </row>
    <row r="9" spans="1:9" ht="12.75" outlineLevel="1">
      <c r="A9" s="329" t="s">
        <v>429</v>
      </c>
      <c r="B9" s="329" t="s">
        <v>430</v>
      </c>
      <c r="C9" s="329" t="str">
        <f t="shared" si="0"/>
        <v>MOBIUS TRAINING</v>
      </c>
      <c r="D9" s="329" t="s">
        <v>431</v>
      </c>
      <c r="F9" s="455">
        <v>0</v>
      </c>
      <c r="G9" s="455">
        <v>196516.32</v>
      </c>
      <c r="H9" s="455">
        <v>196516.32</v>
      </c>
      <c r="I9" s="455">
        <f t="shared" si="1"/>
        <v>0</v>
      </c>
    </row>
    <row r="10" spans="1:9" ht="12.75" outlineLevel="1">
      <c r="A10" s="329" t="s">
        <v>432</v>
      </c>
      <c r="B10" s="329" t="s">
        <v>433</v>
      </c>
      <c r="C10" s="329" t="str">
        <f t="shared" si="0"/>
        <v>MOBIUS SUPPORT</v>
      </c>
      <c r="D10" s="329" t="s">
        <v>434</v>
      </c>
      <c r="F10" s="455">
        <v>0</v>
      </c>
      <c r="G10" s="455">
        <v>1418256.57</v>
      </c>
      <c r="H10" s="455">
        <v>1418256.57</v>
      </c>
      <c r="I10" s="455">
        <f t="shared" si="1"/>
        <v>0</v>
      </c>
    </row>
    <row r="11" spans="1:9" ht="12.75" outlineLevel="1">
      <c r="A11" s="329" t="s">
        <v>435</v>
      </c>
      <c r="B11" s="329" t="s">
        <v>436</v>
      </c>
      <c r="C11" s="329" t="str">
        <f t="shared" si="0"/>
        <v>GPN CONSORTUIM</v>
      </c>
      <c r="D11" s="329" t="s">
        <v>437</v>
      </c>
      <c r="F11" s="455">
        <v>410060.48</v>
      </c>
      <c r="G11" s="455">
        <v>1050568.57</v>
      </c>
      <c r="H11" s="455">
        <v>1095905.56</v>
      </c>
      <c r="I11" s="455">
        <f t="shared" si="1"/>
        <v>364723.49</v>
      </c>
    </row>
    <row r="12" spans="1:9" ht="12.75" outlineLevel="1">
      <c r="A12" s="329" t="s">
        <v>438</v>
      </c>
      <c r="B12" s="329" t="s">
        <v>439</v>
      </c>
      <c r="C12" s="329" t="str">
        <f t="shared" si="0"/>
        <v>ACCOUNTS PAYABLE AUDIT</v>
      </c>
      <c r="D12" s="329" t="s">
        <v>440</v>
      </c>
      <c r="F12" s="455">
        <v>-1846.34</v>
      </c>
      <c r="G12" s="455">
        <v>0</v>
      </c>
      <c r="H12" s="455">
        <v>-320</v>
      </c>
      <c r="I12" s="455">
        <f t="shared" si="1"/>
        <v>-1526.34</v>
      </c>
    </row>
    <row r="13" spans="1:9" ht="12.75" outlineLevel="1">
      <c r="A13" s="329" t="s">
        <v>441</v>
      </c>
      <c r="B13" s="329" t="s">
        <v>442</v>
      </c>
      <c r="C13" s="329" t="str">
        <f t="shared" si="0"/>
        <v>MRP CONTRACTORS ESCROW</v>
      </c>
      <c r="D13" s="329" t="s">
        <v>443</v>
      </c>
      <c r="F13" s="455">
        <v>12000</v>
      </c>
      <c r="G13" s="455">
        <v>0</v>
      </c>
      <c r="H13" s="455">
        <v>0</v>
      </c>
      <c r="I13" s="455">
        <f t="shared" si="1"/>
        <v>12000</v>
      </c>
    </row>
    <row r="14" spans="1:9" ht="12.75" outlineLevel="1">
      <c r="A14" s="329" t="s">
        <v>444</v>
      </c>
      <c r="B14" s="329" t="s">
        <v>445</v>
      </c>
      <c r="C14" s="329" t="str">
        <f t="shared" si="0"/>
        <v>CACUBO NEWSLETTER</v>
      </c>
      <c r="D14" s="329" t="s">
        <v>446</v>
      </c>
      <c r="F14" s="455">
        <v>-5052.78</v>
      </c>
      <c r="G14" s="455">
        <v>0</v>
      </c>
      <c r="H14" s="455">
        <v>-333.73</v>
      </c>
      <c r="I14" s="455">
        <f t="shared" si="1"/>
        <v>-4719.049999999999</v>
      </c>
    </row>
    <row r="15" spans="1:9" ht="12.75" outlineLevel="1">
      <c r="A15" s="329" t="s">
        <v>447</v>
      </c>
      <c r="B15" s="329" t="s">
        <v>448</v>
      </c>
      <c r="C15" s="329" t="str">
        <f t="shared" si="0"/>
        <v>CONTRACTOR DEPOSITS</v>
      </c>
      <c r="D15" s="329" t="s">
        <v>449</v>
      </c>
      <c r="F15" s="455">
        <v>55000</v>
      </c>
      <c r="G15" s="455">
        <v>200</v>
      </c>
      <c r="H15" s="455">
        <v>200</v>
      </c>
      <c r="I15" s="455">
        <f t="shared" si="1"/>
        <v>55000</v>
      </c>
    </row>
    <row r="16" spans="1:9" ht="12.75" outlineLevel="1">
      <c r="A16" s="329" t="s">
        <v>450</v>
      </c>
      <c r="B16" s="329" t="s">
        <v>451</v>
      </c>
      <c r="C16" s="329" t="str">
        <f t="shared" si="0"/>
        <v>TRANSITION CONFERENCE</v>
      </c>
      <c r="D16" s="329" t="s">
        <v>452</v>
      </c>
      <c r="F16" s="455">
        <v>5702.57</v>
      </c>
      <c r="G16" s="455">
        <v>0</v>
      </c>
      <c r="H16" s="455">
        <v>0</v>
      </c>
      <c r="I16" s="455">
        <f t="shared" si="1"/>
        <v>5702.57</v>
      </c>
    </row>
    <row r="17" spans="1:9" ht="12.75" outlineLevel="1">
      <c r="A17" s="329" t="s">
        <v>453</v>
      </c>
      <c r="B17" s="329" t="s">
        <v>454</v>
      </c>
      <c r="C17" s="329" t="str">
        <f t="shared" si="0"/>
        <v>STATE CHIEF ACAD OFFICERS 2001</v>
      </c>
      <c r="D17" s="329" t="s">
        <v>455</v>
      </c>
      <c r="F17" s="455">
        <v>746.53</v>
      </c>
      <c r="G17" s="455">
        <v>0</v>
      </c>
      <c r="H17" s="455">
        <v>746.53</v>
      </c>
      <c r="I17" s="455">
        <f t="shared" si="1"/>
        <v>0</v>
      </c>
    </row>
    <row r="18" spans="1:9" ht="12.75" outlineLevel="1">
      <c r="A18" s="329" t="s">
        <v>456</v>
      </c>
      <c r="B18" s="329" t="s">
        <v>457</v>
      </c>
      <c r="C18" s="329" t="str">
        <f t="shared" si="0"/>
        <v>PATENT DISTR &amp; SERVICE OPER</v>
      </c>
      <c r="D18" s="329" t="s">
        <v>458</v>
      </c>
      <c r="F18" s="455">
        <v>3248171.77</v>
      </c>
      <c r="G18" s="455">
        <v>1305583.86</v>
      </c>
      <c r="H18" s="455">
        <v>2934908.27</v>
      </c>
      <c r="I18" s="455">
        <f t="shared" si="1"/>
        <v>1618847.3599999999</v>
      </c>
    </row>
    <row r="19" spans="1:9" ht="12.75" outlineLevel="1">
      <c r="A19" s="329" t="s">
        <v>459</v>
      </c>
      <c r="B19" s="329" t="s">
        <v>460</v>
      </c>
      <c r="C19" s="329" t="str">
        <f t="shared" si="0"/>
        <v>COPYRIGHT DISTRIBUTION</v>
      </c>
      <c r="D19" s="329" t="s">
        <v>461</v>
      </c>
      <c r="F19" s="455">
        <v>-6322.15</v>
      </c>
      <c r="G19" s="455">
        <v>240.91</v>
      </c>
      <c r="H19" s="455">
        <v>0</v>
      </c>
      <c r="I19" s="455">
        <f t="shared" si="1"/>
        <v>-6081.24</v>
      </c>
    </row>
    <row r="20" spans="1:9" ht="12.75" outlineLevel="1">
      <c r="A20" s="329" t="s">
        <v>462</v>
      </c>
      <c r="B20" s="329" t="s">
        <v>463</v>
      </c>
      <c r="C20" s="329" t="str">
        <f t="shared" si="0"/>
        <v>STATE HIST SOC FY EVEN</v>
      </c>
      <c r="D20" s="329" t="s">
        <v>464</v>
      </c>
      <c r="F20" s="455">
        <v>3680.93</v>
      </c>
      <c r="G20" s="455">
        <v>871990</v>
      </c>
      <c r="H20" s="455">
        <v>872478.142</v>
      </c>
      <c r="I20" s="455">
        <f t="shared" si="1"/>
        <v>3192.7880000000587</v>
      </c>
    </row>
    <row r="21" spans="1:9" ht="12.75" outlineLevel="1">
      <c r="A21" s="329" t="s">
        <v>465</v>
      </c>
      <c r="B21" s="329" t="s">
        <v>466</v>
      </c>
      <c r="C21" s="329" t="str">
        <f t="shared" si="0"/>
        <v>STATE HIST SOCIETY UNR GIFTS</v>
      </c>
      <c r="D21" s="329" t="s">
        <v>467</v>
      </c>
      <c r="F21" s="455">
        <v>829.65</v>
      </c>
      <c r="G21" s="455">
        <v>0</v>
      </c>
      <c r="H21" s="455">
        <v>829.65</v>
      </c>
      <c r="I21" s="455">
        <f t="shared" si="1"/>
        <v>0</v>
      </c>
    </row>
    <row r="22" spans="1:9" ht="12.75" outlineLevel="1">
      <c r="A22" s="329" t="s">
        <v>468</v>
      </c>
      <c r="B22" s="329" t="s">
        <v>469</v>
      </c>
      <c r="C22" s="329" t="str">
        <f t="shared" si="0"/>
        <v>ACCR VAC/AP  PCS 4.1</v>
      </c>
      <c r="D22" s="329" t="s">
        <v>470</v>
      </c>
      <c r="F22" s="455">
        <v>-27586.21</v>
      </c>
      <c r="G22" s="455">
        <v>0</v>
      </c>
      <c r="H22" s="455">
        <v>6220.67</v>
      </c>
      <c r="I22" s="455">
        <f t="shared" si="1"/>
        <v>-33806.88</v>
      </c>
    </row>
    <row r="23" spans="1:9" ht="12.75" outlineLevel="1">
      <c r="A23" s="329" t="s">
        <v>471</v>
      </c>
      <c r="B23" s="329" t="s">
        <v>472</v>
      </c>
      <c r="C23" s="329" t="str">
        <f t="shared" si="0"/>
        <v>VACATION PAY ACCRUAL AGEN</v>
      </c>
      <c r="D23" s="329" t="s">
        <v>473</v>
      </c>
      <c r="F23" s="455">
        <v>-68423.6</v>
      </c>
      <c r="G23" s="455">
        <v>0</v>
      </c>
      <c r="H23" s="455">
        <v>-3494.45</v>
      </c>
      <c r="I23" s="455">
        <f t="shared" si="1"/>
        <v>-64929.15000000001</v>
      </c>
    </row>
    <row r="24" spans="1:9" ht="12.75" outlineLevel="1">
      <c r="A24" s="329" t="s">
        <v>474</v>
      </c>
      <c r="B24" s="329" t="s">
        <v>475</v>
      </c>
      <c r="C24" s="329" t="str">
        <f t="shared" si="0"/>
        <v>LIPSCOMB LOAN CLEARING</v>
      </c>
      <c r="D24" s="329" t="s">
        <v>476</v>
      </c>
      <c r="F24" s="455">
        <v>-84</v>
      </c>
      <c r="G24" s="455">
        <v>0</v>
      </c>
      <c r="H24" s="455">
        <v>-84</v>
      </c>
      <c r="I24" s="455">
        <f t="shared" si="1"/>
        <v>0</v>
      </c>
    </row>
    <row r="25" spans="1:9" ht="12.75" outlineLevel="1">
      <c r="A25" s="329" t="s">
        <v>477</v>
      </c>
      <c r="B25" s="329" t="s">
        <v>478</v>
      </c>
      <c r="C25" s="329" t="str">
        <f t="shared" si="0"/>
        <v>LIPSCOMB LOAN FD - ALL CAMPUS</v>
      </c>
      <c r="D25" s="329" t="s">
        <v>479</v>
      </c>
      <c r="F25" s="455">
        <v>493679.59</v>
      </c>
      <c r="G25" s="455">
        <v>70409.31</v>
      </c>
      <c r="H25" s="455">
        <v>78500</v>
      </c>
      <c r="I25" s="455">
        <f t="shared" si="1"/>
        <v>485588.9</v>
      </c>
    </row>
    <row r="26" spans="1:26" s="388" customFormat="1" ht="12.75">
      <c r="A26" s="388" t="s">
        <v>480</v>
      </c>
      <c r="B26" s="388" t="s">
        <v>481</v>
      </c>
      <c r="C26" s="388" t="str">
        <f t="shared" si="0"/>
        <v>TOTAL AGENCY FUNDS</v>
      </c>
      <c r="F26" s="456">
        <v>4278468.11</v>
      </c>
      <c r="G26" s="456">
        <v>6379351.83</v>
      </c>
      <c r="H26" s="456">
        <v>7959768.847</v>
      </c>
      <c r="I26" s="456">
        <f t="shared" si="1"/>
        <v>2698051.0930000013</v>
      </c>
      <c r="J26" s="487"/>
      <c r="K26" s="394"/>
      <c r="L26" s="394"/>
      <c r="M26" s="394"/>
      <c r="N26" s="394"/>
      <c r="O26" s="394"/>
      <c r="P26" s="394"/>
      <c r="Q26" s="394"/>
      <c r="R26" s="394"/>
      <c r="S26" s="394"/>
      <c r="T26" s="394"/>
      <c r="U26" s="394"/>
      <c r="V26" s="394"/>
      <c r="W26" s="394"/>
      <c r="X26" s="394"/>
      <c r="Y26" s="394"/>
      <c r="Z26" s="394"/>
    </row>
    <row r="27" spans="2:26" s="493" customFormat="1" ht="12.75">
      <c r="B27" s="511"/>
      <c r="C27" s="491"/>
      <c r="D27" s="491"/>
      <c r="E27" s="491"/>
      <c r="F27" s="512"/>
      <c r="G27" s="512"/>
      <c r="H27" s="512"/>
      <c r="I27" s="513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</row>
    <row r="28" spans="6:9" s="89" customFormat="1" ht="12.75">
      <c r="F28" s="514"/>
      <c r="G28" s="514"/>
      <c r="H28" s="514"/>
      <c r="I28" s="515"/>
    </row>
    <row r="29" spans="6:9" s="89" customFormat="1" ht="12.75">
      <c r="F29" s="514"/>
      <c r="G29" s="514"/>
      <c r="H29" s="514"/>
      <c r="I29" s="515"/>
    </row>
    <row r="30" spans="6:9" s="89" customFormat="1" ht="12.75">
      <c r="F30" s="514"/>
      <c r="G30" s="514"/>
      <c r="H30" s="514"/>
      <c r="I30" s="515"/>
    </row>
    <row r="31" spans="6:9" s="89" customFormat="1" ht="12.75">
      <c r="F31" s="514"/>
      <c r="G31" s="514"/>
      <c r="H31" s="514"/>
      <c r="I31" s="515"/>
    </row>
    <row r="32" spans="6:9" s="89" customFormat="1" ht="12.75">
      <c r="F32" s="514"/>
      <c r="G32" s="514"/>
      <c r="H32" s="514"/>
      <c r="I32" s="515"/>
    </row>
    <row r="33" spans="6:9" s="89" customFormat="1" ht="12.75">
      <c r="F33" s="514"/>
      <c r="G33" s="514"/>
      <c r="H33" s="514"/>
      <c r="I33" s="515"/>
    </row>
    <row r="34" spans="6:9" s="89" customFormat="1" ht="12.75">
      <c r="F34" s="514"/>
      <c r="G34" s="514"/>
      <c r="H34" s="514"/>
      <c r="I34" s="515"/>
    </row>
    <row r="35" spans="6:9" s="89" customFormat="1" ht="12.75">
      <c r="F35" s="514"/>
      <c r="G35" s="514"/>
      <c r="H35" s="514"/>
      <c r="I35" s="515"/>
    </row>
    <row r="36" spans="6:9" s="89" customFormat="1" ht="12.75">
      <c r="F36" s="514"/>
      <c r="G36" s="514"/>
      <c r="H36" s="514"/>
      <c r="I36" s="515"/>
    </row>
    <row r="37" spans="6:9" s="89" customFormat="1" ht="12.75">
      <c r="F37" s="514"/>
      <c r="G37" s="514"/>
      <c r="H37" s="514"/>
      <c r="I37" s="515"/>
    </row>
    <row r="38" spans="6:9" s="89" customFormat="1" ht="12.75">
      <c r="F38" s="514"/>
      <c r="G38" s="514"/>
      <c r="H38" s="514"/>
      <c r="I38" s="515"/>
    </row>
    <row r="39" spans="6:9" s="89" customFormat="1" ht="12.75">
      <c r="F39" s="514"/>
      <c r="G39" s="514"/>
      <c r="H39" s="514"/>
      <c r="I39" s="515"/>
    </row>
    <row r="40" spans="6:9" s="89" customFormat="1" ht="12.75">
      <c r="F40" s="514"/>
      <c r="G40" s="514"/>
      <c r="H40" s="514"/>
      <c r="I40" s="515"/>
    </row>
    <row r="41" spans="6:9" s="89" customFormat="1" ht="12.75">
      <c r="F41" s="514"/>
      <c r="G41" s="514"/>
      <c r="H41" s="514"/>
      <c r="I41" s="515"/>
    </row>
    <row r="42" spans="6:9" s="89" customFormat="1" ht="12.75">
      <c r="F42" s="514"/>
      <c r="G42" s="514"/>
      <c r="H42" s="514"/>
      <c r="I42" s="515"/>
    </row>
    <row r="43" spans="6:9" s="89" customFormat="1" ht="12.75">
      <c r="F43" s="514"/>
      <c r="G43" s="514"/>
      <c r="H43" s="514"/>
      <c r="I43" s="515"/>
    </row>
    <row r="44" spans="6:9" s="89" customFormat="1" ht="12.75">
      <c r="F44" s="514"/>
      <c r="G44" s="514"/>
      <c r="H44" s="514"/>
      <c r="I44" s="515"/>
    </row>
    <row r="45" spans="6:9" s="89" customFormat="1" ht="12.75">
      <c r="F45" s="514"/>
      <c r="G45" s="514"/>
      <c r="H45" s="514"/>
      <c r="I45" s="515"/>
    </row>
    <row r="46" spans="6:9" s="89" customFormat="1" ht="12.75">
      <c r="F46" s="514"/>
      <c r="G46" s="514"/>
      <c r="H46" s="514"/>
      <c r="I46" s="515"/>
    </row>
    <row r="47" spans="6:9" s="89" customFormat="1" ht="12.75">
      <c r="F47" s="514"/>
      <c r="G47" s="514"/>
      <c r="H47" s="514"/>
      <c r="I47" s="515"/>
    </row>
    <row r="48" spans="6:9" s="89" customFormat="1" ht="12.75">
      <c r="F48" s="514"/>
      <c r="G48" s="514"/>
      <c r="H48" s="514"/>
      <c r="I48" s="515"/>
    </row>
    <row r="49" spans="6:9" s="89" customFormat="1" ht="12.75">
      <c r="F49" s="514"/>
      <c r="G49" s="514"/>
      <c r="H49" s="514"/>
      <c r="I49" s="515"/>
    </row>
    <row r="50" spans="6:9" s="89" customFormat="1" ht="12.75">
      <c r="F50" s="514"/>
      <c r="G50" s="514"/>
      <c r="H50" s="514"/>
      <c r="I50" s="515"/>
    </row>
    <row r="51" spans="6:9" s="89" customFormat="1" ht="12.75">
      <c r="F51" s="514"/>
      <c r="G51" s="514"/>
      <c r="H51" s="514"/>
      <c r="I51" s="515"/>
    </row>
    <row r="52" spans="6:9" s="89" customFormat="1" ht="12.75">
      <c r="F52" s="514"/>
      <c r="G52" s="514"/>
      <c r="H52" s="514"/>
      <c r="I52" s="515"/>
    </row>
    <row r="53" spans="6:9" s="89" customFormat="1" ht="12.75">
      <c r="F53" s="514"/>
      <c r="G53" s="514"/>
      <c r="H53" s="514"/>
      <c r="I53" s="515"/>
    </row>
    <row r="54" spans="6:9" s="89" customFormat="1" ht="12.75">
      <c r="F54" s="514"/>
      <c r="G54" s="514"/>
      <c r="H54" s="514"/>
      <c r="I54" s="515"/>
    </row>
    <row r="55" spans="6:9" s="89" customFormat="1" ht="12.75">
      <c r="F55" s="514"/>
      <c r="G55" s="514"/>
      <c r="H55" s="514"/>
      <c r="I55" s="515"/>
    </row>
    <row r="56" spans="6:9" s="89" customFormat="1" ht="12.75">
      <c r="F56" s="514"/>
      <c r="G56" s="514"/>
      <c r="H56" s="514"/>
      <c r="I56" s="515"/>
    </row>
    <row r="57" spans="6:9" s="89" customFormat="1" ht="12.75">
      <c r="F57" s="514"/>
      <c r="G57" s="514"/>
      <c r="H57" s="514"/>
      <c r="I57" s="515"/>
    </row>
    <row r="58" spans="6:9" s="89" customFormat="1" ht="12.75">
      <c r="F58" s="514"/>
      <c r="G58" s="514"/>
      <c r="H58" s="514"/>
      <c r="I58" s="515"/>
    </row>
    <row r="59" spans="6:9" s="89" customFormat="1" ht="12.75">
      <c r="F59" s="514"/>
      <c r="G59" s="514"/>
      <c r="H59" s="514"/>
      <c r="I59" s="515"/>
    </row>
    <row r="60" spans="6:9" s="89" customFormat="1" ht="12.75">
      <c r="F60" s="514"/>
      <c r="G60" s="514"/>
      <c r="H60" s="514"/>
      <c r="I60" s="515"/>
    </row>
    <row r="61" spans="6:9" s="89" customFormat="1" ht="12.75">
      <c r="F61" s="514"/>
      <c r="G61" s="514"/>
      <c r="H61" s="514"/>
      <c r="I61" s="515"/>
    </row>
    <row r="62" spans="6:9" s="89" customFormat="1" ht="12.75">
      <c r="F62" s="514"/>
      <c r="G62" s="514"/>
      <c r="H62" s="514"/>
      <c r="I62" s="515"/>
    </row>
    <row r="63" spans="6:9" s="89" customFormat="1" ht="12.75">
      <c r="F63" s="514"/>
      <c r="G63" s="514"/>
      <c r="H63" s="514"/>
      <c r="I63" s="515"/>
    </row>
    <row r="64" spans="6:9" s="89" customFormat="1" ht="12.75">
      <c r="F64" s="514"/>
      <c r="G64" s="514"/>
      <c r="H64" s="514"/>
      <c r="I64" s="515"/>
    </row>
    <row r="65" spans="6:9" s="89" customFormat="1" ht="12.75">
      <c r="F65" s="514"/>
      <c r="G65" s="514"/>
      <c r="H65" s="514"/>
      <c r="I65" s="515"/>
    </row>
    <row r="66" spans="6:9" s="89" customFormat="1" ht="12.75">
      <c r="F66" s="514"/>
      <c r="G66" s="514"/>
      <c r="H66" s="514"/>
      <c r="I66" s="515"/>
    </row>
    <row r="67" spans="6:9" s="89" customFormat="1" ht="12.75">
      <c r="F67" s="514"/>
      <c r="G67" s="514"/>
      <c r="H67" s="514"/>
      <c r="I67" s="515"/>
    </row>
    <row r="68" spans="6:9" s="89" customFormat="1" ht="12.75">
      <c r="F68" s="514"/>
      <c r="G68" s="514"/>
      <c r="H68" s="514"/>
      <c r="I68" s="515"/>
    </row>
    <row r="69" spans="6:9" s="89" customFormat="1" ht="12.75">
      <c r="F69" s="514"/>
      <c r="G69" s="514"/>
      <c r="H69" s="514"/>
      <c r="I69" s="515"/>
    </row>
    <row r="70" spans="6:9" s="89" customFormat="1" ht="12.75">
      <c r="F70" s="514"/>
      <c r="G70" s="514"/>
      <c r="H70" s="514"/>
      <c r="I70" s="515"/>
    </row>
    <row r="71" spans="6:9" s="89" customFormat="1" ht="12.75">
      <c r="F71" s="514"/>
      <c r="G71" s="514"/>
      <c r="H71" s="514"/>
      <c r="I71" s="515"/>
    </row>
    <row r="72" spans="6:9" s="89" customFormat="1" ht="12.75">
      <c r="F72" s="514"/>
      <c r="G72" s="514"/>
      <c r="H72" s="514"/>
      <c r="I72" s="515"/>
    </row>
    <row r="73" spans="6:9" s="89" customFormat="1" ht="12.75">
      <c r="F73" s="514"/>
      <c r="G73" s="514"/>
      <c r="H73" s="514"/>
      <c r="I73" s="515"/>
    </row>
    <row r="74" spans="6:9" s="89" customFormat="1" ht="12.75">
      <c r="F74" s="514"/>
      <c r="G74" s="514"/>
      <c r="H74" s="514"/>
      <c r="I74" s="515"/>
    </row>
    <row r="75" spans="6:9" s="89" customFormat="1" ht="12.75">
      <c r="F75" s="514"/>
      <c r="G75" s="514"/>
      <c r="H75" s="514"/>
      <c r="I75" s="515"/>
    </row>
    <row r="76" spans="6:9" s="89" customFormat="1" ht="12.75">
      <c r="F76" s="514"/>
      <c r="G76" s="514"/>
      <c r="H76" s="514"/>
      <c r="I76" s="515"/>
    </row>
    <row r="77" spans="6:9" s="89" customFormat="1" ht="12.75">
      <c r="F77" s="514"/>
      <c r="G77" s="514"/>
      <c r="H77" s="514"/>
      <c r="I77" s="515"/>
    </row>
    <row r="78" spans="6:9" s="89" customFormat="1" ht="12.75">
      <c r="F78" s="514"/>
      <c r="G78" s="514"/>
      <c r="H78" s="514"/>
      <c r="I78" s="515"/>
    </row>
    <row r="79" spans="6:9" s="89" customFormat="1" ht="12.75">
      <c r="F79" s="514"/>
      <c r="G79" s="514"/>
      <c r="H79" s="514"/>
      <c r="I79" s="515"/>
    </row>
    <row r="80" spans="6:9" s="89" customFormat="1" ht="12.75">
      <c r="F80" s="514"/>
      <c r="G80" s="514"/>
      <c r="H80" s="514"/>
      <c r="I80" s="515"/>
    </row>
    <row r="81" spans="6:9" s="89" customFormat="1" ht="12.75">
      <c r="F81" s="514"/>
      <c r="G81" s="514"/>
      <c r="H81" s="514"/>
      <c r="I81" s="515"/>
    </row>
    <row r="82" spans="6:9" s="89" customFormat="1" ht="12.75">
      <c r="F82" s="514"/>
      <c r="G82" s="514"/>
      <c r="H82" s="514"/>
      <c r="I82" s="515"/>
    </row>
    <row r="83" spans="6:9" s="89" customFormat="1" ht="12.75">
      <c r="F83" s="514"/>
      <c r="G83" s="514"/>
      <c r="H83" s="514"/>
      <c r="I83" s="515"/>
    </row>
    <row r="84" spans="6:9" s="89" customFormat="1" ht="12.75">
      <c r="F84" s="514"/>
      <c r="G84" s="514"/>
      <c r="H84" s="514"/>
      <c r="I84" s="515"/>
    </row>
    <row r="85" spans="6:9" s="89" customFormat="1" ht="12.75">
      <c r="F85" s="514"/>
      <c r="G85" s="514"/>
      <c r="H85" s="514"/>
      <c r="I85" s="515"/>
    </row>
    <row r="86" spans="6:9" s="89" customFormat="1" ht="12.75">
      <c r="F86" s="514"/>
      <c r="G86" s="514"/>
      <c r="H86" s="514"/>
      <c r="I86" s="515"/>
    </row>
    <row r="87" spans="6:9" s="89" customFormat="1" ht="12.75">
      <c r="F87" s="514"/>
      <c r="G87" s="514"/>
      <c r="H87" s="514"/>
      <c r="I87" s="515"/>
    </row>
    <row r="88" spans="6:9" s="89" customFormat="1" ht="12.75">
      <c r="F88" s="514"/>
      <c r="G88" s="514"/>
      <c r="H88" s="514"/>
      <c r="I88" s="515"/>
    </row>
    <row r="89" spans="6:9" s="89" customFormat="1" ht="12.75">
      <c r="F89" s="514"/>
      <c r="G89" s="514"/>
      <c r="H89" s="514"/>
      <c r="I89" s="515"/>
    </row>
    <row r="90" spans="6:9" s="89" customFormat="1" ht="12.75">
      <c r="F90" s="514"/>
      <c r="G90" s="514"/>
      <c r="H90" s="514"/>
      <c r="I90" s="515"/>
    </row>
    <row r="91" spans="6:9" s="89" customFormat="1" ht="12.75">
      <c r="F91" s="514"/>
      <c r="G91" s="514"/>
      <c r="H91" s="514"/>
      <c r="I91" s="515"/>
    </row>
    <row r="92" spans="6:9" s="89" customFormat="1" ht="12.75">
      <c r="F92" s="514"/>
      <c r="G92" s="514"/>
      <c r="H92" s="514"/>
      <c r="I92" s="515"/>
    </row>
    <row r="93" spans="6:9" s="89" customFormat="1" ht="12.75">
      <c r="F93" s="514"/>
      <c r="G93" s="514"/>
      <c r="H93" s="514"/>
      <c r="I93" s="515"/>
    </row>
    <row r="94" spans="6:9" s="89" customFormat="1" ht="12.75">
      <c r="F94" s="514"/>
      <c r="G94" s="514"/>
      <c r="H94" s="514"/>
      <c r="I94" s="515"/>
    </row>
    <row r="95" spans="6:9" s="89" customFormat="1" ht="12.75">
      <c r="F95" s="514"/>
      <c r="G95" s="514"/>
      <c r="H95" s="514"/>
      <c r="I95" s="515"/>
    </row>
    <row r="96" spans="6:9" s="89" customFormat="1" ht="12.75">
      <c r="F96" s="514"/>
      <c r="G96" s="514"/>
      <c r="H96" s="514"/>
      <c r="I96" s="515"/>
    </row>
    <row r="97" spans="6:9" s="89" customFormat="1" ht="12.75">
      <c r="F97" s="514"/>
      <c r="G97" s="514"/>
      <c r="H97" s="514"/>
      <c r="I97" s="515"/>
    </row>
    <row r="98" spans="6:9" s="89" customFormat="1" ht="12.75">
      <c r="F98" s="514"/>
      <c r="G98" s="514"/>
      <c r="H98" s="514"/>
      <c r="I98" s="515"/>
    </row>
    <row r="99" spans="6:9" s="89" customFormat="1" ht="12.75">
      <c r="F99" s="514"/>
      <c r="G99" s="514"/>
      <c r="H99" s="514"/>
      <c r="I99" s="515"/>
    </row>
    <row r="100" spans="6:9" s="89" customFormat="1" ht="12.75">
      <c r="F100" s="514"/>
      <c r="G100" s="514"/>
      <c r="H100" s="514"/>
      <c r="I100" s="515"/>
    </row>
    <row r="101" spans="6:9" s="89" customFormat="1" ht="12.75">
      <c r="F101" s="514"/>
      <c r="G101" s="514"/>
      <c r="H101" s="514"/>
      <c r="I101" s="515"/>
    </row>
    <row r="102" spans="6:9" s="89" customFormat="1" ht="12.75">
      <c r="F102" s="514"/>
      <c r="G102" s="514"/>
      <c r="H102" s="514"/>
      <c r="I102" s="515"/>
    </row>
    <row r="103" spans="6:9" s="89" customFormat="1" ht="12.75">
      <c r="F103" s="514"/>
      <c r="G103" s="514"/>
      <c r="H103" s="514"/>
      <c r="I103" s="515"/>
    </row>
    <row r="104" spans="6:9" s="89" customFormat="1" ht="12.75">
      <c r="F104" s="514"/>
      <c r="G104" s="514"/>
      <c r="H104" s="514"/>
      <c r="I104" s="515"/>
    </row>
    <row r="105" spans="6:9" s="89" customFormat="1" ht="12.75">
      <c r="F105" s="514"/>
      <c r="G105" s="514"/>
      <c r="H105" s="514"/>
      <c r="I105" s="515"/>
    </row>
    <row r="106" spans="6:9" s="89" customFormat="1" ht="12.75">
      <c r="F106" s="514"/>
      <c r="G106" s="514"/>
      <c r="H106" s="514"/>
      <c r="I106" s="515"/>
    </row>
    <row r="107" spans="6:9" s="89" customFormat="1" ht="12.75">
      <c r="F107" s="514"/>
      <c r="G107" s="514"/>
      <c r="H107" s="514"/>
      <c r="I107" s="515"/>
    </row>
    <row r="108" spans="6:9" s="89" customFormat="1" ht="12.75">
      <c r="F108" s="514"/>
      <c r="G108" s="514"/>
      <c r="H108" s="514"/>
      <c r="I108" s="515"/>
    </row>
    <row r="109" spans="6:9" s="89" customFormat="1" ht="12.75">
      <c r="F109" s="514"/>
      <c r="G109" s="514"/>
      <c r="H109" s="514"/>
      <c r="I109" s="515"/>
    </row>
  </sheetData>
  <printOptions horizontalCentered="1"/>
  <pageMargins left="0.5" right="0.5" top="0.75" bottom="0.5" header="0.5" footer="0.5"/>
  <pageSetup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13"/>
  <sheetViews>
    <sheetView workbookViewId="0" topLeftCell="A1">
      <selection activeCell="B28" sqref="B28"/>
    </sheetView>
  </sheetViews>
  <sheetFormatPr defaultColWidth="9.140625" defaultRowHeight="12.75"/>
  <cols>
    <col min="1" max="1" width="2.7109375" style="34" customWidth="1"/>
    <col min="2" max="2" width="72.7109375" style="34" customWidth="1"/>
    <col min="3" max="3" width="14.7109375" style="34" customWidth="1"/>
    <col min="4" max="4" width="3.7109375" style="34" hidden="1" customWidth="1"/>
    <col min="5" max="5" width="14.7109375" style="57" customWidth="1"/>
    <col min="6" max="16384" width="8.00390625" style="57" customWidth="1"/>
  </cols>
  <sheetData>
    <row r="1" spans="1:5" s="54" customFormat="1" ht="15.75">
      <c r="A1" s="50" t="s">
        <v>491</v>
      </c>
      <c r="B1" s="6"/>
      <c r="C1" s="51"/>
      <c r="D1" s="52"/>
      <c r="E1" s="53"/>
    </row>
    <row r="2" spans="1:5" ht="15.75">
      <c r="A2" s="55" t="s">
        <v>528</v>
      </c>
      <c r="B2" s="12"/>
      <c r="C2" s="52"/>
      <c r="D2" s="52"/>
      <c r="E2" s="56"/>
    </row>
    <row r="3" spans="1:5" s="54" customFormat="1" ht="15.75">
      <c r="A3" s="55" t="s">
        <v>483</v>
      </c>
      <c r="B3" s="12"/>
      <c r="C3" s="52"/>
      <c r="D3" s="52"/>
      <c r="E3" s="58"/>
    </row>
    <row r="4" spans="1:5" ht="12.75" customHeight="1">
      <c r="A4" s="17" t="s">
        <v>493</v>
      </c>
      <c r="B4" s="18"/>
      <c r="C4" s="59"/>
      <c r="D4" s="52"/>
      <c r="E4" s="60"/>
    </row>
    <row r="5" spans="1:5" ht="15.75" customHeight="1">
      <c r="A5" s="61"/>
      <c r="B5" s="62"/>
      <c r="C5" s="63">
        <v>2005</v>
      </c>
      <c r="D5" s="64"/>
      <c r="E5" s="63">
        <v>2004</v>
      </c>
    </row>
    <row r="6" spans="1:5" ht="12.75" customHeight="1">
      <c r="A6" s="65" t="s">
        <v>529</v>
      </c>
      <c r="B6" s="66"/>
      <c r="C6" s="67"/>
      <c r="D6" s="68"/>
      <c r="E6" s="69"/>
    </row>
    <row r="7" spans="1:5" s="73" customFormat="1" ht="12.75" customHeight="1">
      <c r="A7" s="30"/>
      <c r="B7" s="70" t="s">
        <v>530</v>
      </c>
      <c r="C7" s="71">
        <v>0</v>
      </c>
      <c r="D7" s="72"/>
      <c r="E7" s="71">
        <v>0</v>
      </c>
    </row>
    <row r="8" spans="1:5" s="73" customFormat="1" ht="12.75" customHeight="1">
      <c r="A8" s="30"/>
      <c r="B8" s="70" t="s">
        <v>531</v>
      </c>
      <c r="C8" s="74">
        <v>5</v>
      </c>
      <c r="D8" s="75"/>
      <c r="E8" s="74">
        <v>0</v>
      </c>
    </row>
    <row r="9" spans="1:5" s="78" customFormat="1" ht="12.75" customHeight="1">
      <c r="A9" s="23"/>
      <c r="B9" s="76" t="s">
        <v>532</v>
      </c>
      <c r="C9" s="40">
        <v>-5</v>
      </c>
      <c r="D9" s="77"/>
      <c r="E9" s="40">
        <f>E7-E8</f>
        <v>0</v>
      </c>
    </row>
    <row r="10" spans="1:5" s="79" customFormat="1" ht="12.75" customHeight="1">
      <c r="A10" s="30"/>
      <c r="B10" s="70" t="s">
        <v>533</v>
      </c>
      <c r="C10" s="37">
        <v>-835</v>
      </c>
      <c r="D10" s="75"/>
      <c r="E10" s="37">
        <v>-322</v>
      </c>
    </row>
    <row r="11" spans="1:5" s="79" customFormat="1" ht="12.75" customHeight="1">
      <c r="A11" s="30"/>
      <c r="B11" s="70" t="s">
        <v>534</v>
      </c>
      <c r="C11" s="37">
        <v>3559</v>
      </c>
      <c r="D11" s="75"/>
      <c r="E11" s="37">
        <v>3545</v>
      </c>
    </row>
    <row r="12" spans="1:5" s="79" customFormat="1" ht="12.75" customHeight="1">
      <c r="A12" s="30"/>
      <c r="B12" s="70" t="s">
        <v>535</v>
      </c>
      <c r="C12" s="37">
        <v>24</v>
      </c>
      <c r="D12" s="75"/>
      <c r="E12" s="37">
        <v>-2846</v>
      </c>
    </row>
    <row r="13" spans="1:5" s="79" customFormat="1" ht="12.75" customHeight="1">
      <c r="A13" s="30"/>
      <c r="B13" s="70" t="s">
        <v>536</v>
      </c>
      <c r="C13" s="37">
        <v>46</v>
      </c>
      <c r="D13" s="75"/>
      <c r="E13" s="37">
        <v>38</v>
      </c>
    </row>
    <row r="14" spans="1:5" s="79" customFormat="1" ht="12.75" customHeight="1">
      <c r="A14" s="30"/>
      <c r="B14" s="70" t="s">
        <v>537</v>
      </c>
      <c r="C14" s="37">
        <v>0</v>
      </c>
      <c r="D14" s="75"/>
      <c r="E14" s="37">
        <v>0</v>
      </c>
    </row>
    <row r="15" spans="1:5" s="79" customFormat="1" ht="12.75" customHeight="1">
      <c r="A15" s="30"/>
      <c r="B15" s="70" t="s">
        <v>577</v>
      </c>
      <c r="C15" s="37">
        <v>0</v>
      </c>
      <c r="D15" s="75"/>
      <c r="E15" s="37">
        <v>0</v>
      </c>
    </row>
    <row r="16" spans="1:5" s="79" customFormat="1" ht="12.75" customHeight="1">
      <c r="A16" s="30"/>
      <c r="B16" s="70" t="s">
        <v>578</v>
      </c>
      <c r="C16" s="37">
        <v>0</v>
      </c>
      <c r="D16" s="75"/>
      <c r="E16" s="37">
        <v>0</v>
      </c>
    </row>
    <row r="17" spans="1:5" s="79" customFormat="1" ht="12.75" customHeight="1">
      <c r="A17" s="30"/>
      <c r="B17" s="70" t="s">
        <v>579</v>
      </c>
      <c r="C17" s="37">
        <v>1318</v>
      </c>
      <c r="D17" s="75"/>
      <c r="E17" s="37">
        <v>1588</v>
      </c>
    </row>
    <row r="18" spans="1:5" s="79" customFormat="1" ht="12.75" customHeight="1">
      <c r="A18" s="30"/>
      <c r="B18" s="70" t="s">
        <v>538</v>
      </c>
      <c r="C18" s="37">
        <v>0</v>
      </c>
      <c r="D18" s="75"/>
      <c r="E18" s="37">
        <v>0</v>
      </c>
    </row>
    <row r="19" spans="1:5" s="79" customFormat="1" ht="12.75" customHeight="1">
      <c r="A19" s="30"/>
      <c r="B19" s="70" t="s">
        <v>539</v>
      </c>
      <c r="C19" s="37">
        <v>19775</v>
      </c>
      <c r="D19" s="75"/>
      <c r="E19" s="37">
        <v>12434</v>
      </c>
    </row>
    <row r="20" spans="1:5" s="79" customFormat="1" ht="12.75" customHeight="1">
      <c r="A20" s="23"/>
      <c r="B20" s="80" t="s">
        <v>573</v>
      </c>
      <c r="C20" s="40">
        <f>SUM(C9:C19)</f>
        <v>23882</v>
      </c>
      <c r="D20" s="77"/>
      <c r="E20" s="40">
        <f>SUM(E9:E19)</f>
        <v>14437</v>
      </c>
    </row>
    <row r="21" spans="1:5" ht="12.75" customHeight="1">
      <c r="A21" s="65"/>
      <c r="B21" s="80"/>
      <c r="C21" s="37"/>
      <c r="D21" s="75"/>
      <c r="E21" s="37"/>
    </row>
    <row r="22" spans="1:5" s="79" customFormat="1" ht="12.75" customHeight="1">
      <c r="A22" s="23" t="s">
        <v>540</v>
      </c>
      <c r="B22" s="76"/>
      <c r="C22" s="37"/>
      <c r="D22" s="75"/>
      <c r="E22" s="37"/>
    </row>
    <row r="23" spans="1:5" s="79" customFormat="1" ht="12.75" customHeight="1">
      <c r="A23" s="30"/>
      <c r="B23" s="70" t="s">
        <v>541</v>
      </c>
      <c r="C23" s="37">
        <v>24367</v>
      </c>
      <c r="D23" s="75"/>
      <c r="E23" s="37">
        <v>21893</v>
      </c>
    </row>
    <row r="24" spans="1:5" s="79" customFormat="1" ht="12.75" customHeight="1">
      <c r="A24" s="30"/>
      <c r="B24" s="70" t="s">
        <v>542</v>
      </c>
      <c r="C24" s="37">
        <v>6279</v>
      </c>
      <c r="D24" s="75"/>
      <c r="E24" s="37">
        <v>5567</v>
      </c>
    </row>
    <row r="25" spans="1:5" s="79" customFormat="1" ht="12.75" customHeight="1">
      <c r="A25" s="30"/>
      <c r="B25" s="70" t="s">
        <v>543</v>
      </c>
      <c r="C25" s="37">
        <v>32181</v>
      </c>
      <c r="D25" s="75"/>
      <c r="E25" s="37">
        <v>28634</v>
      </c>
    </row>
    <row r="26" spans="1:5" s="79" customFormat="1" ht="12.75" customHeight="1">
      <c r="A26" s="30"/>
      <c r="B26" s="70" t="s">
        <v>544</v>
      </c>
      <c r="C26" s="37">
        <v>0</v>
      </c>
      <c r="D26" s="75"/>
      <c r="E26" s="37">
        <v>0</v>
      </c>
    </row>
    <row r="27" spans="1:5" s="79" customFormat="1" ht="12.75" customHeight="1">
      <c r="A27" s="30"/>
      <c r="B27" s="70" t="s">
        <v>545</v>
      </c>
      <c r="C27" s="37">
        <v>5752</v>
      </c>
      <c r="D27" s="75"/>
      <c r="E27" s="37">
        <v>6118</v>
      </c>
    </row>
    <row r="28" spans="1:5" s="79" customFormat="1" ht="12.75" customHeight="1">
      <c r="A28" s="23"/>
      <c r="B28" s="80" t="s">
        <v>574</v>
      </c>
      <c r="C28" s="40">
        <f>SUM(C23:C27)</f>
        <v>68579</v>
      </c>
      <c r="D28" s="77"/>
      <c r="E28" s="40">
        <f>SUM(E23:E27)</f>
        <v>62212</v>
      </c>
    </row>
    <row r="29" spans="1:5" s="79" customFormat="1" ht="12.75" customHeight="1">
      <c r="A29" s="91"/>
      <c r="B29" s="76"/>
      <c r="C29" s="37"/>
      <c r="D29" s="75"/>
      <c r="E29" s="37"/>
    </row>
    <row r="30" spans="1:5" s="79" customFormat="1" ht="12.75" customHeight="1">
      <c r="A30" s="23" t="s">
        <v>484</v>
      </c>
      <c r="B30" s="81"/>
      <c r="C30" s="40">
        <f>C20-C28</f>
        <v>-44697</v>
      </c>
      <c r="D30" s="77"/>
      <c r="E30" s="40">
        <f>E20-E28</f>
        <v>-47775</v>
      </c>
    </row>
    <row r="31" spans="1:5" ht="12.75" customHeight="1">
      <c r="A31" s="65"/>
      <c r="B31" s="80"/>
      <c r="C31" s="37"/>
      <c r="D31" s="75"/>
      <c r="E31" s="37"/>
    </row>
    <row r="32" spans="1:5" s="79" customFormat="1" ht="12.75" customHeight="1">
      <c r="A32" s="30"/>
      <c r="B32" s="70" t="s">
        <v>546</v>
      </c>
      <c r="C32" s="37">
        <v>29591</v>
      </c>
      <c r="D32" s="75"/>
      <c r="E32" s="37">
        <v>30258</v>
      </c>
    </row>
    <row r="33" spans="1:5" ht="12.75" customHeight="1">
      <c r="A33" s="65"/>
      <c r="B33" s="80"/>
      <c r="C33" s="37"/>
      <c r="D33" s="75"/>
      <c r="E33" s="37"/>
    </row>
    <row r="34" spans="1:5" s="79" customFormat="1" ht="12.75" customHeight="1">
      <c r="A34" s="23" t="s">
        <v>485</v>
      </c>
      <c r="B34" s="76"/>
      <c r="C34" s="37"/>
      <c r="D34" s="75"/>
      <c r="E34" s="37"/>
    </row>
    <row r="35" spans="1:5" s="79" customFormat="1" ht="12.75" customHeight="1">
      <c r="A35" s="23" t="s">
        <v>486</v>
      </c>
      <c r="B35" s="81"/>
      <c r="C35" s="40">
        <f>C30+C32</f>
        <v>-15106</v>
      </c>
      <c r="D35" s="77"/>
      <c r="E35" s="40">
        <f>E30+E32</f>
        <v>-17517</v>
      </c>
    </row>
    <row r="36" spans="1:5" ht="12.75" customHeight="1">
      <c r="A36" s="65"/>
      <c r="B36" s="80"/>
      <c r="C36" s="37"/>
      <c r="D36" s="75"/>
      <c r="E36" s="37"/>
    </row>
    <row r="37" spans="1:5" s="79" customFormat="1" ht="12.75" customHeight="1">
      <c r="A37" s="23" t="s">
        <v>547</v>
      </c>
      <c r="B37" s="76"/>
      <c r="C37" s="37"/>
      <c r="D37" s="75"/>
      <c r="E37" s="37"/>
    </row>
    <row r="38" spans="1:5" s="79" customFormat="1" ht="12.75" customHeight="1">
      <c r="A38" s="30"/>
      <c r="B38" s="70" t="s">
        <v>548</v>
      </c>
      <c r="C38" s="37">
        <v>0</v>
      </c>
      <c r="D38" s="75"/>
      <c r="E38" s="37">
        <v>0</v>
      </c>
    </row>
    <row r="39" spans="1:5" s="79" customFormat="1" ht="12.75" customHeight="1">
      <c r="A39" s="30"/>
      <c r="B39" s="70" t="s">
        <v>549</v>
      </c>
      <c r="C39" s="37">
        <v>15711</v>
      </c>
      <c r="D39" s="75"/>
      <c r="E39" s="37">
        <v>15115</v>
      </c>
    </row>
    <row r="40" spans="1:5" s="79" customFormat="1" ht="12.75" customHeight="1">
      <c r="A40" s="30"/>
      <c r="B40" s="70" t="s">
        <v>550</v>
      </c>
      <c r="C40" s="37">
        <v>23</v>
      </c>
      <c r="D40" s="75"/>
      <c r="E40" s="37">
        <v>621</v>
      </c>
    </row>
    <row r="41" spans="1:5" s="79" customFormat="1" ht="12.75" customHeight="1">
      <c r="A41" s="30"/>
      <c r="B41" s="70" t="s">
        <v>551</v>
      </c>
      <c r="C41" s="37">
        <v>0</v>
      </c>
      <c r="D41" s="75"/>
      <c r="E41" s="37">
        <v>0</v>
      </c>
    </row>
    <row r="42" spans="1:5" s="79" customFormat="1" ht="12.75" customHeight="1">
      <c r="A42" s="30"/>
      <c r="B42" s="70" t="s">
        <v>552</v>
      </c>
      <c r="C42" s="37">
        <v>-8</v>
      </c>
      <c r="D42" s="75"/>
      <c r="E42" s="37">
        <v>-8</v>
      </c>
    </row>
    <row r="43" spans="1:5" s="78" customFormat="1" ht="12.75" customHeight="1">
      <c r="A43" s="23"/>
      <c r="B43" s="76" t="s">
        <v>575</v>
      </c>
      <c r="C43" s="40">
        <f>SUM(C38:C42)</f>
        <v>15726</v>
      </c>
      <c r="D43" s="77"/>
      <c r="E43" s="40">
        <f>SUM(E38:E42)</f>
        <v>15728</v>
      </c>
    </row>
    <row r="44" spans="1:5" ht="12.75" customHeight="1">
      <c r="A44" s="65"/>
      <c r="B44" s="80"/>
      <c r="C44" s="37"/>
      <c r="D44" s="75"/>
      <c r="E44" s="37"/>
    </row>
    <row r="45" spans="1:5" s="90" customFormat="1" ht="12.75" customHeight="1">
      <c r="A45" s="65" t="s">
        <v>487</v>
      </c>
      <c r="B45" s="80"/>
      <c r="C45" s="40">
        <f>SUM(C35+C43)</f>
        <v>620</v>
      </c>
      <c r="D45" s="77"/>
      <c r="E45" s="40">
        <f>SUM(E35+E43)</f>
        <v>-1789</v>
      </c>
    </row>
    <row r="46" spans="1:5" ht="12.75" customHeight="1">
      <c r="A46" s="65"/>
      <c r="B46" s="80"/>
      <c r="C46" s="37"/>
      <c r="D46" s="75"/>
      <c r="E46" s="37"/>
    </row>
    <row r="47" spans="1:5" s="79" customFormat="1" ht="12.75" customHeight="1">
      <c r="A47" s="30"/>
      <c r="B47" s="70" t="s">
        <v>553</v>
      </c>
      <c r="C47" s="37">
        <v>0</v>
      </c>
      <c r="D47" s="75"/>
      <c r="E47" s="37">
        <v>0</v>
      </c>
    </row>
    <row r="48" spans="1:5" s="73" customFormat="1" ht="12.75" customHeight="1">
      <c r="A48" s="30"/>
      <c r="B48" s="70" t="s">
        <v>554</v>
      </c>
      <c r="C48" s="37">
        <v>0</v>
      </c>
      <c r="D48" s="75"/>
      <c r="E48" s="37">
        <v>0</v>
      </c>
    </row>
    <row r="49" spans="1:5" s="73" customFormat="1" ht="12.75" customHeight="1">
      <c r="A49" s="30"/>
      <c r="B49" s="70" t="s">
        <v>555</v>
      </c>
      <c r="C49" s="37">
        <v>0</v>
      </c>
      <c r="D49" s="75"/>
      <c r="E49" s="37">
        <v>0</v>
      </c>
    </row>
    <row r="50" spans="1:5" s="73" customFormat="1" ht="12.75" customHeight="1">
      <c r="A50" s="30"/>
      <c r="B50" s="70" t="s">
        <v>556</v>
      </c>
      <c r="C50" s="37">
        <v>0</v>
      </c>
      <c r="D50" s="75"/>
      <c r="E50" s="37">
        <v>0</v>
      </c>
    </row>
    <row r="51" spans="1:5" s="73" customFormat="1" ht="12.75" customHeight="1">
      <c r="A51" s="30"/>
      <c r="B51" s="70" t="s">
        <v>557</v>
      </c>
      <c r="C51" s="37">
        <v>726</v>
      </c>
      <c r="D51" s="75"/>
      <c r="E51" s="37">
        <v>682</v>
      </c>
    </row>
    <row r="52" spans="1:5" s="73" customFormat="1" ht="12.75" customHeight="1">
      <c r="A52" s="30"/>
      <c r="B52" s="70" t="s">
        <v>558</v>
      </c>
      <c r="C52" s="37">
        <v>6288</v>
      </c>
      <c r="D52" s="75"/>
      <c r="E52" s="37">
        <v>1611</v>
      </c>
    </row>
    <row r="53" spans="1:5" ht="12.75" customHeight="1">
      <c r="A53" s="65"/>
      <c r="B53" s="80"/>
      <c r="C53" s="40"/>
      <c r="D53" s="75"/>
      <c r="E53" s="40"/>
    </row>
    <row r="54" spans="1:5" s="73" customFormat="1" ht="12.75" customHeight="1">
      <c r="A54" s="23" t="s">
        <v>561</v>
      </c>
      <c r="C54" s="40">
        <f>SUM(C45:C52)</f>
        <v>7634</v>
      </c>
      <c r="D54" s="77"/>
      <c r="E54" s="40">
        <f>SUM(E45:E52)</f>
        <v>504</v>
      </c>
    </row>
    <row r="55" spans="1:5" ht="12.75" customHeight="1">
      <c r="A55" s="65"/>
      <c r="B55" s="80"/>
      <c r="C55" s="37"/>
      <c r="D55" s="75"/>
      <c r="E55" s="37"/>
    </row>
    <row r="56" spans="1:5" s="82" customFormat="1" ht="12.75" customHeight="1">
      <c r="A56" s="23" t="s">
        <v>559</v>
      </c>
      <c r="C56" s="40">
        <f>E58</f>
        <v>95188</v>
      </c>
      <c r="D56" s="77"/>
      <c r="E56" s="40">
        <v>94684</v>
      </c>
    </row>
    <row r="57" spans="1:5" ht="12.75" customHeight="1">
      <c r="A57" s="65"/>
      <c r="B57" s="80"/>
      <c r="C57" s="27"/>
      <c r="E57" s="27"/>
    </row>
    <row r="58" spans="1:5" s="82" customFormat="1" ht="12.75" customHeight="1">
      <c r="A58" s="23" t="s">
        <v>560</v>
      </c>
      <c r="B58" s="83"/>
      <c r="C58" s="42">
        <f>C56+C54</f>
        <v>102822</v>
      </c>
      <c r="D58" s="29"/>
      <c r="E58" s="42">
        <f>E56+E54</f>
        <v>95188</v>
      </c>
    </row>
    <row r="59" spans="1:5" s="73" customFormat="1" ht="12.75">
      <c r="A59" s="34"/>
      <c r="B59" s="34"/>
      <c r="D59" s="34"/>
      <c r="E59" s="84"/>
    </row>
    <row r="60" spans="1:4" s="46" customFormat="1" ht="12.75">
      <c r="A60" s="34"/>
      <c r="D60" s="4"/>
    </row>
    <row r="61" spans="1:4" s="73" customFormat="1" ht="12.75">
      <c r="A61" s="34"/>
      <c r="B61" s="34"/>
      <c r="C61" s="85"/>
      <c r="D61" s="34"/>
    </row>
    <row r="62" spans="1:4" s="73" customFormat="1" ht="12.75">
      <c r="A62" s="34"/>
      <c r="B62" s="34"/>
      <c r="C62" s="34"/>
      <c r="D62" s="34"/>
    </row>
    <row r="63" spans="1:4" s="73" customFormat="1" ht="12.75">
      <c r="A63" s="34"/>
      <c r="B63" s="34"/>
      <c r="C63" s="34"/>
      <c r="D63" s="34"/>
    </row>
    <row r="64" spans="1:4" s="73" customFormat="1" ht="12.75">
      <c r="A64" s="34"/>
      <c r="B64" s="34"/>
      <c r="C64" s="34"/>
      <c r="D64" s="34"/>
    </row>
    <row r="65" spans="1:4" s="73" customFormat="1" ht="12.75">
      <c r="A65" s="34"/>
      <c r="B65" s="34"/>
      <c r="C65" s="34"/>
      <c r="D65" s="34"/>
    </row>
    <row r="66" spans="1:4" s="73" customFormat="1" ht="12.75">
      <c r="A66" s="34"/>
      <c r="B66" s="34"/>
      <c r="C66" s="34"/>
      <c r="D66" s="34"/>
    </row>
    <row r="67" spans="1:4" s="73" customFormat="1" ht="12.75">
      <c r="A67" s="34"/>
      <c r="B67" s="34"/>
      <c r="C67" s="34"/>
      <c r="D67" s="34"/>
    </row>
    <row r="68" spans="1:4" s="73" customFormat="1" ht="12.75">
      <c r="A68" s="34"/>
      <c r="B68" s="34"/>
      <c r="C68" s="34"/>
      <c r="D68" s="34"/>
    </row>
    <row r="69" spans="1:4" s="73" customFormat="1" ht="12.75">
      <c r="A69" s="34"/>
      <c r="B69" s="34"/>
      <c r="C69" s="34"/>
      <c r="D69" s="34"/>
    </row>
    <row r="70" spans="1:4" s="73" customFormat="1" ht="12.75">
      <c r="A70" s="34"/>
      <c r="B70" s="34"/>
      <c r="C70" s="34"/>
      <c r="D70" s="34"/>
    </row>
    <row r="71" spans="1:4" s="73" customFormat="1" ht="12.75">
      <c r="A71" s="34"/>
      <c r="B71" s="34"/>
      <c r="C71" s="34"/>
      <c r="D71" s="34"/>
    </row>
    <row r="72" spans="1:4" s="73" customFormat="1" ht="12.75">
      <c r="A72" s="34"/>
      <c r="B72" s="34"/>
      <c r="C72" s="34"/>
      <c r="D72" s="34"/>
    </row>
    <row r="73" spans="1:4" s="73" customFormat="1" ht="12.75">
      <c r="A73" s="34"/>
      <c r="B73" s="34"/>
      <c r="C73" s="34"/>
      <c r="D73" s="34"/>
    </row>
    <row r="74" spans="1:4" s="73" customFormat="1" ht="12.75">
      <c r="A74" s="34"/>
      <c r="B74" s="34"/>
      <c r="C74" s="34"/>
      <c r="D74" s="34"/>
    </row>
    <row r="75" spans="1:4" s="73" customFormat="1" ht="12.75">
      <c r="A75" s="34"/>
      <c r="B75" s="34"/>
      <c r="C75" s="34"/>
      <c r="D75" s="34"/>
    </row>
    <row r="76" spans="1:4" s="73" customFormat="1" ht="12.75">
      <c r="A76" s="34"/>
      <c r="B76" s="34"/>
      <c r="C76" s="34"/>
      <c r="D76" s="34"/>
    </row>
    <row r="77" spans="1:4" s="73" customFormat="1" ht="12.75">
      <c r="A77" s="34"/>
      <c r="B77" s="34"/>
      <c r="C77" s="34"/>
      <c r="D77" s="34"/>
    </row>
    <row r="78" spans="1:4" s="73" customFormat="1" ht="12.75">
      <c r="A78" s="34"/>
      <c r="B78" s="34"/>
      <c r="C78" s="34"/>
      <c r="D78" s="34"/>
    </row>
    <row r="79" spans="1:4" s="73" customFormat="1" ht="12.75">
      <c r="A79" s="34"/>
      <c r="B79" s="34"/>
      <c r="C79" s="34"/>
      <c r="D79" s="34"/>
    </row>
    <row r="80" spans="1:4" s="73" customFormat="1" ht="12.75">
      <c r="A80" s="34"/>
      <c r="B80" s="34"/>
      <c r="C80" s="34"/>
      <c r="D80" s="34"/>
    </row>
    <row r="81" spans="1:4" s="73" customFormat="1" ht="12.75">
      <c r="A81" s="34"/>
      <c r="B81" s="34"/>
      <c r="C81" s="34"/>
      <c r="D81" s="34"/>
    </row>
    <row r="82" spans="1:4" s="73" customFormat="1" ht="12.75">
      <c r="A82" s="34"/>
      <c r="B82" s="34"/>
      <c r="C82" s="34"/>
      <c r="D82" s="34"/>
    </row>
    <row r="83" spans="1:4" s="73" customFormat="1" ht="12.75">
      <c r="A83" s="34"/>
      <c r="B83" s="34"/>
      <c r="C83" s="34"/>
      <c r="D83" s="34"/>
    </row>
    <row r="84" spans="1:4" s="73" customFormat="1" ht="12.75">
      <c r="A84" s="34"/>
      <c r="B84" s="34"/>
      <c r="C84" s="34"/>
      <c r="D84" s="34"/>
    </row>
    <row r="85" spans="1:4" s="73" customFormat="1" ht="12.75">
      <c r="A85" s="34"/>
      <c r="B85" s="34"/>
      <c r="C85" s="34"/>
      <c r="D85" s="34"/>
    </row>
    <row r="86" spans="1:4" s="73" customFormat="1" ht="12.75">
      <c r="A86" s="34"/>
      <c r="B86" s="34"/>
      <c r="C86" s="34"/>
      <c r="D86" s="34"/>
    </row>
    <row r="87" spans="1:4" s="73" customFormat="1" ht="12.75">
      <c r="A87" s="34"/>
      <c r="B87" s="34"/>
      <c r="C87" s="34"/>
      <c r="D87" s="34"/>
    </row>
    <row r="88" spans="1:4" s="73" customFormat="1" ht="12.75">
      <c r="A88" s="34"/>
      <c r="B88" s="34"/>
      <c r="C88" s="34"/>
      <c r="D88" s="34"/>
    </row>
    <row r="89" spans="1:4" s="73" customFormat="1" ht="12.75">
      <c r="A89" s="34"/>
      <c r="B89" s="34"/>
      <c r="C89" s="34"/>
      <c r="D89" s="34"/>
    </row>
    <row r="90" spans="1:4" s="73" customFormat="1" ht="12.75">
      <c r="A90" s="34"/>
      <c r="B90" s="34"/>
      <c r="C90" s="34"/>
      <c r="D90" s="34"/>
    </row>
    <row r="91" spans="1:4" s="73" customFormat="1" ht="12.75">
      <c r="A91" s="34"/>
      <c r="B91" s="34"/>
      <c r="C91" s="34"/>
      <c r="D91" s="34"/>
    </row>
    <row r="92" spans="1:4" s="73" customFormat="1" ht="12.75">
      <c r="A92" s="34"/>
      <c r="B92" s="34"/>
      <c r="C92" s="34"/>
      <c r="D92" s="34"/>
    </row>
    <row r="93" spans="1:4" s="73" customFormat="1" ht="12.75">
      <c r="A93" s="34"/>
      <c r="B93" s="34"/>
      <c r="C93" s="34"/>
      <c r="D93" s="34"/>
    </row>
    <row r="94" spans="1:4" s="73" customFormat="1" ht="12.75">
      <c r="A94" s="34"/>
      <c r="B94" s="34"/>
      <c r="C94" s="34"/>
      <c r="D94" s="34"/>
    </row>
    <row r="95" spans="1:4" s="73" customFormat="1" ht="12.75">
      <c r="A95" s="34"/>
      <c r="B95" s="34"/>
      <c r="C95" s="34"/>
      <c r="D95" s="34"/>
    </row>
    <row r="96" spans="1:4" s="73" customFormat="1" ht="12.75">
      <c r="A96" s="34"/>
      <c r="B96" s="34"/>
      <c r="C96" s="34"/>
      <c r="D96" s="34"/>
    </row>
    <row r="97" spans="1:4" s="73" customFormat="1" ht="12.75">
      <c r="A97" s="34"/>
      <c r="B97" s="34"/>
      <c r="C97" s="34"/>
      <c r="D97" s="34"/>
    </row>
    <row r="98" spans="1:4" s="73" customFormat="1" ht="12.75">
      <c r="A98" s="34"/>
      <c r="B98" s="34"/>
      <c r="C98" s="34"/>
      <c r="D98" s="34"/>
    </row>
    <row r="99" spans="1:4" s="73" customFormat="1" ht="12.75">
      <c r="A99" s="34"/>
      <c r="B99" s="34"/>
      <c r="C99" s="34"/>
      <c r="D99" s="34"/>
    </row>
    <row r="100" spans="1:4" s="73" customFormat="1" ht="12.75">
      <c r="A100" s="34"/>
      <c r="B100" s="34"/>
      <c r="C100" s="34"/>
      <c r="D100" s="34"/>
    </row>
    <row r="101" spans="1:4" s="73" customFormat="1" ht="12.75">
      <c r="A101" s="34"/>
      <c r="B101" s="34"/>
      <c r="C101" s="34"/>
      <c r="D101" s="34"/>
    </row>
    <row r="102" spans="1:4" s="73" customFormat="1" ht="12.75">
      <c r="A102" s="34"/>
      <c r="B102" s="34"/>
      <c r="C102" s="34"/>
      <c r="D102" s="34"/>
    </row>
    <row r="103" spans="1:4" s="73" customFormat="1" ht="12.75">
      <c r="A103" s="34"/>
      <c r="B103" s="34"/>
      <c r="C103" s="34"/>
      <c r="D103" s="34"/>
    </row>
    <row r="104" spans="1:4" s="73" customFormat="1" ht="12.75">
      <c r="A104" s="34"/>
      <c r="B104" s="34"/>
      <c r="C104" s="34"/>
      <c r="D104" s="34"/>
    </row>
    <row r="105" spans="1:4" s="73" customFormat="1" ht="12.75">
      <c r="A105" s="34"/>
      <c r="B105" s="34"/>
      <c r="C105" s="34"/>
      <c r="D105" s="34"/>
    </row>
    <row r="106" spans="1:4" s="73" customFormat="1" ht="12.75">
      <c r="A106" s="34"/>
      <c r="B106" s="34"/>
      <c r="C106" s="34"/>
      <c r="D106" s="34"/>
    </row>
    <row r="107" spans="1:4" s="73" customFormat="1" ht="12.75">
      <c r="A107" s="34"/>
      <c r="B107" s="34"/>
      <c r="C107" s="34"/>
      <c r="D107" s="34"/>
    </row>
    <row r="108" spans="1:4" s="73" customFormat="1" ht="12.75">
      <c r="A108" s="34"/>
      <c r="B108" s="34"/>
      <c r="C108" s="34"/>
      <c r="D108" s="34"/>
    </row>
    <row r="109" spans="1:4" s="73" customFormat="1" ht="12.75">
      <c r="A109" s="34"/>
      <c r="B109" s="34"/>
      <c r="C109" s="34"/>
      <c r="D109" s="34"/>
    </row>
    <row r="110" spans="1:4" s="73" customFormat="1" ht="12.75">
      <c r="A110" s="34"/>
      <c r="B110" s="34"/>
      <c r="C110" s="34"/>
      <c r="D110" s="34"/>
    </row>
    <row r="111" spans="1:4" s="73" customFormat="1" ht="12.75">
      <c r="A111" s="34"/>
      <c r="B111" s="34"/>
      <c r="C111" s="34"/>
      <c r="D111" s="34"/>
    </row>
    <row r="112" spans="1:4" s="73" customFormat="1" ht="12.75">
      <c r="A112" s="34"/>
      <c r="B112" s="34"/>
      <c r="C112" s="34"/>
      <c r="D112" s="34"/>
    </row>
    <row r="113" spans="1:4" s="73" customFormat="1" ht="12.75">
      <c r="A113" s="34"/>
      <c r="B113" s="34"/>
      <c r="C113" s="34"/>
      <c r="D113" s="34"/>
    </row>
    <row r="114" spans="1:4" s="73" customFormat="1" ht="12.75">
      <c r="A114" s="34"/>
      <c r="B114" s="34"/>
      <c r="C114" s="34"/>
      <c r="D114" s="34"/>
    </row>
    <row r="115" spans="1:4" s="73" customFormat="1" ht="12.75">
      <c r="A115" s="34"/>
      <c r="B115" s="34"/>
      <c r="C115" s="34"/>
      <c r="D115" s="34"/>
    </row>
    <row r="116" spans="1:4" s="73" customFormat="1" ht="12.75">
      <c r="A116" s="34"/>
      <c r="B116" s="34"/>
      <c r="C116" s="34"/>
      <c r="D116" s="34"/>
    </row>
    <row r="117" spans="1:4" s="73" customFormat="1" ht="12.75">
      <c r="A117" s="34"/>
      <c r="B117" s="34"/>
      <c r="C117" s="34"/>
      <c r="D117" s="34"/>
    </row>
    <row r="118" spans="1:4" s="73" customFormat="1" ht="12.75">
      <c r="A118" s="34"/>
      <c r="B118" s="34"/>
      <c r="C118" s="34"/>
      <c r="D118" s="34"/>
    </row>
    <row r="119" spans="1:4" s="73" customFormat="1" ht="12.75">
      <c r="A119" s="34"/>
      <c r="B119" s="34"/>
      <c r="C119" s="34"/>
      <c r="D119" s="34"/>
    </row>
    <row r="120" spans="1:4" s="73" customFormat="1" ht="12.75">
      <c r="A120" s="34"/>
      <c r="B120" s="34"/>
      <c r="C120" s="34"/>
      <c r="D120" s="34"/>
    </row>
    <row r="121" spans="1:4" s="73" customFormat="1" ht="12.75">
      <c r="A121" s="34"/>
      <c r="B121" s="34"/>
      <c r="C121" s="34"/>
      <c r="D121" s="34"/>
    </row>
    <row r="122" spans="1:4" s="73" customFormat="1" ht="12.75">
      <c r="A122" s="34"/>
      <c r="B122" s="34"/>
      <c r="C122" s="34"/>
      <c r="D122" s="34"/>
    </row>
    <row r="123" spans="1:4" s="73" customFormat="1" ht="12.75">
      <c r="A123" s="34"/>
      <c r="B123" s="34"/>
      <c r="C123" s="34"/>
      <c r="D123" s="34"/>
    </row>
    <row r="124" spans="1:4" s="73" customFormat="1" ht="12.75">
      <c r="A124" s="34"/>
      <c r="B124" s="34"/>
      <c r="C124" s="34"/>
      <c r="D124" s="34"/>
    </row>
    <row r="125" spans="1:4" s="73" customFormat="1" ht="12.75">
      <c r="A125" s="34"/>
      <c r="B125" s="34"/>
      <c r="C125" s="34"/>
      <c r="D125" s="34"/>
    </row>
    <row r="126" spans="1:4" s="73" customFormat="1" ht="12.75">
      <c r="A126" s="34"/>
      <c r="B126" s="34"/>
      <c r="C126" s="34"/>
      <c r="D126" s="34"/>
    </row>
    <row r="127" spans="1:4" s="73" customFormat="1" ht="12.75">
      <c r="A127" s="34"/>
      <c r="B127" s="34"/>
      <c r="C127" s="34"/>
      <c r="D127" s="34"/>
    </row>
    <row r="128" spans="1:4" s="73" customFormat="1" ht="12.75">
      <c r="A128" s="34"/>
      <c r="B128" s="34"/>
      <c r="C128" s="34"/>
      <c r="D128" s="34"/>
    </row>
    <row r="129" spans="1:4" s="73" customFormat="1" ht="12.75">
      <c r="A129" s="34"/>
      <c r="B129" s="34"/>
      <c r="C129" s="34"/>
      <c r="D129" s="34"/>
    </row>
    <row r="130" spans="1:4" s="73" customFormat="1" ht="12.75">
      <c r="A130" s="34"/>
      <c r="B130" s="34"/>
      <c r="C130" s="34"/>
      <c r="D130" s="34"/>
    </row>
    <row r="131" spans="1:4" s="73" customFormat="1" ht="12.75">
      <c r="A131" s="34"/>
      <c r="B131" s="34"/>
      <c r="C131" s="34"/>
      <c r="D131" s="34"/>
    </row>
    <row r="132" spans="1:4" s="73" customFormat="1" ht="12.75">
      <c r="A132" s="34"/>
      <c r="B132" s="34"/>
      <c r="C132" s="34"/>
      <c r="D132" s="34"/>
    </row>
    <row r="133" spans="1:4" s="73" customFormat="1" ht="12.75">
      <c r="A133" s="34"/>
      <c r="B133" s="34"/>
      <c r="C133" s="34"/>
      <c r="D133" s="34"/>
    </row>
    <row r="134" spans="1:4" s="73" customFormat="1" ht="12.75">
      <c r="A134" s="34"/>
      <c r="B134" s="34"/>
      <c r="C134" s="34"/>
      <c r="D134" s="34"/>
    </row>
    <row r="135" spans="1:4" s="73" customFormat="1" ht="12.75">
      <c r="A135" s="34"/>
      <c r="B135" s="34"/>
      <c r="C135" s="34"/>
      <c r="D135" s="34"/>
    </row>
    <row r="136" spans="1:4" s="73" customFormat="1" ht="12.75">
      <c r="A136" s="34"/>
      <c r="B136" s="34"/>
      <c r="C136" s="34"/>
      <c r="D136" s="34"/>
    </row>
    <row r="137" spans="1:4" s="73" customFormat="1" ht="12.75">
      <c r="A137" s="34"/>
      <c r="B137" s="34"/>
      <c r="C137" s="34"/>
      <c r="D137" s="34"/>
    </row>
    <row r="138" spans="1:4" s="73" customFormat="1" ht="12.75">
      <c r="A138" s="34"/>
      <c r="B138" s="34"/>
      <c r="C138" s="34"/>
      <c r="D138" s="34"/>
    </row>
    <row r="139" spans="1:4" s="73" customFormat="1" ht="12.75">
      <c r="A139" s="34"/>
      <c r="B139" s="34"/>
      <c r="C139" s="34"/>
      <c r="D139" s="34"/>
    </row>
    <row r="140" spans="1:4" s="73" customFormat="1" ht="12.75">
      <c r="A140" s="34"/>
      <c r="B140" s="34"/>
      <c r="C140" s="34"/>
      <c r="D140" s="34"/>
    </row>
    <row r="141" spans="1:4" s="73" customFormat="1" ht="12.75">
      <c r="A141" s="34"/>
      <c r="B141" s="34"/>
      <c r="C141" s="34"/>
      <c r="D141" s="34"/>
    </row>
    <row r="142" spans="1:4" s="73" customFormat="1" ht="12.75">
      <c r="A142" s="34"/>
      <c r="B142" s="34"/>
      <c r="C142" s="34"/>
      <c r="D142" s="34"/>
    </row>
    <row r="143" spans="1:4" s="73" customFormat="1" ht="12.75">
      <c r="A143" s="34"/>
      <c r="B143" s="34"/>
      <c r="C143" s="34"/>
      <c r="D143" s="34"/>
    </row>
    <row r="144" spans="1:4" s="73" customFormat="1" ht="12.75">
      <c r="A144" s="34"/>
      <c r="B144" s="34"/>
      <c r="C144" s="34"/>
      <c r="D144" s="34"/>
    </row>
    <row r="145" spans="1:4" s="73" customFormat="1" ht="12.75">
      <c r="A145" s="34"/>
      <c r="B145" s="34"/>
      <c r="C145" s="34"/>
      <c r="D145" s="34"/>
    </row>
    <row r="146" spans="1:4" s="73" customFormat="1" ht="12.75">
      <c r="A146" s="34"/>
      <c r="B146" s="34"/>
      <c r="C146" s="34"/>
      <c r="D146" s="34"/>
    </row>
    <row r="147" spans="1:4" s="73" customFormat="1" ht="12.75">
      <c r="A147" s="34"/>
      <c r="B147" s="34"/>
      <c r="C147" s="34"/>
      <c r="D147" s="34"/>
    </row>
    <row r="148" spans="1:4" s="73" customFormat="1" ht="12.75">
      <c r="A148" s="34"/>
      <c r="B148" s="34"/>
      <c r="C148" s="34"/>
      <c r="D148" s="34"/>
    </row>
    <row r="149" spans="1:4" s="73" customFormat="1" ht="12.75">
      <c r="A149" s="34"/>
      <c r="B149" s="34"/>
      <c r="C149" s="34"/>
      <c r="D149" s="34"/>
    </row>
    <row r="150" spans="1:4" s="73" customFormat="1" ht="12.75">
      <c r="A150" s="34"/>
      <c r="B150" s="34"/>
      <c r="C150" s="34"/>
      <c r="D150" s="34"/>
    </row>
    <row r="151" spans="1:4" s="73" customFormat="1" ht="12.75">
      <c r="A151" s="34"/>
      <c r="B151" s="34"/>
      <c r="C151" s="34"/>
      <c r="D151" s="34"/>
    </row>
    <row r="152" spans="1:4" s="73" customFormat="1" ht="12.75">
      <c r="A152" s="34"/>
      <c r="B152" s="34"/>
      <c r="C152" s="34"/>
      <c r="D152" s="34"/>
    </row>
    <row r="153" spans="1:4" s="73" customFormat="1" ht="12.75">
      <c r="A153" s="34"/>
      <c r="B153" s="34"/>
      <c r="C153" s="34"/>
      <c r="D153" s="34"/>
    </row>
    <row r="154" spans="1:4" s="73" customFormat="1" ht="12.75">
      <c r="A154" s="34"/>
      <c r="B154" s="34"/>
      <c r="C154" s="34"/>
      <c r="D154" s="34"/>
    </row>
    <row r="155" spans="1:4" s="73" customFormat="1" ht="12.75">
      <c r="A155" s="34"/>
      <c r="B155" s="34"/>
      <c r="C155" s="34"/>
      <c r="D155" s="34"/>
    </row>
    <row r="156" spans="1:4" s="73" customFormat="1" ht="12.75">
      <c r="A156" s="34"/>
      <c r="B156" s="34"/>
      <c r="C156" s="34"/>
      <c r="D156" s="34"/>
    </row>
    <row r="157" spans="1:4" s="73" customFormat="1" ht="12.75">
      <c r="A157" s="34"/>
      <c r="B157" s="34"/>
      <c r="C157" s="34"/>
      <c r="D157" s="34"/>
    </row>
    <row r="158" spans="1:4" s="73" customFormat="1" ht="12.75">
      <c r="A158" s="34"/>
      <c r="B158" s="34"/>
      <c r="C158" s="34"/>
      <c r="D158" s="34"/>
    </row>
    <row r="159" spans="1:4" s="73" customFormat="1" ht="12.75">
      <c r="A159" s="34"/>
      <c r="B159" s="34"/>
      <c r="C159" s="34"/>
      <c r="D159" s="34"/>
    </row>
    <row r="160" spans="1:4" s="73" customFormat="1" ht="12.75">
      <c r="A160" s="34"/>
      <c r="B160" s="34"/>
      <c r="C160" s="34"/>
      <c r="D160" s="34"/>
    </row>
    <row r="161" spans="1:4" s="73" customFormat="1" ht="12.75">
      <c r="A161" s="34"/>
      <c r="B161" s="34"/>
      <c r="C161" s="34"/>
      <c r="D161" s="34"/>
    </row>
    <row r="162" spans="1:4" s="73" customFormat="1" ht="12.75">
      <c r="A162" s="34"/>
      <c r="B162" s="34"/>
      <c r="C162" s="34"/>
      <c r="D162" s="34"/>
    </row>
    <row r="163" spans="1:4" s="73" customFormat="1" ht="12.75">
      <c r="A163" s="34"/>
      <c r="B163" s="34"/>
      <c r="C163" s="34"/>
      <c r="D163" s="34"/>
    </row>
    <row r="164" spans="1:4" s="73" customFormat="1" ht="12.75">
      <c r="A164" s="34"/>
      <c r="B164" s="34"/>
      <c r="C164" s="34"/>
      <c r="D164" s="34"/>
    </row>
    <row r="165" spans="1:4" s="73" customFormat="1" ht="12.75">
      <c r="A165" s="34"/>
      <c r="B165" s="34"/>
      <c r="C165" s="34"/>
      <c r="D165" s="34"/>
    </row>
    <row r="166" spans="1:4" s="73" customFormat="1" ht="12.75">
      <c r="A166" s="34"/>
      <c r="B166" s="34"/>
      <c r="C166" s="34"/>
      <c r="D166" s="34"/>
    </row>
    <row r="167" spans="1:4" s="73" customFormat="1" ht="12.75">
      <c r="A167" s="34"/>
      <c r="B167" s="34"/>
      <c r="C167" s="34"/>
      <c r="D167" s="34"/>
    </row>
    <row r="168" spans="1:4" s="73" customFormat="1" ht="12.75">
      <c r="A168" s="34"/>
      <c r="B168" s="34"/>
      <c r="C168" s="34"/>
      <c r="D168" s="34"/>
    </row>
    <row r="169" spans="1:4" s="73" customFormat="1" ht="12.75">
      <c r="A169" s="34"/>
      <c r="B169" s="34"/>
      <c r="C169" s="34"/>
      <c r="D169" s="34"/>
    </row>
    <row r="170" spans="1:4" s="73" customFormat="1" ht="12.75">
      <c r="A170" s="34"/>
      <c r="B170" s="34"/>
      <c r="C170" s="34"/>
      <c r="D170" s="34"/>
    </row>
    <row r="171" spans="1:4" s="73" customFormat="1" ht="12.75">
      <c r="A171" s="34"/>
      <c r="B171" s="34"/>
      <c r="C171" s="34"/>
      <c r="D171" s="34"/>
    </row>
    <row r="172" spans="1:4" s="73" customFormat="1" ht="12.75">
      <c r="A172" s="34"/>
      <c r="B172" s="34"/>
      <c r="C172" s="34"/>
      <c r="D172" s="34"/>
    </row>
    <row r="173" spans="1:4" s="73" customFormat="1" ht="12.75">
      <c r="A173" s="34"/>
      <c r="B173" s="34"/>
      <c r="C173" s="34"/>
      <c r="D173" s="34"/>
    </row>
    <row r="174" spans="1:4" s="73" customFormat="1" ht="12.75">
      <c r="A174" s="34"/>
      <c r="B174" s="34"/>
      <c r="C174" s="34"/>
      <c r="D174" s="34"/>
    </row>
    <row r="175" spans="1:4" s="73" customFormat="1" ht="12.75">
      <c r="A175" s="34"/>
      <c r="B175" s="34"/>
      <c r="C175" s="34"/>
      <c r="D175" s="34"/>
    </row>
    <row r="176" spans="1:4" s="73" customFormat="1" ht="12.75">
      <c r="A176" s="34"/>
      <c r="B176" s="34"/>
      <c r="C176" s="34"/>
      <c r="D176" s="34"/>
    </row>
    <row r="177" spans="1:4" s="73" customFormat="1" ht="12.75">
      <c r="A177" s="34"/>
      <c r="B177" s="34"/>
      <c r="C177" s="34"/>
      <c r="D177" s="34"/>
    </row>
    <row r="178" spans="1:4" s="73" customFormat="1" ht="12.75">
      <c r="A178" s="34"/>
      <c r="B178" s="34"/>
      <c r="C178" s="34"/>
      <c r="D178" s="34"/>
    </row>
    <row r="179" spans="1:4" s="73" customFormat="1" ht="12.75">
      <c r="A179" s="34"/>
      <c r="B179" s="34"/>
      <c r="C179" s="34"/>
      <c r="D179" s="34"/>
    </row>
    <row r="180" spans="1:4" s="73" customFormat="1" ht="12.75">
      <c r="A180" s="34"/>
      <c r="B180" s="34"/>
      <c r="C180" s="34"/>
      <c r="D180" s="34"/>
    </row>
    <row r="181" spans="1:4" s="73" customFormat="1" ht="12.75">
      <c r="A181" s="34"/>
      <c r="B181" s="34"/>
      <c r="C181" s="34"/>
      <c r="D181" s="34"/>
    </row>
    <row r="182" spans="1:4" s="73" customFormat="1" ht="12.75">
      <c r="A182" s="34"/>
      <c r="B182" s="34"/>
      <c r="C182" s="34"/>
      <c r="D182" s="34"/>
    </row>
    <row r="183" spans="1:4" s="73" customFormat="1" ht="12.75">
      <c r="A183" s="34"/>
      <c r="B183" s="34"/>
      <c r="C183" s="34"/>
      <c r="D183" s="34"/>
    </row>
    <row r="184" spans="1:4" s="73" customFormat="1" ht="12.75">
      <c r="A184" s="34"/>
      <c r="B184" s="34"/>
      <c r="C184" s="34"/>
      <c r="D184" s="34"/>
    </row>
    <row r="185" spans="1:4" s="73" customFormat="1" ht="12.75">
      <c r="A185" s="34"/>
      <c r="B185" s="34"/>
      <c r="C185" s="34"/>
      <c r="D185" s="34"/>
    </row>
    <row r="186" spans="1:4" s="73" customFormat="1" ht="12.75">
      <c r="A186" s="34"/>
      <c r="B186" s="34"/>
      <c r="C186" s="34"/>
      <c r="D186" s="34"/>
    </row>
    <row r="187" spans="1:4" s="73" customFormat="1" ht="12.75">
      <c r="A187" s="34"/>
      <c r="B187" s="34"/>
      <c r="C187" s="34"/>
      <c r="D187" s="34"/>
    </row>
    <row r="188" spans="1:4" s="73" customFormat="1" ht="12.75">
      <c r="A188" s="34"/>
      <c r="B188" s="34"/>
      <c r="C188" s="34"/>
      <c r="D188" s="34"/>
    </row>
    <row r="189" spans="1:4" s="73" customFormat="1" ht="12.75">
      <c r="A189" s="34"/>
      <c r="B189" s="34"/>
      <c r="C189" s="34"/>
      <c r="D189" s="34"/>
    </row>
    <row r="190" spans="1:4" s="73" customFormat="1" ht="12.75">
      <c r="A190" s="34"/>
      <c r="B190" s="34"/>
      <c r="C190" s="34"/>
      <c r="D190" s="34"/>
    </row>
    <row r="191" spans="1:4" s="73" customFormat="1" ht="12.75">
      <c r="A191" s="34"/>
      <c r="B191" s="34"/>
      <c r="C191" s="34"/>
      <c r="D191" s="34"/>
    </row>
    <row r="192" spans="1:4" s="73" customFormat="1" ht="12.75">
      <c r="A192" s="34"/>
      <c r="B192" s="34"/>
      <c r="C192" s="34"/>
      <c r="D192" s="34"/>
    </row>
    <row r="193" spans="1:4" s="73" customFormat="1" ht="12.75">
      <c r="A193" s="34"/>
      <c r="B193" s="34"/>
      <c r="C193" s="34"/>
      <c r="D193" s="34"/>
    </row>
    <row r="194" spans="1:4" s="73" customFormat="1" ht="12.75">
      <c r="A194" s="34"/>
      <c r="B194" s="34"/>
      <c r="C194" s="34"/>
      <c r="D194" s="34"/>
    </row>
    <row r="195" spans="1:4" s="73" customFormat="1" ht="12.75">
      <c r="A195" s="34"/>
      <c r="B195" s="34"/>
      <c r="C195" s="34"/>
      <c r="D195" s="34"/>
    </row>
    <row r="196" spans="1:4" s="73" customFormat="1" ht="12.75">
      <c r="A196" s="34"/>
      <c r="B196" s="34"/>
      <c r="C196" s="34"/>
      <c r="D196" s="34"/>
    </row>
    <row r="197" spans="1:4" s="73" customFormat="1" ht="12.75">
      <c r="A197" s="34"/>
      <c r="B197" s="34"/>
      <c r="C197" s="34"/>
      <c r="D197" s="34"/>
    </row>
    <row r="198" spans="1:4" s="73" customFormat="1" ht="12.75">
      <c r="A198" s="34"/>
      <c r="B198" s="34"/>
      <c r="C198" s="34"/>
      <c r="D198" s="34"/>
    </row>
    <row r="199" spans="1:4" s="73" customFormat="1" ht="12.75">
      <c r="A199" s="34"/>
      <c r="B199" s="34"/>
      <c r="C199" s="34"/>
      <c r="D199" s="34"/>
    </row>
    <row r="200" spans="1:4" s="73" customFormat="1" ht="12.75">
      <c r="A200" s="34"/>
      <c r="B200" s="34"/>
      <c r="C200" s="34"/>
      <c r="D200" s="34"/>
    </row>
    <row r="201" spans="1:4" s="73" customFormat="1" ht="12.75">
      <c r="A201" s="34"/>
      <c r="B201" s="34"/>
      <c r="C201" s="34"/>
      <c r="D201" s="34"/>
    </row>
    <row r="202" spans="1:4" s="73" customFormat="1" ht="12.75">
      <c r="A202" s="34"/>
      <c r="B202" s="34"/>
      <c r="C202" s="34"/>
      <c r="D202" s="34"/>
    </row>
    <row r="203" spans="1:4" s="73" customFormat="1" ht="12.75">
      <c r="A203" s="34"/>
      <c r="B203" s="34"/>
      <c r="C203" s="34"/>
      <c r="D203" s="34"/>
    </row>
    <row r="204" spans="1:4" s="73" customFormat="1" ht="12.75">
      <c r="A204" s="34"/>
      <c r="B204" s="34"/>
      <c r="C204" s="34"/>
      <c r="D204" s="34"/>
    </row>
    <row r="205" spans="1:4" s="73" customFormat="1" ht="12.75">
      <c r="A205" s="34"/>
      <c r="B205" s="34"/>
      <c r="C205" s="34"/>
      <c r="D205" s="34"/>
    </row>
    <row r="206" spans="1:4" s="73" customFormat="1" ht="12.75">
      <c r="A206" s="34"/>
      <c r="B206" s="34"/>
      <c r="C206" s="34"/>
      <c r="D206" s="34"/>
    </row>
    <row r="207" spans="1:4" s="73" customFormat="1" ht="12.75">
      <c r="A207" s="34"/>
      <c r="B207" s="34"/>
      <c r="C207" s="34"/>
      <c r="D207" s="34"/>
    </row>
    <row r="208" spans="1:4" s="73" customFormat="1" ht="12.75">
      <c r="A208" s="34"/>
      <c r="B208" s="34"/>
      <c r="C208" s="34"/>
      <c r="D208" s="34"/>
    </row>
    <row r="209" spans="1:4" s="73" customFormat="1" ht="12.75">
      <c r="A209" s="34"/>
      <c r="B209" s="34"/>
      <c r="C209" s="34"/>
      <c r="D209" s="34"/>
    </row>
    <row r="210" spans="1:4" s="73" customFormat="1" ht="12.75">
      <c r="A210" s="34"/>
      <c r="B210" s="34"/>
      <c r="C210" s="34"/>
      <c r="D210" s="34"/>
    </row>
    <row r="211" spans="1:4" s="73" customFormat="1" ht="12.75">
      <c r="A211" s="34"/>
      <c r="B211" s="34"/>
      <c r="C211" s="34"/>
      <c r="D211" s="34"/>
    </row>
    <row r="212" spans="1:4" s="73" customFormat="1" ht="12.75">
      <c r="A212" s="34"/>
      <c r="B212" s="34"/>
      <c r="C212" s="34"/>
      <c r="D212" s="34"/>
    </row>
    <row r="213" spans="1:4" s="73" customFormat="1" ht="12.75">
      <c r="A213" s="34"/>
      <c r="B213" s="34"/>
      <c r="C213" s="34"/>
      <c r="D213" s="34"/>
    </row>
    <row r="214" spans="1:4" s="73" customFormat="1" ht="12.75">
      <c r="A214" s="34"/>
      <c r="B214" s="34"/>
      <c r="C214" s="34"/>
      <c r="D214" s="34"/>
    </row>
    <row r="215" spans="1:4" s="73" customFormat="1" ht="12.75">
      <c r="A215" s="34"/>
      <c r="B215" s="34"/>
      <c r="C215" s="34"/>
      <c r="D215" s="34"/>
    </row>
    <row r="216" spans="1:4" s="73" customFormat="1" ht="12.75">
      <c r="A216" s="34"/>
      <c r="B216" s="34"/>
      <c r="C216" s="34"/>
      <c r="D216" s="34"/>
    </row>
    <row r="217" spans="1:4" s="73" customFormat="1" ht="12.75">
      <c r="A217" s="34"/>
      <c r="B217" s="34"/>
      <c r="C217" s="34"/>
      <c r="D217" s="34"/>
    </row>
    <row r="218" spans="1:4" s="73" customFormat="1" ht="12.75">
      <c r="A218" s="34"/>
      <c r="B218" s="34"/>
      <c r="C218" s="34"/>
      <c r="D218" s="34"/>
    </row>
    <row r="219" spans="1:4" s="73" customFormat="1" ht="12.75">
      <c r="A219" s="34"/>
      <c r="B219" s="34"/>
      <c r="C219" s="34"/>
      <c r="D219" s="34"/>
    </row>
    <row r="220" spans="1:4" s="73" customFormat="1" ht="12.75">
      <c r="A220" s="34"/>
      <c r="B220" s="34"/>
      <c r="C220" s="34"/>
      <c r="D220" s="34"/>
    </row>
    <row r="221" spans="1:4" s="73" customFormat="1" ht="12.75">
      <c r="A221" s="34"/>
      <c r="B221" s="34"/>
      <c r="C221" s="34"/>
      <c r="D221" s="34"/>
    </row>
    <row r="222" spans="1:4" s="73" customFormat="1" ht="12.75">
      <c r="A222" s="34"/>
      <c r="B222" s="34"/>
      <c r="C222" s="34"/>
      <c r="D222" s="34"/>
    </row>
    <row r="223" spans="1:4" s="73" customFormat="1" ht="12.75">
      <c r="A223" s="34"/>
      <c r="B223" s="34"/>
      <c r="C223" s="34"/>
      <c r="D223" s="34"/>
    </row>
    <row r="224" spans="1:4" s="73" customFormat="1" ht="12.75">
      <c r="A224" s="34"/>
      <c r="B224" s="34"/>
      <c r="C224" s="34"/>
      <c r="D224" s="34"/>
    </row>
    <row r="225" spans="1:4" s="73" customFormat="1" ht="12.75">
      <c r="A225" s="34"/>
      <c r="B225" s="34"/>
      <c r="C225" s="34"/>
      <c r="D225" s="34"/>
    </row>
    <row r="226" spans="1:4" s="73" customFormat="1" ht="12.75">
      <c r="A226" s="34"/>
      <c r="B226" s="34"/>
      <c r="C226" s="34"/>
      <c r="D226" s="34"/>
    </row>
    <row r="227" spans="1:4" s="73" customFormat="1" ht="12.75">
      <c r="A227" s="34"/>
      <c r="B227" s="34"/>
      <c r="C227" s="34"/>
      <c r="D227" s="34"/>
    </row>
    <row r="228" spans="1:4" s="73" customFormat="1" ht="12.75">
      <c r="A228" s="34"/>
      <c r="B228" s="34"/>
      <c r="C228" s="34"/>
      <c r="D228" s="34"/>
    </row>
    <row r="229" spans="1:4" s="73" customFormat="1" ht="12.75">
      <c r="A229" s="34"/>
      <c r="B229" s="34"/>
      <c r="C229" s="34"/>
      <c r="D229" s="34"/>
    </row>
    <row r="230" spans="1:4" s="73" customFormat="1" ht="12.75">
      <c r="A230" s="34"/>
      <c r="B230" s="34"/>
      <c r="C230" s="34"/>
      <c r="D230" s="34"/>
    </row>
    <row r="231" spans="1:4" s="73" customFormat="1" ht="12.75">
      <c r="A231" s="34"/>
      <c r="B231" s="34"/>
      <c r="C231" s="34"/>
      <c r="D231" s="34"/>
    </row>
    <row r="232" spans="1:4" s="73" customFormat="1" ht="12.75">
      <c r="A232" s="34"/>
      <c r="B232" s="34"/>
      <c r="C232" s="34"/>
      <c r="D232" s="34"/>
    </row>
    <row r="233" spans="1:4" s="73" customFormat="1" ht="12.75">
      <c r="A233" s="34"/>
      <c r="B233" s="34"/>
      <c r="C233" s="34"/>
      <c r="D233" s="34"/>
    </row>
    <row r="234" spans="1:4" s="73" customFormat="1" ht="12.75">
      <c r="A234" s="34"/>
      <c r="B234" s="34"/>
      <c r="C234" s="34"/>
      <c r="D234" s="34"/>
    </row>
    <row r="235" spans="1:4" s="73" customFormat="1" ht="12.75">
      <c r="A235" s="34"/>
      <c r="B235" s="34"/>
      <c r="C235" s="34"/>
      <c r="D235" s="34"/>
    </row>
    <row r="236" spans="1:4" s="73" customFormat="1" ht="12.75">
      <c r="A236" s="34"/>
      <c r="B236" s="34"/>
      <c r="C236" s="34"/>
      <c r="D236" s="34"/>
    </row>
    <row r="237" spans="1:4" s="73" customFormat="1" ht="12.75">
      <c r="A237" s="34"/>
      <c r="B237" s="34"/>
      <c r="C237" s="34"/>
      <c r="D237" s="34"/>
    </row>
    <row r="238" spans="1:4" s="73" customFormat="1" ht="12.75">
      <c r="A238" s="34"/>
      <c r="B238" s="34"/>
      <c r="C238" s="34"/>
      <c r="D238" s="34"/>
    </row>
    <row r="239" spans="1:4" s="73" customFormat="1" ht="12.75">
      <c r="A239" s="34"/>
      <c r="B239" s="34"/>
      <c r="C239" s="34"/>
      <c r="D239" s="34"/>
    </row>
    <row r="240" spans="1:4" s="73" customFormat="1" ht="12.75">
      <c r="A240" s="34"/>
      <c r="B240" s="34"/>
      <c r="C240" s="34"/>
      <c r="D240" s="34"/>
    </row>
    <row r="241" spans="1:4" s="73" customFormat="1" ht="12.75">
      <c r="A241" s="34"/>
      <c r="B241" s="34"/>
      <c r="C241" s="34"/>
      <c r="D241" s="34"/>
    </row>
    <row r="242" spans="1:4" s="73" customFormat="1" ht="12.75">
      <c r="A242" s="34"/>
      <c r="B242" s="34"/>
      <c r="C242" s="34"/>
      <c r="D242" s="34"/>
    </row>
    <row r="243" spans="1:4" s="73" customFormat="1" ht="12.75">
      <c r="A243" s="34"/>
      <c r="B243" s="34"/>
      <c r="C243" s="34"/>
      <c r="D243" s="34"/>
    </row>
    <row r="244" spans="1:4" s="73" customFormat="1" ht="12.75">
      <c r="A244" s="34"/>
      <c r="B244" s="34"/>
      <c r="C244" s="34"/>
      <c r="D244" s="34"/>
    </row>
    <row r="245" spans="1:4" s="73" customFormat="1" ht="12.75">
      <c r="A245" s="34"/>
      <c r="B245" s="34"/>
      <c r="C245" s="34"/>
      <c r="D245" s="34"/>
    </row>
    <row r="246" spans="1:4" s="73" customFormat="1" ht="12.75">
      <c r="A246" s="34"/>
      <c r="B246" s="34"/>
      <c r="C246" s="34"/>
      <c r="D246" s="34"/>
    </row>
    <row r="247" spans="1:4" s="73" customFormat="1" ht="12.75">
      <c r="A247" s="34"/>
      <c r="B247" s="34"/>
      <c r="C247" s="34"/>
      <c r="D247" s="34"/>
    </row>
    <row r="248" spans="1:4" s="73" customFormat="1" ht="12.75">
      <c r="A248" s="34"/>
      <c r="B248" s="34"/>
      <c r="C248" s="34"/>
      <c r="D248" s="34"/>
    </row>
    <row r="249" spans="1:4" s="73" customFormat="1" ht="12.75">
      <c r="A249" s="34"/>
      <c r="B249" s="34"/>
      <c r="C249" s="34"/>
      <c r="D249" s="34"/>
    </row>
    <row r="250" ht="12.75">
      <c r="C250" s="2"/>
    </row>
    <row r="251" ht="12.75">
      <c r="C251" s="2"/>
    </row>
    <row r="252" ht="12.75">
      <c r="C252" s="2"/>
    </row>
    <row r="253" ht="12.75">
      <c r="C253" s="2"/>
    </row>
    <row r="254" ht="12.75">
      <c r="C254" s="2"/>
    </row>
    <row r="255" ht="12.75">
      <c r="C255" s="2"/>
    </row>
    <row r="256" ht="12.75">
      <c r="C256" s="2"/>
    </row>
    <row r="257" ht="12.75">
      <c r="C257" s="2"/>
    </row>
    <row r="258" ht="12.75">
      <c r="C258" s="2"/>
    </row>
    <row r="259" ht="12.75">
      <c r="C259" s="2"/>
    </row>
    <row r="260" ht="12.75">
      <c r="C260" s="2"/>
    </row>
    <row r="261" ht="12.75">
      <c r="C261" s="2"/>
    </row>
    <row r="262" ht="12.75">
      <c r="C262" s="2"/>
    </row>
    <row r="263" ht="12.75">
      <c r="C263" s="2"/>
    </row>
    <row r="264" ht="12.75">
      <c r="C264" s="2"/>
    </row>
    <row r="265" ht="12.75">
      <c r="C265" s="2"/>
    </row>
    <row r="266" ht="12.75">
      <c r="C266" s="2"/>
    </row>
    <row r="267" ht="12.75">
      <c r="C267" s="2"/>
    </row>
    <row r="268" ht="12.75">
      <c r="C268" s="2"/>
    </row>
    <row r="269" ht="12.75">
      <c r="C269" s="2"/>
    </row>
    <row r="270" ht="12.75">
      <c r="C270" s="2"/>
    </row>
    <row r="271" ht="12.75">
      <c r="C271" s="2"/>
    </row>
    <row r="272" ht="12.75">
      <c r="C272" s="2"/>
    </row>
    <row r="273" ht="12.75">
      <c r="C273" s="2"/>
    </row>
    <row r="274" ht="12.75">
      <c r="C274" s="2"/>
    </row>
    <row r="275" ht="12.75">
      <c r="C275" s="2"/>
    </row>
    <row r="276" ht="12.75">
      <c r="C276" s="2"/>
    </row>
    <row r="277" ht="12.75">
      <c r="C277" s="2"/>
    </row>
    <row r="278" ht="12.75">
      <c r="C278" s="2"/>
    </row>
    <row r="279" ht="12.75">
      <c r="C279" s="2"/>
    </row>
    <row r="280" ht="12.75">
      <c r="C280" s="2"/>
    </row>
    <row r="281" ht="12.75">
      <c r="C281" s="2"/>
    </row>
    <row r="282" ht="12.75">
      <c r="C282" s="2"/>
    </row>
    <row r="283" ht="12.75">
      <c r="C283" s="2"/>
    </row>
    <row r="284" ht="12.75">
      <c r="C284" s="2"/>
    </row>
    <row r="285" ht="12.75">
      <c r="C285" s="2"/>
    </row>
    <row r="286" ht="12.75">
      <c r="C286" s="2"/>
    </row>
    <row r="287" ht="12.75">
      <c r="C287" s="2"/>
    </row>
    <row r="288" ht="12.75">
      <c r="C288" s="2"/>
    </row>
    <row r="289" ht="12.75">
      <c r="C289" s="2"/>
    </row>
    <row r="290" ht="12.75">
      <c r="C290" s="2"/>
    </row>
    <row r="291" ht="12.75">
      <c r="C291" s="2"/>
    </row>
    <row r="292" ht="12.75">
      <c r="C292" s="2"/>
    </row>
    <row r="293" ht="12.75">
      <c r="C293" s="2"/>
    </row>
    <row r="294" ht="12.75">
      <c r="C294" s="2"/>
    </row>
    <row r="295" ht="12.75">
      <c r="C295" s="2"/>
    </row>
    <row r="296" ht="12.75">
      <c r="C296" s="2"/>
    </row>
    <row r="297" ht="12.75">
      <c r="C297" s="2"/>
    </row>
    <row r="298" ht="12.75">
      <c r="C298" s="2"/>
    </row>
    <row r="299" ht="12.75">
      <c r="C299" s="2"/>
    </row>
    <row r="300" ht="12.75">
      <c r="C300" s="2"/>
    </row>
    <row r="301" ht="12.75">
      <c r="C301" s="2"/>
    </row>
    <row r="302" ht="12.75">
      <c r="C302" s="2"/>
    </row>
    <row r="303" ht="12.75">
      <c r="C303" s="2"/>
    </row>
    <row r="304" ht="12.75">
      <c r="C304" s="2"/>
    </row>
    <row r="305" ht="12.75">
      <c r="C305" s="2"/>
    </row>
    <row r="306" ht="12.75">
      <c r="C306" s="2"/>
    </row>
    <row r="307" ht="12.75">
      <c r="C307" s="2"/>
    </row>
    <row r="308" ht="12.75">
      <c r="C308" s="2"/>
    </row>
    <row r="309" ht="12.75">
      <c r="C309" s="2"/>
    </row>
    <row r="310" ht="12.75">
      <c r="C310" s="2"/>
    </row>
    <row r="311" ht="12.75">
      <c r="C311" s="2"/>
    </row>
    <row r="312" ht="12.75">
      <c r="C312" s="2"/>
    </row>
    <row r="313" ht="12.75">
      <c r="C313" s="2"/>
    </row>
    <row r="314" ht="12.75">
      <c r="C314" s="2"/>
    </row>
    <row r="315" ht="12.75">
      <c r="C315" s="2"/>
    </row>
    <row r="316" ht="12.75">
      <c r="C316" s="2"/>
    </row>
    <row r="317" ht="12.75">
      <c r="C317" s="2"/>
    </row>
    <row r="318" ht="12.75">
      <c r="C318" s="2"/>
    </row>
    <row r="319" ht="12.75">
      <c r="C319" s="2"/>
    </row>
    <row r="320" ht="12.75">
      <c r="C320" s="2"/>
    </row>
    <row r="321" ht="12.75">
      <c r="C321" s="2"/>
    </row>
    <row r="322" ht="12.75">
      <c r="C322" s="2"/>
    </row>
    <row r="323" ht="12.75">
      <c r="C323" s="2"/>
    </row>
    <row r="324" ht="12.75">
      <c r="C324" s="2"/>
    </row>
    <row r="325" ht="12.75">
      <c r="C325" s="2"/>
    </row>
    <row r="326" ht="12.75">
      <c r="C326" s="2"/>
    </row>
    <row r="327" ht="12.75">
      <c r="C327" s="2"/>
    </row>
    <row r="328" ht="12.75">
      <c r="C328" s="2"/>
    </row>
    <row r="329" ht="12.75">
      <c r="C329" s="2"/>
    </row>
    <row r="330" ht="12.75">
      <c r="C330" s="2"/>
    </row>
    <row r="331" ht="12.75">
      <c r="C331" s="2"/>
    </row>
    <row r="332" ht="12.75">
      <c r="C332" s="2"/>
    </row>
    <row r="333" ht="12.75">
      <c r="C333" s="2"/>
    </row>
    <row r="334" ht="12.75">
      <c r="C334" s="2"/>
    </row>
    <row r="335" ht="12.75">
      <c r="C335" s="2"/>
    </row>
    <row r="336" ht="12.75">
      <c r="C336" s="2"/>
    </row>
    <row r="337" ht="12.75">
      <c r="C337" s="2"/>
    </row>
    <row r="338" ht="12.75">
      <c r="C338" s="2"/>
    </row>
    <row r="339" ht="12.75">
      <c r="C339" s="2"/>
    </row>
    <row r="340" ht="12.75">
      <c r="C340" s="2"/>
    </row>
    <row r="341" ht="12.75">
      <c r="C341" s="2"/>
    </row>
    <row r="342" ht="12.75">
      <c r="C342" s="2"/>
    </row>
    <row r="343" ht="12.75">
      <c r="C343" s="2"/>
    </row>
    <row r="344" ht="12.75">
      <c r="C344" s="2"/>
    </row>
    <row r="345" ht="12.75">
      <c r="C345" s="2"/>
    </row>
    <row r="346" ht="12.75">
      <c r="C346" s="2"/>
    </row>
    <row r="347" ht="12.75">
      <c r="C347" s="2"/>
    </row>
    <row r="348" ht="12.75">
      <c r="C348" s="2"/>
    </row>
    <row r="349" ht="12.75">
      <c r="C349" s="2"/>
    </row>
    <row r="350" ht="12.75">
      <c r="C350" s="2"/>
    </row>
    <row r="351" ht="12.75">
      <c r="C351" s="2"/>
    </row>
    <row r="352" ht="12.75">
      <c r="C352" s="2"/>
    </row>
    <row r="353" ht="12.75">
      <c r="C353" s="2"/>
    </row>
    <row r="354" ht="12.75">
      <c r="C354" s="2"/>
    </row>
    <row r="355" ht="12.75">
      <c r="C355" s="2"/>
    </row>
    <row r="356" ht="12.75">
      <c r="C356" s="2"/>
    </row>
    <row r="357" ht="12.75">
      <c r="C357" s="2"/>
    </row>
    <row r="358" ht="12.75">
      <c r="C358" s="2"/>
    </row>
    <row r="359" ht="12.75">
      <c r="C359" s="2"/>
    </row>
    <row r="360" ht="12.75">
      <c r="C360" s="2"/>
    </row>
    <row r="361" ht="12.75">
      <c r="C361" s="2"/>
    </row>
    <row r="362" ht="12.75">
      <c r="C362" s="2"/>
    </row>
    <row r="363" ht="12.75">
      <c r="C363" s="2"/>
    </row>
    <row r="364" ht="12.75">
      <c r="C364" s="2"/>
    </row>
    <row r="365" ht="12.75">
      <c r="C365" s="2"/>
    </row>
    <row r="366" ht="12.75">
      <c r="C366" s="2"/>
    </row>
    <row r="367" ht="12.75">
      <c r="C367" s="2"/>
    </row>
    <row r="368" ht="12.75">
      <c r="C368" s="2"/>
    </row>
    <row r="369" ht="12.75">
      <c r="C369" s="2"/>
    </row>
    <row r="370" ht="12.75">
      <c r="C370" s="2"/>
    </row>
    <row r="371" ht="12.75">
      <c r="C371" s="2"/>
    </row>
    <row r="372" ht="12.75">
      <c r="C372" s="2"/>
    </row>
    <row r="373" ht="12.75">
      <c r="C373" s="2"/>
    </row>
    <row r="374" ht="12.75">
      <c r="C374" s="2"/>
    </row>
    <row r="375" ht="12.75">
      <c r="C375" s="2"/>
    </row>
    <row r="376" ht="12.75">
      <c r="C376" s="2"/>
    </row>
    <row r="377" ht="12.75">
      <c r="C377" s="2"/>
    </row>
    <row r="378" ht="12.75">
      <c r="C378" s="2"/>
    </row>
    <row r="379" ht="12.75">
      <c r="C379" s="2"/>
    </row>
    <row r="380" ht="12.75">
      <c r="C380" s="2"/>
    </row>
    <row r="381" ht="12.75">
      <c r="C381" s="2"/>
    </row>
    <row r="382" ht="12.75">
      <c r="C382" s="2"/>
    </row>
    <row r="383" ht="12.75">
      <c r="C383" s="2"/>
    </row>
    <row r="384" ht="12.75">
      <c r="C384" s="2"/>
    </row>
    <row r="385" ht="12.75">
      <c r="C385" s="2"/>
    </row>
    <row r="386" ht="12.75">
      <c r="C386" s="2"/>
    </row>
    <row r="387" ht="12.75">
      <c r="C387" s="2"/>
    </row>
    <row r="388" ht="12.75">
      <c r="C388" s="2"/>
    </row>
    <row r="389" ht="12.75">
      <c r="C389" s="2"/>
    </row>
    <row r="390" ht="12.75">
      <c r="C390" s="2"/>
    </row>
    <row r="391" ht="12.75">
      <c r="C391" s="2"/>
    </row>
    <row r="392" ht="12.75">
      <c r="C392" s="2"/>
    </row>
    <row r="393" ht="12.75">
      <c r="C393" s="2"/>
    </row>
    <row r="394" ht="12.75">
      <c r="C394" s="2"/>
    </row>
    <row r="395" ht="12.75">
      <c r="C395" s="2"/>
    </row>
    <row r="396" ht="12.75">
      <c r="C396" s="2"/>
    </row>
    <row r="397" ht="12.75">
      <c r="C397" s="2"/>
    </row>
    <row r="398" ht="12.75">
      <c r="C398" s="2"/>
    </row>
    <row r="399" ht="12.75">
      <c r="C399" s="2"/>
    </row>
    <row r="400" ht="12.75">
      <c r="C400" s="2"/>
    </row>
    <row r="401" ht="12.75">
      <c r="C401" s="2"/>
    </row>
    <row r="402" ht="12.75">
      <c r="C402" s="2"/>
    </row>
    <row r="403" ht="12.75">
      <c r="C403" s="2"/>
    </row>
    <row r="404" ht="12.75">
      <c r="C404" s="2"/>
    </row>
    <row r="405" ht="12.75">
      <c r="C405" s="2"/>
    </row>
    <row r="406" ht="12.75">
      <c r="C406" s="2"/>
    </row>
    <row r="407" ht="12.75">
      <c r="C407" s="2"/>
    </row>
    <row r="408" ht="12.75">
      <c r="C408" s="2"/>
    </row>
    <row r="409" ht="12.75">
      <c r="C409" s="2"/>
    </row>
    <row r="410" ht="12.75">
      <c r="C410" s="2"/>
    </row>
    <row r="411" ht="12.75">
      <c r="C411" s="2"/>
    </row>
    <row r="412" ht="12.75">
      <c r="C412" s="2"/>
    </row>
    <row r="413" ht="12.75">
      <c r="C413" s="2"/>
    </row>
  </sheetData>
  <printOptions horizontalCentered="1"/>
  <pageMargins left="0.5" right="0.5" top="0.5" bottom="0.5" header="0.5" footer="0.5"/>
  <pageSetup horizontalDpi="600" verticalDpi="600" orientation="portrait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124"/>
  <sheetViews>
    <sheetView zoomScale="90" zoomScaleNormal="90" workbookViewId="0" topLeftCell="B2">
      <selection activeCell="AC2" sqref="AC1:AC16384"/>
    </sheetView>
  </sheetViews>
  <sheetFormatPr defaultColWidth="9.140625" defaultRowHeight="12.75" outlineLevelRow="1" outlineLevelCol="1"/>
  <cols>
    <col min="1" max="1" width="0" style="2" hidden="1" customWidth="1"/>
    <col min="2" max="2" width="2.57421875" style="34" customWidth="1"/>
    <col min="3" max="3" width="45.7109375" style="2" customWidth="1"/>
    <col min="4" max="4" width="7.140625" style="34" customWidth="1"/>
    <col min="5" max="6" width="18.7109375" style="2" hidden="1" customWidth="1" outlineLevel="1"/>
    <col min="7" max="7" width="18.7109375" style="2" customWidth="1" collapsed="1"/>
    <col min="8" max="8" width="18.7109375" style="2" customWidth="1"/>
    <col min="9" max="11" width="18.7109375" style="2" hidden="1" customWidth="1" outlineLevel="1"/>
    <col min="12" max="12" width="16.7109375" style="2" customWidth="1" collapsed="1"/>
    <col min="13" max="15" width="18.7109375" style="2" hidden="1" customWidth="1" outlineLevel="1"/>
    <col min="16" max="16" width="18.7109375" style="2" customWidth="1" collapsed="1"/>
    <col min="17" max="20" width="18.7109375" style="2" hidden="1" customWidth="1" outlineLevel="1"/>
    <col min="21" max="21" width="18.7109375" style="2" customWidth="1" collapsed="1"/>
    <col min="22" max="22" width="16.7109375" style="2" customWidth="1"/>
    <col min="23" max="23" width="18.7109375" style="86" customWidth="1"/>
    <col min="24" max="24" width="16.7109375" style="2" hidden="1" customWidth="1"/>
    <col min="25" max="25" width="16.7109375" style="87" hidden="1" customWidth="1"/>
    <col min="26" max="26" width="0" style="87" hidden="1" customWidth="1"/>
    <col min="27" max="28" width="9.140625" style="87" customWidth="1"/>
    <col min="29" max="29" width="0" style="87" hidden="1" customWidth="1"/>
    <col min="30" max="16384" width="9.140625" style="87" customWidth="1"/>
  </cols>
  <sheetData>
    <row r="1" spans="1:25" ht="12.75" hidden="1">
      <c r="A1" s="2" t="s">
        <v>580</v>
      </c>
      <c r="B1" s="34" t="s">
        <v>488</v>
      </c>
      <c r="C1" s="2" t="s">
        <v>489</v>
      </c>
      <c r="D1" s="34" t="s">
        <v>581</v>
      </c>
      <c r="E1" s="2" t="s">
        <v>582</v>
      </c>
      <c r="F1" s="2" t="s">
        <v>583</v>
      </c>
      <c r="G1" s="2" t="s">
        <v>490</v>
      </c>
      <c r="H1" s="2" t="s">
        <v>584</v>
      </c>
      <c r="I1" s="2" t="s">
        <v>585</v>
      </c>
      <c r="J1" s="2" t="s">
        <v>586</v>
      </c>
      <c r="K1" s="2" t="s">
        <v>587</v>
      </c>
      <c r="L1" s="2" t="s">
        <v>490</v>
      </c>
      <c r="M1" s="2" t="s">
        <v>588</v>
      </c>
      <c r="N1" s="2" t="s">
        <v>589</v>
      </c>
      <c r="O1" s="2" t="s">
        <v>590</v>
      </c>
      <c r="P1" s="2" t="s">
        <v>490</v>
      </c>
      <c r="Q1" s="2" t="s">
        <v>591</v>
      </c>
      <c r="R1" s="2" t="s">
        <v>592</v>
      </c>
      <c r="S1" s="2" t="s">
        <v>593</v>
      </c>
      <c r="T1" s="2" t="s">
        <v>594</v>
      </c>
      <c r="U1" s="2" t="s">
        <v>490</v>
      </c>
      <c r="V1" s="2" t="s">
        <v>595</v>
      </c>
      <c r="W1" s="86" t="s">
        <v>490</v>
      </c>
      <c r="X1" s="2" t="s">
        <v>596</v>
      </c>
      <c r="Y1" s="87" t="s">
        <v>490</v>
      </c>
    </row>
    <row r="2" spans="1:25" s="97" customFormat="1" ht="15.75" customHeight="1">
      <c r="A2" s="92"/>
      <c r="B2" s="50" t="str">
        <f>"University of Missouri - "&amp;RBN</f>
        <v>University of Missouri - System Administration</v>
      </c>
      <c r="C2" s="93"/>
      <c r="D2" s="93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5"/>
      <c r="X2" s="94"/>
      <c r="Y2" s="96"/>
    </row>
    <row r="3" spans="1:25" s="101" customFormat="1" ht="15.75" customHeight="1">
      <c r="A3" s="98"/>
      <c r="B3" s="55" t="s">
        <v>597</v>
      </c>
      <c r="C3" s="12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99"/>
      <c r="X3" s="13"/>
      <c r="Y3" s="100"/>
    </row>
    <row r="4" spans="1:29" ht="15.75" customHeight="1">
      <c r="A4" s="102"/>
      <c r="B4" s="103" t="str">
        <f>"  As of "&amp;TEXT(Z4,"MMMM DD, YYY")</f>
        <v>  As of June 30, 2005</v>
      </c>
      <c r="C4" s="16"/>
      <c r="D4" s="16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5"/>
      <c r="X4" s="104"/>
      <c r="Y4" s="106"/>
      <c r="Z4" s="107" t="s">
        <v>598</v>
      </c>
      <c r="AC4" s="108" t="s">
        <v>599</v>
      </c>
    </row>
    <row r="5" spans="1:26" ht="12.75" customHeight="1">
      <c r="A5" s="102"/>
      <c r="B5" s="109"/>
      <c r="C5" s="110"/>
      <c r="D5" s="110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2"/>
      <c r="X5" s="111"/>
      <c r="Y5" s="113"/>
      <c r="Z5" s="2"/>
    </row>
    <row r="6" spans="1:25" ht="12.75">
      <c r="A6" s="22"/>
      <c r="B6" s="114"/>
      <c r="C6" s="115"/>
      <c r="D6" s="116"/>
      <c r="E6" s="27"/>
      <c r="F6" s="27"/>
      <c r="G6" s="114"/>
      <c r="H6" s="116"/>
      <c r="I6" s="117"/>
      <c r="J6" s="117"/>
      <c r="K6" s="118"/>
      <c r="L6" s="118"/>
      <c r="M6" s="117" t="s">
        <v>523</v>
      </c>
      <c r="N6" s="117" t="s">
        <v>600</v>
      </c>
      <c r="O6" s="117" t="s">
        <v>601</v>
      </c>
      <c r="P6" s="118"/>
      <c r="Q6" s="119" t="s">
        <v>602</v>
      </c>
      <c r="R6" s="120"/>
      <c r="S6" s="120"/>
      <c r="T6" s="120"/>
      <c r="U6" s="121"/>
      <c r="V6" s="122"/>
      <c r="W6" s="118" t="s">
        <v>603</v>
      </c>
      <c r="X6" s="122"/>
      <c r="Y6" s="118" t="s">
        <v>603</v>
      </c>
    </row>
    <row r="7" spans="1:25" ht="12.75">
      <c r="A7" s="22"/>
      <c r="B7" s="123"/>
      <c r="C7" s="29"/>
      <c r="D7" s="124"/>
      <c r="E7" s="27"/>
      <c r="F7" s="27"/>
      <c r="G7" s="123"/>
      <c r="H7" s="124"/>
      <c r="I7" s="117" t="s">
        <v>523</v>
      </c>
      <c r="J7" s="117" t="s">
        <v>600</v>
      </c>
      <c r="K7" s="117" t="s">
        <v>601</v>
      </c>
      <c r="L7" s="125"/>
      <c r="M7" s="117" t="s">
        <v>604</v>
      </c>
      <c r="N7" s="117" t="s">
        <v>604</v>
      </c>
      <c r="O7" s="117" t="s">
        <v>604</v>
      </c>
      <c r="P7" s="125" t="s">
        <v>604</v>
      </c>
      <c r="Q7" s="117" t="s">
        <v>523</v>
      </c>
      <c r="R7" s="117" t="s">
        <v>605</v>
      </c>
      <c r="S7" s="126"/>
      <c r="T7" s="126"/>
      <c r="U7" s="125"/>
      <c r="V7" s="127"/>
      <c r="W7" s="125" t="s">
        <v>606</v>
      </c>
      <c r="X7" s="127"/>
      <c r="Y7" s="125" t="s">
        <v>606</v>
      </c>
    </row>
    <row r="8" spans="1:25" ht="12.75">
      <c r="A8" s="22"/>
      <c r="B8" s="123"/>
      <c r="C8" s="29"/>
      <c r="D8" s="124"/>
      <c r="E8" s="128"/>
      <c r="F8" s="128"/>
      <c r="G8" s="129" t="s">
        <v>607</v>
      </c>
      <c r="H8" s="129"/>
      <c r="I8" s="117" t="s">
        <v>608</v>
      </c>
      <c r="J8" s="117" t="s">
        <v>608</v>
      </c>
      <c r="K8" s="117" t="s">
        <v>608</v>
      </c>
      <c r="L8" s="125" t="s">
        <v>608</v>
      </c>
      <c r="M8" s="117" t="s">
        <v>609</v>
      </c>
      <c r="N8" s="117" t="s">
        <v>609</v>
      </c>
      <c r="O8" s="117" t="s">
        <v>609</v>
      </c>
      <c r="P8" s="125" t="s">
        <v>609</v>
      </c>
      <c r="Q8" s="117" t="s">
        <v>610</v>
      </c>
      <c r="R8" s="117" t="s">
        <v>610</v>
      </c>
      <c r="S8" s="117" t="s">
        <v>611</v>
      </c>
      <c r="T8" s="117" t="s">
        <v>612</v>
      </c>
      <c r="U8" s="125" t="s">
        <v>613</v>
      </c>
      <c r="V8" s="127"/>
      <c r="W8" s="125" t="s">
        <v>614</v>
      </c>
      <c r="X8" s="125" t="s">
        <v>615</v>
      </c>
      <c r="Y8" s="125" t="s">
        <v>616</v>
      </c>
    </row>
    <row r="9" spans="1:25" ht="12.75">
      <c r="A9" s="22"/>
      <c r="B9" s="130"/>
      <c r="C9" s="131"/>
      <c r="D9" s="132"/>
      <c r="E9" s="117" t="s">
        <v>523</v>
      </c>
      <c r="F9" s="117" t="s">
        <v>617</v>
      </c>
      <c r="G9" s="117" t="s">
        <v>523</v>
      </c>
      <c r="H9" s="117" t="s">
        <v>600</v>
      </c>
      <c r="I9" s="117" t="s">
        <v>606</v>
      </c>
      <c r="J9" s="117" t="s">
        <v>606</v>
      </c>
      <c r="K9" s="117" t="s">
        <v>606</v>
      </c>
      <c r="L9" s="133" t="s">
        <v>606</v>
      </c>
      <c r="M9" s="117" t="s">
        <v>606</v>
      </c>
      <c r="N9" s="117" t="s">
        <v>606</v>
      </c>
      <c r="O9" s="117" t="s">
        <v>606</v>
      </c>
      <c r="P9" s="133" t="s">
        <v>606</v>
      </c>
      <c r="Q9" s="117" t="s">
        <v>618</v>
      </c>
      <c r="R9" s="117" t="s">
        <v>618</v>
      </c>
      <c r="S9" s="117" t="s">
        <v>615</v>
      </c>
      <c r="T9" s="117" t="s">
        <v>619</v>
      </c>
      <c r="U9" s="133" t="s">
        <v>606</v>
      </c>
      <c r="V9" s="133" t="s">
        <v>620</v>
      </c>
      <c r="W9" s="133" t="s">
        <v>615</v>
      </c>
      <c r="X9" s="133" t="s">
        <v>606</v>
      </c>
      <c r="Y9" s="133" t="s">
        <v>615</v>
      </c>
    </row>
    <row r="10" spans="1:25" ht="12.75" customHeight="1">
      <c r="A10" s="22"/>
      <c r="B10" s="23"/>
      <c r="C10" s="76"/>
      <c r="D10" s="24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28"/>
    </row>
    <row r="11" spans="1:25" ht="12.75" customHeight="1">
      <c r="A11" s="29"/>
      <c r="B11" s="23" t="s">
        <v>494</v>
      </c>
      <c r="C11" s="76"/>
      <c r="D11" s="24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117"/>
      <c r="X11" s="27"/>
      <c r="Y11" s="128"/>
    </row>
    <row r="12" spans="1:25" ht="12.75" customHeight="1">
      <c r="A12" s="34"/>
      <c r="B12" s="30"/>
      <c r="C12" s="70"/>
      <c r="D12" s="31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134"/>
      <c r="X12" s="32"/>
      <c r="Y12" s="128"/>
    </row>
    <row r="13" spans="1:25" ht="12.75" customHeight="1">
      <c r="A13" s="29"/>
      <c r="B13" s="23" t="s">
        <v>495</v>
      </c>
      <c r="C13" s="76"/>
      <c r="D13" s="24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117"/>
      <c r="X13" s="27"/>
      <c r="Y13" s="128"/>
    </row>
    <row r="14" spans="1:25" ht="12.75" customHeight="1">
      <c r="A14" s="70" t="s">
        <v>621</v>
      </c>
      <c r="B14" s="30"/>
      <c r="C14" s="70" t="s">
        <v>496</v>
      </c>
      <c r="D14" s="31"/>
      <c r="E14" s="32">
        <v>0</v>
      </c>
      <c r="F14" s="32">
        <v>0</v>
      </c>
      <c r="G14" s="35">
        <f aca="true" t="shared" si="0" ref="G14:G43">E14+F14</f>
        <v>0</v>
      </c>
      <c r="H14" s="35">
        <v>0</v>
      </c>
      <c r="I14" s="35">
        <v>0</v>
      </c>
      <c r="J14" s="35">
        <v>0</v>
      </c>
      <c r="K14" s="35">
        <v>0</v>
      </c>
      <c r="L14" s="35">
        <f aca="true" t="shared" si="1" ref="L14:L43">I14+J14+K14</f>
        <v>0</v>
      </c>
      <c r="M14" s="35">
        <v>0</v>
      </c>
      <c r="N14" s="35">
        <v>0</v>
      </c>
      <c r="O14" s="35">
        <v>0</v>
      </c>
      <c r="P14" s="35">
        <f aca="true" t="shared" si="2" ref="P14:P43">M14+N14+O14</f>
        <v>0</v>
      </c>
      <c r="Q14" s="35">
        <v>0</v>
      </c>
      <c r="R14" s="35">
        <v>0</v>
      </c>
      <c r="S14" s="35">
        <v>0</v>
      </c>
      <c r="T14" s="35">
        <v>0</v>
      </c>
      <c r="U14" s="35">
        <f aca="true" t="shared" si="3" ref="U14:U43">Q14+R14+S14+T14</f>
        <v>0</v>
      </c>
      <c r="V14" s="35">
        <v>0</v>
      </c>
      <c r="W14" s="135">
        <f aca="true" t="shared" si="4" ref="W14:W43">G14+H14+L14+P14+U14+V14</f>
        <v>0</v>
      </c>
      <c r="X14" s="35">
        <v>0</v>
      </c>
      <c r="Y14" s="136">
        <f aca="true" t="shared" si="5" ref="Y14:Y43">W14+X14</f>
        <v>0</v>
      </c>
    </row>
    <row r="15" spans="1:25" ht="12.75" hidden="1" outlineLevel="1">
      <c r="A15" s="2" t="s">
        <v>622</v>
      </c>
      <c r="C15" s="2" t="s">
        <v>623</v>
      </c>
      <c r="D15" s="34" t="s">
        <v>624</v>
      </c>
      <c r="E15" s="2">
        <v>2909.07</v>
      </c>
      <c r="F15" s="2">
        <v>0</v>
      </c>
      <c r="G15" s="2">
        <f t="shared" si="0"/>
        <v>2909.07</v>
      </c>
      <c r="H15" s="2">
        <v>0</v>
      </c>
      <c r="I15" s="2">
        <v>0</v>
      </c>
      <c r="J15" s="2">
        <v>0</v>
      </c>
      <c r="K15" s="2">
        <v>0</v>
      </c>
      <c r="L15" s="2">
        <f t="shared" si="1"/>
        <v>0</v>
      </c>
      <c r="M15" s="2">
        <v>0</v>
      </c>
      <c r="N15" s="2">
        <v>0</v>
      </c>
      <c r="O15" s="2">
        <v>0</v>
      </c>
      <c r="P15" s="2">
        <f t="shared" si="2"/>
        <v>0</v>
      </c>
      <c r="Q15" s="2">
        <v>0</v>
      </c>
      <c r="R15" s="2">
        <v>0</v>
      </c>
      <c r="S15" s="2">
        <v>0</v>
      </c>
      <c r="T15" s="2">
        <v>0</v>
      </c>
      <c r="U15" s="2">
        <f t="shared" si="3"/>
        <v>0</v>
      </c>
      <c r="V15" s="2">
        <v>0</v>
      </c>
      <c r="W15" s="86">
        <f t="shared" si="4"/>
        <v>2909.07</v>
      </c>
      <c r="X15" s="2">
        <v>0</v>
      </c>
      <c r="Y15" s="137">
        <f t="shared" si="5"/>
        <v>2909.07</v>
      </c>
    </row>
    <row r="16" spans="1:25" ht="12.75" hidden="1" outlineLevel="1">
      <c r="A16" s="2" t="s">
        <v>625</v>
      </c>
      <c r="C16" s="2" t="s">
        <v>626</v>
      </c>
      <c r="D16" s="34" t="s">
        <v>627</v>
      </c>
      <c r="E16" s="2">
        <v>13458.22</v>
      </c>
      <c r="F16" s="2">
        <v>0</v>
      </c>
      <c r="G16" s="2">
        <f t="shared" si="0"/>
        <v>13458.22</v>
      </c>
      <c r="H16" s="2">
        <v>0</v>
      </c>
      <c r="I16" s="2">
        <v>0</v>
      </c>
      <c r="J16" s="2">
        <v>0</v>
      </c>
      <c r="K16" s="2">
        <v>0</v>
      </c>
      <c r="L16" s="2">
        <f t="shared" si="1"/>
        <v>0</v>
      </c>
      <c r="M16" s="2">
        <v>0</v>
      </c>
      <c r="N16" s="2">
        <v>0</v>
      </c>
      <c r="O16" s="2">
        <v>0</v>
      </c>
      <c r="P16" s="2">
        <f t="shared" si="2"/>
        <v>0</v>
      </c>
      <c r="Q16" s="2">
        <v>0</v>
      </c>
      <c r="R16" s="2">
        <v>0</v>
      </c>
      <c r="S16" s="2">
        <v>0</v>
      </c>
      <c r="T16" s="2">
        <v>0</v>
      </c>
      <c r="U16" s="2">
        <f t="shared" si="3"/>
        <v>0</v>
      </c>
      <c r="V16" s="2">
        <v>0</v>
      </c>
      <c r="W16" s="86">
        <f t="shared" si="4"/>
        <v>13458.22</v>
      </c>
      <c r="X16" s="2">
        <v>0</v>
      </c>
      <c r="Y16" s="137">
        <f t="shared" si="5"/>
        <v>13458.22</v>
      </c>
    </row>
    <row r="17" spans="1:25" ht="12.75" hidden="1" outlineLevel="1">
      <c r="A17" s="2" t="s">
        <v>628</v>
      </c>
      <c r="C17" s="2" t="s">
        <v>629</v>
      </c>
      <c r="D17" s="34" t="s">
        <v>630</v>
      </c>
      <c r="E17" s="2">
        <v>2886888.67</v>
      </c>
      <c r="F17" s="2">
        <v>0</v>
      </c>
      <c r="G17" s="2">
        <f t="shared" si="0"/>
        <v>2886888.67</v>
      </c>
      <c r="H17" s="2">
        <v>0</v>
      </c>
      <c r="I17" s="2">
        <v>0</v>
      </c>
      <c r="J17" s="2">
        <v>0</v>
      </c>
      <c r="K17" s="2">
        <v>0</v>
      </c>
      <c r="L17" s="2">
        <f t="shared" si="1"/>
        <v>0</v>
      </c>
      <c r="M17" s="2">
        <v>939039.61</v>
      </c>
      <c r="N17" s="2">
        <v>0</v>
      </c>
      <c r="O17" s="2">
        <v>0</v>
      </c>
      <c r="P17" s="2">
        <f t="shared" si="2"/>
        <v>939039.61</v>
      </c>
      <c r="Q17" s="2">
        <v>853575.15</v>
      </c>
      <c r="R17" s="2">
        <v>12083.37</v>
      </c>
      <c r="S17" s="2">
        <v>0</v>
      </c>
      <c r="T17" s="2">
        <v>0</v>
      </c>
      <c r="U17" s="2">
        <f t="shared" si="3"/>
        <v>865658.52</v>
      </c>
      <c r="V17" s="2">
        <v>768673.82</v>
      </c>
      <c r="W17" s="86">
        <f t="shared" si="4"/>
        <v>5460260.62</v>
      </c>
      <c r="X17" s="2">
        <v>0</v>
      </c>
      <c r="Y17" s="137">
        <f t="shared" si="5"/>
        <v>5460260.62</v>
      </c>
    </row>
    <row r="18" spans="1:25" ht="12.75" hidden="1" outlineLevel="1">
      <c r="A18" s="2" t="s">
        <v>631</v>
      </c>
      <c r="C18" s="2" t="s">
        <v>632</v>
      </c>
      <c r="D18" s="34" t="s">
        <v>633</v>
      </c>
      <c r="E18" s="2">
        <v>0</v>
      </c>
      <c r="F18" s="2">
        <v>255.6</v>
      </c>
      <c r="G18" s="2">
        <f t="shared" si="0"/>
        <v>255.6</v>
      </c>
      <c r="H18" s="2">
        <v>0</v>
      </c>
      <c r="I18" s="2">
        <v>0</v>
      </c>
      <c r="J18" s="2">
        <v>0</v>
      </c>
      <c r="K18" s="2">
        <v>0</v>
      </c>
      <c r="L18" s="2">
        <f t="shared" si="1"/>
        <v>0</v>
      </c>
      <c r="M18" s="2">
        <v>0</v>
      </c>
      <c r="N18" s="2">
        <v>0</v>
      </c>
      <c r="O18" s="2">
        <v>0</v>
      </c>
      <c r="P18" s="2">
        <f t="shared" si="2"/>
        <v>0</v>
      </c>
      <c r="Q18" s="2">
        <v>0</v>
      </c>
      <c r="R18" s="2">
        <v>0</v>
      </c>
      <c r="S18" s="2">
        <v>0</v>
      </c>
      <c r="T18" s="2">
        <v>0</v>
      </c>
      <c r="U18" s="2">
        <f t="shared" si="3"/>
        <v>0</v>
      </c>
      <c r="V18" s="2">
        <v>0</v>
      </c>
      <c r="W18" s="86">
        <f t="shared" si="4"/>
        <v>255.6</v>
      </c>
      <c r="X18" s="2">
        <v>0</v>
      </c>
      <c r="Y18" s="137">
        <f t="shared" si="5"/>
        <v>255.6</v>
      </c>
    </row>
    <row r="19" spans="1:25" ht="12.75" hidden="1" outlineLevel="1">
      <c r="A19" s="2" t="s">
        <v>634</v>
      </c>
      <c r="C19" s="2" t="s">
        <v>635</v>
      </c>
      <c r="D19" s="34" t="s">
        <v>636</v>
      </c>
      <c r="E19" s="2">
        <v>0</v>
      </c>
      <c r="F19" s="2">
        <v>0</v>
      </c>
      <c r="G19" s="2">
        <f t="shared" si="0"/>
        <v>0</v>
      </c>
      <c r="H19" s="2">
        <v>0</v>
      </c>
      <c r="I19" s="2">
        <v>0</v>
      </c>
      <c r="J19" s="2">
        <v>0</v>
      </c>
      <c r="K19" s="2">
        <v>0</v>
      </c>
      <c r="L19" s="2">
        <f t="shared" si="1"/>
        <v>0</v>
      </c>
      <c r="M19" s="2">
        <v>0</v>
      </c>
      <c r="N19" s="2">
        <v>85718.6</v>
      </c>
      <c r="O19" s="2">
        <v>0</v>
      </c>
      <c r="P19" s="2">
        <f t="shared" si="2"/>
        <v>85718.6</v>
      </c>
      <c r="Q19" s="2">
        <v>0</v>
      </c>
      <c r="R19" s="2">
        <v>0</v>
      </c>
      <c r="S19" s="2">
        <v>0</v>
      </c>
      <c r="T19" s="2">
        <v>0</v>
      </c>
      <c r="U19" s="2">
        <f t="shared" si="3"/>
        <v>0</v>
      </c>
      <c r="V19" s="2">
        <v>0</v>
      </c>
      <c r="W19" s="86">
        <f t="shared" si="4"/>
        <v>85718.6</v>
      </c>
      <c r="X19" s="2">
        <v>0</v>
      </c>
      <c r="Y19" s="137">
        <f t="shared" si="5"/>
        <v>85718.6</v>
      </c>
    </row>
    <row r="20" spans="1:25" ht="12.75" hidden="1" outlineLevel="1">
      <c r="A20" s="2" t="s">
        <v>637</v>
      </c>
      <c r="C20" s="2" t="s">
        <v>638</v>
      </c>
      <c r="D20" s="34" t="s">
        <v>639</v>
      </c>
      <c r="E20" s="2">
        <v>0</v>
      </c>
      <c r="F20" s="2">
        <v>0</v>
      </c>
      <c r="G20" s="2">
        <f t="shared" si="0"/>
        <v>0</v>
      </c>
      <c r="H20" s="2">
        <v>0</v>
      </c>
      <c r="I20" s="2">
        <v>0</v>
      </c>
      <c r="J20" s="2">
        <v>0</v>
      </c>
      <c r="K20" s="2">
        <v>0</v>
      </c>
      <c r="L20" s="2">
        <f t="shared" si="1"/>
        <v>0</v>
      </c>
      <c r="M20" s="2">
        <v>0</v>
      </c>
      <c r="N20" s="2">
        <v>2187342.09</v>
      </c>
      <c r="O20" s="2">
        <v>0</v>
      </c>
      <c r="P20" s="2">
        <f t="shared" si="2"/>
        <v>2187342.09</v>
      </c>
      <c r="Q20" s="2">
        <v>0</v>
      </c>
      <c r="R20" s="2">
        <v>0</v>
      </c>
      <c r="S20" s="2">
        <v>0</v>
      </c>
      <c r="T20" s="2">
        <v>0</v>
      </c>
      <c r="U20" s="2">
        <f t="shared" si="3"/>
        <v>0</v>
      </c>
      <c r="V20" s="2">
        <v>0</v>
      </c>
      <c r="W20" s="86">
        <f t="shared" si="4"/>
        <v>2187342.09</v>
      </c>
      <c r="X20" s="2">
        <v>0</v>
      </c>
      <c r="Y20" s="137">
        <f t="shared" si="5"/>
        <v>2187342.09</v>
      </c>
    </row>
    <row r="21" spans="1:25" ht="12.75" hidden="1" outlineLevel="1">
      <c r="A21" s="2" t="s">
        <v>640</v>
      </c>
      <c r="C21" s="2" t="s">
        <v>641</v>
      </c>
      <c r="D21" s="34" t="s">
        <v>642</v>
      </c>
      <c r="E21" s="2">
        <v>0</v>
      </c>
      <c r="F21" s="2">
        <v>0</v>
      </c>
      <c r="G21" s="2">
        <f t="shared" si="0"/>
        <v>0</v>
      </c>
      <c r="H21" s="2">
        <v>0</v>
      </c>
      <c r="I21" s="2">
        <v>0</v>
      </c>
      <c r="J21" s="2">
        <v>0</v>
      </c>
      <c r="K21" s="2">
        <v>0</v>
      </c>
      <c r="L21" s="2">
        <f t="shared" si="1"/>
        <v>0</v>
      </c>
      <c r="M21" s="2">
        <v>0</v>
      </c>
      <c r="N21" s="2">
        <v>0</v>
      </c>
      <c r="O21" s="2">
        <v>50079.38</v>
      </c>
      <c r="P21" s="2">
        <f t="shared" si="2"/>
        <v>50079.38</v>
      </c>
      <c r="Q21" s="2">
        <v>0</v>
      </c>
      <c r="R21" s="2">
        <v>0</v>
      </c>
      <c r="S21" s="2">
        <v>0</v>
      </c>
      <c r="T21" s="2">
        <v>0</v>
      </c>
      <c r="U21" s="2">
        <f t="shared" si="3"/>
        <v>0</v>
      </c>
      <c r="V21" s="2">
        <v>0</v>
      </c>
      <c r="W21" s="86">
        <f t="shared" si="4"/>
        <v>50079.38</v>
      </c>
      <c r="X21" s="2">
        <v>0</v>
      </c>
      <c r="Y21" s="137">
        <f t="shared" si="5"/>
        <v>50079.38</v>
      </c>
    </row>
    <row r="22" spans="1:25" ht="12.75" hidden="1" outlineLevel="1">
      <c r="A22" s="2" t="s">
        <v>643</v>
      </c>
      <c r="C22" s="2" t="s">
        <v>644</v>
      </c>
      <c r="D22" s="34" t="s">
        <v>645</v>
      </c>
      <c r="E22" s="2">
        <v>0</v>
      </c>
      <c r="F22" s="2">
        <v>0</v>
      </c>
      <c r="G22" s="2">
        <f t="shared" si="0"/>
        <v>0</v>
      </c>
      <c r="H22" s="2">
        <v>0</v>
      </c>
      <c r="I22" s="2">
        <v>0</v>
      </c>
      <c r="J22" s="2">
        <v>0</v>
      </c>
      <c r="K22" s="2">
        <v>0</v>
      </c>
      <c r="L22" s="2">
        <f t="shared" si="1"/>
        <v>0</v>
      </c>
      <c r="M22" s="2">
        <v>0</v>
      </c>
      <c r="N22" s="2">
        <v>3375608.12</v>
      </c>
      <c r="O22" s="2">
        <v>0</v>
      </c>
      <c r="P22" s="2">
        <f t="shared" si="2"/>
        <v>3375608.12</v>
      </c>
      <c r="Q22" s="2">
        <v>0</v>
      </c>
      <c r="R22" s="2">
        <v>0</v>
      </c>
      <c r="S22" s="2">
        <v>0</v>
      </c>
      <c r="T22" s="2">
        <v>0</v>
      </c>
      <c r="U22" s="2">
        <f t="shared" si="3"/>
        <v>0</v>
      </c>
      <c r="V22" s="2">
        <v>0</v>
      </c>
      <c r="W22" s="86">
        <f t="shared" si="4"/>
        <v>3375608.12</v>
      </c>
      <c r="X22" s="2">
        <v>0</v>
      </c>
      <c r="Y22" s="137">
        <f t="shared" si="5"/>
        <v>3375608.12</v>
      </c>
    </row>
    <row r="23" spans="1:25" ht="12.75" hidden="1" outlineLevel="1">
      <c r="A23" s="2" t="s">
        <v>646</v>
      </c>
      <c r="C23" s="2" t="s">
        <v>647</v>
      </c>
      <c r="D23" s="34" t="s">
        <v>648</v>
      </c>
      <c r="E23" s="2">
        <v>4009597.1289999997</v>
      </c>
      <c r="F23" s="2">
        <v>787172.71</v>
      </c>
      <c r="G23" s="2">
        <f t="shared" si="0"/>
        <v>4796769.839</v>
      </c>
      <c r="H23" s="2">
        <v>-5236412.27</v>
      </c>
      <c r="I23" s="2">
        <v>0</v>
      </c>
      <c r="J23" s="2">
        <v>0</v>
      </c>
      <c r="K23" s="2">
        <v>0</v>
      </c>
      <c r="L23" s="2">
        <f t="shared" si="1"/>
        <v>0</v>
      </c>
      <c r="M23" s="2">
        <v>-11047857.38</v>
      </c>
      <c r="N23" s="2">
        <v>10000000</v>
      </c>
      <c r="O23" s="2">
        <v>-10.85</v>
      </c>
      <c r="P23" s="2">
        <f t="shared" si="2"/>
        <v>-1047868.2300000008</v>
      </c>
      <c r="Q23" s="2">
        <v>-2825.35</v>
      </c>
      <c r="R23" s="2">
        <v>-39.99</v>
      </c>
      <c r="S23" s="2">
        <v>0</v>
      </c>
      <c r="T23" s="2">
        <v>-0.01</v>
      </c>
      <c r="U23" s="2">
        <f t="shared" si="3"/>
        <v>-2865.35</v>
      </c>
      <c r="V23" s="2">
        <v>-2544.33</v>
      </c>
      <c r="W23" s="86">
        <f t="shared" si="4"/>
        <v>-1492920.341000001</v>
      </c>
      <c r="X23" s="2">
        <v>0</v>
      </c>
      <c r="Y23" s="137">
        <f t="shared" si="5"/>
        <v>-1492920.341000001</v>
      </c>
    </row>
    <row r="24" spans="1:25" ht="12.75" customHeight="1" collapsed="1">
      <c r="A24" s="70" t="s">
        <v>649</v>
      </c>
      <c r="B24" s="30"/>
      <c r="C24" s="70" t="s">
        <v>650</v>
      </c>
      <c r="D24" s="31"/>
      <c r="E24" s="32">
        <v>6912853.089</v>
      </c>
      <c r="F24" s="32">
        <v>787428.31</v>
      </c>
      <c r="G24" s="37">
        <f t="shared" si="0"/>
        <v>7700281.399</v>
      </c>
      <c r="H24" s="37">
        <v>-5236412.27</v>
      </c>
      <c r="I24" s="37">
        <v>0</v>
      </c>
      <c r="J24" s="37">
        <v>0</v>
      </c>
      <c r="K24" s="37">
        <v>0</v>
      </c>
      <c r="L24" s="37">
        <f t="shared" si="1"/>
        <v>0</v>
      </c>
      <c r="M24" s="37">
        <v>-10108817.770000001</v>
      </c>
      <c r="N24" s="37">
        <v>15648668.81</v>
      </c>
      <c r="O24" s="37">
        <v>50068.53</v>
      </c>
      <c r="P24" s="37">
        <f t="shared" si="2"/>
        <v>5589919.569999999</v>
      </c>
      <c r="Q24" s="37">
        <v>850749.8</v>
      </c>
      <c r="R24" s="37">
        <v>12043.38</v>
      </c>
      <c r="S24" s="37">
        <v>0</v>
      </c>
      <c r="T24" s="37">
        <v>-0.01</v>
      </c>
      <c r="U24" s="37">
        <f t="shared" si="3"/>
        <v>862793.17</v>
      </c>
      <c r="V24" s="37">
        <v>766129.49</v>
      </c>
      <c r="W24" s="138">
        <f t="shared" si="4"/>
        <v>9682711.359000001</v>
      </c>
      <c r="X24" s="37">
        <v>0</v>
      </c>
      <c r="Y24" s="139">
        <f t="shared" si="5"/>
        <v>9682711.359000001</v>
      </c>
    </row>
    <row r="25" spans="1:25" ht="12.75" customHeight="1">
      <c r="A25" s="70" t="s">
        <v>651</v>
      </c>
      <c r="B25" s="30"/>
      <c r="C25" s="70" t="s">
        <v>652</v>
      </c>
      <c r="D25" s="31"/>
      <c r="E25" s="32">
        <v>0</v>
      </c>
      <c r="F25" s="32">
        <v>0</v>
      </c>
      <c r="G25" s="37">
        <f t="shared" si="0"/>
        <v>0</v>
      </c>
      <c r="H25" s="37">
        <v>0</v>
      </c>
      <c r="I25" s="37">
        <v>0</v>
      </c>
      <c r="J25" s="37">
        <v>0</v>
      </c>
      <c r="K25" s="37">
        <v>0</v>
      </c>
      <c r="L25" s="37">
        <f t="shared" si="1"/>
        <v>0</v>
      </c>
      <c r="M25" s="37">
        <v>0</v>
      </c>
      <c r="N25" s="37">
        <v>0</v>
      </c>
      <c r="O25" s="37">
        <v>0</v>
      </c>
      <c r="P25" s="37">
        <f t="shared" si="2"/>
        <v>0</v>
      </c>
      <c r="Q25" s="37">
        <v>0</v>
      </c>
      <c r="R25" s="37">
        <v>0</v>
      </c>
      <c r="S25" s="37">
        <v>0</v>
      </c>
      <c r="T25" s="37">
        <v>0</v>
      </c>
      <c r="U25" s="37">
        <f t="shared" si="3"/>
        <v>0</v>
      </c>
      <c r="V25" s="37">
        <v>0</v>
      </c>
      <c r="W25" s="138">
        <f t="shared" si="4"/>
        <v>0</v>
      </c>
      <c r="X25" s="37">
        <v>0</v>
      </c>
      <c r="Y25" s="139">
        <f t="shared" si="5"/>
        <v>0</v>
      </c>
    </row>
    <row r="26" spans="1:25" ht="12.75" hidden="1" outlineLevel="1">
      <c r="A26" s="2" t="s">
        <v>653</v>
      </c>
      <c r="C26" s="2" t="s">
        <v>654</v>
      </c>
      <c r="D26" s="34" t="s">
        <v>655</v>
      </c>
      <c r="E26" s="2">
        <v>0</v>
      </c>
      <c r="F26" s="2">
        <v>0</v>
      </c>
      <c r="G26" s="2">
        <f t="shared" si="0"/>
        <v>0</v>
      </c>
      <c r="H26" s="2">
        <v>-494200</v>
      </c>
      <c r="I26" s="2">
        <v>0</v>
      </c>
      <c r="J26" s="2">
        <v>0</v>
      </c>
      <c r="K26" s="2">
        <v>0</v>
      </c>
      <c r="L26" s="2">
        <f t="shared" si="1"/>
        <v>0</v>
      </c>
      <c r="M26" s="2">
        <v>0</v>
      </c>
      <c r="N26" s="2">
        <v>0</v>
      </c>
      <c r="O26" s="2">
        <v>0</v>
      </c>
      <c r="P26" s="2">
        <f t="shared" si="2"/>
        <v>0</v>
      </c>
      <c r="Q26" s="2">
        <v>0</v>
      </c>
      <c r="R26" s="2">
        <v>0</v>
      </c>
      <c r="S26" s="2">
        <v>0</v>
      </c>
      <c r="T26" s="2">
        <v>0</v>
      </c>
      <c r="U26" s="2">
        <f t="shared" si="3"/>
        <v>0</v>
      </c>
      <c r="V26" s="2">
        <v>0</v>
      </c>
      <c r="W26" s="86">
        <f t="shared" si="4"/>
        <v>-494200</v>
      </c>
      <c r="X26" s="2">
        <v>0</v>
      </c>
      <c r="Y26" s="137">
        <f t="shared" si="5"/>
        <v>-494200</v>
      </c>
    </row>
    <row r="27" spans="1:25" ht="12.75" hidden="1" outlineLevel="1">
      <c r="A27" s="2" t="s">
        <v>656</v>
      </c>
      <c r="C27" s="2" t="s">
        <v>657</v>
      </c>
      <c r="D27" s="34" t="s">
        <v>658</v>
      </c>
      <c r="E27" s="2">
        <v>0</v>
      </c>
      <c r="F27" s="2">
        <v>0</v>
      </c>
      <c r="G27" s="2">
        <f t="shared" si="0"/>
        <v>0</v>
      </c>
      <c r="H27" s="2">
        <v>4579602.22</v>
      </c>
      <c r="I27" s="2">
        <v>0</v>
      </c>
      <c r="J27" s="2">
        <v>0</v>
      </c>
      <c r="K27" s="2">
        <v>0</v>
      </c>
      <c r="L27" s="2">
        <f t="shared" si="1"/>
        <v>0</v>
      </c>
      <c r="M27" s="2">
        <v>0</v>
      </c>
      <c r="N27" s="2">
        <v>0</v>
      </c>
      <c r="O27" s="2">
        <v>0</v>
      </c>
      <c r="P27" s="2">
        <f t="shared" si="2"/>
        <v>0</v>
      </c>
      <c r="Q27" s="2">
        <v>0</v>
      </c>
      <c r="R27" s="2">
        <v>0</v>
      </c>
      <c r="S27" s="2">
        <v>0</v>
      </c>
      <c r="T27" s="2">
        <v>0</v>
      </c>
      <c r="U27" s="2">
        <f t="shared" si="3"/>
        <v>0</v>
      </c>
      <c r="V27" s="2">
        <v>0</v>
      </c>
      <c r="W27" s="86">
        <f t="shared" si="4"/>
        <v>4579602.22</v>
      </c>
      <c r="X27" s="2">
        <v>0</v>
      </c>
      <c r="Y27" s="137">
        <f t="shared" si="5"/>
        <v>4579602.22</v>
      </c>
    </row>
    <row r="28" spans="1:25" ht="12.75" hidden="1" outlineLevel="1">
      <c r="A28" s="2" t="s">
        <v>659</v>
      </c>
      <c r="C28" s="2" t="s">
        <v>660</v>
      </c>
      <c r="D28" s="34" t="s">
        <v>661</v>
      </c>
      <c r="E28" s="2">
        <v>0</v>
      </c>
      <c r="F28" s="2">
        <v>0</v>
      </c>
      <c r="G28" s="2">
        <f t="shared" si="0"/>
        <v>0</v>
      </c>
      <c r="H28" s="2">
        <v>-2000</v>
      </c>
      <c r="I28" s="2">
        <v>0</v>
      </c>
      <c r="J28" s="2">
        <v>0</v>
      </c>
      <c r="K28" s="2">
        <v>0</v>
      </c>
      <c r="L28" s="2">
        <f t="shared" si="1"/>
        <v>0</v>
      </c>
      <c r="M28" s="2">
        <v>0</v>
      </c>
      <c r="N28" s="2">
        <v>0</v>
      </c>
      <c r="O28" s="2">
        <v>0</v>
      </c>
      <c r="P28" s="2">
        <f t="shared" si="2"/>
        <v>0</v>
      </c>
      <c r="Q28" s="2">
        <v>0</v>
      </c>
      <c r="R28" s="2">
        <v>0</v>
      </c>
      <c r="S28" s="2">
        <v>0</v>
      </c>
      <c r="T28" s="2">
        <v>0</v>
      </c>
      <c r="U28" s="2">
        <f t="shared" si="3"/>
        <v>0</v>
      </c>
      <c r="V28" s="2">
        <v>0</v>
      </c>
      <c r="W28" s="86">
        <f t="shared" si="4"/>
        <v>-2000</v>
      </c>
      <c r="X28" s="2">
        <v>0</v>
      </c>
      <c r="Y28" s="137">
        <f t="shared" si="5"/>
        <v>-2000</v>
      </c>
    </row>
    <row r="29" spans="1:25" ht="12.75" customHeight="1" collapsed="1">
      <c r="A29" s="70" t="s">
        <v>662</v>
      </c>
      <c r="B29" s="30"/>
      <c r="C29" s="70" t="s">
        <v>663</v>
      </c>
      <c r="D29" s="31"/>
      <c r="E29" s="32">
        <v>0</v>
      </c>
      <c r="F29" s="32">
        <v>0</v>
      </c>
      <c r="G29" s="37">
        <f t="shared" si="0"/>
        <v>0</v>
      </c>
      <c r="H29" s="37">
        <v>4083402.22</v>
      </c>
      <c r="I29" s="37">
        <v>0</v>
      </c>
      <c r="J29" s="37">
        <v>0</v>
      </c>
      <c r="K29" s="37">
        <v>0</v>
      </c>
      <c r="L29" s="37">
        <f t="shared" si="1"/>
        <v>0</v>
      </c>
      <c r="M29" s="37">
        <v>0</v>
      </c>
      <c r="N29" s="37">
        <v>0</v>
      </c>
      <c r="O29" s="37">
        <v>0</v>
      </c>
      <c r="P29" s="37">
        <f t="shared" si="2"/>
        <v>0</v>
      </c>
      <c r="Q29" s="37">
        <v>0</v>
      </c>
      <c r="R29" s="37">
        <v>0</v>
      </c>
      <c r="S29" s="37">
        <v>0</v>
      </c>
      <c r="T29" s="37">
        <v>0</v>
      </c>
      <c r="U29" s="37">
        <f t="shared" si="3"/>
        <v>0</v>
      </c>
      <c r="V29" s="37">
        <v>0</v>
      </c>
      <c r="W29" s="138">
        <f t="shared" si="4"/>
        <v>4083402.22</v>
      </c>
      <c r="X29" s="37">
        <v>0</v>
      </c>
      <c r="Y29" s="139">
        <f t="shared" si="5"/>
        <v>4083402.22</v>
      </c>
    </row>
    <row r="30" spans="1:25" ht="12.75" customHeight="1">
      <c r="A30" s="70" t="s">
        <v>664</v>
      </c>
      <c r="B30" s="30"/>
      <c r="C30" s="70" t="s">
        <v>665</v>
      </c>
      <c r="D30" s="31"/>
      <c r="E30" s="32">
        <v>0</v>
      </c>
      <c r="F30" s="32">
        <v>0</v>
      </c>
      <c r="G30" s="37">
        <f t="shared" si="0"/>
        <v>0</v>
      </c>
      <c r="H30" s="37">
        <v>0</v>
      </c>
      <c r="I30" s="37">
        <v>0</v>
      </c>
      <c r="J30" s="37">
        <v>0</v>
      </c>
      <c r="K30" s="37">
        <v>0</v>
      </c>
      <c r="L30" s="37">
        <f t="shared" si="1"/>
        <v>0</v>
      </c>
      <c r="M30" s="37">
        <v>0</v>
      </c>
      <c r="N30" s="37">
        <v>0</v>
      </c>
      <c r="O30" s="37">
        <v>0</v>
      </c>
      <c r="P30" s="37">
        <f t="shared" si="2"/>
        <v>0</v>
      </c>
      <c r="Q30" s="37">
        <v>0</v>
      </c>
      <c r="R30" s="37">
        <v>0</v>
      </c>
      <c r="S30" s="37">
        <v>0</v>
      </c>
      <c r="T30" s="37">
        <v>0</v>
      </c>
      <c r="U30" s="37">
        <f t="shared" si="3"/>
        <v>0</v>
      </c>
      <c r="V30" s="37">
        <v>0</v>
      </c>
      <c r="W30" s="138">
        <f t="shared" si="4"/>
        <v>0</v>
      </c>
      <c r="X30" s="37">
        <v>0</v>
      </c>
      <c r="Y30" s="139">
        <f t="shared" si="5"/>
        <v>0</v>
      </c>
    </row>
    <row r="31" spans="1:25" ht="12.75" customHeight="1">
      <c r="A31" s="70" t="s">
        <v>666</v>
      </c>
      <c r="B31" s="30"/>
      <c r="C31" s="70" t="s">
        <v>667</v>
      </c>
      <c r="D31" s="31"/>
      <c r="E31" s="32">
        <v>0</v>
      </c>
      <c r="F31" s="32">
        <v>0</v>
      </c>
      <c r="G31" s="37">
        <f t="shared" si="0"/>
        <v>0</v>
      </c>
      <c r="H31" s="37">
        <v>0</v>
      </c>
      <c r="I31" s="37">
        <v>0</v>
      </c>
      <c r="J31" s="37">
        <v>0</v>
      </c>
      <c r="K31" s="37">
        <v>0</v>
      </c>
      <c r="L31" s="37">
        <f t="shared" si="1"/>
        <v>0</v>
      </c>
      <c r="M31" s="37">
        <v>0</v>
      </c>
      <c r="N31" s="37">
        <v>0</v>
      </c>
      <c r="O31" s="37">
        <v>0</v>
      </c>
      <c r="P31" s="37">
        <f t="shared" si="2"/>
        <v>0</v>
      </c>
      <c r="Q31" s="37">
        <v>0</v>
      </c>
      <c r="R31" s="37">
        <v>0</v>
      </c>
      <c r="S31" s="37">
        <v>0</v>
      </c>
      <c r="T31" s="37">
        <v>0</v>
      </c>
      <c r="U31" s="37">
        <f t="shared" si="3"/>
        <v>0</v>
      </c>
      <c r="V31" s="37">
        <v>0</v>
      </c>
      <c r="W31" s="138">
        <f t="shared" si="4"/>
        <v>0</v>
      </c>
      <c r="X31" s="37">
        <v>0</v>
      </c>
      <c r="Y31" s="139">
        <f t="shared" si="5"/>
        <v>0</v>
      </c>
    </row>
    <row r="32" spans="1:25" ht="12.75" hidden="1" outlineLevel="1">
      <c r="A32" s="2" t="s">
        <v>668</v>
      </c>
      <c r="C32" s="2" t="s">
        <v>669</v>
      </c>
      <c r="D32" s="34" t="s">
        <v>670</v>
      </c>
      <c r="E32" s="2">
        <v>264152.96</v>
      </c>
      <c r="F32" s="2">
        <v>-4867.32</v>
      </c>
      <c r="G32" s="2">
        <f t="shared" si="0"/>
        <v>259285.64</v>
      </c>
      <c r="H32" s="2">
        <v>0</v>
      </c>
      <c r="I32" s="2">
        <v>0</v>
      </c>
      <c r="J32" s="2">
        <v>0</v>
      </c>
      <c r="K32" s="2">
        <v>0</v>
      </c>
      <c r="L32" s="2">
        <f t="shared" si="1"/>
        <v>0</v>
      </c>
      <c r="M32" s="2">
        <v>0</v>
      </c>
      <c r="N32" s="2">
        <v>0</v>
      </c>
      <c r="O32" s="2">
        <v>0</v>
      </c>
      <c r="P32" s="2">
        <f t="shared" si="2"/>
        <v>0</v>
      </c>
      <c r="Q32" s="2">
        <v>0</v>
      </c>
      <c r="R32" s="2">
        <v>0</v>
      </c>
      <c r="S32" s="2">
        <v>0</v>
      </c>
      <c r="T32" s="2">
        <v>0</v>
      </c>
      <c r="U32" s="2">
        <f t="shared" si="3"/>
        <v>0</v>
      </c>
      <c r="V32" s="2">
        <v>8500</v>
      </c>
      <c r="W32" s="86">
        <f t="shared" si="4"/>
        <v>267785.64</v>
      </c>
      <c r="X32" s="2">
        <v>0</v>
      </c>
      <c r="Y32" s="137">
        <f t="shared" si="5"/>
        <v>267785.64</v>
      </c>
    </row>
    <row r="33" spans="1:25" ht="12.75" hidden="1" outlineLevel="1">
      <c r="A33" s="2" t="s">
        <v>671</v>
      </c>
      <c r="C33" s="2" t="s">
        <v>672</v>
      </c>
      <c r="D33" s="34" t="s">
        <v>673</v>
      </c>
      <c r="E33" s="2">
        <v>10945513.42</v>
      </c>
      <c r="F33" s="2">
        <v>0</v>
      </c>
      <c r="G33" s="2">
        <f t="shared" si="0"/>
        <v>10945513.42</v>
      </c>
      <c r="H33" s="2">
        <v>0</v>
      </c>
      <c r="I33" s="2">
        <v>0</v>
      </c>
      <c r="J33" s="2">
        <v>0</v>
      </c>
      <c r="K33" s="2">
        <v>0</v>
      </c>
      <c r="L33" s="2">
        <f t="shared" si="1"/>
        <v>0</v>
      </c>
      <c r="M33" s="2">
        <v>0</v>
      </c>
      <c r="N33" s="2">
        <v>0</v>
      </c>
      <c r="O33" s="2">
        <v>0</v>
      </c>
      <c r="P33" s="2">
        <f t="shared" si="2"/>
        <v>0</v>
      </c>
      <c r="Q33" s="2">
        <v>0</v>
      </c>
      <c r="R33" s="2">
        <v>0</v>
      </c>
      <c r="S33" s="2">
        <v>0</v>
      </c>
      <c r="T33" s="2">
        <v>0</v>
      </c>
      <c r="U33" s="2">
        <f t="shared" si="3"/>
        <v>0</v>
      </c>
      <c r="V33" s="2">
        <v>34075</v>
      </c>
      <c r="W33" s="86">
        <f t="shared" si="4"/>
        <v>10979588.42</v>
      </c>
      <c r="X33" s="2">
        <v>0</v>
      </c>
      <c r="Y33" s="137">
        <f t="shared" si="5"/>
        <v>10979588.42</v>
      </c>
    </row>
    <row r="34" spans="1:25" ht="12.75" customHeight="1" collapsed="1">
      <c r="A34" s="70" t="s">
        <v>674</v>
      </c>
      <c r="B34" s="30"/>
      <c r="C34" s="70" t="s">
        <v>675</v>
      </c>
      <c r="D34" s="31"/>
      <c r="E34" s="32">
        <v>11209666.38</v>
      </c>
      <c r="F34" s="32">
        <v>-4867.32</v>
      </c>
      <c r="G34" s="37">
        <f t="shared" si="0"/>
        <v>11204799.06</v>
      </c>
      <c r="H34" s="37">
        <v>0</v>
      </c>
      <c r="I34" s="37">
        <v>0</v>
      </c>
      <c r="J34" s="37">
        <v>0</v>
      </c>
      <c r="K34" s="37">
        <v>0</v>
      </c>
      <c r="L34" s="37">
        <f t="shared" si="1"/>
        <v>0</v>
      </c>
      <c r="M34" s="37">
        <v>0</v>
      </c>
      <c r="N34" s="37">
        <v>0</v>
      </c>
      <c r="O34" s="37">
        <v>0</v>
      </c>
      <c r="P34" s="37">
        <f t="shared" si="2"/>
        <v>0</v>
      </c>
      <c r="Q34" s="37">
        <v>0</v>
      </c>
      <c r="R34" s="37">
        <v>0</v>
      </c>
      <c r="S34" s="37">
        <v>0</v>
      </c>
      <c r="T34" s="37">
        <v>0</v>
      </c>
      <c r="U34" s="37">
        <f t="shared" si="3"/>
        <v>0</v>
      </c>
      <c r="V34" s="37">
        <v>42575</v>
      </c>
      <c r="W34" s="138">
        <f t="shared" si="4"/>
        <v>11247374.06</v>
      </c>
      <c r="X34" s="37">
        <v>0</v>
      </c>
      <c r="Y34" s="139">
        <f t="shared" si="5"/>
        <v>11247374.06</v>
      </c>
    </row>
    <row r="35" spans="1:25" ht="12.75" customHeight="1">
      <c r="A35" s="70" t="s">
        <v>676</v>
      </c>
      <c r="B35" s="30"/>
      <c r="C35" s="70" t="s">
        <v>677</v>
      </c>
      <c r="D35" s="31"/>
      <c r="E35" s="32">
        <v>0</v>
      </c>
      <c r="F35" s="32">
        <v>0</v>
      </c>
      <c r="G35" s="37">
        <f t="shared" si="0"/>
        <v>0</v>
      </c>
      <c r="H35" s="37">
        <v>0</v>
      </c>
      <c r="I35" s="37">
        <v>0</v>
      </c>
      <c r="J35" s="37">
        <v>0</v>
      </c>
      <c r="K35" s="37">
        <v>0</v>
      </c>
      <c r="L35" s="37">
        <f t="shared" si="1"/>
        <v>0</v>
      </c>
      <c r="M35" s="37">
        <v>0</v>
      </c>
      <c r="N35" s="37">
        <v>0</v>
      </c>
      <c r="O35" s="37">
        <v>0</v>
      </c>
      <c r="P35" s="37">
        <f t="shared" si="2"/>
        <v>0</v>
      </c>
      <c r="Q35" s="37">
        <v>0</v>
      </c>
      <c r="R35" s="37">
        <v>0</v>
      </c>
      <c r="S35" s="37">
        <v>0</v>
      </c>
      <c r="T35" s="37">
        <v>0</v>
      </c>
      <c r="U35" s="37">
        <f t="shared" si="3"/>
        <v>0</v>
      </c>
      <c r="V35" s="37">
        <v>0</v>
      </c>
      <c r="W35" s="138">
        <f t="shared" si="4"/>
        <v>0</v>
      </c>
      <c r="X35" s="37">
        <v>0</v>
      </c>
      <c r="Y35" s="139">
        <f t="shared" si="5"/>
        <v>0</v>
      </c>
    </row>
    <row r="36" spans="1:25" ht="12.75" customHeight="1">
      <c r="A36" s="70" t="s">
        <v>678</v>
      </c>
      <c r="B36" s="30"/>
      <c r="C36" s="70" t="s">
        <v>679</v>
      </c>
      <c r="D36" s="31"/>
      <c r="E36" s="32">
        <v>0</v>
      </c>
      <c r="F36" s="32">
        <v>0</v>
      </c>
      <c r="G36" s="37">
        <f t="shared" si="0"/>
        <v>0</v>
      </c>
      <c r="H36" s="37">
        <v>0</v>
      </c>
      <c r="I36" s="37">
        <v>0</v>
      </c>
      <c r="J36" s="37">
        <v>0</v>
      </c>
      <c r="K36" s="37">
        <v>0</v>
      </c>
      <c r="L36" s="37">
        <f t="shared" si="1"/>
        <v>0</v>
      </c>
      <c r="M36" s="37">
        <v>0</v>
      </c>
      <c r="N36" s="37">
        <v>0</v>
      </c>
      <c r="O36" s="37">
        <v>0</v>
      </c>
      <c r="P36" s="37">
        <f t="shared" si="2"/>
        <v>0</v>
      </c>
      <c r="Q36" s="37">
        <v>0</v>
      </c>
      <c r="R36" s="37">
        <v>0</v>
      </c>
      <c r="S36" s="37">
        <v>0</v>
      </c>
      <c r="T36" s="37">
        <v>0</v>
      </c>
      <c r="U36" s="37">
        <f t="shared" si="3"/>
        <v>0</v>
      </c>
      <c r="V36" s="37">
        <v>0</v>
      </c>
      <c r="W36" s="138">
        <f t="shared" si="4"/>
        <v>0</v>
      </c>
      <c r="X36" s="37">
        <v>0</v>
      </c>
      <c r="Y36" s="139">
        <f t="shared" si="5"/>
        <v>0</v>
      </c>
    </row>
    <row r="37" spans="1:25" ht="12.75" hidden="1" outlineLevel="1">
      <c r="A37" s="2" t="s">
        <v>680</v>
      </c>
      <c r="C37" s="2" t="s">
        <v>500</v>
      </c>
      <c r="D37" s="34" t="s">
        <v>681</v>
      </c>
      <c r="E37" s="2">
        <v>634707.86</v>
      </c>
      <c r="F37" s="2">
        <v>0</v>
      </c>
      <c r="G37" s="2">
        <f t="shared" si="0"/>
        <v>634707.86</v>
      </c>
      <c r="H37" s="2">
        <v>2172.5</v>
      </c>
      <c r="I37" s="2">
        <v>0</v>
      </c>
      <c r="J37" s="2">
        <v>0</v>
      </c>
      <c r="K37" s="2">
        <v>0</v>
      </c>
      <c r="L37" s="2">
        <f t="shared" si="1"/>
        <v>0</v>
      </c>
      <c r="M37" s="2">
        <v>0</v>
      </c>
      <c r="N37" s="2">
        <v>0</v>
      </c>
      <c r="O37" s="2">
        <v>0</v>
      </c>
      <c r="P37" s="2">
        <f t="shared" si="2"/>
        <v>0</v>
      </c>
      <c r="Q37" s="2">
        <v>0</v>
      </c>
      <c r="R37" s="2">
        <v>0</v>
      </c>
      <c r="S37" s="2">
        <v>0</v>
      </c>
      <c r="T37" s="2">
        <v>0</v>
      </c>
      <c r="U37" s="2">
        <f t="shared" si="3"/>
        <v>0</v>
      </c>
      <c r="V37" s="2">
        <v>0</v>
      </c>
      <c r="W37" s="86">
        <f t="shared" si="4"/>
        <v>636880.36</v>
      </c>
      <c r="X37" s="2">
        <v>0</v>
      </c>
      <c r="Y37" s="137">
        <f t="shared" si="5"/>
        <v>636880.36</v>
      </c>
    </row>
    <row r="38" spans="1:25" ht="12.75" hidden="1" outlineLevel="1">
      <c r="A38" s="2" t="s">
        <v>682</v>
      </c>
      <c r="C38" s="2" t="s">
        <v>683</v>
      </c>
      <c r="D38" s="34" t="s">
        <v>684</v>
      </c>
      <c r="E38" s="2">
        <v>27461.03</v>
      </c>
      <c r="F38" s="2">
        <v>0</v>
      </c>
      <c r="G38" s="2">
        <f t="shared" si="0"/>
        <v>27461.03</v>
      </c>
      <c r="H38" s="2">
        <v>0</v>
      </c>
      <c r="I38" s="2">
        <v>0</v>
      </c>
      <c r="J38" s="2">
        <v>0</v>
      </c>
      <c r="K38" s="2">
        <v>0</v>
      </c>
      <c r="L38" s="2">
        <f t="shared" si="1"/>
        <v>0</v>
      </c>
      <c r="M38" s="2">
        <v>0</v>
      </c>
      <c r="N38" s="2">
        <v>0</v>
      </c>
      <c r="O38" s="2">
        <v>0</v>
      </c>
      <c r="P38" s="2">
        <f t="shared" si="2"/>
        <v>0</v>
      </c>
      <c r="Q38" s="2">
        <v>0</v>
      </c>
      <c r="R38" s="2">
        <v>0</v>
      </c>
      <c r="S38" s="2">
        <v>0</v>
      </c>
      <c r="T38" s="2">
        <v>0</v>
      </c>
      <c r="U38" s="2">
        <f t="shared" si="3"/>
        <v>0</v>
      </c>
      <c r="V38" s="2">
        <v>0</v>
      </c>
      <c r="W38" s="86">
        <f t="shared" si="4"/>
        <v>27461.03</v>
      </c>
      <c r="X38" s="2">
        <v>0</v>
      </c>
      <c r="Y38" s="137">
        <f t="shared" si="5"/>
        <v>27461.03</v>
      </c>
    </row>
    <row r="39" spans="1:25" ht="12.75" customHeight="1" collapsed="1">
      <c r="A39" s="70" t="s">
        <v>685</v>
      </c>
      <c r="B39" s="30"/>
      <c r="C39" s="70" t="s">
        <v>500</v>
      </c>
      <c r="D39" s="31"/>
      <c r="E39" s="32">
        <v>662168.89</v>
      </c>
      <c r="F39" s="32">
        <v>0</v>
      </c>
      <c r="G39" s="37">
        <f t="shared" si="0"/>
        <v>662168.89</v>
      </c>
      <c r="H39" s="37">
        <v>2172.5</v>
      </c>
      <c r="I39" s="37">
        <v>0</v>
      </c>
      <c r="J39" s="37">
        <v>0</v>
      </c>
      <c r="K39" s="37">
        <v>0</v>
      </c>
      <c r="L39" s="37">
        <f t="shared" si="1"/>
        <v>0</v>
      </c>
      <c r="M39" s="37">
        <v>0</v>
      </c>
      <c r="N39" s="37">
        <v>0</v>
      </c>
      <c r="O39" s="37">
        <v>0</v>
      </c>
      <c r="P39" s="37">
        <f t="shared" si="2"/>
        <v>0</v>
      </c>
      <c r="Q39" s="37">
        <v>0</v>
      </c>
      <c r="R39" s="37">
        <v>0</v>
      </c>
      <c r="S39" s="37">
        <v>0</v>
      </c>
      <c r="T39" s="37">
        <v>0</v>
      </c>
      <c r="U39" s="37">
        <f t="shared" si="3"/>
        <v>0</v>
      </c>
      <c r="V39" s="37">
        <v>0</v>
      </c>
      <c r="W39" s="138">
        <f t="shared" si="4"/>
        <v>664341.39</v>
      </c>
      <c r="X39" s="37">
        <v>0</v>
      </c>
      <c r="Y39" s="139">
        <f t="shared" si="5"/>
        <v>664341.39</v>
      </c>
    </row>
    <row r="40" spans="1:25" ht="12.75" hidden="1" outlineLevel="1">
      <c r="A40" s="2" t="s">
        <v>686</v>
      </c>
      <c r="C40" s="2" t="s">
        <v>687</v>
      </c>
      <c r="D40" s="34" t="s">
        <v>688</v>
      </c>
      <c r="E40" s="2">
        <v>918184.48</v>
      </c>
      <c r="F40" s="2">
        <v>0</v>
      </c>
      <c r="G40" s="2">
        <f t="shared" si="0"/>
        <v>918184.48</v>
      </c>
      <c r="H40" s="2">
        <v>0</v>
      </c>
      <c r="I40" s="2">
        <v>0</v>
      </c>
      <c r="J40" s="2">
        <v>0</v>
      </c>
      <c r="K40" s="2">
        <v>0</v>
      </c>
      <c r="L40" s="2">
        <f t="shared" si="1"/>
        <v>0</v>
      </c>
      <c r="M40" s="2">
        <v>0</v>
      </c>
      <c r="N40" s="2">
        <v>0</v>
      </c>
      <c r="O40" s="2">
        <v>0</v>
      </c>
      <c r="P40" s="2">
        <f t="shared" si="2"/>
        <v>0</v>
      </c>
      <c r="Q40" s="2">
        <v>0</v>
      </c>
      <c r="R40" s="2">
        <v>0</v>
      </c>
      <c r="S40" s="2">
        <v>0</v>
      </c>
      <c r="T40" s="2">
        <v>0</v>
      </c>
      <c r="U40" s="2">
        <f t="shared" si="3"/>
        <v>0</v>
      </c>
      <c r="V40" s="2">
        <v>0</v>
      </c>
      <c r="W40" s="86">
        <f t="shared" si="4"/>
        <v>918184.48</v>
      </c>
      <c r="X40" s="2">
        <v>0</v>
      </c>
      <c r="Y40" s="137">
        <f t="shared" si="5"/>
        <v>918184.48</v>
      </c>
    </row>
    <row r="41" spans="1:25" ht="12.75" customHeight="1" collapsed="1">
      <c r="A41" s="70" t="s">
        <v>689</v>
      </c>
      <c r="B41" s="30"/>
      <c r="C41" s="70" t="s">
        <v>690</v>
      </c>
      <c r="D41" s="31"/>
      <c r="E41" s="32">
        <v>918184.48</v>
      </c>
      <c r="F41" s="32">
        <v>0</v>
      </c>
      <c r="G41" s="37">
        <f t="shared" si="0"/>
        <v>918184.48</v>
      </c>
      <c r="H41" s="37">
        <v>0</v>
      </c>
      <c r="I41" s="37">
        <v>0</v>
      </c>
      <c r="J41" s="37">
        <v>0</v>
      </c>
      <c r="K41" s="37">
        <v>0</v>
      </c>
      <c r="L41" s="37">
        <f t="shared" si="1"/>
        <v>0</v>
      </c>
      <c r="M41" s="37">
        <v>0</v>
      </c>
      <c r="N41" s="37">
        <v>0</v>
      </c>
      <c r="O41" s="37">
        <v>0</v>
      </c>
      <c r="P41" s="37">
        <f t="shared" si="2"/>
        <v>0</v>
      </c>
      <c r="Q41" s="37">
        <v>0</v>
      </c>
      <c r="R41" s="37">
        <v>0</v>
      </c>
      <c r="S41" s="37">
        <v>0</v>
      </c>
      <c r="T41" s="37">
        <v>0</v>
      </c>
      <c r="U41" s="37">
        <f t="shared" si="3"/>
        <v>0</v>
      </c>
      <c r="V41" s="37">
        <v>0</v>
      </c>
      <c r="W41" s="138">
        <f t="shared" si="4"/>
        <v>918184.48</v>
      </c>
      <c r="X41" s="37">
        <v>0</v>
      </c>
      <c r="Y41" s="139">
        <f t="shared" si="5"/>
        <v>918184.48</v>
      </c>
    </row>
    <row r="42" spans="1:25" ht="12.75" customHeight="1">
      <c r="A42" s="70" t="s">
        <v>691</v>
      </c>
      <c r="B42" s="30"/>
      <c r="C42" s="70" t="s">
        <v>499</v>
      </c>
      <c r="D42" s="31"/>
      <c r="E42" s="32">
        <v>0</v>
      </c>
      <c r="F42" s="32">
        <v>0</v>
      </c>
      <c r="G42" s="37">
        <f t="shared" si="0"/>
        <v>0</v>
      </c>
      <c r="H42" s="37">
        <v>0</v>
      </c>
      <c r="I42" s="37">
        <v>0</v>
      </c>
      <c r="J42" s="37">
        <v>0</v>
      </c>
      <c r="K42" s="37">
        <v>0</v>
      </c>
      <c r="L42" s="37">
        <f t="shared" si="1"/>
        <v>0</v>
      </c>
      <c r="M42" s="37">
        <v>0</v>
      </c>
      <c r="N42" s="37">
        <v>0</v>
      </c>
      <c r="O42" s="37">
        <v>0</v>
      </c>
      <c r="P42" s="37">
        <f t="shared" si="2"/>
        <v>0</v>
      </c>
      <c r="Q42" s="37">
        <v>0</v>
      </c>
      <c r="R42" s="37">
        <v>0</v>
      </c>
      <c r="S42" s="37">
        <v>0</v>
      </c>
      <c r="T42" s="37">
        <v>0</v>
      </c>
      <c r="U42" s="37">
        <f t="shared" si="3"/>
        <v>0</v>
      </c>
      <c r="V42" s="37">
        <v>0</v>
      </c>
      <c r="W42" s="138">
        <f t="shared" si="4"/>
        <v>0</v>
      </c>
      <c r="X42" s="37">
        <v>0</v>
      </c>
      <c r="Y42" s="139">
        <f t="shared" si="5"/>
        <v>0</v>
      </c>
    </row>
    <row r="43" spans="1:25" ht="12.75" customHeight="1">
      <c r="A43" s="70" t="s">
        <v>692</v>
      </c>
      <c r="B43" s="30"/>
      <c r="C43" s="70" t="s">
        <v>693</v>
      </c>
      <c r="D43" s="31"/>
      <c r="E43" s="32">
        <v>0</v>
      </c>
      <c r="F43" s="32">
        <v>0</v>
      </c>
      <c r="G43" s="37">
        <f t="shared" si="0"/>
        <v>0</v>
      </c>
      <c r="H43" s="37">
        <v>0</v>
      </c>
      <c r="I43" s="37">
        <v>0</v>
      </c>
      <c r="J43" s="37">
        <v>0</v>
      </c>
      <c r="K43" s="37">
        <v>0</v>
      </c>
      <c r="L43" s="37">
        <f t="shared" si="1"/>
        <v>0</v>
      </c>
      <c r="M43" s="37">
        <v>0</v>
      </c>
      <c r="N43" s="37">
        <v>0</v>
      </c>
      <c r="O43" s="37">
        <v>0</v>
      </c>
      <c r="P43" s="37">
        <f t="shared" si="2"/>
        <v>0</v>
      </c>
      <c r="Q43" s="37">
        <v>0</v>
      </c>
      <c r="R43" s="37">
        <v>0</v>
      </c>
      <c r="S43" s="37">
        <v>0</v>
      </c>
      <c r="T43" s="37">
        <v>0</v>
      </c>
      <c r="U43" s="37">
        <f t="shared" si="3"/>
        <v>0</v>
      </c>
      <c r="V43" s="37">
        <v>0</v>
      </c>
      <c r="W43" s="138">
        <f t="shared" si="4"/>
        <v>0</v>
      </c>
      <c r="X43" s="37">
        <v>0</v>
      </c>
      <c r="Y43" s="139">
        <f t="shared" si="5"/>
        <v>0</v>
      </c>
    </row>
    <row r="44" spans="1:25" ht="12.75" customHeight="1">
      <c r="A44" s="34"/>
      <c r="B44" s="30"/>
      <c r="C44" s="70"/>
      <c r="D44" s="31"/>
      <c r="E44" s="32"/>
      <c r="F44" s="32"/>
      <c r="G44" s="37"/>
      <c r="H44" s="37"/>
      <c r="I44" s="37"/>
      <c r="J44" s="37"/>
      <c r="K44" s="37"/>
      <c r="L44" s="40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138"/>
      <c r="X44" s="37"/>
      <c r="Y44" s="139"/>
    </row>
    <row r="45" spans="1:25" s="140" customFormat="1" ht="12.75" customHeight="1">
      <c r="A45" s="29"/>
      <c r="B45" s="23" t="s">
        <v>694</v>
      </c>
      <c r="C45" s="76"/>
      <c r="D45" s="24"/>
      <c r="E45" s="27">
        <f aca="true" t="shared" si="6" ref="E45:Y45">+E14+E25+E29+E30+E31+E34+E39+E41+E42+E24+E43+E36+E35</f>
        <v>19702872.839</v>
      </c>
      <c r="F45" s="27">
        <f t="shared" si="6"/>
        <v>782560.9900000001</v>
      </c>
      <c r="G45" s="40">
        <f t="shared" si="6"/>
        <v>20485433.829000004</v>
      </c>
      <c r="H45" s="40">
        <f t="shared" si="6"/>
        <v>-1150837.5499999993</v>
      </c>
      <c r="I45" s="40">
        <f t="shared" si="6"/>
        <v>0</v>
      </c>
      <c r="J45" s="40">
        <f t="shared" si="6"/>
        <v>0</v>
      </c>
      <c r="K45" s="40">
        <f t="shared" si="6"/>
        <v>0</v>
      </c>
      <c r="L45" s="40">
        <f t="shared" si="6"/>
        <v>0</v>
      </c>
      <c r="M45" s="40">
        <f t="shared" si="6"/>
        <v>-10108817.770000001</v>
      </c>
      <c r="N45" s="40">
        <f t="shared" si="6"/>
        <v>15648668.81</v>
      </c>
      <c r="O45" s="40">
        <f t="shared" si="6"/>
        <v>50068.53</v>
      </c>
      <c r="P45" s="40">
        <f t="shared" si="6"/>
        <v>5589919.569999999</v>
      </c>
      <c r="Q45" s="40">
        <f t="shared" si="6"/>
        <v>850749.8</v>
      </c>
      <c r="R45" s="40">
        <f t="shared" si="6"/>
        <v>12043.38</v>
      </c>
      <c r="S45" s="40">
        <f t="shared" si="6"/>
        <v>0</v>
      </c>
      <c r="T45" s="40">
        <f t="shared" si="6"/>
        <v>-0.01</v>
      </c>
      <c r="U45" s="40">
        <f t="shared" si="6"/>
        <v>862793.17</v>
      </c>
      <c r="V45" s="40">
        <f t="shared" si="6"/>
        <v>808704.49</v>
      </c>
      <c r="W45" s="40">
        <f t="shared" si="6"/>
        <v>26596013.509000003</v>
      </c>
      <c r="X45" s="40">
        <f t="shared" si="6"/>
        <v>0</v>
      </c>
      <c r="Y45" s="40">
        <f t="shared" si="6"/>
        <v>26596013.509000003</v>
      </c>
    </row>
    <row r="46" spans="1:25" ht="12.75" customHeight="1">
      <c r="A46" s="34"/>
      <c r="B46" s="30"/>
      <c r="C46" s="70"/>
      <c r="D46" s="31"/>
      <c r="E46" s="32"/>
      <c r="F46" s="32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138"/>
      <c r="X46" s="37"/>
      <c r="Y46" s="139"/>
    </row>
    <row r="47" spans="1:25" ht="12.75" customHeight="1">
      <c r="A47" s="29"/>
      <c r="B47" s="23" t="s">
        <v>503</v>
      </c>
      <c r="C47" s="76"/>
      <c r="D47" s="24"/>
      <c r="E47" s="27"/>
      <c r="F47" s="27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141"/>
      <c r="X47" s="40"/>
      <c r="Y47" s="139"/>
    </row>
    <row r="48" spans="1:25" ht="12.75" customHeight="1">
      <c r="A48" s="34" t="s">
        <v>695</v>
      </c>
      <c r="B48" s="30"/>
      <c r="C48" s="70" t="s">
        <v>696</v>
      </c>
      <c r="D48" s="31"/>
      <c r="E48" s="32">
        <v>0</v>
      </c>
      <c r="F48" s="32">
        <v>0</v>
      </c>
      <c r="G48" s="37">
        <f aca="true" t="shared" si="7" ref="G48:G68">E48+F48</f>
        <v>0</v>
      </c>
      <c r="H48" s="37">
        <v>0</v>
      </c>
      <c r="I48" s="37">
        <v>0</v>
      </c>
      <c r="J48" s="37">
        <v>0</v>
      </c>
      <c r="K48" s="37">
        <v>0</v>
      </c>
      <c r="L48" s="37">
        <f aca="true" t="shared" si="8" ref="L48:L68">I48+J48+K48</f>
        <v>0</v>
      </c>
      <c r="M48" s="37">
        <v>0</v>
      </c>
      <c r="N48" s="37">
        <v>0</v>
      </c>
      <c r="O48" s="37">
        <v>0</v>
      </c>
      <c r="P48" s="37">
        <f aca="true" t="shared" si="9" ref="P48:P68">M48+N48+O48</f>
        <v>0</v>
      </c>
      <c r="Q48" s="37">
        <v>0</v>
      </c>
      <c r="R48" s="37">
        <v>0</v>
      </c>
      <c r="S48" s="37">
        <v>0</v>
      </c>
      <c r="T48" s="37">
        <v>0</v>
      </c>
      <c r="U48" s="37">
        <f aca="true" t="shared" si="10" ref="U48:U68">Q48+R48+S48+T48</f>
        <v>0</v>
      </c>
      <c r="V48" s="37">
        <v>0</v>
      </c>
      <c r="W48" s="138">
        <f aca="true" t="shared" si="11" ref="W48:W68">G48+H48+L48+P48+U48+V48</f>
        <v>0</v>
      </c>
      <c r="X48" s="37">
        <v>0</v>
      </c>
      <c r="Y48" s="139">
        <f aca="true" t="shared" si="12" ref="Y48:Y68">W48+X48</f>
        <v>0</v>
      </c>
    </row>
    <row r="49" spans="1:25" ht="12.75" customHeight="1">
      <c r="A49" s="70" t="s">
        <v>697</v>
      </c>
      <c r="B49" s="30"/>
      <c r="C49" s="70" t="s">
        <v>698</v>
      </c>
      <c r="D49" s="31"/>
      <c r="E49" s="32">
        <v>0</v>
      </c>
      <c r="F49" s="32">
        <v>0</v>
      </c>
      <c r="G49" s="37">
        <f t="shared" si="7"/>
        <v>0</v>
      </c>
      <c r="H49" s="37">
        <v>0</v>
      </c>
      <c r="I49" s="37">
        <v>0</v>
      </c>
      <c r="J49" s="37">
        <v>0</v>
      </c>
      <c r="K49" s="37">
        <v>0</v>
      </c>
      <c r="L49" s="37">
        <f t="shared" si="8"/>
        <v>0</v>
      </c>
      <c r="M49" s="37">
        <v>0</v>
      </c>
      <c r="N49" s="37">
        <v>0</v>
      </c>
      <c r="O49" s="37">
        <v>0</v>
      </c>
      <c r="P49" s="37">
        <f t="shared" si="9"/>
        <v>0</v>
      </c>
      <c r="Q49" s="37">
        <v>0</v>
      </c>
      <c r="R49" s="37">
        <v>0</v>
      </c>
      <c r="S49" s="37">
        <v>0</v>
      </c>
      <c r="T49" s="37">
        <v>0</v>
      </c>
      <c r="U49" s="37">
        <f t="shared" si="10"/>
        <v>0</v>
      </c>
      <c r="V49" s="37">
        <v>0</v>
      </c>
      <c r="W49" s="138">
        <f t="shared" si="11"/>
        <v>0</v>
      </c>
      <c r="X49" s="37">
        <v>0</v>
      </c>
      <c r="Y49" s="139">
        <f t="shared" si="12"/>
        <v>0</v>
      </c>
    </row>
    <row r="50" spans="1:25" ht="12.75" customHeight="1">
      <c r="A50" s="70" t="s">
        <v>699</v>
      </c>
      <c r="B50" s="30"/>
      <c r="C50" s="70" t="s">
        <v>700</v>
      </c>
      <c r="D50" s="31"/>
      <c r="E50" s="32">
        <v>0</v>
      </c>
      <c r="F50" s="32">
        <v>0</v>
      </c>
      <c r="G50" s="37">
        <f t="shared" si="7"/>
        <v>0</v>
      </c>
      <c r="H50" s="37">
        <v>0</v>
      </c>
      <c r="I50" s="37">
        <v>0</v>
      </c>
      <c r="J50" s="37">
        <v>0</v>
      </c>
      <c r="K50" s="37">
        <v>0</v>
      </c>
      <c r="L50" s="37">
        <f t="shared" si="8"/>
        <v>0</v>
      </c>
      <c r="M50" s="37">
        <v>0</v>
      </c>
      <c r="N50" s="37">
        <v>0</v>
      </c>
      <c r="O50" s="37">
        <v>0</v>
      </c>
      <c r="P50" s="37">
        <f t="shared" si="9"/>
        <v>0</v>
      </c>
      <c r="Q50" s="37">
        <v>0</v>
      </c>
      <c r="R50" s="37">
        <v>0</v>
      </c>
      <c r="S50" s="37">
        <v>0</v>
      </c>
      <c r="T50" s="37">
        <v>0</v>
      </c>
      <c r="U50" s="37">
        <f t="shared" si="10"/>
        <v>0</v>
      </c>
      <c r="V50" s="37">
        <v>0</v>
      </c>
      <c r="W50" s="138">
        <f t="shared" si="11"/>
        <v>0</v>
      </c>
      <c r="X50" s="37">
        <v>0</v>
      </c>
      <c r="Y50" s="139">
        <f t="shared" si="12"/>
        <v>0</v>
      </c>
    </row>
    <row r="51" spans="1:25" ht="12.75" customHeight="1">
      <c r="A51" s="70" t="s">
        <v>701</v>
      </c>
      <c r="B51" s="30"/>
      <c r="C51" s="70" t="s">
        <v>504</v>
      </c>
      <c r="D51" s="31"/>
      <c r="E51" s="32">
        <v>0</v>
      </c>
      <c r="F51" s="32">
        <v>0</v>
      </c>
      <c r="G51" s="37">
        <f t="shared" si="7"/>
        <v>0</v>
      </c>
      <c r="H51" s="37">
        <v>0</v>
      </c>
      <c r="I51" s="37">
        <v>0</v>
      </c>
      <c r="J51" s="37">
        <v>0</v>
      </c>
      <c r="K51" s="37">
        <v>0</v>
      </c>
      <c r="L51" s="37">
        <f t="shared" si="8"/>
        <v>0</v>
      </c>
      <c r="M51" s="37">
        <v>0</v>
      </c>
      <c r="N51" s="37">
        <v>0</v>
      </c>
      <c r="O51" s="37">
        <v>0</v>
      </c>
      <c r="P51" s="37">
        <f t="shared" si="9"/>
        <v>0</v>
      </c>
      <c r="Q51" s="37">
        <v>0</v>
      </c>
      <c r="R51" s="37">
        <v>0</v>
      </c>
      <c r="S51" s="37">
        <v>0</v>
      </c>
      <c r="T51" s="37">
        <v>0</v>
      </c>
      <c r="U51" s="37">
        <f t="shared" si="10"/>
        <v>0</v>
      </c>
      <c r="V51" s="37">
        <v>0</v>
      </c>
      <c r="W51" s="138">
        <f t="shared" si="11"/>
        <v>0</v>
      </c>
      <c r="X51" s="37">
        <v>0</v>
      </c>
      <c r="Y51" s="139">
        <f t="shared" si="12"/>
        <v>0</v>
      </c>
    </row>
    <row r="52" spans="1:25" ht="12.75" hidden="1" outlineLevel="1">
      <c r="A52" s="2" t="s">
        <v>702</v>
      </c>
      <c r="C52" s="2" t="s">
        <v>703</v>
      </c>
      <c r="D52" s="34" t="s">
        <v>704</v>
      </c>
      <c r="E52" s="2">
        <v>0</v>
      </c>
      <c r="F52" s="2">
        <v>0</v>
      </c>
      <c r="G52" s="2">
        <f t="shared" si="7"/>
        <v>0</v>
      </c>
      <c r="H52" s="2">
        <v>0</v>
      </c>
      <c r="I52" s="2">
        <v>0</v>
      </c>
      <c r="J52" s="2">
        <v>0</v>
      </c>
      <c r="K52" s="2">
        <v>0</v>
      </c>
      <c r="L52" s="2">
        <f t="shared" si="8"/>
        <v>0</v>
      </c>
      <c r="M52" s="2">
        <v>1288296.89</v>
      </c>
      <c r="N52" s="2">
        <v>-73260.02</v>
      </c>
      <c r="O52" s="2">
        <v>0</v>
      </c>
      <c r="P52" s="2">
        <f t="shared" si="9"/>
        <v>1215036.8699999999</v>
      </c>
      <c r="Q52" s="2">
        <v>0</v>
      </c>
      <c r="R52" s="2">
        <v>0</v>
      </c>
      <c r="S52" s="2">
        <v>0</v>
      </c>
      <c r="T52" s="2">
        <v>0</v>
      </c>
      <c r="U52" s="2">
        <f t="shared" si="10"/>
        <v>0</v>
      </c>
      <c r="V52" s="2">
        <v>0</v>
      </c>
      <c r="W52" s="86">
        <f t="shared" si="11"/>
        <v>1215036.8699999999</v>
      </c>
      <c r="X52" s="2">
        <v>0</v>
      </c>
      <c r="Y52" s="137">
        <f t="shared" si="12"/>
        <v>1215036.8699999999</v>
      </c>
    </row>
    <row r="53" spans="1:25" ht="12.75" hidden="1" outlineLevel="1">
      <c r="A53" s="2" t="s">
        <v>705</v>
      </c>
      <c r="C53" s="2" t="s">
        <v>706</v>
      </c>
      <c r="D53" s="34" t="s">
        <v>707</v>
      </c>
      <c r="E53" s="2">
        <v>0</v>
      </c>
      <c r="F53" s="2">
        <v>0</v>
      </c>
      <c r="G53" s="2">
        <f t="shared" si="7"/>
        <v>0</v>
      </c>
      <c r="H53" s="2">
        <v>0</v>
      </c>
      <c r="I53" s="2">
        <v>0</v>
      </c>
      <c r="J53" s="2">
        <v>0</v>
      </c>
      <c r="K53" s="2">
        <v>0</v>
      </c>
      <c r="L53" s="2">
        <f t="shared" si="8"/>
        <v>0</v>
      </c>
      <c r="M53" s="2">
        <v>28772624.33</v>
      </c>
      <c r="N53" s="2">
        <v>-1570775.21</v>
      </c>
      <c r="O53" s="2">
        <v>925086.32</v>
      </c>
      <c r="P53" s="2">
        <f t="shared" si="9"/>
        <v>28126935.439999998</v>
      </c>
      <c r="Q53" s="2">
        <v>0</v>
      </c>
      <c r="R53" s="2">
        <v>0</v>
      </c>
      <c r="S53" s="2">
        <v>0</v>
      </c>
      <c r="T53" s="2">
        <v>0</v>
      </c>
      <c r="U53" s="2">
        <f t="shared" si="10"/>
        <v>0</v>
      </c>
      <c r="V53" s="2">
        <v>0</v>
      </c>
      <c r="W53" s="86">
        <f t="shared" si="11"/>
        <v>28126935.439999998</v>
      </c>
      <c r="X53" s="2">
        <v>0</v>
      </c>
      <c r="Y53" s="137">
        <f t="shared" si="12"/>
        <v>28126935.439999998</v>
      </c>
    </row>
    <row r="54" spans="1:25" ht="12.75" hidden="1" outlineLevel="1">
      <c r="A54" s="2" t="s">
        <v>708</v>
      </c>
      <c r="C54" s="2" t="s">
        <v>709</v>
      </c>
      <c r="D54" s="34" t="s">
        <v>710</v>
      </c>
      <c r="E54" s="2">
        <v>0</v>
      </c>
      <c r="F54" s="2">
        <v>0</v>
      </c>
      <c r="G54" s="2">
        <f t="shared" si="7"/>
        <v>0</v>
      </c>
      <c r="H54" s="2">
        <v>0</v>
      </c>
      <c r="I54" s="2">
        <v>0</v>
      </c>
      <c r="J54" s="2">
        <v>0</v>
      </c>
      <c r="K54" s="2">
        <v>0</v>
      </c>
      <c r="L54" s="2">
        <f t="shared" si="8"/>
        <v>0</v>
      </c>
      <c r="M54" s="2">
        <v>0</v>
      </c>
      <c r="N54" s="2">
        <v>0</v>
      </c>
      <c r="O54" s="2">
        <v>1077683.97</v>
      </c>
      <c r="P54" s="2">
        <f t="shared" si="9"/>
        <v>1077683.97</v>
      </c>
      <c r="Q54" s="2">
        <v>0</v>
      </c>
      <c r="R54" s="2">
        <v>0</v>
      </c>
      <c r="S54" s="2">
        <v>0</v>
      </c>
      <c r="T54" s="2">
        <v>0</v>
      </c>
      <c r="U54" s="2">
        <f t="shared" si="10"/>
        <v>0</v>
      </c>
      <c r="V54" s="2">
        <v>0</v>
      </c>
      <c r="W54" s="86">
        <f t="shared" si="11"/>
        <v>1077683.97</v>
      </c>
      <c r="X54" s="2">
        <v>0</v>
      </c>
      <c r="Y54" s="137">
        <f t="shared" si="12"/>
        <v>1077683.97</v>
      </c>
    </row>
    <row r="55" spans="1:25" ht="12.75" hidden="1" outlineLevel="1">
      <c r="A55" s="2" t="s">
        <v>711</v>
      </c>
      <c r="C55" s="2" t="s">
        <v>712</v>
      </c>
      <c r="D55" s="34" t="s">
        <v>713</v>
      </c>
      <c r="E55" s="2">
        <v>372788</v>
      </c>
      <c r="F55" s="2">
        <v>0</v>
      </c>
      <c r="G55" s="2">
        <f t="shared" si="7"/>
        <v>372788</v>
      </c>
      <c r="H55" s="2">
        <v>0</v>
      </c>
      <c r="I55" s="2">
        <v>0</v>
      </c>
      <c r="J55" s="2">
        <v>0</v>
      </c>
      <c r="K55" s="2">
        <v>0</v>
      </c>
      <c r="L55" s="2">
        <f t="shared" si="8"/>
        <v>0</v>
      </c>
      <c r="M55" s="2">
        <v>0</v>
      </c>
      <c r="N55" s="2">
        <v>0</v>
      </c>
      <c r="O55" s="2">
        <v>0</v>
      </c>
      <c r="P55" s="2">
        <f t="shared" si="9"/>
        <v>0</v>
      </c>
      <c r="Q55" s="2">
        <v>0</v>
      </c>
      <c r="R55" s="2">
        <v>0</v>
      </c>
      <c r="S55" s="2">
        <v>0</v>
      </c>
      <c r="T55" s="2">
        <v>0</v>
      </c>
      <c r="U55" s="2">
        <f t="shared" si="10"/>
        <v>0</v>
      </c>
      <c r="V55" s="2">
        <v>0</v>
      </c>
      <c r="W55" s="86">
        <f t="shared" si="11"/>
        <v>372788</v>
      </c>
      <c r="X55" s="2">
        <v>0</v>
      </c>
      <c r="Y55" s="137">
        <f t="shared" si="12"/>
        <v>372788</v>
      </c>
    </row>
    <row r="56" spans="1:25" ht="12.75" hidden="1" outlineLevel="1">
      <c r="A56" s="2" t="s">
        <v>714</v>
      </c>
      <c r="C56" s="2" t="s">
        <v>715</v>
      </c>
      <c r="D56" s="34" t="s">
        <v>716</v>
      </c>
      <c r="E56" s="2">
        <v>7686299.81</v>
      </c>
      <c r="F56" s="2">
        <v>0</v>
      </c>
      <c r="G56" s="2">
        <f t="shared" si="7"/>
        <v>7686299.81</v>
      </c>
      <c r="H56" s="2">
        <v>0</v>
      </c>
      <c r="I56" s="2">
        <v>0</v>
      </c>
      <c r="J56" s="2">
        <v>0</v>
      </c>
      <c r="K56" s="2">
        <v>0</v>
      </c>
      <c r="L56" s="2">
        <f t="shared" si="8"/>
        <v>0</v>
      </c>
      <c r="M56" s="2">
        <v>2500179.56</v>
      </c>
      <c r="N56" s="2">
        <v>0</v>
      </c>
      <c r="O56" s="2">
        <v>0</v>
      </c>
      <c r="P56" s="2">
        <f t="shared" si="9"/>
        <v>2500179.56</v>
      </c>
      <c r="Q56" s="2">
        <v>2272631.63</v>
      </c>
      <c r="R56" s="2">
        <v>32171.8</v>
      </c>
      <c r="S56" s="2">
        <v>0</v>
      </c>
      <c r="T56" s="2">
        <v>0</v>
      </c>
      <c r="U56" s="2">
        <f t="shared" si="10"/>
        <v>2304803.4299999997</v>
      </c>
      <c r="V56" s="2">
        <v>2046583.05</v>
      </c>
      <c r="W56" s="86">
        <f t="shared" si="11"/>
        <v>14537865.85</v>
      </c>
      <c r="X56" s="2">
        <v>0</v>
      </c>
      <c r="Y56" s="137">
        <f t="shared" si="12"/>
        <v>14537865.85</v>
      </c>
    </row>
    <row r="57" spans="1:25" ht="12.75" hidden="1" outlineLevel="1">
      <c r="A57" s="2" t="s">
        <v>717</v>
      </c>
      <c r="C57" s="2" t="s">
        <v>718</v>
      </c>
      <c r="D57" s="34" t="s">
        <v>719</v>
      </c>
      <c r="E57" s="2">
        <v>98552.85</v>
      </c>
      <c r="F57" s="2">
        <v>0</v>
      </c>
      <c r="G57" s="2">
        <f t="shared" si="7"/>
        <v>98552.85</v>
      </c>
      <c r="H57" s="2">
        <v>0</v>
      </c>
      <c r="I57" s="2">
        <v>0</v>
      </c>
      <c r="J57" s="2">
        <v>0</v>
      </c>
      <c r="K57" s="2">
        <v>0</v>
      </c>
      <c r="L57" s="2">
        <f t="shared" si="8"/>
        <v>0</v>
      </c>
      <c r="M57" s="2">
        <v>26410.2</v>
      </c>
      <c r="N57" s="2">
        <v>0</v>
      </c>
      <c r="O57" s="2">
        <v>7539.51</v>
      </c>
      <c r="P57" s="2">
        <f t="shared" si="9"/>
        <v>33949.71</v>
      </c>
      <c r="Q57" s="2">
        <v>24006.54</v>
      </c>
      <c r="R57" s="2">
        <v>339.84</v>
      </c>
      <c r="S57" s="2">
        <v>0</v>
      </c>
      <c r="T57" s="2">
        <v>0</v>
      </c>
      <c r="U57" s="2">
        <f t="shared" si="10"/>
        <v>24346.38</v>
      </c>
      <c r="V57" s="2">
        <v>21618.71</v>
      </c>
      <c r="W57" s="86">
        <f t="shared" si="11"/>
        <v>178467.65</v>
      </c>
      <c r="X57" s="2">
        <v>0</v>
      </c>
      <c r="Y57" s="137">
        <f t="shared" si="12"/>
        <v>178467.65</v>
      </c>
    </row>
    <row r="58" spans="1:25" ht="12.75" customHeight="1" collapsed="1">
      <c r="A58" s="70" t="s">
        <v>720</v>
      </c>
      <c r="B58" s="30"/>
      <c r="C58" s="70" t="s">
        <v>505</v>
      </c>
      <c r="D58" s="31"/>
      <c r="E58" s="32">
        <v>8157640.659999999</v>
      </c>
      <c r="F58" s="32">
        <v>0</v>
      </c>
      <c r="G58" s="37">
        <f t="shared" si="7"/>
        <v>8157640.659999999</v>
      </c>
      <c r="H58" s="37">
        <v>0</v>
      </c>
      <c r="I58" s="37">
        <v>0</v>
      </c>
      <c r="J58" s="37">
        <v>0</v>
      </c>
      <c r="K58" s="37">
        <v>0</v>
      </c>
      <c r="L58" s="37">
        <f t="shared" si="8"/>
        <v>0</v>
      </c>
      <c r="M58" s="37">
        <v>32587510.979999997</v>
      </c>
      <c r="N58" s="37">
        <v>-1644035.23</v>
      </c>
      <c r="O58" s="37">
        <v>2010309.8</v>
      </c>
      <c r="P58" s="37">
        <f t="shared" si="9"/>
        <v>32953785.549999997</v>
      </c>
      <c r="Q58" s="37">
        <v>2296638.17</v>
      </c>
      <c r="R58" s="37">
        <v>32511.64</v>
      </c>
      <c r="S58" s="37">
        <v>0</v>
      </c>
      <c r="T58" s="37">
        <v>0</v>
      </c>
      <c r="U58" s="37">
        <f t="shared" si="10"/>
        <v>2329149.81</v>
      </c>
      <c r="V58" s="37">
        <v>2068201.76</v>
      </c>
      <c r="W58" s="138">
        <f t="shared" si="11"/>
        <v>45508777.779999994</v>
      </c>
      <c r="X58" s="37">
        <v>0</v>
      </c>
      <c r="Y58" s="139">
        <f t="shared" si="12"/>
        <v>45508777.779999994</v>
      </c>
    </row>
    <row r="59" spans="1:25" ht="12.75" hidden="1" outlineLevel="1">
      <c r="A59" s="2" t="s">
        <v>721</v>
      </c>
      <c r="C59" s="2" t="s">
        <v>722</v>
      </c>
      <c r="D59" s="34" t="s">
        <v>723</v>
      </c>
      <c r="E59" s="2">
        <v>0</v>
      </c>
      <c r="F59" s="2">
        <v>0</v>
      </c>
      <c r="G59" s="2">
        <f t="shared" si="7"/>
        <v>0</v>
      </c>
      <c r="H59" s="2">
        <v>0</v>
      </c>
      <c r="I59" s="2">
        <v>0</v>
      </c>
      <c r="J59" s="2">
        <v>0</v>
      </c>
      <c r="K59" s="2">
        <v>0</v>
      </c>
      <c r="L59" s="2">
        <f t="shared" si="8"/>
        <v>0</v>
      </c>
      <c r="M59" s="2">
        <v>0</v>
      </c>
      <c r="N59" s="2">
        <v>0</v>
      </c>
      <c r="O59" s="2">
        <v>0</v>
      </c>
      <c r="P59" s="2">
        <f t="shared" si="9"/>
        <v>0</v>
      </c>
      <c r="Q59" s="2">
        <v>0</v>
      </c>
      <c r="R59" s="2">
        <v>0</v>
      </c>
      <c r="S59" s="2">
        <v>0</v>
      </c>
      <c r="T59" s="2">
        <v>1546767.41</v>
      </c>
      <c r="U59" s="2">
        <f t="shared" si="10"/>
        <v>1546767.41</v>
      </c>
      <c r="V59" s="2">
        <v>0</v>
      </c>
      <c r="W59" s="86">
        <f t="shared" si="11"/>
        <v>1546767.41</v>
      </c>
      <c r="X59" s="2">
        <v>0</v>
      </c>
      <c r="Y59" s="137">
        <f t="shared" si="12"/>
        <v>1546767.41</v>
      </c>
    </row>
    <row r="60" spans="1:25" ht="12.75" hidden="1" outlineLevel="1">
      <c r="A60" s="2" t="s">
        <v>724</v>
      </c>
      <c r="C60" s="2" t="s">
        <v>725</v>
      </c>
      <c r="D60" s="34" t="s">
        <v>726</v>
      </c>
      <c r="E60" s="2">
        <v>0</v>
      </c>
      <c r="F60" s="2">
        <v>0</v>
      </c>
      <c r="G60" s="2">
        <f t="shared" si="7"/>
        <v>0</v>
      </c>
      <c r="H60" s="2">
        <v>0</v>
      </c>
      <c r="I60" s="2">
        <v>0</v>
      </c>
      <c r="J60" s="2">
        <v>0</v>
      </c>
      <c r="K60" s="2">
        <v>0</v>
      </c>
      <c r="L60" s="2">
        <f t="shared" si="8"/>
        <v>0</v>
      </c>
      <c r="M60" s="2">
        <v>0</v>
      </c>
      <c r="N60" s="2">
        <v>0</v>
      </c>
      <c r="O60" s="2">
        <v>0</v>
      </c>
      <c r="P60" s="2">
        <f t="shared" si="9"/>
        <v>0</v>
      </c>
      <c r="Q60" s="2">
        <v>0</v>
      </c>
      <c r="R60" s="2">
        <v>0</v>
      </c>
      <c r="S60" s="2">
        <v>0</v>
      </c>
      <c r="T60" s="2">
        <v>371550.35</v>
      </c>
      <c r="U60" s="2">
        <f t="shared" si="10"/>
        <v>371550.35</v>
      </c>
      <c r="V60" s="2">
        <v>0</v>
      </c>
      <c r="W60" s="86">
        <f t="shared" si="11"/>
        <v>371550.35</v>
      </c>
      <c r="X60" s="2">
        <v>0</v>
      </c>
      <c r="Y60" s="137">
        <f t="shared" si="12"/>
        <v>371550.35</v>
      </c>
    </row>
    <row r="61" spans="1:25" ht="12.75" hidden="1" outlineLevel="1">
      <c r="A61" s="2" t="s">
        <v>727</v>
      </c>
      <c r="C61" s="2" t="s">
        <v>728</v>
      </c>
      <c r="D61" s="34" t="s">
        <v>729</v>
      </c>
      <c r="E61" s="2">
        <v>0</v>
      </c>
      <c r="F61" s="2">
        <v>0</v>
      </c>
      <c r="G61" s="2">
        <f t="shared" si="7"/>
        <v>0</v>
      </c>
      <c r="H61" s="2">
        <v>0</v>
      </c>
      <c r="I61" s="2">
        <v>0</v>
      </c>
      <c r="J61" s="2">
        <v>0</v>
      </c>
      <c r="K61" s="2">
        <v>0</v>
      </c>
      <c r="L61" s="2">
        <f t="shared" si="8"/>
        <v>0</v>
      </c>
      <c r="M61" s="2">
        <v>0</v>
      </c>
      <c r="N61" s="2">
        <v>0</v>
      </c>
      <c r="O61" s="2">
        <v>0</v>
      </c>
      <c r="P61" s="2">
        <f t="shared" si="9"/>
        <v>0</v>
      </c>
      <c r="Q61" s="2">
        <v>0</v>
      </c>
      <c r="R61" s="2">
        <v>0</v>
      </c>
      <c r="S61" s="2">
        <v>0</v>
      </c>
      <c r="T61" s="2">
        <v>-320010.9</v>
      </c>
      <c r="U61" s="2">
        <f t="shared" si="10"/>
        <v>-320010.9</v>
      </c>
      <c r="V61" s="2">
        <v>0</v>
      </c>
      <c r="W61" s="86">
        <f t="shared" si="11"/>
        <v>-320010.9</v>
      </c>
      <c r="X61" s="2">
        <v>0</v>
      </c>
      <c r="Y61" s="137">
        <f t="shared" si="12"/>
        <v>-320010.9</v>
      </c>
    </row>
    <row r="62" spans="1:25" ht="12.75" hidden="1" outlineLevel="1">
      <c r="A62" s="2" t="s">
        <v>730</v>
      </c>
      <c r="C62" s="2" t="s">
        <v>731</v>
      </c>
      <c r="D62" s="34" t="s">
        <v>732</v>
      </c>
      <c r="E62" s="2">
        <v>0</v>
      </c>
      <c r="F62" s="2">
        <v>0</v>
      </c>
      <c r="G62" s="2">
        <f t="shared" si="7"/>
        <v>0</v>
      </c>
      <c r="H62" s="2">
        <v>0</v>
      </c>
      <c r="I62" s="2">
        <v>0</v>
      </c>
      <c r="J62" s="2">
        <v>0</v>
      </c>
      <c r="K62" s="2">
        <v>0</v>
      </c>
      <c r="L62" s="2">
        <f t="shared" si="8"/>
        <v>0</v>
      </c>
      <c r="M62" s="2">
        <v>0</v>
      </c>
      <c r="N62" s="2">
        <v>0</v>
      </c>
      <c r="O62" s="2">
        <v>0</v>
      </c>
      <c r="P62" s="2">
        <f t="shared" si="9"/>
        <v>0</v>
      </c>
      <c r="Q62" s="2">
        <v>0</v>
      </c>
      <c r="R62" s="2">
        <v>0</v>
      </c>
      <c r="S62" s="2">
        <v>0</v>
      </c>
      <c r="T62" s="2">
        <v>19513091.3</v>
      </c>
      <c r="U62" s="2">
        <f t="shared" si="10"/>
        <v>19513091.3</v>
      </c>
      <c r="V62" s="2">
        <v>0</v>
      </c>
      <c r="W62" s="86">
        <f t="shared" si="11"/>
        <v>19513091.3</v>
      </c>
      <c r="X62" s="2">
        <v>0</v>
      </c>
      <c r="Y62" s="137">
        <f t="shared" si="12"/>
        <v>19513091.3</v>
      </c>
    </row>
    <row r="63" spans="1:25" ht="12.75" hidden="1" outlineLevel="1">
      <c r="A63" s="2" t="s">
        <v>733</v>
      </c>
      <c r="C63" s="2" t="s">
        <v>734</v>
      </c>
      <c r="D63" s="34" t="s">
        <v>735</v>
      </c>
      <c r="E63" s="2">
        <v>0</v>
      </c>
      <c r="F63" s="2">
        <v>0</v>
      </c>
      <c r="G63" s="2">
        <f t="shared" si="7"/>
        <v>0</v>
      </c>
      <c r="H63" s="2">
        <v>0</v>
      </c>
      <c r="I63" s="2">
        <v>0</v>
      </c>
      <c r="J63" s="2">
        <v>0</v>
      </c>
      <c r="K63" s="2">
        <v>0</v>
      </c>
      <c r="L63" s="2">
        <f t="shared" si="8"/>
        <v>0</v>
      </c>
      <c r="M63" s="2">
        <v>0</v>
      </c>
      <c r="N63" s="2">
        <v>0</v>
      </c>
      <c r="O63" s="2">
        <v>0</v>
      </c>
      <c r="P63" s="2">
        <f t="shared" si="9"/>
        <v>0</v>
      </c>
      <c r="Q63" s="2">
        <v>0</v>
      </c>
      <c r="R63" s="2">
        <v>0</v>
      </c>
      <c r="S63" s="2">
        <v>0</v>
      </c>
      <c r="T63" s="2">
        <v>-10835697.61</v>
      </c>
      <c r="U63" s="2">
        <f t="shared" si="10"/>
        <v>-10835697.61</v>
      </c>
      <c r="V63" s="2">
        <v>0</v>
      </c>
      <c r="W63" s="86">
        <f t="shared" si="11"/>
        <v>-10835697.61</v>
      </c>
      <c r="X63" s="2">
        <v>0</v>
      </c>
      <c r="Y63" s="137">
        <f t="shared" si="12"/>
        <v>-10835697.61</v>
      </c>
    </row>
    <row r="64" spans="1:25" ht="12.75" hidden="1" outlineLevel="1">
      <c r="A64" s="2" t="s">
        <v>736</v>
      </c>
      <c r="C64" s="2" t="s">
        <v>737</v>
      </c>
      <c r="D64" s="34" t="s">
        <v>738</v>
      </c>
      <c r="E64" s="2">
        <v>0</v>
      </c>
      <c r="F64" s="2">
        <v>0</v>
      </c>
      <c r="G64" s="2">
        <f t="shared" si="7"/>
        <v>0</v>
      </c>
      <c r="H64" s="2">
        <v>0</v>
      </c>
      <c r="I64" s="2">
        <v>0</v>
      </c>
      <c r="J64" s="2">
        <v>0</v>
      </c>
      <c r="K64" s="2">
        <v>0</v>
      </c>
      <c r="L64" s="2">
        <f t="shared" si="8"/>
        <v>0</v>
      </c>
      <c r="M64" s="2">
        <v>0</v>
      </c>
      <c r="N64" s="2">
        <v>0</v>
      </c>
      <c r="O64" s="2">
        <v>0</v>
      </c>
      <c r="P64" s="2">
        <f t="shared" si="9"/>
        <v>0</v>
      </c>
      <c r="Q64" s="2">
        <v>0</v>
      </c>
      <c r="R64" s="2">
        <v>0</v>
      </c>
      <c r="S64" s="2">
        <v>0</v>
      </c>
      <c r="T64" s="2">
        <v>50005268.29</v>
      </c>
      <c r="U64" s="2">
        <f t="shared" si="10"/>
        <v>50005268.29</v>
      </c>
      <c r="V64" s="2">
        <v>0</v>
      </c>
      <c r="W64" s="86">
        <f t="shared" si="11"/>
        <v>50005268.29</v>
      </c>
      <c r="X64" s="2">
        <v>0</v>
      </c>
      <c r="Y64" s="137">
        <f t="shared" si="12"/>
        <v>50005268.29</v>
      </c>
    </row>
    <row r="65" spans="1:25" ht="12.75" hidden="1" outlineLevel="1">
      <c r="A65" s="2" t="s">
        <v>739</v>
      </c>
      <c r="C65" s="2" t="s">
        <v>740</v>
      </c>
      <c r="D65" s="34" t="s">
        <v>741</v>
      </c>
      <c r="E65" s="2">
        <v>0</v>
      </c>
      <c r="F65" s="2">
        <v>0</v>
      </c>
      <c r="G65" s="2">
        <f t="shared" si="7"/>
        <v>0</v>
      </c>
      <c r="H65" s="2">
        <v>0</v>
      </c>
      <c r="I65" s="2">
        <v>0</v>
      </c>
      <c r="J65" s="2">
        <v>0</v>
      </c>
      <c r="K65" s="2">
        <v>0</v>
      </c>
      <c r="L65" s="2">
        <f t="shared" si="8"/>
        <v>0</v>
      </c>
      <c r="M65" s="2">
        <v>0</v>
      </c>
      <c r="N65" s="2">
        <v>0</v>
      </c>
      <c r="O65" s="2">
        <v>0</v>
      </c>
      <c r="P65" s="2">
        <f t="shared" si="9"/>
        <v>0</v>
      </c>
      <c r="Q65" s="2">
        <v>0</v>
      </c>
      <c r="R65" s="2">
        <v>0</v>
      </c>
      <c r="S65" s="2">
        <v>0</v>
      </c>
      <c r="T65" s="2">
        <v>-20439775.44</v>
      </c>
      <c r="U65" s="2">
        <f t="shared" si="10"/>
        <v>-20439775.44</v>
      </c>
      <c r="V65" s="2">
        <v>0</v>
      </c>
      <c r="W65" s="86">
        <f t="shared" si="11"/>
        <v>-20439775.44</v>
      </c>
      <c r="X65" s="2">
        <v>0</v>
      </c>
      <c r="Y65" s="137">
        <f t="shared" si="12"/>
        <v>-20439775.44</v>
      </c>
    </row>
    <row r="66" spans="1:25" ht="12.75" hidden="1" outlineLevel="1">
      <c r="A66" s="2" t="s">
        <v>742</v>
      </c>
      <c r="C66" s="2" t="s">
        <v>743</v>
      </c>
      <c r="D66" s="34" t="s">
        <v>744</v>
      </c>
      <c r="E66" s="2">
        <v>0</v>
      </c>
      <c r="F66" s="2">
        <v>0</v>
      </c>
      <c r="G66" s="2">
        <f t="shared" si="7"/>
        <v>0</v>
      </c>
      <c r="H66" s="2">
        <v>0</v>
      </c>
      <c r="I66" s="2">
        <v>0</v>
      </c>
      <c r="J66" s="2">
        <v>0</v>
      </c>
      <c r="K66" s="2">
        <v>0</v>
      </c>
      <c r="L66" s="2">
        <f t="shared" si="8"/>
        <v>0</v>
      </c>
      <c r="M66" s="2">
        <v>0</v>
      </c>
      <c r="N66" s="2">
        <v>0</v>
      </c>
      <c r="O66" s="2">
        <v>0</v>
      </c>
      <c r="P66" s="2">
        <f t="shared" si="9"/>
        <v>0</v>
      </c>
      <c r="Q66" s="2">
        <v>0</v>
      </c>
      <c r="R66" s="2">
        <v>0</v>
      </c>
      <c r="S66" s="2">
        <v>0</v>
      </c>
      <c r="T66" s="2">
        <v>1816203.7</v>
      </c>
      <c r="U66" s="2">
        <f t="shared" si="10"/>
        <v>1816203.7</v>
      </c>
      <c r="V66" s="2">
        <v>0</v>
      </c>
      <c r="W66" s="86">
        <f t="shared" si="11"/>
        <v>1816203.7</v>
      </c>
      <c r="X66" s="2">
        <v>0</v>
      </c>
      <c r="Y66" s="137">
        <f t="shared" si="12"/>
        <v>1816203.7</v>
      </c>
    </row>
    <row r="67" spans="1:25" ht="12.75" hidden="1" outlineLevel="1">
      <c r="A67" s="2" t="s">
        <v>745</v>
      </c>
      <c r="C67" s="2" t="s">
        <v>746</v>
      </c>
      <c r="D67" s="34" t="s">
        <v>747</v>
      </c>
      <c r="E67" s="2">
        <v>0</v>
      </c>
      <c r="F67" s="2">
        <v>0</v>
      </c>
      <c r="G67" s="2">
        <f t="shared" si="7"/>
        <v>0</v>
      </c>
      <c r="H67" s="2">
        <v>0</v>
      </c>
      <c r="I67" s="2">
        <v>0</v>
      </c>
      <c r="J67" s="2">
        <v>0</v>
      </c>
      <c r="K67" s="2">
        <v>0</v>
      </c>
      <c r="L67" s="2">
        <f t="shared" si="8"/>
        <v>0</v>
      </c>
      <c r="M67" s="2">
        <v>0</v>
      </c>
      <c r="N67" s="2">
        <v>0</v>
      </c>
      <c r="O67" s="2">
        <v>0</v>
      </c>
      <c r="P67" s="2">
        <f t="shared" si="9"/>
        <v>0</v>
      </c>
      <c r="Q67" s="2">
        <v>0</v>
      </c>
      <c r="R67" s="2">
        <v>0</v>
      </c>
      <c r="S67" s="2">
        <v>0</v>
      </c>
      <c r="T67" s="2">
        <v>7361</v>
      </c>
      <c r="U67" s="2">
        <f t="shared" si="10"/>
        <v>7361</v>
      </c>
      <c r="V67" s="2">
        <v>0</v>
      </c>
      <c r="W67" s="86">
        <f t="shared" si="11"/>
        <v>7361</v>
      </c>
      <c r="X67" s="2">
        <v>0</v>
      </c>
      <c r="Y67" s="137">
        <f t="shared" si="12"/>
        <v>7361</v>
      </c>
    </row>
    <row r="68" spans="1:25" ht="12.75" customHeight="1" collapsed="1">
      <c r="A68" s="70" t="s">
        <v>748</v>
      </c>
      <c r="B68" s="30"/>
      <c r="C68" s="70" t="s">
        <v>749</v>
      </c>
      <c r="D68" s="31"/>
      <c r="E68" s="32">
        <v>0</v>
      </c>
      <c r="F68" s="32">
        <v>0</v>
      </c>
      <c r="G68" s="37">
        <f t="shared" si="7"/>
        <v>0</v>
      </c>
      <c r="H68" s="37">
        <v>0</v>
      </c>
      <c r="I68" s="37">
        <v>0</v>
      </c>
      <c r="J68" s="37">
        <v>0</v>
      </c>
      <c r="K68" s="37">
        <v>0</v>
      </c>
      <c r="L68" s="37">
        <f t="shared" si="8"/>
        <v>0</v>
      </c>
      <c r="M68" s="37">
        <v>0</v>
      </c>
      <c r="N68" s="37">
        <v>0</v>
      </c>
      <c r="O68" s="37">
        <v>0</v>
      </c>
      <c r="P68" s="37">
        <f t="shared" si="9"/>
        <v>0</v>
      </c>
      <c r="Q68" s="37">
        <v>0</v>
      </c>
      <c r="R68" s="37">
        <v>0</v>
      </c>
      <c r="S68" s="37">
        <v>0</v>
      </c>
      <c r="T68" s="37">
        <v>41664758.10000001</v>
      </c>
      <c r="U68" s="37">
        <f t="shared" si="10"/>
        <v>41664758.10000001</v>
      </c>
      <c r="V68" s="37">
        <v>0</v>
      </c>
      <c r="W68" s="138">
        <f t="shared" si="11"/>
        <v>41664758.10000001</v>
      </c>
      <c r="X68" s="37">
        <v>0</v>
      </c>
      <c r="Y68" s="139">
        <f t="shared" si="12"/>
        <v>41664758.10000001</v>
      </c>
    </row>
    <row r="69" spans="1:25" ht="12.75" customHeight="1">
      <c r="A69" s="34"/>
      <c r="B69" s="30"/>
      <c r="C69" s="70"/>
      <c r="D69" s="31"/>
      <c r="E69" s="32"/>
      <c r="F69" s="32"/>
      <c r="G69" s="37"/>
      <c r="H69" s="37"/>
      <c r="I69" s="37"/>
      <c r="J69" s="37"/>
      <c r="K69" s="37"/>
      <c r="L69" s="40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138"/>
      <c r="X69" s="37"/>
      <c r="Y69" s="139"/>
    </row>
    <row r="70" spans="1:25" s="140" customFormat="1" ht="12.75" customHeight="1">
      <c r="A70" s="29"/>
      <c r="B70" s="23" t="s">
        <v>750</v>
      </c>
      <c r="C70" s="76"/>
      <c r="D70" s="24"/>
      <c r="E70" s="27">
        <f aca="true" t="shared" si="13" ref="E70:Y70">+E49+E50+E51+E58+E68+E48</f>
        <v>8157640.659999999</v>
      </c>
      <c r="F70" s="27">
        <f t="shared" si="13"/>
        <v>0</v>
      </c>
      <c r="G70" s="40">
        <f t="shared" si="13"/>
        <v>8157640.659999999</v>
      </c>
      <c r="H70" s="40">
        <f t="shared" si="13"/>
        <v>0</v>
      </c>
      <c r="I70" s="40">
        <f t="shared" si="13"/>
        <v>0</v>
      </c>
      <c r="J70" s="40">
        <f t="shared" si="13"/>
        <v>0</v>
      </c>
      <c r="K70" s="40">
        <f t="shared" si="13"/>
        <v>0</v>
      </c>
      <c r="L70" s="40">
        <f t="shared" si="13"/>
        <v>0</v>
      </c>
      <c r="M70" s="40">
        <f t="shared" si="13"/>
        <v>32587510.979999997</v>
      </c>
      <c r="N70" s="40">
        <f t="shared" si="13"/>
        <v>-1644035.23</v>
      </c>
      <c r="O70" s="40">
        <f t="shared" si="13"/>
        <v>2010309.8</v>
      </c>
      <c r="P70" s="40">
        <f t="shared" si="13"/>
        <v>32953785.549999997</v>
      </c>
      <c r="Q70" s="40">
        <f t="shared" si="13"/>
        <v>2296638.17</v>
      </c>
      <c r="R70" s="40">
        <f t="shared" si="13"/>
        <v>32511.64</v>
      </c>
      <c r="S70" s="40">
        <f t="shared" si="13"/>
        <v>0</v>
      </c>
      <c r="T70" s="40">
        <f t="shared" si="13"/>
        <v>41664758.10000001</v>
      </c>
      <c r="U70" s="40">
        <f t="shared" si="13"/>
        <v>43993907.91000001</v>
      </c>
      <c r="V70" s="40">
        <f t="shared" si="13"/>
        <v>2068201.76</v>
      </c>
      <c r="W70" s="141">
        <f t="shared" si="13"/>
        <v>87173535.88</v>
      </c>
      <c r="X70" s="40">
        <f t="shared" si="13"/>
        <v>0</v>
      </c>
      <c r="Y70" s="40">
        <f t="shared" si="13"/>
        <v>87173535.88</v>
      </c>
    </row>
    <row r="71" spans="1:25" ht="12.75" customHeight="1">
      <c r="A71" s="34"/>
      <c r="B71" s="30"/>
      <c r="C71" s="70"/>
      <c r="D71" s="31"/>
      <c r="E71" s="32"/>
      <c r="F71" s="32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138"/>
      <c r="X71" s="37"/>
      <c r="Y71" s="37"/>
    </row>
    <row r="72" spans="1:25" s="140" customFormat="1" ht="12.75" customHeight="1">
      <c r="A72" s="29"/>
      <c r="B72" s="23" t="s">
        <v>751</v>
      </c>
      <c r="C72" s="76"/>
      <c r="D72" s="24"/>
      <c r="E72" s="27">
        <f aca="true" t="shared" si="14" ref="E72:K72">+E45+E70</f>
        <v>27860513.499</v>
      </c>
      <c r="F72" s="27">
        <f t="shared" si="14"/>
        <v>782560.9900000001</v>
      </c>
      <c r="G72" s="42">
        <f t="shared" si="14"/>
        <v>28643074.489000004</v>
      </c>
      <c r="H72" s="42">
        <f t="shared" si="14"/>
        <v>-1150837.5499999993</v>
      </c>
      <c r="I72" s="42">
        <f t="shared" si="14"/>
        <v>0</v>
      </c>
      <c r="J72" s="42">
        <f t="shared" si="14"/>
        <v>0</v>
      </c>
      <c r="K72" s="42">
        <f t="shared" si="14"/>
        <v>0</v>
      </c>
      <c r="L72" s="42">
        <f>I72+J72+K72</f>
        <v>0</v>
      </c>
      <c r="M72" s="42">
        <f>+M45+M70</f>
        <v>22478693.209999993</v>
      </c>
      <c r="N72" s="42">
        <f>+N45+N70</f>
        <v>14004633.58</v>
      </c>
      <c r="O72" s="42">
        <f>+O45+O70</f>
        <v>2060378.33</v>
      </c>
      <c r="P72" s="42">
        <f>M72+N72+O72</f>
        <v>38543705.11999999</v>
      </c>
      <c r="Q72" s="42">
        <f aca="true" t="shared" si="15" ref="Q72:Y72">+Q45+Q70</f>
        <v>3147387.9699999997</v>
      </c>
      <c r="R72" s="42">
        <f t="shared" si="15"/>
        <v>44555.02</v>
      </c>
      <c r="S72" s="42">
        <f t="shared" si="15"/>
        <v>0</v>
      </c>
      <c r="T72" s="42">
        <f t="shared" si="15"/>
        <v>41664758.09000001</v>
      </c>
      <c r="U72" s="42">
        <f t="shared" si="15"/>
        <v>44856701.08000001</v>
      </c>
      <c r="V72" s="42">
        <f t="shared" si="15"/>
        <v>2876906.25</v>
      </c>
      <c r="W72" s="142">
        <f t="shared" si="15"/>
        <v>113769549.389</v>
      </c>
      <c r="X72" s="42">
        <f t="shared" si="15"/>
        <v>0</v>
      </c>
      <c r="Y72" s="42">
        <f t="shared" si="15"/>
        <v>113769549.389</v>
      </c>
    </row>
    <row r="73" spans="1:25" ht="12.75" customHeight="1">
      <c r="A73" s="34"/>
      <c r="B73" s="30"/>
      <c r="C73" s="70"/>
      <c r="D73" s="31"/>
      <c r="E73" s="32"/>
      <c r="F73" s="32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138"/>
      <c r="X73" s="32"/>
      <c r="Y73" s="128"/>
    </row>
    <row r="74" spans="1:25" ht="12.75" customHeight="1">
      <c r="A74" s="29"/>
      <c r="B74" s="23" t="s">
        <v>507</v>
      </c>
      <c r="C74" s="76"/>
      <c r="D74" s="24"/>
      <c r="E74" s="27"/>
      <c r="F74" s="27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141"/>
      <c r="X74" s="27"/>
      <c r="Y74" s="128"/>
    </row>
    <row r="75" spans="1:25" ht="12.75" customHeight="1">
      <c r="A75" s="34"/>
      <c r="B75" s="23"/>
      <c r="C75" s="76"/>
      <c r="D75" s="24"/>
      <c r="E75" s="32"/>
      <c r="F75" s="32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138"/>
      <c r="X75" s="32"/>
      <c r="Y75" s="128"/>
    </row>
    <row r="76" spans="1:25" ht="12.75" customHeight="1">
      <c r="A76" s="29"/>
      <c r="B76" s="23" t="s">
        <v>508</v>
      </c>
      <c r="C76" s="76"/>
      <c r="D76" s="24"/>
      <c r="E76" s="27"/>
      <c r="F76" s="27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141"/>
      <c r="X76" s="27"/>
      <c r="Y76" s="128"/>
    </row>
    <row r="77" spans="1:25" ht="12.75" hidden="1" outlineLevel="1">
      <c r="A77" s="2" t="s">
        <v>752</v>
      </c>
      <c r="C77" s="2" t="s">
        <v>753</v>
      </c>
      <c r="D77" s="34" t="s">
        <v>754</v>
      </c>
      <c r="E77" s="2">
        <v>74907.78</v>
      </c>
      <c r="F77" s="2">
        <v>5253.61</v>
      </c>
      <c r="G77" s="2">
        <f aca="true" t="shared" si="16" ref="G77:G93">E77+F77</f>
        <v>80161.39</v>
      </c>
      <c r="H77" s="2">
        <v>8883.54</v>
      </c>
      <c r="I77" s="2">
        <v>0</v>
      </c>
      <c r="J77" s="2">
        <v>0</v>
      </c>
      <c r="K77" s="2">
        <v>0</v>
      </c>
      <c r="L77" s="2">
        <f aca="true" t="shared" si="17" ref="L77:L93">I77+J77+K77</f>
        <v>0</v>
      </c>
      <c r="M77" s="2">
        <v>0</v>
      </c>
      <c r="N77" s="2">
        <v>0</v>
      </c>
      <c r="O77" s="2">
        <v>0</v>
      </c>
      <c r="P77" s="2">
        <f aca="true" t="shared" si="18" ref="P77:P100">M77+N77+O77</f>
        <v>0</v>
      </c>
      <c r="Q77" s="2">
        <v>0</v>
      </c>
      <c r="R77" s="2">
        <v>0</v>
      </c>
      <c r="S77" s="2">
        <v>0</v>
      </c>
      <c r="T77" s="2">
        <v>0</v>
      </c>
      <c r="U77" s="2">
        <f aca="true" t="shared" si="19" ref="U77:U93">Q77+R77+S77+T77</f>
        <v>0</v>
      </c>
      <c r="V77" s="2">
        <v>8200.93</v>
      </c>
      <c r="W77" s="86">
        <f aca="true" t="shared" si="20" ref="W77:W100">G77+H77+L77+P77+U77+V77</f>
        <v>97245.85999999999</v>
      </c>
      <c r="X77" s="2">
        <v>0</v>
      </c>
      <c r="Y77" s="137">
        <f aca="true" t="shared" si="21" ref="Y77:Y100">W77+X77</f>
        <v>97245.85999999999</v>
      </c>
    </row>
    <row r="78" spans="1:25" ht="12.75" hidden="1" outlineLevel="1">
      <c r="A78" s="2" t="s">
        <v>755</v>
      </c>
      <c r="C78" s="2" t="s">
        <v>756</v>
      </c>
      <c r="D78" s="34" t="s">
        <v>757</v>
      </c>
      <c r="E78" s="2">
        <v>579449.54</v>
      </c>
      <c r="F78" s="2">
        <v>222902.57</v>
      </c>
      <c r="G78" s="2">
        <f t="shared" si="16"/>
        <v>802352.1100000001</v>
      </c>
      <c r="H78" s="2">
        <v>613193.41</v>
      </c>
      <c r="I78" s="2">
        <v>0</v>
      </c>
      <c r="J78" s="2">
        <v>0</v>
      </c>
      <c r="K78" s="2">
        <v>0</v>
      </c>
      <c r="L78" s="2">
        <f t="shared" si="17"/>
        <v>0</v>
      </c>
      <c r="M78" s="2">
        <v>0</v>
      </c>
      <c r="N78" s="2">
        <v>0</v>
      </c>
      <c r="O78" s="2">
        <v>0</v>
      </c>
      <c r="P78" s="2">
        <f t="shared" si="18"/>
        <v>0</v>
      </c>
      <c r="Q78" s="2">
        <v>355000</v>
      </c>
      <c r="R78" s="2">
        <v>0</v>
      </c>
      <c r="S78" s="2">
        <v>0</v>
      </c>
      <c r="T78" s="2">
        <v>0</v>
      </c>
      <c r="U78" s="2">
        <f t="shared" si="19"/>
        <v>355000</v>
      </c>
      <c r="V78" s="2">
        <v>4011.18</v>
      </c>
      <c r="W78" s="86">
        <f t="shared" si="20"/>
        <v>1774556.7</v>
      </c>
      <c r="X78" s="2">
        <v>0</v>
      </c>
      <c r="Y78" s="137">
        <f t="shared" si="21"/>
        <v>1774556.7</v>
      </c>
    </row>
    <row r="79" spans="1:25" ht="12.75" hidden="1" outlineLevel="1">
      <c r="A79" s="2" t="s">
        <v>758</v>
      </c>
      <c r="C79" s="2" t="s">
        <v>759</v>
      </c>
      <c r="D79" s="34" t="s">
        <v>760</v>
      </c>
      <c r="E79" s="2">
        <v>165730.54</v>
      </c>
      <c r="F79" s="2">
        <v>-19840</v>
      </c>
      <c r="G79" s="2">
        <f t="shared" si="16"/>
        <v>145890.54</v>
      </c>
      <c r="H79" s="2">
        <v>0</v>
      </c>
      <c r="I79" s="2">
        <v>0</v>
      </c>
      <c r="J79" s="2">
        <v>0</v>
      </c>
      <c r="K79" s="2">
        <v>0</v>
      </c>
      <c r="L79" s="2">
        <f t="shared" si="17"/>
        <v>0</v>
      </c>
      <c r="M79" s="2">
        <v>0</v>
      </c>
      <c r="N79" s="2">
        <v>0</v>
      </c>
      <c r="O79" s="2">
        <v>0</v>
      </c>
      <c r="P79" s="2">
        <f t="shared" si="18"/>
        <v>0</v>
      </c>
      <c r="Q79" s="2">
        <v>-355000</v>
      </c>
      <c r="R79" s="2">
        <v>0</v>
      </c>
      <c r="S79" s="2">
        <v>0</v>
      </c>
      <c r="T79" s="2">
        <v>0</v>
      </c>
      <c r="U79" s="2">
        <f t="shared" si="19"/>
        <v>-355000</v>
      </c>
      <c r="V79" s="2">
        <v>24927.51</v>
      </c>
      <c r="W79" s="86">
        <f t="shared" si="20"/>
        <v>-184181.94999999998</v>
      </c>
      <c r="X79" s="2">
        <v>0</v>
      </c>
      <c r="Y79" s="137">
        <f t="shared" si="21"/>
        <v>-184181.94999999998</v>
      </c>
    </row>
    <row r="80" spans="1:25" ht="12.75" hidden="1" outlineLevel="1">
      <c r="A80" s="2" t="s">
        <v>761</v>
      </c>
      <c r="C80" s="2" t="s">
        <v>762</v>
      </c>
      <c r="D80" s="34" t="s">
        <v>763</v>
      </c>
      <c r="E80" s="2">
        <v>47.67</v>
      </c>
      <c r="F80" s="2">
        <v>0</v>
      </c>
      <c r="G80" s="2">
        <f t="shared" si="16"/>
        <v>47.67</v>
      </c>
      <c r="H80" s="2">
        <v>0</v>
      </c>
      <c r="I80" s="2">
        <v>0</v>
      </c>
      <c r="J80" s="2">
        <v>0</v>
      </c>
      <c r="K80" s="2">
        <v>0</v>
      </c>
      <c r="L80" s="2">
        <f t="shared" si="17"/>
        <v>0</v>
      </c>
      <c r="M80" s="2">
        <v>0</v>
      </c>
      <c r="N80" s="2">
        <v>0</v>
      </c>
      <c r="O80" s="2">
        <v>0</v>
      </c>
      <c r="P80" s="2">
        <f t="shared" si="18"/>
        <v>0</v>
      </c>
      <c r="Q80" s="2">
        <v>0</v>
      </c>
      <c r="R80" s="2">
        <v>0</v>
      </c>
      <c r="S80" s="2">
        <v>0</v>
      </c>
      <c r="T80" s="2">
        <v>0</v>
      </c>
      <c r="U80" s="2">
        <f t="shared" si="19"/>
        <v>0</v>
      </c>
      <c r="V80" s="2">
        <v>0</v>
      </c>
      <c r="W80" s="86">
        <f t="shared" si="20"/>
        <v>47.67</v>
      </c>
      <c r="X80" s="2">
        <v>0</v>
      </c>
      <c r="Y80" s="137">
        <f t="shared" si="21"/>
        <v>47.67</v>
      </c>
    </row>
    <row r="81" spans="1:25" ht="12.75" hidden="1" outlineLevel="1">
      <c r="A81" s="2" t="s">
        <v>764</v>
      </c>
      <c r="C81" s="2" t="s">
        <v>765</v>
      </c>
      <c r="D81" s="34" t="s">
        <v>766</v>
      </c>
      <c r="E81" s="2">
        <v>1315.1</v>
      </c>
      <c r="F81" s="2">
        <v>0</v>
      </c>
      <c r="G81" s="2">
        <f t="shared" si="16"/>
        <v>1315.1</v>
      </c>
      <c r="H81" s="2">
        <v>0</v>
      </c>
      <c r="I81" s="2">
        <v>0</v>
      </c>
      <c r="J81" s="2">
        <v>0</v>
      </c>
      <c r="K81" s="2">
        <v>0</v>
      </c>
      <c r="L81" s="2">
        <f t="shared" si="17"/>
        <v>0</v>
      </c>
      <c r="M81" s="2">
        <v>0</v>
      </c>
      <c r="N81" s="2">
        <v>0</v>
      </c>
      <c r="O81" s="2">
        <v>0</v>
      </c>
      <c r="P81" s="2">
        <f t="shared" si="18"/>
        <v>0</v>
      </c>
      <c r="Q81" s="2">
        <v>0</v>
      </c>
      <c r="R81" s="2">
        <v>0</v>
      </c>
      <c r="S81" s="2">
        <v>0</v>
      </c>
      <c r="T81" s="2">
        <v>0</v>
      </c>
      <c r="U81" s="2">
        <f t="shared" si="19"/>
        <v>0</v>
      </c>
      <c r="V81" s="2">
        <v>0</v>
      </c>
      <c r="W81" s="86">
        <f t="shared" si="20"/>
        <v>1315.1</v>
      </c>
      <c r="X81" s="2">
        <v>0</v>
      </c>
      <c r="Y81" s="137">
        <f t="shared" si="21"/>
        <v>1315.1</v>
      </c>
    </row>
    <row r="82" spans="1:25" ht="12.75" hidden="1" outlineLevel="1">
      <c r="A82" s="2" t="s">
        <v>767</v>
      </c>
      <c r="C82" s="2" t="s">
        <v>768</v>
      </c>
      <c r="D82" s="34" t="s">
        <v>769</v>
      </c>
      <c r="E82" s="2">
        <v>183102.47</v>
      </c>
      <c r="F82" s="2">
        <v>0</v>
      </c>
      <c r="G82" s="2">
        <f t="shared" si="16"/>
        <v>183102.47</v>
      </c>
      <c r="H82" s="2">
        <v>0</v>
      </c>
      <c r="I82" s="2">
        <v>0</v>
      </c>
      <c r="J82" s="2">
        <v>0</v>
      </c>
      <c r="K82" s="2">
        <v>0</v>
      </c>
      <c r="L82" s="2">
        <f t="shared" si="17"/>
        <v>0</v>
      </c>
      <c r="M82" s="2">
        <v>0</v>
      </c>
      <c r="N82" s="2">
        <v>0</v>
      </c>
      <c r="O82" s="2">
        <v>0</v>
      </c>
      <c r="P82" s="2">
        <f t="shared" si="18"/>
        <v>0</v>
      </c>
      <c r="Q82" s="2">
        <v>0</v>
      </c>
      <c r="R82" s="2">
        <v>0</v>
      </c>
      <c r="S82" s="2">
        <v>0</v>
      </c>
      <c r="T82" s="2">
        <v>0</v>
      </c>
      <c r="U82" s="2">
        <f t="shared" si="19"/>
        <v>0</v>
      </c>
      <c r="V82" s="2">
        <v>35307.21</v>
      </c>
      <c r="W82" s="86">
        <f t="shared" si="20"/>
        <v>218409.68</v>
      </c>
      <c r="X82" s="2">
        <v>0</v>
      </c>
      <c r="Y82" s="137">
        <f t="shared" si="21"/>
        <v>218409.68</v>
      </c>
    </row>
    <row r="83" spans="1:25" ht="12.75" customHeight="1" collapsed="1">
      <c r="A83" s="70" t="s">
        <v>770</v>
      </c>
      <c r="B83" s="30"/>
      <c r="C83" s="70" t="s">
        <v>509</v>
      </c>
      <c r="D83" s="31"/>
      <c r="E83" s="32">
        <v>1004553.1</v>
      </c>
      <c r="F83" s="32">
        <v>208316.18</v>
      </c>
      <c r="G83" s="35">
        <f t="shared" si="16"/>
        <v>1212869.28</v>
      </c>
      <c r="H83" s="35">
        <v>622076.95</v>
      </c>
      <c r="I83" s="35">
        <v>0</v>
      </c>
      <c r="J83" s="35">
        <v>0</v>
      </c>
      <c r="K83" s="35">
        <v>0</v>
      </c>
      <c r="L83" s="35">
        <f t="shared" si="17"/>
        <v>0</v>
      </c>
      <c r="M83" s="35">
        <v>0</v>
      </c>
      <c r="N83" s="35">
        <v>0</v>
      </c>
      <c r="O83" s="35">
        <v>0</v>
      </c>
      <c r="P83" s="35">
        <f t="shared" si="18"/>
        <v>0</v>
      </c>
      <c r="Q83" s="35">
        <v>0</v>
      </c>
      <c r="R83" s="35">
        <v>0</v>
      </c>
      <c r="S83" s="35">
        <v>0</v>
      </c>
      <c r="T83" s="35">
        <v>0</v>
      </c>
      <c r="U83" s="35">
        <f t="shared" si="19"/>
        <v>0</v>
      </c>
      <c r="V83" s="35">
        <v>72446.83</v>
      </c>
      <c r="W83" s="135">
        <f t="shared" si="20"/>
        <v>1907393.06</v>
      </c>
      <c r="X83" s="35">
        <v>0</v>
      </c>
      <c r="Y83" s="136">
        <f t="shared" si="21"/>
        <v>1907393.06</v>
      </c>
    </row>
    <row r="84" spans="1:25" ht="12.75" hidden="1" outlineLevel="1">
      <c r="A84" s="2" t="s">
        <v>771</v>
      </c>
      <c r="C84" s="2" t="s">
        <v>772</v>
      </c>
      <c r="D84" s="34" t="s">
        <v>773</v>
      </c>
      <c r="E84" s="2">
        <v>106690.562</v>
      </c>
      <c r="F84" s="2">
        <v>18382.986</v>
      </c>
      <c r="G84" s="2">
        <f t="shared" si="16"/>
        <v>125073.54800000001</v>
      </c>
      <c r="H84" s="2">
        <v>441.047</v>
      </c>
      <c r="I84" s="2">
        <v>0</v>
      </c>
      <c r="J84" s="2">
        <v>0</v>
      </c>
      <c r="K84" s="2">
        <v>0</v>
      </c>
      <c r="L84" s="2">
        <f t="shared" si="17"/>
        <v>0</v>
      </c>
      <c r="M84" s="2">
        <v>0</v>
      </c>
      <c r="N84" s="2">
        <v>0</v>
      </c>
      <c r="O84" s="2">
        <v>0</v>
      </c>
      <c r="P84" s="2">
        <f t="shared" si="18"/>
        <v>0</v>
      </c>
      <c r="Q84" s="2">
        <v>0</v>
      </c>
      <c r="R84" s="2">
        <v>0</v>
      </c>
      <c r="S84" s="2">
        <v>0</v>
      </c>
      <c r="T84" s="2">
        <v>0</v>
      </c>
      <c r="U84" s="2">
        <f t="shared" si="19"/>
        <v>0</v>
      </c>
      <c r="V84" s="2">
        <v>8191.347</v>
      </c>
      <c r="W84" s="86">
        <f t="shared" si="20"/>
        <v>133705.942</v>
      </c>
      <c r="X84" s="2">
        <v>0</v>
      </c>
      <c r="Y84" s="137">
        <f t="shared" si="21"/>
        <v>133705.942</v>
      </c>
    </row>
    <row r="85" spans="1:25" ht="12.75" customHeight="1" collapsed="1">
      <c r="A85" s="70" t="s">
        <v>774</v>
      </c>
      <c r="B85" s="30"/>
      <c r="C85" s="70" t="s">
        <v>775</v>
      </c>
      <c r="D85" s="31"/>
      <c r="E85" s="32">
        <v>106690.562</v>
      </c>
      <c r="F85" s="32">
        <v>18382.986</v>
      </c>
      <c r="G85" s="37">
        <f t="shared" si="16"/>
        <v>125073.54800000001</v>
      </c>
      <c r="H85" s="37">
        <v>441.047</v>
      </c>
      <c r="I85" s="37">
        <v>0</v>
      </c>
      <c r="J85" s="37">
        <v>0</v>
      </c>
      <c r="K85" s="37">
        <v>0</v>
      </c>
      <c r="L85" s="37">
        <f t="shared" si="17"/>
        <v>0</v>
      </c>
      <c r="M85" s="37">
        <v>0</v>
      </c>
      <c r="N85" s="37">
        <v>0</v>
      </c>
      <c r="O85" s="37">
        <v>0</v>
      </c>
      <c r="P85" s="37">
        <f t="shared" si="18"/>
        <v>0</v>
      </c>
      <c r="Q85" s="37">
        <v>0</v>
      </c>
      <c r="R85" s="37">
        <v>0</v>
      </c>
      <c r="S85" s="37">
        <v>0</v>
      </c>
      <c r="T85" s="37">
        <v>0</v>
      </c>
      <c r="U85" s="37">
        <f t="shared" si="19"/>
        <v>0</v>
      </c>
      <c r="V85" s="37">
        <v>8191.347</v>
      </c>
      <c r="W85" s="138">
        <f t="shared" si="20"/>
        <v>133705.942</v>
      </c>
      <c r="X85" s="37">
        <v>0</v>
      </c>
      <c r="Y85" s="139">
        <f t="shared" si="21"/>
        <v>133705.942</v>
      </c>
    </row>
    <row r="86" spans="1:25" ht="12.75" hidden="1" outlineLevel="1">
      <c r="A86" s="2" t="s">
        <v>776</v>
      </c>
      <c r="C86" s="2" t="s">
        <v>777</v>
      </c>
      <c r="D86" s="34" t="s">
        <v>778</v>
      </c>
      <c r="E86" s="2">
        <v>2017327.19</v>
      </c>
      <c r="F86" s="2">
        <v>627033.36</v>
      </c>
      <c r="G86" s="2">
        <f t="shared" si="16"/>
        <v>2644360.55</v>
      </c>
      <c r="H86" s="2">
        <v>26914.36</v>
      </c>
      <c r="I86" s="2">
        <v>0</v>
      </c>
      <c r="J86" s="2">
        <v>0</v>
      </c>
      <c r="K86" s="2">
        <v>0</v>
      </c>
      <c r="L86" s="2">
        <f t="shared" si="17"/>
        <v>0</v>
      </c>
      <c r="M86" s="2">
        <v>0</v>
      </c>
      <c r="N86" s="2">
        <v>0</v>
      </c>
      <c r="O86" s="2">
        <v>0</v>
      </c>
      <c r="P86" s="2">
        <f t="shared" si="18"/>
        <v>0</v>
      </c>
      <c r="Q86" s="2">
        <v>0</v>
      </c>
      <c r="R86" s="2">
        <v>0</v>
      </c>
      <c r="S86" s="2">
        <v>0</v>
      </c>
      <c r="T86" s="2">
        <v>0</v>
      </c>
      <c r="U86" s="2">
        <f t="shared" si="19"/>
        <v>0</v>
      </c>
      <c r="V86" s="2">
        <v>98736.03</v>
      </c>
      <c r="W86" s="86">
        <f t="shared" si="20"/>
        <v>2770010.9399999995</v>
      </c>
      <c r="X86" s="2">
        <v>0</v>
      </c>
      <c r="Y86" s="137">
        <f t="shared" si="21"/>
        <v>2770010.9399999995</v>
      </c>
    </row>
    <row r="87" spans="1:25" ht="12.75" customHeight="1" collapsed="1">
      <c r="A87" s="70" t="s">
        <v>779</v>
      </c>
      <c r="B87" s="30"/>
      <c r="C87" s="70" t="s">
        <v>780</v>
      </c>
      <c r="D87" s="31"/>
      <c r="E87" s="32">
        <v>2017327.19</v>
      </c>
      <c r="F87" s="32">
        <v>627033.36</v>
      </c>
      <c r="G87" s="37">
        <f t="shared" si="16"/>
        <v>2644360.55</v>
      </c>
      <c r="H87" s="37">
        <v>26914.36</v>
      </c>
      <c r="I87" s="37">
        <v>0</v>
      </c>
      <c r="J87" s="37">
        <v>0</v>
      </c>
      <c r="K87" s="37">
        <v>0</v>
      </c>
      <c r="L87" s="37">
        <f t="shared" si="17"/>
        <v>0</v>
      </c>
      <c r="M87" s="37">
        <v>0</v>
      </c>
      <c r="N87" s="37">
        <v>0</v>
      </c>
      <c r="O87" s="37">
        <v>0</v>
      </c>
      <c r="P87" s="37">
        <f t="shared" si="18"/>
        <v>0</v>
      </c>
      <c r="Q87" s="37">
        <v>0</v>
      </c>
      <c r="R87" s="37">
        <v>0</v>
      </c>
      <c r="S87" s="37">
        <v>0</v>
      </c>
      <c r="T87" s="37">
        <v>0</v>
      </c>
      <c r="U87" s="37">
        <f t="shared" si="19"/>
        <v>0</v>
      </c>
      <c r="V87" s="37">
        <v>98736.03</v>
      </c>
      <c r="W87" s="138">
        <f t="shared" si="20"/>
        <v>2770010.9399999995</v>
      </c>
      <c r="X87" s="37">
        <v>0</v>
      </c>
      <c r="Y87" s="139">
        <f t="shared" si="21"/>
        <v>2770010.9399999995</v>
      </c>
    </row>
    <row r="88" spans="1:25" ht="12.75" customHeight="1">
      <c r="A88" s="70" t="s">
        <v>781</v>
      </c>
      <c r="B88" s="30"/>
      <c r="C88" s="70" t="s">
        <v>782</v>
      </c>
      <c r="D88" s="31"/>
      <c r="E88" s="32">
        <v>0</v>
      </c>
      <c r="F88" s="32">
        <v>0</v>
      </c>
      <c r="G88" s="37">
        <f t="shared" si="16"/>
        <v>0</v>
      </c>
      <c r="H88" s="37">
        <v>0</v>
      </c>
      <c r="I88" s="37">
        <v>0</v>
      </c>
      <c r="J88" s="37">
        <v>0</v>
      </c>
      <c r="K88" s="37">
        <v>0</v>
      </c>
      <c r="L88" s="37">
        <f t="shared" si="17"/>
        <v>0</v>
      </c>
      <c r="M88" s="37">
        <v>0</v>
      </c>
      <c r="N88" s="37">
        <v>0</v>
      </c>
      <c r="O88" s="37">
        <v>0</v>
      </c>
      <c r="P88" s="37">
        <f t="shared" si="18"/>
        <v>0</v>
      </c>
      <c r="Q88" s="37">
        <v>0</v>
      </c>
      <c r="R88" s="37">
        <v>0</v>
      </c>
      <c r="S88" s="37">
        <v>0</v>
      </c>
      <c r="T88" s="37">
        <v>0</v>
      </c>
      <c r="U88" s="37">
        <f t="shared" si="19"/>
        <v>0</v>
      </c>
      <c r="V88" s="37">
        <v>0</v>
      </c>
      <c r="W88" s="138">
        <f t="shared" si="20"/>
        <v>0</v>
      </c>
      <c r="X88" s="37">
        <v>0</v>
      </c>
      <c r="Y88" s="139">
        <f t="shared" si="21"/>
        <v>0</v>
      </c>
    </row>
    <row r="89" spans="1:25" ht="12.75" customHeight="1">
      <c r="A89" s="70" t="s">
        <v>783</v>
      </c>
      <c r="B89" s="30"/>
      <c r="C89" s="70" t="s">
        <v>784</v>
      </c>
      <c r="D89" s="31"/>
      <c r="E89" s="32">
        <v>0</v>
      </c>
      <c r="F89" s="32">
        <v>0</v>
      </c>
      <c r="G89" s="37">
        <f t="shared" si="16"/>
        <v>0</v>
      </c>
      <c r="H89" s="37">
        <v>0</v>
      </c>
      <c r="I89" s="37">
        <v>0</v>
      </c>
      <c r="J89" s="37">
        <v>0</v>
      </c>
      <c r="K89" s="37">
        <v>0</v>
      </c>
      <c r="L89" s="37">
        <f t="shared" si="17"/>
        <v>0</v>
      </c>
      <c r="M89" s="37">
        <v>0</v>
      </c>
      <c r="N89" s="37">
        <v>0</v>
      </c>
      <c r="O89" s="37">
        <v>0</v>
      </c>
      <c r="P89" s="37">
        <f t="shared" si="18"/>
        <v>0</v>
      </c>
      <c r="Q89" s="37">
        <v>0</v>
      </c>
      <c r="R89" s="37">
        <v>0</v>
      </c>
      <c r="S89" s="37">
        <v>0</v>
      </c>
      <c r="T89" s="37">
        <v>0</v>
      </c>
      <c r="U89" s="37">
        <f t="shared" si="19"/>
        <v>0</v>
      </c>
      <c r="V89" s="37">
        <v>0</v>
      </c>
      <c r="W89" s="138">
        <f t="shared" si="20"/>
        <v>0</v>
      </c>
      <c r="X89" s="37">
        <v>0</v>
      </c>
      <c r="Y89" s="139">
        <f t="shared" si="21"/>
        <v>0</v>
      </c>
    </row>
    <row r="90" spans="1:25" ht="12.75" hidden="1" outlineLevel="1">
      <c r="A90" s="2" t="s">
        <v>785</v>
      </c>
      <c r="C90" s="2" t="s">
        <v>786</v>
      </c>
      <c r="D90" s="34" t="s">
        <v>787</v>
      </c>
      <c r="E90" s="2">
        <v>135068.91</v>
      </c>
      <c r="F90" s="2">
        <v>-71171.53</v>
      </c>
      <c r="G90" s="2">
        <f t="shared" si="16"/>
        <v>63897.380000000005</v>
      </c>
      <c r="H90" s="2">
        <v>0</v>
      </c>
      <c r="I90" s="2">
        <v>0</v>
      </c>
      <c r="J90" s="2">
        <v>0</v>
      </c>
      <c r="K90" s="2">
        <v>0</v>
      </c>
      <c r="L90" s="2">
        <f t="shared" si="17"/>
        <v>0</v>
      </c>
      <c r="M90" s="2">
        <v>0</v>
      </c>
      <c r="N90" s="2">
        <v>0</v>
      </c>
      <c r="O90" s="2">
        <v>0</v>
      </c>
      <c r="P90" s="2">
        <f t="shared" si="18"/>
        <v>0</v>
      </c>
      <c r="Q90" s="2">
        <v>0</v>
      </c>
      <c r="R90" s="2">
        <v>0</v>
      </c>
      <c r="S90" s="2">
        <v>0</v>
      </c>
      <c r="T90" s="2">
        <v>0</v>
      </c>
      <c r="U90" s="2">
        <f t="shared" si="19"/>
        <v>0</v>
      </c>
      <c r="V90" s="2">
        <v>0</v>
      </c>
      <c r="W90" s="86">
        <f t="shared" si="20"/>
        <v>63897.380000000005</v>
      </c>
      <c r="X90" s="2">
        <v>0</v>
      </c>
      <c r="Y90" s="137">
        <f t="shared" si="21"/>
        <v>63897.380000000005</v>
      </c>
    </row>
    <row r="91" spans="1:25" ht="12.75" customHeight="1" collapsed="1">
      <c r="A91" s="70" t="s">
        <v>788</v>
      </c>
      <c r="B91" s="30"/>
      <c r="C91" s="70" t="s">
        <v>789</v>
      </c>
      <c r="D91" s="31"/>
      <c r="E91" s="32">
        <v>135068.91</v>
      </c>
      <c r="F91" s="32">
        <v>-71171.53</v>
      </c>
      <c r="G91" s="37">
        <f t="shared" si="16"/>
        <v>63897.380000000005</v>
      </c>
      <c r="H91" s="37">
        <v>0</v>
      </c>
      <c r="I91" s="37">
        <v>0</v>
      </c>
      <c r="J91" s="37">
        <v>0</v>
      </c>
      <c r="K91" s="37">
        <v>0</v>
      </c>
      <c r="L91" s="37">
        <f t="shared" si="17"/>
        <v>0</v>
      </c>
      <c r="M91" s="37">
        <v>0</v>
      </c>
      <c r="N91" s="37">
        <v>0</v>
      </c>
      <c r="O91" s="37">
        <v>0</v>
      </c>
      <c r="P91" s="37">
        <f t="shared" si="18"/>
        <v>0</v>
      </c>
      <c r="Q91" s="37">
        <v>0</v>
      </c>
      <c r="R91" s="37">
        <v>0</v>
      </c>
      <c r="S91" s="37">
        <v>0</v>
      </c>
      <c r="T91" s="37">
        <v>0</v>
      </c>
      <c r="U91" s="37">
        <f t="shared" si="19"/>
        <v>0</v>
      </c>
      <c r="V91" s="37">
        <v>0</v>
      </c>
      <c r="W91" s="138">
        <f t="shared" si="20"/>
        <v>63897.380000000005</v>
      </c>
      <c r="X91" s="37">
        <v>0</v>
      </c>
      <c r="Y91" s="139">
        <f t="shared" si="21"/>
        <v>63897.380000000005</v>
      </c>
    </row>
    <row r="92" spans="1:25" ht="12.75" hidden="1" outlineLevel="1">
      <c r="A92" s="2" t="s">
        <v>790</v>
      </c>
      <c r="C92" s="2" t="s">
        <v>791</v>
      </c>
      <c r="D92" s="34" t="s">
        <v>792</v>
      </c>
      <c r="E92" s="2">
        <v>0</v>
      </c>
      <c r="F92" s="2">
        <v>0</v>
      </c>
      <c r="G92" s="2">
        <f t="shared" si="16"/>
        <v>0</v>
      </c>
      <c r="H92" s="2">
        <v>0</v>
      </c>
      <c r="I92" s="2">
        <v>0</v>
      </c>
      <c r="J92" s="2">
        <v>0</v>
      </c>
      <c r="K92" s="2">
        <v>0</v>
      </c>
      <c r="L92" s="2">
        <f t="shared" si="17"/>
        <v>0</v>
      </c>
      <c r="M92" s="2">
        <v>0</v>
      </c>
      <c r="N92" s="2">
        <v>0</v>
      </c>
      <c r="O92" s="2">
        <v>0</v>
      </c>
      <c r="P92" s="2">
        <f t="shared" si="18"/>
        <v>0</v>
      </c>
      <c r="Q92" s="2">
        <v>0</v>
      </c>
      <c r="R92" s="2">
        <v>0</v>
      </c>
      <c r="S92" s="2">
        <v>0</v>
      </c>
      <c r="T92" s="2">
        <v>0</v>
      </c>
      <c r="U92" s="2">
        <f t="shared" si="19"/>
        <v>0</v>
      </c>
      <c r="V92" s="2">
        <v>-519.05</v>
      </c>
      <c r="W92" s="86">
        <f t="shared" si="20"/>
        <v>-519.05</v>
      </c>
      <c r="X92" s="2">
        <v>0</v>
      </c>
      <c r="Y92" s="137">
        <f t="shared" si="21"/>
        <v>-519.05</v>
      </c>
    </row>
    <row r="93" spans="1:25" ht="12.75" customHeight="1" collapsed="1">
      <c r="A93" s="70" t="s">
        <v>793</v>
      </c>
      <c r="B93" s="30"/>
      <c r="C93" s="70" t="s">
        <v>794</v>
      </c>
      <c r="D93" s="31"/>
      <c r="E93" s="32">
        <v>0</v>
      </c>
      <c r="F93" s="32">
        <v>0</v>
      </c>
      <c r="G93" s="37">
        <f t="shared" si="16"/>
        <v>0</v>
      </c>
      <c r="H93" s="37">
        <v>0</v>
      </c>
      <c r="I93" s="37">
        <v>0</v>
      </c>
      <c r="J93" s="37">
        <v>0</v>
      </c>
      <c r="K93" s="37">
        <v>0</v>
      </c>
      <c r="L93" s="37">
        <f t="shared" si="17"/>
        <v>0</v>
      </c>
      <c r="M93" s="37">
        <v>0</v>
      </c>
      <c r="N93" s="37">
        <v>0</v>
      </c>
      <c r="O93" s="37">
        <v>0</v>
      </c>
      <c r="P93" s="37">
        <f t="shared" si="18"/>
        <v>0</v>
      </c>
      <c r="Q93" s="37">
        <v>0</v>
      </c>
      <c r="R93" s="37">
        <v>0</v>
      </c>
      <c r="S93" s="37">
        <v>0</v>
      </c>
      <c r="T93" s="37">
        <v>0</v>
      </c>
      <c r="U93" s="37">
        <f t="shared" si="19"/>
        <v>0</v>
      </c>
      <c r="V93" s="37">
        <v>-519.05</v>
      </c>
      <c r="W93" s="138">
        <f t="shared" si="20"/>
        <v>-519.05</v>
      </c>
      <c r="X93" s="37">
        <v>0</v>
      </c>
      <c r="Y93" s="139">
        <f t="shared" si="21"/>
        <v>-519.05</v>
      </c>
    </row>
    <row r="94" spans="1:25" ht="12.75" customHeight="1">
      <c r="A94" s="70" t="s">
        <v>488</v>
      </c>
      <c r="B94" s="30"/>
      <c r="C94" s="70" t="s">
        <v>513</v>
      </c>
      <c r="D94" s="31"/>
      <c r="E94" s="32">
        <v>0</v>
      </c>
      <c r="F94" s="32">
        <v>0</v>
      </c>
      <c r="G94" s="37">
        <v>0</v>
      </c>
      <c r="H94" s="37">
        <v>0</v>
      </c>
      <c r="I94" s="37">
        <v>0</v>
      </c>
      <c r="J94" s="37">
        <v>0</v>
      </c>
      <c r="K94" s="37">
        <v>0</v>
      </c>
      <c r="L94" s="37">
        <v>0</v>
      </c>
      <c r="M94" s="37">
        <v>0</v>
      </c>
      <c r="N94" s="37">
        <v>0</v>
      </c>
      <c r="O94" s="37">
        <v>0</v>
      </c>
      <c r="P94" s="37">
        <f t="shared" si="18"/>
        <v>0</v>
      </c>
      <c r="Q94" s="37">
        <v>0</v>
      </c>
      <c r="R94" s="37">
        <v>0</v>
      </c>
      <c r="S94" s="37">
        <v>0</v>
      </c>
      <c r="T94" s="37">
        <v>0</v>
      </c>
      <c r="U94" s="37">
        <v>0</v>
      </c>
      <c r="V94" s="37">
        <f>V72-V83-V85-V87-V88-V89-V91-V93-V97-V98-V99-V100</f>
        <v>2698051.093</v>
      </c>
      <c r="W94" s="138">
        <f t="shared" si="20"/>
        <v>2698051.093</v>
      </c>
      <c r="X94" s="37">
        <v>0</v>
      </c>
      <c r="Y94" s="139">
        <f t="shared" si="21"/>
        <v>2698051.093</v>
      </c>
    </row>
    <row r="95" spans="1:25" ht="12.75" customHeight="1">
      <c r="A95" s="70" t="s">
        <v>795</v>
      </c>
      <c r="B95" s="30"/>
      <c r="C95" s="70" t="s">
        <v>796</v>
      </c>
      <c r="D95" s="31"/>
      <c r="E95" s="32">
        <v>0</v>
      </c>
      <c r="F95" s="32">
        <v>0</v>
      </c>
      <c r="G95" s="37">
        <f aca="true" t="shared" si="22" ref="G95:G100">E95+F95</f>
        <v>0</v>
      </c>
      <c r="H95" s="37">
        <v>0</v>
      </c>
      <c r="I95" s="37">
        <v>0</v>
      </c>
      <c r="J95" s="37">
        <v>0</v>
      </c>
      <c r="K95" s="37">
        <v>0</v>
      </c>
      <c r="L95" s="37">
        <f aca="true" t="shared" si="23" ref="L95:L100">I95+J95+K95</f>
        <v>0</v>
      </c>
      <c r="M95" s="37">
        <v>0</v>
      </c>
      <c r="N95" s="37">
        <v>0</v>
      </c>
      <c r="O95" s="37">
        <v>0</v>
      </c>
      <c r="P95" s="37">
        <f t="shared" si="18"/>
        <v>0</v>
      </c>
      <c r="Q95" s="37">
        <v>0</v>
      </c>
      <c r="R95" s="37">
        <v>0</v>
      </c>
      <c r="S95" s="37">
        <v>0</v>
      </c>
      <c r="T95" s="37">
        <v>0</v>
      </c>
      <c r="U95" s="37">
        <f aca="true" t="shared" si="24" ref="U95:U100">Q95+R95+S95+T95</f>
        <v>0</v>
      </c>
      <c r="V95" s="37">
        <v>0</v>
      </c>
      <c r="W95" s="138">
        <f t="shared" si="20"/>
        <v>0</v>
      </c>
      <c r="X95" s="37">
        <v>0</v>
      </c>
      <c r="Y95" s="139">
        <f t="shared" si="21"/>
        <v>0</v>
      </c>
    </row>
    <row r="96" spans="1:25" ht="12.75" hidden="1" outlineLevel="1">
      <c r="A96" s="2" t="s">
        <v>797</v>
      </c>
      <c r="C96" s="2" t="s">
        <v>798</v>
      </c>
      <c r="D96" s="34" t="s">
        <v>799</v>
      </c>
      <c r="E96" s="2">
        <v>0</v>
      </c>
      <c r="F96" s="2">
        <v>0</v>
      </c>
      <c r="G96" s="2">
        <f t="shared" si="22"/>
        <v>0</v>
      </c>
      <c r="H96" s="2">
        <v>0</v>
      </c>
      <c r="I96" s="2">
        <v>0</v>
      </c>
      <c r="J96" s="2">
        <v>0</v>
      </c>
      <c r="K96" s="2">
        <v>0</v>
      </c>
      <c r="L96" s="2">
        <f t="shared" si="23"/>
        <v>0</v>
      </c>
      <c r="M96" s="2">
        <v>0</v>
      </c>
      <c r="N96" s="2">
        <v>3375608.12</v>
      </c>
      <c r="O96" s="2">
        <v>0</v>
      </c>
      <c r="P96" s="2">
        <f t="shared" si="18"/>
        <v>3375608.12</v>
      </c>
      <c r="Q96" s="2">
        <v>0</v>
      </c>
      <c r="R96" s="2">
        <v>0</v>
      </c>
      <c r="S96" s="2">
        <v>0</v>
      </c>
      <c r="T96" s="2">
        <v>0</v>
      </c>
      <c r="U96" s="2">
        <f t="shared" si="24"/>
        <v>0</v>
      </c>
      <c r="V96" s="2">
        <v>0</v>
      </c>
      <c r="W96" s="86">
        <f t="shared" si="20"/>
        <v>3375608.12</v>
      </c>
      <c r="X96" s="2">
        <v>0</v>
      </c>
      <c r="Y96" s="137">
        <f t="shared" si="21"/>
        <v>3375608.12</v>
      </c>
    </row>
    <row r="97" spans="1:25" ht="12.75" customHeight="1" collapsed="1">
      <c r="A97" s="70" t="s">
        <v>800</v>
      </c>
      <c r="B97" s="30"/>
      <c r="C97" s="70" t="s">
        <v>515</v>
      </c>
      <c r="D97" s="31"/>
      <c r="E97" s="32">
        <v>0</v>
      </c>
      <c r="F97" s="32">
        <v>0</v>
      </c>
      <c r="G97" s="37">
        <f t="shared" si="22"/>
        <v>0</v>
      </c>
      <c r="H97" s="37">
        <v>0</v>
      </c>
      <c r="I97" s="37">
        <v>0</v>
      </c>
      <c r="J97" s="37">
        <v>0</v>
      </c>
      <c r="K97" s="37">
        <v>0</v>
      </c>
      <c r="L97" s="37">
        <f t="shared" si="23"/>
        <v>0</v>
      </c>
      <c r="M97" s="37">
        <v>0</v>
      </c>
      <c r="N97" s="37">
        <v>3375608.12</v>
      </c>
      <c r="O97" s="37">
        <v>0</v>
      </c>
      <c r="P97" s="37">
        <f t="shared" si="18"/>
        <v>3375608.12</v>
      </c>
      <c r="Q97" s="37">
        <v>0</v>
      </c>
      <c r="R97" s="37">
        <v>0</v>
      </c>
      <c r="S97" s="37">
        <v>0</v>
      </c>
      <c r="T97" s="37">
        <v>0</v>
      </c>
      <c r="U97" s="37">
        <f t="shared" si="24"/>
        <v>0</v>
      </c>
      <c r="V97" s="37">
        <v>0</v>
      </c>
      <c r="W97" s="138">
        <f t="shared" si="20"/>
        <v>3375608.12</v>
      </c>
      <c r="X97" s="37">
        <v>0</v>
      </c>
      <c r="Y97" s="139">
        <f t="shared" si="21"/>
        <v>3375608.12</v>
      </c>
    </row>
    <row r="98" spans="1:25" ht="12.75" customHeight="1">
      <c r="A98" s="70" t="s">
        <v>801</v>
      </c>
      <c r="B98" s="30"/>
      <c r="C98" s="70" t="s">
        <v>802</v>
      </c>
      <c r="D98" s="31"/>
      <c r="E98" s="32">
        <v>0</v>
      </c>
      <c r="F98" s="32">
        <v>0</v>
      </c>
      <c r="G98" s="37">
        <f t="shared" si="22"/>
        <v>0</v>
      </c>
      <c r="H98" s="37">
        <v>0</v>
      </c>
      <c r="I98" s="37">
        <v>0</v>
      </c>
      <c r="J98" s="37">
        <v>0</v>
      </c>
      <c r="K98" s="37">
        <v>0</v>
      </c>
      <c r="L98" s="37">
        <f t="shared" si="23"/>
        <v>0</v>
      </c>
      <c r="M98" s="37">
        <v>0</v>
      </c>
      <c r="N98" s="37">
        <v>0</v>
      </c>
      <c r="O98" s="37">
        <v>0</v>
      </c>
      <c r="P98" s="37">
        <f t="shared" si="18"/>
        <v>0</v>
      </c>
      <c r="Q98" s="37">
        <v>0</v>
      </c>
      <c r="R98" s="37">
        <v>0</v>
      </c>
      <c r="S98" s="37">
        <v>0</v>
      </c>
      <c r="T98" s="37">
        <v>0</v>
      </c>
      <c r="U98" s="37">
        <f t="shared" si="24"/>
        <v>0</v>
      </c>
      <c r="V98" s="37">
        <v>0</v>
      </c>
      <c r="W98" s="138">
        <f t="shared" si="20"/>
        <v>0</v>
      </c>
      <c r="X98" s="37">
        <v>0</v>
      </c>
      <c r="Y98" s="139">
        <f t="shared" si="21"/>
        <v>0</v>
      </c>
    </row>
    <row r="99" spans="1:25" ht="12.75" customHeight="1">
      <c r="A99" s="70" t="s">
        <v>803</v>
      </c>
      <c r="B99" s="30"/>
      <c r="C99" s="70" t="s">
        <v>804</v>
      </c>
      <c r="D99" s="31"/>
      <c r="E99" s="32">
        <v>0</v>
      </c>
      <c r="F99" s="32">
        <v>0</v>
      </c>
      <c r="G99" s="37">
        <f t="shared" si="22"/>
        <v>0</v>
      </c>
      <c r="H99" s="37">
        <v>0</v>
      </c>
      <c r="I99" s="37">
        <v>0</v>
      </c>
      <c r="J99" s="37">
        <v>0</v>
      </c>
      <c r="K99" s="37">
        <v>0</v>
      </c>
      <c r="L99" s="37">
        <f t="shared" si="23"/>
        <v>0</v>
      </c>
      <c r="M99" s="37">
        <v>0</v>
      </c>
      <c r="N99" s="37">
        <v>0</v>
      </c>
      <c r="O99" s="37">
        <v>0</v>
      </c>
      <c r="P99" s="37">
        <f t="shared" si="18"/>
        <v>0</v>
      </c>
      <c r="Q99" s="37">
        <v>0</v>
      </c>
      <c r="R99" s="37">
        <v>0</v>
      </c>
      <c r="S99" s="37">
        <v>0</v>
      </c>
      <c r="T99" s="37">
        <v>0</v>
      </c>
      <c r="U99" s="37">
        <f t="shared" si="24"/>
        <v>0</v>
      </c>
      <c r="V99" s="37">
        <v>0</v>
      </c>
      <c r="W99" s="138">
        <f t="shared" si="20"/>
        <v>0</v>
      </c>
      <c r="X99" s="37">
        <v>0</v>
      </c>
      <c r="Y99" s="139">
        <f t="shared" si="21"/>
        <v>0</v>
      </c>
    </row>
    <row r="100" spans="1:25" ht="12.75" customHeight="1">
      <c r="A100" s="70" t="s">
        <v>805</v>
      </c>
      <c r="B100" s="30"/>
      <c r="C100" s="70" t="s">
        <v>806</v>
      </c>
      <c r="D100" s="31"/>
      <c r="E100" s="32">
        <v>0</v>
      </c>
      <c r="F100" s="32">
        <v>0</v>
      </c>
      <c r="G100" s="37">
        <f t="shared" si="22"/>
        <v>0</v>
      </c>
      <c r="H100" s="37">
        <v>0</v>
      </c>
      <c r="I100" s="37">
        <v>0</v>
      </c>
      <c r="J100" s="37">
        <v>0</v>
      </c>
      <c r="K100" s="37">
        <v>0</v>
      </c>
      <c r="L100" s="37">
        <f t="shared" si="23"/>
        <v>0</v>
      </c>
      <c r="M100" s="37">
        <v>0</v>
      </c>
      <c r="N100" s="37">
        <v>0</v>
      </c>
      <c r="O100" s="37">
        <v>0</v>
      </c>
      <c r="P100" s="37">
        <f t="shared" si="18"/>
        <v>0</v>
      </c>
      <c r="Q100" s="37">
        <v>0</v>
      </c>
      <c r="R100" s="37">
        <v>0</v>
      </c>
      <c r="S100" s="37">
        <v>0</v>
      </c>
      <c r="T100" s="37">
        <v>0</v>
      </c>
      <c r="U100" s="37">
        <f t="shared" si="24"/>
        <v>0</v>
      </c>
      <c r="V100" s="37">
        <v>0</v>
      </c>
      <c r="W100" s="138">
        <f t="shared" si="20"/>
        <v>0</v>
      </c>
      <c r="X100" s="37">
        <v>0</v>
      </c>
      <c r="Y100" s="139">
        <f t="shared" si="21"/>
        <v>0</v>
      </c>
    </row>
    <row r="101" spans="1:25" ht="12.75" customHeight="1">
      <c r="A101" s="34"/>
      <c r="B101" s="30"/>
      <c r="C101" s="70"/>
      <c r="D101" s="31"/>
      <c r="E101" s="32"/>
      <c r="F101" s="32"/>
      <c r="G101" s="37"/>
      <c r="H101" s="37"/>
      <c r="I101" s="37"/>
      <c r="J101" s="37"/>
      <c r="K101" s="37"/>
      <c r="L101" s="37"/>
      <c r="M101" s="37"/>
      <c r="N101" s="37"/>
      <c r="O101" s="37"/>
      <c r="P101" s="40"/>
      <c r="Q101" s="37"/>
      <c r="R101" s="37"/>
      <c r="S101" s="37"/>
      <c r="T101" s="37"/>
      <c r="U101" s="37"/>
      <c r="V101" s="37"/>
      <c r="W101" s="138"/>
      <c r="X101" s="37"/>
      <c r="Y101" s="139"/>
    </row>
    <row r="102" spans="1:25" s="140" customFormat="1" ht="12.75" customHeight="1">
      <c r="A102" s="29"/>
      <c r="B102" s="23" t="s">
        <v>807</v>
      </c>
      <c r="C102" s="76"/>
      <c r="D102" s="24"/>
      <c r="E102" s="27">
        <f aca="true" t="shared" si="25" ref="E102:Y102">E83+E85+E87+E88+E93+E89+E91+E94+E97+E98+E99+E100+E95</f>
        <v>3263639.762</v>
      </c>
      <c r="F102" s="27">
        <f t="shared" si="25"/>
        <v>782560.9959999999</v>
      </c>
      <c r="G102" s="40">
        <f t="shared" si="25"/>
        <v>4046200.7579999994</v>
      </c>
      <c r="H102" s="40">
        <f t="shared" si="25"/>
        <v>649432.357</v>
      </c>
      <c r="I102" s="40">
        <f t="shared" si="25"/>
        <v>0</v>
      </c>
      <c r="J102" s="40">
        <f t="shared" si="25"/>
        <v>0</v>
      </c>
      <c r="K102" s="40">
        <f t="shared" si="25"/>
        <v>0</v>
      </c>
      <c r="L102" s="40">
        <f t="shared" si="25"/>
        <v>0</v>
      </c>
      <c r="M102" s="40">
        <f t="shared" si="25"/>
        <v>0</v>
      </c>
      <c r="N102" s="40">
        <f t="shared" si="25"/>
        <v>3375608.12</v>
      </c>
      <c r="O102" s="40">
        <f t="shared" si="25"/>
        <v>0</v>
      </c>
      <c r="P102" s="40">
        <f t="shared" si="25"/>
        <v>3375608.12</v>
      </c>
      <c r="Q102" s="40">
        <f t="shared" si="25"/>
        <v>0</v>
      </c>
      <c r="R102" s="40">
        <f t="shared" si="25"/>
        <v>0</v>
      </c>
      <c r="S102" s="40">
        <f t="shared" si="25"/>
        <v>0</v>
      </c>
      <c r="T102" s="40">
        <f t="shared" si="25"/>
        <v>0</v>
      </c>
      <c r="U102" s="40">
        <f t="shared" si="25"/>
        <v>0</v>
      </c>
      <c r="V102" s="40">
        <f t="shared" si="25"/>
        <v>2876906.25</v>
      </c>
      <c r="W102" s="40">
        <f t="shared" si="25"/>
        <v>10948147.485</v>
      </c>
      <c r="X102" s="40">
        <f t="shared" si="25"/>
        <v>0</v>
      </c>
      <c r="Y102" s="40">
        <f t="shared" si="25"/>
        <v>10948147.485</v>
      </c>
    </row>
    <row r="103" spans="1:25" ht="12.75" customHeight="1">
      <c r="A103" s="34"/>
      <c r="B103" s="30"/>
      <c r="C103" s="70"/>
      <c r="D103" s="31"/>
      <c r="E103" s="32"/>
      <c r="F103" s="32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138"/>
      <c r="X103" s="37"/>
      <c r="Y103" s="139"/>
    </row>
    <row r="104" spans="1:25" ht="12.75" customHeight="1">
      <c r="A104" s="29"/>
      <c r="B104" s="23" t="s">
        <v>517</v>
      </c>
      <c r="C104" s="76"/>
      <c r="D104" s="24"/>
      <c r="E104" s="27"/>
      <c r="F104" s="27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141"/>
      <c r="X104" s="40"/>
      <c r="Y104" s="139"/>
    </row>
    <row r="105" spans="1:25" ht="12.75" customHeight="1">
      <c r="A105" s="2" t="s">
        <v>808</v>
      </c>
      <c r="B105" s="30"/>
      <c r="C105" s="70" t="s">
        <v>512</v>
      </c>
      <c r="D105" s="31"/>
      <c r="E105" s="32">
        <v>0</v>
      </c>
      <c r="F105" s="32">
        <v>0</v>
      </c>
      <c r="G105" s="37">
        <f>E105+F105</f>
        <v>0</v>
      </c>
      <c r="H105" s="37">
        <v>0</v>
      </c>
      <c r="I105" s="37">
        <v>0</v>
      </c>
      <c r="J105" s="37">
        <v>0</v>
      </c>
      <c r="K105" s="37">
        <v>0</v>
      </c>
      <c r="L105" s="37">
        <f>I105+J105+K105</f>
        <v>0</v>
      </c>
      <c r="M105" s="37">
        <v>0</v>
      </c>
      <c r="N105" s="37">
        <v>0</v>
      </c>
      <c r="O105" s="37">
        <v>0</v>
      </c>
      <c r="P105" s="37">
        <f>M105+N105+O105</f>
        <v>0</v>
      </c>
      <c r="Q105" s="37">
        <v>0</v>
      </c>
      <c r="R105" s="37">
        <v>0</v>
      </c>
      <c r="S105" s="37">
        <v>0</v>
      </c>
      <c r="T105" s="37">
        <v>0</v>
      </c>
      <c r="U105" s="37">
        <f>Q105+R105+S105+T105</f>
        <v>0</v>
      </c>
      <c r="V105" s="37">
        <v>0</v>
      </c>
      <c r="W105" s="138">
        <f>G105+H105+L105+P105+U105+V105</f>
        <v>0</v>
      </c>
      <c r="X105" s="37">
        <v>0</v>
      </c>
      <c r="Y105" s="139">
        <f>W105+X105</f>
        <v>0</v>
      </c>
    </row>
    <row r="106" spans="1:25" ht="12.75" customHeight="1">
      <c r="A106" s="70" t="s">
        <v>809</v>
      </c>
      <c r="B106" s="30"/>
      <c r="C106" s="70" t="s">
        <v>810</v>
      </c>
      <c r="D106" s="31"/>
      <c r="E106" s="32">
        <v>0</v>
      </c>
      <c r="F106" s="32">
        <v>0</v>
      </c>
      <c r="G106" s="37">
        <f>E106+F106</f>
        <v>0</v>
      </c>
      <c r="H106" s="37">
        <v>0</v>
      </c>
      <c r="I106" s="37">
        <v>0</v>
      </c>
      <c r="J106" s="37">
        <v>0</v>
      </c>
      <c r="K106" s="37">
        <v>0</v>
      </c>
      <c r="L106" s="37">
        <f>I106+J106+K106</f>
        <v>0</v>
      </c>
      <c r="M106" s="37">
        <v>0</v>
      </c>
      <c r="N106" s="37">
        <v>0</v>
      </c>
      <c r="O106" s="37">
        <v>0</v>
      </c>
      <c r="P106" s="37">
        <f>M106+N106+O106</f>
        <v>0</v>
      </c>
      <c r="Q106" s="37">
        <v>0</v>
      </c>
      <c r="R106" s="37">
        <v>0</v>
      </c>
      <c r="S106" s="37">
        <v>0</v>
      </c>
      <c r="T106" s="37">
        <v>0</v>
      </c>
      <c r="U106" s="37">
        <f>Q106+R106+S106+T106</f>
        <v>0</v>
      </c>
      <c r="V106" s="37">
        <v>0</v>
      </c>
      <c r="W106" s="138">
        <f>G106+H106+L106+P106+U106+V106</f>
        <v>0</v>
      </c>
      <c r="X106" s="37">
        <v>0</v>
      </c>
      <c r="Y106" s="139">
        <f>W106+X106</f>
        <v>0</v>
      </c>
    </row>
    <row r="107" spans="1:25" ht="12.75" customHeight="1">
      <c r="A107" s="70" t="s">
        <v>811</v>
      </c>
      <c r="B107" s="30"/>
      <c r="C107" s="70" t="s">
        <v>518</v>
      </c>
      <c r="D107" s="31"/>
      <c r="E107" s="32">
        <v>0</v>
      </c>
      <c r="F107" s="32">
        <v>0</v>
      </c>
      <c r="G107" s="37">
        <f>E107+F107</f>
        <v>0</v>
      </c>
      <c r="H107" s="37">
        <v>0</v>
      </c>
      <c r="I107" s="37">
        <v>0</v>
      </c>
      <c r="J107" s="37">
        <v>0</v>
      </c>
      <c r="K107" s="37">
        <v>0</v>
      </c>
      <c r="L107" s="37">
        <f>I107+J107+K107</f>
        <v>0</v>
      </c>
      <c r="M107" s="37">
        <v>0</v>
      </c>
      <c r="N107" s="37">
        <v>0</v>
      </c>
      <c r="O107" s="37">
        <v>0</v>
      </c>
      <c r="P107" s="37">
        <f>M107+N107+O107</f>
        <v>0</v>
      </c>
      <c r="Q107" s="37">
        <v>0</v>
      </c>
      <c r="R107" s="37">
        <v>0</v>
      </c>
      <c r="S107" s="37">
        <v>0</v>
      </c>
      <c r="T107" s="37">
        <v>0</v>
      </c>
      <c r="U107" s="37">
        <f>Q107+R107+S107+T107</f>
        <v>0</v>
      </c>
      <c r="V107" s="37">
        <v>0</v>
      </c>
      <c r="W107" s="138">
        <f>G107+H107+L107+P107+U107+V107</f>
        <v>0</v>
      </c>
      <c r="X107" s="37">
        <v>0</v>
      </c>
      <c r="Y107" s="139">
        <f>W107+X107</f>
        <v>0</v>
      </c>
    </row>
    <row r="108" spans="1:25" ht="12.75" customHeight="1">
      <c r="A108" s="34"/>
      <c r="B108" s="30"/>
      <c r="C108" s="70"/>
      <c r="D108" s="31"/>
      <c r="E108" s="32"/>
      <c r="F108" s="32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138"/>
      <c r="X108" s="37"/>
      <c r="Y108" s="139"/>
    </row>
    <row r="109" spans="1:25" s="140" customFormat="1" ht="12.75" customHeight="1">
      <c r="A109" s="29"/>
      <c r="B109" s="23" t="s">
        <v>812</v>
      </c>
      <c r="C109" s="76"/>
      <c r="D109" s="24"/>
      <c r="E109" s="27">
        <f aca="true" t="shared" si="26" ref="E109:Y109">E105+E106+E107</f>
        <v>0</v>
      </c>
      <c r="F109" s="27">
        <f t="shared" si="26"/>
        <v>0</v>
      </c>
      <c r="G109" s="40">
        <f t="shared" si="26"/>
        <v>0</v>
      </c>
      <c r="H109" s="40">
        <f t="shared" si="26"/>
        <v>0</v>
      </c>
      <c r="I109" s="40">
        <f t="shared" si="26"/>
        <v>0</v>
      </c>
      <c r="J109" s="40">
        <f t="shared" si="26"/>
        <v>0</v>
      </c>
      <c r="K109" s="40">
        <f t="shared" si="26"/>
        <v>0</v>
      </c>
      <c r="L109" s="40">
        <f t="shared" si="26"/>
        <v>0</v>
      </c>
      <c r="M109" s="40">
        <f t="shared" si="26"/>
        <v>0</v>
      </c>
      <c r="N109" s="40">
        <f t="shared" si="26"/>
        <v>0</v>
      </c>
      <c r="O109" s="40">
        <f t="shared" si="26"/>
        <v>0</v>
      </c>
      <c r="P109" s="40">
        <f t="shared" si="26"/>
        <v>0</v>
      </c>
      <c r="Q109" s="40">
        <f t="shared" si="26"/>
        <v>0</v>
      </c>
      <c r="R109" s="40">
        <f t="shared" si="26"/>
        <v>0</v>
      </c>
      <c r="S109" s="40">
        <f t="shared" si="26"/>
        <v>0</v>
      </c>
      <c r="T109" s="40">
        <f t="shared" si="26"/>
        <v>0</v>
      </c>
      <c r="U109" s="40">
        <f t="shared" si="26"/>
        <v>0</v>
      </c>
      <c r="V109" s="40">
        <f t="shared" si="26"/>
        <v>0</v>
      </c>
      <c r="W109" s="141">
        <f t="shared" si="26"/>
        <v>0</v>
      </c>
      <c r="X109" s="40">
        <f t="shared" si="26"/>
        <v>0</v>
      </c>
      <c r="Y109" s="40">
        <f t="shared" si="26"/>
        <v>0</v>
      </c>
    </row>
    <row r="110" spans="1:25" ht="12.75" customHeight="1">
      <c r="A110" s="34"/>
      <c r="B110" s="30"/>
      <c r="C110" s="70"/>
      <c r="D110" s="31"/>
      <c r="E110" s="32"/>
      <c r="F110" s="32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138"/>
      <c r="X110" s="37"/>
      <c r="Y110" s="37"/>
    </row>
    <row r="111" spans="1:25" s="140" customFormat="1" ht="12.75" customHeight="1">
      <c r="A111" s="29"/>
      <c r="B111" s="23" t="s">
        <v>813</v>
      </c>
      <c r="C111" s="76"/>
      <c r="D111" s="24"/>
      <c r="E111" s="27">
        <f aca="true" t="shared" si="27" ref="E111:Y111">E102+E109</f>
        <v>3263639.762</v>
      </c>
      <c r="F111" s="27">
        <f t="shared" si="27"/>
        <v>782560.9959999999</v>
      </c>
      <c r="G111" s="40">
        <f t="shared" si="27"/>
        <v>4046200.7579999994</v>
      </c>
      <c r="H111" s="40">
        <f t="shared" si="27"/>
        <v>649432.357</v>
      </c>
      <c r="I111" s="40">
        <f t="shared" si="27"/>
        <v>0</v>
      </c>
      <c r="J111" s="40">
        <f t="shared" si="27"/>
        <v>0</v>
      </c>
      <c r="K111" s="40">
        <f t="shared" si="27"/>
        <v>0</v>
      </c>
      <c r="L111" s="40">
        <f t="shared" si="27"/>
        <v>0</v>
      </c>
      <c r="M111" s="40">
        <f t="shared" si="27"/>
        <v>0</v>
      </c>
      <c r="N111" s="40">
        <f t="shared" si="27"/>
        <v>3375608.12</v>
      </c>
      <c r="O111" s="40">
        <f t="shared" si="27"/>
        <v>0</v>
      </c>
      <c r="P111" s="40">
        <f t="shared" si="27"/>
        <v>3375608.12</v>
      </c>
      <c r="Q111" s="40">
        <f t="shared" si="27"/>
        <v>0</v>
      </c>
      <c r="R111" s="40">
        <f t="shared" si="27"/>
        <v>0</v>
      </c>
      <c r="S111" s="40">
        <f t="shared" si="27"/>
        <v>0</v>
      </c>
      <c r="T111" s="40">
        <f t="shared" si="27"/>
        <v>0</v>
      </c>
      <c r="U111" s="40">
        <f t="shared" si="27"/>
        <v>0</v>
      </c>
      <c r="V111" s="40">
        <f t="shared" si="27"/>
        <v>2876906.25</v>
      </c>
      <c r="W111" s="141">
        <f t="shared" si="27"/>
        <v>10948147.485</v>
      </c>
      <c r="X111" s="40">
        <f t="shared" si="27"/>
        <v>0</v>
      </c>
      <c r="Y111" s="40">
        <f t="shared" si="27"/>
        <v>10948147.485</v>
      </c>
    </row>
    <row r="112" spans="1:25" ht="12.75" customHeight="1">
      <c r="A112" s="34"/>
      <c r="B112" s="30"/>
      <c r="C112" s="70"/>
      <c r="D112" s="31"/>
      <c r="E112" s="32"/>
      <c r="F112" s="32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138"/>
      <c r="X112" s="37"/>
      <c r="Y112" s="139"/>
    </row>
    <row r="113" spans="1:25" ht="12.75" customHeight="1">
      <c r="A113" s="34"/>
      <c r="B113" s="23" t="s">
        <v>520</v>
      </c>
      <c r="C113" s="76"/>
      <c r="D113" s="24"/>
      <c r="E113" s="32"/>
      <c r="F113" s="32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138"/>
      <c r="X113" s="37"/>
      <c r="Y113" s="139"/>
    </row>
    <row r="114" spans="1:25" ht="12.75" customHeight="1">
      <c r="A114" s="34"/>
      <c r="B114" s="30"/>
      <c r="C114" s="70"/>
      <c r="D114" s="31"/>
      <c r="E114" s="32"/>
      <c r="F114" s="32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138"/>
      <c r="X114" s="37"/>
      <c r="Y114" s="139"/>
    </row>
    <row r="115" spans="1:25" ht="12.75" customHeight="1">
      <c r="A115" s="70"/>
      <c r="B115" s="30" t="s">
        <v>814</v>
      </c>
      <c r="C115" s="70"/>
      <c r="D115" s="31"/>
      <c r="E115" s="32">
        <v>0</v>
      </c>
      <c r="F115" s="32">
        <v>0</v>
      </c>
      <c r="G115" s="37">
        <f>E115+F115</f>
        <v>0</v>
      </c>
      <c r="H115" s="37">
        <v>0</v>
      </c>
      <c r="I115" s="37">
        <v>0</v>
      </c>
      <c r="J115" s="37">
        <v>0</v>
      </c>
      <c r="K115" s="37">
        <v>0</v>
      </c>
      <c r="L115" s="37">
        <f>I115+J115+K115</f>
        <v>0</v>
      </c>
      <c r="M115" s="37">
        <v>0</v>
      </c>
      <c r="N115" s="37">
        <v>0</v>
      </c>
      <c r="O115" s="37">
        <v>0</v>
      </c>
      <c r="P115" s="37">
        <f>M115+N115+O115</f>
        <v>0</v>
      </c>
      <c r="Q115" s="37">
        <v>0</v>
      </c>
      <c r="R115" s="37">
        <v>0</v>
      </c>
      <c r="S115" s="37">
        <v>0</v>
      </c>
      <c r="T115" s="37">
        <f>T72-T111</f>
        <v>41664758.09000001</v>
      </c>
      <c r="U115" s="37">
        <f>Q115+R115+S115+T115</f>
        <v>41664758.09000001</v>
      </c>
      <c r="V115" s="37">
        <v>0</v>
      </c>
      <c r="W115" s="138">
        <f>G115+H115+L115+P115+U115+V115</f>
        <v>41664758.09000001</v>
      </c>
      <c r="X115" s="37">
        <v>0</v>
      </c>
      <c r="Y115" s="139">
        <f>W115+X115</f>
        <v>41664758.09000001</v>
      </c>
    </row>
    <row r="116" spans="1:25" ht="12.75" customHeight="1" hidden="1">
      <c r="A116" s="70"/>
      <c r="B116" s="30" t="s">
        <v>815</v>
      </c>
      <c r="C116" s="70"/>
      <c r="D116" s="31"/>
      <c r="E116" s="32">
        <v>0</v>
      </c>
      <c r="F116" s="32">
        <v>0</v>
      </c>
      <c r="G116" s="37">
        <f>E116+F116</f>
        <v>0</v>
      </c>
      <c r="H116" s="37">
        <v>0</v>
      </c>
      <c r="I116" s="37">
        <v>0</v>
      </c>
      <c r="J116" s="37">
        <v>0</v>
      </c>
      <c r="K116" s="37">
        <v>0</v>
      </c>
      <c r="L116" s="37">
        <f>I116+J116+K116</f>
        <v>0</v>
      </c>
      <c r="M116" s="37">
        <v>0</v>
      </c>
      <c r="N116" s="37">
        <v>0</v>
      </c>
      <c r="O116" s="37"/>
      <c r="P116" s="37">
        <f>M116+N116+O116</f>
        <v>0</v>
      </c>
      <c r="Q116" s="37">
        <v>0</v>
      </c>
      <c r="R116" s="37">
        <v>0</v>
      </c>
      <c r="S116" s="37">
        <v>0</v>
      </c>
      <c r="T116" s="37">
        <v>0</v>
      </c>
      <c r="U116" s="37">
        <f>Q116+R116+S116+T116</f>
        <v>0</v>
      </c>
      <c r="V116" s="37">
        <v>0</v>
      </c>
      <c r="W116" s="138">
        <f>G116+H116+L116+P116+U116+V116</f>
        <v>0</v>
      </c>
      <c r="X116" s="139">
        <f>X72-X111</f>
        <v>0</v>
      </c>
      <c r="Y116" s="139">
        <f>W116+X116</f>
        <v>0</v>
      </c>
    </row>
    <row r="117" spans="1:25" ht="12.75" customHeight="1">
      <c r="A117" s="70"/>
      <c r="B117" s="30" t="s">
        <v>816</v>
      </c>
      <c r="C117" s="70"/>
      <c r="D117" s="31"/>
      <c r="E117" s="32"/>
      <c r="F117" s="32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138"/>
      <c r="X117" s="37"/>
      <c r="Y117" s="139"/>
    </row>
    <row r="118" spans="1:25" ht="12.75" customHeight="1">
      <c r="A118" s="70"/>
      <c r="B118" s="30"/>
      <c r="C118" s="70" t="s">
        <v>817</v>
      </c>
      <c r="D118" s="31"/>
      <c r="E118" s="32">
        <v>0</v>
      </c>
      <c r="F118" s="32">
        <v>0</v>
      </c>
      <c r="G118" s="37">
        <f>E118+F118</f>
        <v>0</v>
      </c>
      <c r="H118" s="37">
        <v>0</v>
      </c>
      <c r="I118" s="37">
        <v>0</v>
      </c>
      <c r="J118" s="37">
        <f>J72-J111</f>
        <v>0</v>
      </c>
      <c r="K118" s="37">
        <v>0</v>
      </c>
      <c r="L118" s="37">
        <f>I118+J118+K118</f>
        <v>0</v>
      </c>
      <c r="M118" s="37">
        <v>0</v>
      </c>
      <c r="N118" s="37">
        <f>N72-N111</f>
        <v>10629025.46</v>
      </c>
      <c r="O118" s="37">
        <v>0</v>
      </c>
      <c r="P118" s="37">
        <f>M118+N118+O118</f>
        <v>10629025.46</v>
      </c>
      <c r="Q118" s="37">
        <v>0</v>
      </c>
      <c r="R118" s="37">
        <v>0</v>
      </c>
      <c r="S118" s="37">
        <v>0</v>
      </c>
      <c r="T118" s="37">
        <v>0</v>
      </c>
      <c r="U118" s="37">
        <f>Q118+R118+S118+T118</f>
        <v>0</v>
      </c>
      <c r="V118" s="37">
        <v>0</v>
      </c>
      <c r="W118" s="138">
        <f>G118+H118+L118+P118+U118+V118</f>
        <v>10629025.46</v>
      </c>
      <c r="X118" s="37">
        <v>0</v>
      </c>
      <c r="Y118" s="139">
        <f>W118+X118</f>
        <v>10629025.46</v>
      </c>
    </row>
    <row r="119" spans="1:25" ht="12.75" customHeight="1">
      <c r="A119" s="70"/>
      <c r="B119" s="30"/>
      <c r="C119" s="70" t="s">
        <v>818</v>
      </c>
      <c r="D119" s="31"/>
      <c r="E119" s="32">
        <v>0</v>
      </c>
      <c r="F119" s="32">
        <v>0</v>
      </c>
      <c r="G119" s="37">
        <f>E119+F119</f>
        <v>0</v>
      </c>
      <c r="H119" s="37">
        <f>H72-H111</f>
        <v>-1800269.9069999992</v>
      </c>
      <c r="I119" s="37">
        <v>0</v>
      </c>
      <c r="J119" s="37">
        <v>0</v>
      </c>
      <c r="K119" s="37">
        <f>K72-K111</f>
        <v>0</v>
      </c>
      <c r="L119" s="37">
        <f>I119+J119+K119</f>
        <v>0</v>
      </c>
      <c r="M119" s="37">
        <v>0</v>
      </c>
      <c r="N119" s="37">
        <v>0</v>
      </c>
      <c r="O119" s="37">
        <f>O72-O111</f>
        <v>2060378.33</v>
      </c>
      <c r="P119" s="37">
        <f>M119+N119+O119</f>
        <v>2060378.33</v>
      </c>
      <c r="Q119" s="37">
        <v>0</v>
      </c>
      <c r="R119" s="37">
        <f>R72-R111</f>
        <v>44555.02</v>
      </c>
      <c r="S119" s="37">
        <f>S72-S111</f>
        <v>0</v>
      </c>
      <c r="T119" s="37">
        <v>0</v>
      </c>
      <c r="U119" s="37">
        <f>Q119+R119+S119+T119</f>
        <v>44555.02</v>
      </c>
      <c r="V119" s="37">
        <v>0</v>
      </c>
      <c r="W119" s="138">
        <f>G119+H119+L119+P119+U119+V119</f>
        <v>304663.4430000009</v>
      </c>
      <c r="X119" s="37">
        <v>0</v>
      </c>
      <c r="Y119" s="139">
        <f>W119+X119</f>
        <v>304663.4430000009</v>
      </c>
    </row>
    <row r="120" spans="1:25" ht="12.75" customHeight="1">
      <c r="A120" s="70"/>
      <c r="B120" s="30" t="s">
        <v>819</v>
      </c>
      <c r="C120" s="70"/>
      <c r="D120" s="31"/>
      <c r="E120" s="32">
        <f>E72-E111</f>
        <v>24596873.737000003</v>
      </c>
      <c r="F120" s="32">
        <f>F72-F111</f>
        <v>-0.0059999998193234205</v>
      </c>
      <c r="G120" s="37">
        <f>E120+F120</f>
        <v>24596873.731000002</v>
      </c>
      <c r="H120" s="37">
        <v>0</v>
      </c>
      <c r="I120" s="37">
        <f>I72-I111</f>
        <v>0</v>
      </c>
      <c r="J120" s="37">
        <v>0</v>
      </c>
      <c r="K120" s="37">
        <v>0</v>
      </c>
      <c r="L120" s="37">
        <f>I120+J120+K120</f>
        <v>0</v>
      </c>
      <c r="M120" s="37">
        <f>M72-M111</f>
        <v>22478693.209999993</v>
      </c>
      <c r="N120" s="37">
        <v>0</v>
      </c>
      <c r="O120" s="37">
        <v>0</v>
      </c>
      <c r="P120" s="37">
        <f>M120+N120+O120</f>
        <v>22478693.209999993</v>
      </c>
      <c r="Q120" s="37">
        <f>Q72-Q111</f>
        <v>3147387.9699999997</v>
      </c>
      <c r="R120" s="37">
        <v>0</v>
      </c>
      <c r="S120" s="37">
        <v>0</v>
      </c>
      <c r="T120" s="37">
        <v>0</v>
      </c>
      <c r="U120" s="37">
        <f>Q120+R120+S120+T120</f>
        <v>3147387.9699999997</v>
      </c>
      <c r="V120" s="37">
        <f>V72-V111</f>
        <v>0</v>
      </c>
      <c r="W120" s="138">
        <f>G120+H120+L120+P120+U120+V120</f>
        <v>50222954.911</v>
      </c>
      <c r="X120" s="37">
        <v>0</v>
      </c>
      <c r="Y120" s="139">
        <f>W120+X120</f>
        <v>50222954.911</v>
      </c>
    </row>
    <row r="121" spans="1:25" ht="12.75" customHeight="1">
      <c r="A121" s="29"/>
      <c r="B121" s="23"/>
      <c r="C121" s="76"/>
      <c r="D121" s="24"/>
      <c r="E121" s="27"/>
      <c r="F121" s="27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141"/>
      <c r="X121" s="40"/>
      <c r="Y121" s="139"/>
    </row>
    <row r="122" spans="1:25" s="140" customFormat="1" ht="12.75" customHeight="1">
      <c r="A122" s="29"/>
      <c r="B122" s="23" t="s">
        <v>820</v>
      </c>
      <c r="C122" s="76"/>
      <c r="D122" s="24"/>
      <c r="E122" s="27">
        <f aca="true" t="shared" si="28" ref="E122:Y122">+E115+E116+E118+E119+E120</f>
        <v>24596873.737000003</v>
      </c>
      <c r="F122" s="27">
        <f t="shared" si="28"/>
        <v>-0.0059999998193234205</v>
      </c>
      <c r="G122" s="40">
        <f t="shared" si="28"/>
        <v>24596873.731000002</v>
      </c>
      <c r="H122" s="40">
        <f t="shared" si="28"/>
        <v>-1800269.9069999992</v>
      </c>
      <c r="I122" s="40">
        <f t="shared" si="28"/>
        <v>0</v>
      </c>
      <c r="J122" s="40">
        <f t="shared" si="28"/>
        <v>0</v>
      </c>
      <c r="K122" s="40">
        <f t="shared" si="28"/>
        <v>0</v>
      </c>
      <c r="L122" s="40">
        <f t="shared" si="28"/>
        <v>0</v>
      </c>
      <c r="M122" s="40">
        <f t="shared" si="28"/>
        <v>22478693.209999993</v>
      </c>
      <c r="N122" s="40">
        <f t="shared" si="28"/>
        <v>10629025.46</v>
      </c>
      <c r="O122" s="40">
        <f t="shared" si="28"/>
        <v>2060378.33</v>
      </c>
      <c r="P122" s="40">
        <f t="shared" si="28"/>
        <v>35168096.99999999</v>
      </c>
      <c r="Q122" s="40">
        <f t="shared" si="28"/>
        <v>3147387.9699999997</v>
      </c>
      <c r="R122" s="40">
        <f t="shared" si="28"/>
        <v>44555.02</v>
      </c>
      <c r="S122" s="40">
        <f t="shared" si="28"/>
        <v>0</v>
      </c>
      <c r="T122" s="40">
        <f t="shared" si="28"/>
        <v>41664758.09000001</v>
      </c>
      <c r="U122" s="40">
        <f t="shared" si="28"/>
        <v>44856701.08000001</v>
      </c>
      <c r="V122" s="40">
        <f t="shared" si="28"/>
        <v>0</v>
      </c>
      <c r="W122" s="141">
        <f t="shared" si="28"/>
        <v>102821401.90400001</v>
      </c>
      <c r="X122" s="40">
        <f t="shared" si="28"/>
        <v>0</v>
      </c>
      <c r="Y122" s="40">
        <f t="shared" si="28"/>
        <v>102821401.90400001</v>
      </c>
    </row>
    <row r="123" spans="1:25" ht="12.75" customHeight="1">
      <c r="A123" s="34"/>
      <c r="B123" s="30"/>
      <c r="C123" s="70"/>
      <c r="D123" s="31"/>
      <c r="E123" s="32"/>
      <c r="F123" s="32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138"/>
      <c r="X123" s="37"/>
      <c r="Y123" s="37"/>
    </row>
    <row r="124" spans="1:25" s="140" customFormat="1" ht="12.75" customHeight="1">
      <c r="A124" s="29"/>
      <c r="B124" s="23" t="s">
        <v>821</v>
      </c>
      <c r="C124" s="76"/>
      <c r="D124" s="24"/>
      <c r="E124" s="27">
        <f aca="true" t="shared" si="29" ref="E124:Y124">+E111+E122</f>
        <v>27860513.499000005</v>
      </c>
      <c r="F124" s="27">
        <f t="shared" si="29"/>
        <v>782560.9900000001</v>
      </c>
      <c r="G124" s="42">
        <f t="shared" si="29"/>
        <v>28643074.489</v>
      </c>
      <c r="H124" s="42">
        <f t="shared" si="29"/>
        <v>-1150837.5499999993</v>
      </c>
      <c r="I124" s="42">
        <f t="shared" si="29"/>
        <v>0</v>
      </c>
      <c r="J124" s="42">
        <f t="shared" si="29"/>
        <v>0</v>
      </c>
      <c r="K124" s="42">
        <f t="shared" si="29"/>
        <v>0</v>
      </c>
      <c r="L124" s="42">
        <f t="shared" si="29"/>
        <v>0</v>
      </c>
      <c r="M124" s="42">
        <f t="shared" si="29"/>
        <v>22478693.209999993</v>
      </c>
      <c r="N124" s="42">
        <f t="shared" si="29"/>
        <v>14004633.580000002</v>
      </c>
      <c r="O124" s="42">
        <f t="shared" si="29"/>
        <v>2060378.33</v>
      </c>
      <c r="P124" s="42">
        <f t="shared" si="29"/>
        <v>38543705.11999999</v>
      </c>
      <c r="Q124" s="42">
        <f t="shared" si="29"/>
        <v>3147387.9699999997</v>
      </c>
      <c r="R124" s="42">
        <f t="shared" si="29"/>
        <v>44555.02</v>
      </c>
      <c r="S124" s="42">
        <f t="shared" si="29"/>
        <v>0</v>
      </c>
      <c r="T124" s="42">
        <f t="shared" si="29"/>
        <v>41664758.09000001</v>
      </c>
      <c r="U124" s="42">
        <f t="shared" si="29"/>
        <v>44856701.08000001</v>
      </c>
      <c r="V124" s="42">
        <f t="shared" si="29"/>
        <v>2876906.25</v>
      </c>
      <c r="W124" s="142">
        <f t="shared" si="29"/>
        <v>113769549.38900001</v>
      </c>
      <c r="X124" s="42">
        <f t="shared" si="29"/>
        <v>0</v>
      </c>
      <c r="Y124" s="42">
        <f t="shared" si="29"/>
        <v>113769549.38900001</v>
      </c>
    </row>
  </sheetData>
  <printOptions horizontalCentered="1"/>
  <pageMargins left="0.5" right="0.5" top="0.75" bottom="0.5" header="0.25" footer="0.5"/>
  <pageSetup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K651"/>
  <sheetViews>
    <sheetView zoomScale="90" zoomScaleNormal="90" workbookViewId="0" topLeftCell="A1">
      <pane xSplit="4" ySplit="9" topLeftCell="G10" activePane="bottomRight" state="frozen"/>
      <selection pane="topLeft" activeCell="B2" sqref="B2"/>
      <selection pane="topRight" activeCell="D2" sqref="D2"/>
      <selection pane="bottomLeft" activeCell="B9" sqref="B9"/>
      <selection pane="bottomRight" activeCell="CF19" sqref="CF19"/>
    </sheetView>
  </sheetViews>
  <sheetFormatPr defaultColWidth="9.140625" defaultRowHeight="12.75" outlineLevelRow="1" outlineLevelCol="1"/>
  <cols>
    <col min="1" max="1" width="1.28515625" style="143" hidden="1" customWidth="1"/>
    <col min="2" max="2" width="3.421875" style="88" customWidth="1"/>
    <col min="3" max="3" width="49.57421875" style="88" customWidth="1"/>
    <col min="4" max="4" width="15.421875" style="88" customWidth="1"/>
    <col min="5" max="6" width="19.57421875" style="143" hidden="1" customWidth="1" outlineLevel="1"/>
    <col min="7" max="7" width="17.8515625" style="88" customWidth="1" collapsed="1"/>
    <col min="8" max="8" width="17.8515625" style="143" customWidth="1"/>
    <col min="9" max="11" width="17.8515625" style="143" hidden="1" customWidth="1" outlineLevel="1"/>
    <col min="12" max="12" width="17.8515625" style="143" customWidth="1" collapsed="1"/>
    <col min="13" max="15" width="17.8515625" style="143" hidden="1" customWidth="1" outlineLevel="1"/>
    <col min="16" max="16" width="17.8515625" style="143" customWidth="1" collapsed="1"/>
    <col min="17" max="20" width="17.8515625" style="143" hidden="1" customWidth="1" outlineLevel="1"/>
    <col min="21" max="21" width="17.8515625" style="88" customWidth="1" collapsed="1"/>
    <col min="22" max="22" width="17.8515625" style="88" customWidth="1"/>
    <col min="23" max="24" width="17.8515625" style="143" hidden="1" customWidth="1"/>
    <col min="25" max="25" width="17.8515625" style="88" hidden="1" customWidth="1"/>
    <col min="26" max="26" width="17.8515625" style="143" hidden="1" customWidth="1"/>
    <col min="27" max="27" width="0" style="143" hidden="1" customWidth="1"/>
    <col min="28" max="16384" width="8.00390625" style="144" customWidth="1"/>
  </cols>
  <sheetData>
    <row r="1" spans="1:26" ht="9" customHeight="1" hidden="1">
      <c r="A1" s="143" t="s">
        <v>822</v>
      </c>
      <c r="B1" s="88" t="s">
        <v>488</v>
      </c>
      <c r="C1" s="88" t="s">
        <v>489</v>
      </c>
      <c r="D1" s="88" t="s">
        <v>581</v>
      </c>
      <c r="E1" s="143" t="s">
        <v>583</v>
      </c>
      <c r="F1" s="143" t="s">
        <v>582</v>
      </c>
      <c r="G1" s="88" t="s">
        <v>490</v>
      </c>
      <c r="H1" s="143" t="s">
        <v>584</v>
      </c>
      <c r="I1" s="143" t="s">
        <v>585</v>
      </c>
      <c r="J1" s="143" t="s">
        <v>586</v>
      </c>
      <c r="K1" s="143" t="s">
        <v>587</v>
      </c>
      <c r="L1" s="143" t="s">
        <v>490</v>
      </c>
      <c r="M1" s="143" t="s">
        <v>588</v>
      </c>
      <c r="N1" s="143" t="s">
        <v>589</v>
      </c>
      <c r="O1" s="143" t="s">
        <v>590</v>
      </c>
      <c r="P1" s="143" t="s">
        <v>490</v>
      </c>
      <c r="Q1" s="88" t="s">
        <v>823</v>
      </c>
      <c r="R1" s="88" t="s">
        <v>592</v>
      </c>
      <c r="S1" s="88" t="s">
        <v>593</v>
      </c>
      <c r="T1" s="88" t="s">
        <v>824</v>
      </c>
      <c r="U1" s="88" t="s">
        <v>490</v>
      </c>
      <c r="V1" s="88" t="s">
        <v>490</v>
      </c>
      <c r="W1" s="143" t="s">
        <v>596</v>
      </c>
      <c r="X1" s="143" t="s">
        <v>490</v>
      </c>
      <c r="Y1" s="88" t="s">
        <v>595</v>
      </c>
      <c r="Z1" s="143" t="s">
        <v>490</v>
      </c>
    </row>
    <row r="2" spans="1:89" s="149" customFormat="1" ht="15.75" customHeight="1">
      <c r="A2" s="145"/>
      <c r="B2" s="5" t="str">
        <f>"University of Missouri - "&amp;RBN</f>
        <v>University of Missouri - System Administration</v>
      </c>
      <c r="C2" s="146"/>
      <c r="D2" s="146"/>
      <c r="E2" s="147"/>
      <c r="F2" s="147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8"/>
      <c r="W2" s="146"/>
      <c r="X2" s="146"/>
      <c r="Y2" s="146"/>
      <c r="Z2" s="148"/>
      <c r="AA2" s="145"/>
      <c r="AB2" s="459"/>
      <c r="AC2" s="459"/>
      <c r="AD2" s="459"/>
      <c r="AE2" s="460" t="s">
        <v>599</v>
      </c>
      <c r="AF2" s="459"/>
      <c r="AG2" s="459"/>
      <c r="AH2" s="459"/>
      <c r="AI2" s="459"/>
      <c r="AJ2" s="459"/>
      <c r="AK2" s="459"/>
      <c r="AL2" s="459"/>
      <c r="AM2" s="459"/>
      <c r="AN2" s="459"/>
      <c r="AO2" s="459"/>
      <c r="AP2" s="459"/>
      <c r="AQ2" s="459"/>
      <c r="AR2" s="459"/>
      <c r="AS2" s="459"/>
      <c r="AT2" s="459"/>
      <c r="AU2" s="459"/>
      <c r="AV2" s="459"/>
      <c r="AW2" s="459"/>
      <c r="AX2" s="459"/>
      <c r="AY2" s="459"/>
      <c r="AZ2" s="459"/>
      <c r="BA2" s="459"/>
      <c r="BB2" s="459"/>
      <c r="BC2" s="459"/>
      <c r="BD2" s="459"/>
      <c r="BE2" s="459"/>
      <c r="BF2" s="459"/>
      <c r="BG2" s="459"/>
      <c r="BH2" s="459"/>
      <c r="BI2" s="459"/>
      <c r="BJ2" s="459"/>
      <c r="BK2" s="459"/>
      <c r="BL2" s="459"/>
      <c r="BM2" s="459"/>
      <c r="BN2" s="459"/>
      <c r="BO2" s="459"/>
      <c r="BP2" s="459"/>
      <c r="BQ2" s="459"/>
      <c r="BR2" s="459"/>
      <c r="BS2" s="459"/>
      <c r="BT2" s="459"/>
      <c r="BU2" s="459"/>
      <c r="BV2" s="459"/>
      <c r="BW2" s="459"/>
      <c r="BX2" s="459"/>
      <c r="BY2" s="459"/>
      <c r="BZ2" s="459"/>
      <c r="CA2" s="459"/>
      <c r="CB2" s="459"/>
      <c r="CC2" s="459"/>
      <c r="CD2" s="459"/>
      <c r="CE2" s="459"/>
      <c r="CF2" s="459"/>
      <c r="CG2" s="459"/>
      <c r="CH2" s="459"/>
      <c r="CI2" s="459"/>
      <c r="CJ2" s="459"/>
      <c r="CK2" s="459"/>
    </row>
    <row r="3" spans="1:89" s="154" customFormat="1" ht="15.75" customHeight="1">
      <c r="A3" s="150"/>
      <c r="B3" s="151" t="s">
        <v>825</v>
      </c>
      <c r="C3" s="52"/>
      <c r="D3" s="52"/>
      <c r="E3" s="152"/>
      <c r="F3" s="1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153"/>
      <c r="W3" s="52"/>
      <c r="X3" s="52"/>
      <c r="Y3" s="52"/>
      <c r="Z3" s="153"/>
      <c r="AA3" s="150"/>
      <c r="AB3" s="461"/>
      <c r="AC3" s="461"/>
      <c r="AD3" s="461"/>
      <c r="AE3" s="461"/>
      <c r="AF3" s="461"/>
      <c r="AG3" s="461"/>
      <c r="AH3" s="461"/>
      <c r="AI3" s="461"/>
      <c r="AJ3" s="461"/>
      <c r="AK3" s="461"/>
      <c r="AL3" s="461"/>
      <c r="AM3" s="461"/>
      <c r="AN3" s="461"/>
      <c r="AO3" s="461"/>
      <c r="AP3" s="461"/>
      <c r="AQ3" s="461"/>
      <c r="AR3" s="461"/>
      <c r="AS3" s="461"/>
      <c r="AT3" s="461"/>
      <c r="AU3" s="461"/>
      <c r="AV3" s="461"/>
      <c r="AW3" s="461"/>
      <c r="AX3" s="461"/>
      <c r="AY3" s="461"/>
      <c r="AZ3" s="461"/>
      <c r="BA3" s="461"/>
      <c r="BB3" s="461"/>
      <c r="BC3" s="461"/>
      <c r="BD3" s="461"/>
      <c r="BE3" s="461"/>
      <c r="BF3" s="461"/>
      <c r="BG3" s="461"/>
      <c r="BH3" s="461"/>
      <c r="BI3" s="461"/>
      <c r="BJ3" s="461"/>
      <c r="BK3" s="461"/>
      <c r="BL3" s="461"/>
      <c r="BM3" s="461"/>
      <c r="BN3" s="461"/>
      <c r="BO3" s="461"/>
      <c r="BP3" s="461"/>
      <c r="BQ3" s="461"/>
      <c r="BR3" s="461"/>
      <c r="BS3" s="461"/>
      <c r="BT3" s="461"/>
      <c r="BU3" s="461"/>
      <c r="BV3" s="461"/>
      <c r="BW3" s="461"/>
      <c r="BX3" s="461"/>
      <c r="BY3" s="461"/>
      <c r="BZ3" s="461"/>
      <c r="CA3" s="461"/>
      <c r="CB3" s="461"/>
      <c r="CC3" s="461"/>
      <c r="CD3" s="461"/>
      <c r="CE3" s="461"/>
      <c r="CF3" s="461"/>
      <c r="CG3" s="461"/>
      <c r="CH3" s="461"/>
      <c r="CI3" s="461"/>
      <c r="CJ3" s="461"/>
      <c r="CK3" s="461"/>
    </row>
    <row r="4" spans="1:89" s="154" customFormat="1" ht="15.75" customHeight="1">
      <c r="A4" s="150"/>
      <c r="B4" s="155" t="str">
        <f>"For the Year Ending "&amp;TEXT(AA4,"MMMM DD, YYY")</f>
        <v>For the Year Ending June 30, 2005</v>
      </c>
      <c r="C4" s="52"/>
      <c r="D4" s="52"/>
      <c r="E4" s="152"/>
      <c r="F4" s="1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153"/>
      <c r="W4" s="52"/>
      <c r="X4" s="52"/>
      <c r="Y4" s="52"/>
      <c r="Z4" s="153"/>
      <c r="AA4" s="156" t="s">
        <v>598</v>
      </c>
      <c r="AB4" s="461"/>
      <c r="AC4" s="461"/>
      <c r="AD4" s="461"/>
      <c r="AE4" s="461"/>
      <c r="AF4" s="461"/>
      <c r="AG4" s="461"/>
      <c r="AH4" s="461"/>
      <c r="AI4" s="461"/>
      <c r="AJ4" s="461"/>
      <c r="AK4" s="461"/>
      <c r="AL4" s="461"/>
      <c r="AM4" s="461"/>
      <c r="AN4" s="461"/>
      <c r="AO4" s="461"/>
      <c r="AP4" s="461"/>
      <c r="AQ4" s="461"/>
      <c r="AR4" s="461"/>
      <c r="AS4" s="461"/>
      <c r="AT4" s="461"/>
      <c r="AU4" s="461"/>
      <c r="AV4" s="461"/>
      <c r="AW4" s="461"/>
      <c r="AX4" s="461"/>
      <c r="AY4" s="461"/>
      <c r="AZ4" s="461"/>
      <c r="BA4" s="461"/>
      <c r="BB4" s="461"/>
      <c r="BC4" s="461"/>
      <c r="BD4" s="461"/>
      <c r="BE4" s="461"/>
      <c r="BF4" s="461"/>
      <c r="BG4" s="461"/>
      <c r="BH4" s="461"/>
      <c r="BI4" s="461"/>
      <c r="BJ4" s="461"/>
      <c r="BK4" s="461"/>
      <c r="BL4" s="461"/>
      <c r="BM4" s="461"/>
      <c r="BN4" s="461"/>
      <c r="BO4" s="461"/>
      <c r="BP4" s="461"/>
      <c r="BQ4" s="461"/>
      <c r="BR4" s="461"/>
      <c r="BS4" s="461"/>
      <c r="BT4" s="461"/>
      <c r="BU4" s="461"/>
      <c r="BV4" s="461"/>
      <c r="BW4" s="461"/>
      <c r="BX4" s="461"/>
      <c r="BY4" s="461"/>
      <c r="BZ4" s="461"/>
      <c r="CA4" s="461"/>
      <c r="CB4" s="461"/>
      <c r="CC4" s="461"/>
      <c r="CD4" s="461"/>
      <c r="CE4" s="461"/>
      <c r="CF4" s="461"/>
      <c r="CG4" s="461"/>
      <c r="CH4" s="461"/>
      <c r="CI4" s="461"/>
      <c r="CJ4" s="461"/>
      <c r="CK4" s="461"/>
    </row>
    <row r="5" spans="1:89" s="154" customFormat="1" ht="12.75" customHeight="1">
      <c r="A5" s="150"/>
      <c r="B5" s="157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158"/>
      <c r="W5" s="52"/>
      <c r="X5" s="52"/>
      <c r="Y5" s="52"/>
      <c r="Z5" s="52"/>
      <c r="AA5" s="150"/>
      <c r="AB5" s="461"/>
      <c r="AC5" s="461"/>
      <c r="AD5" s="461"/>
      <c r="AE5" s="461"/>
      <c r="AF5" s="461"/>
      <c r="AG5" s="461"/>
      <c r="AH5" s="461"/>
      <c r="AI5" s="461"/>
      <c r="AJ5" s="461"/>
      <c r="AK5" s="461"/>
      <c r="AL5" s="461"/>
      <c r="AM5" s="461"/>
      <c r="AN5" s="461"/>
      <c r="AO5" s="461"/>
      <c r="AP5" s="461"/>
      <c r="AQ5" s="461"/>
      <c r="AR5" s="461"/>
      <c r="AS5" s="461"/>
      <c r="AT5" s="461"/>
      <c r="AU5" s="461"/>
      <c r="AV5" s="461"/>
      <c r="AW5" s="461"/>
      <c r="AX5" s="461"/>
      <c r="AY5" s="461"/>
      <c r="AZ5" s="461"/>
      <c r="BA5" s="461"/>
      <c r="BB5" s="461"/>
      <c r="BC5" s="461"/>
      <c r="BD5" s="461"/>
      <c r="BE5" s="461"/>
      <c r="BF5" s="461"/>
      <c r="BG5" s="461"/>
      <c r="BH5" s="461"/>
      <c r="BI5" s="461"/>
      <c r="BJ5" s="461"/>
      <c r="BK5" s="461"/>
      <c r="BL5" s="461"/>
      <c r="BM5" s="461"/>
      <c r="BN5" s="461"/>
      <c r="BO5" s="461"/>
      <c r="BP5" s="461"/>
      <c r="BQ5" s="461"/>
      <c r="BR5" s="461"/>
      <c r="BS5" s="461"/>
      <c r="BT5" s="461"/>
      <c r="BU5" s="461"/>
      <c r="BV5" s="461"/>
      <c r="BW5" s="461"/>
      <c r="BX5" s="461"/>
      <c r="BY5" s="461"/>
      <c r="BZ5" s="461"/>
      <c r="CA5" s="461"/>
      <c r="CB5" s="461"/>
      <c r="CC5" s="461"/>
      <c r="CD5" s="461"/>
      <c r="CE5" s="461"/>
      <c r="CF5" s="461"/>
      <c r="CG5" s="461"/>
      <c r="CH5" s="461"/>
      <c r="CI5" s="461"/>
      <c r="CJ5" s="461"/>
      <c r="CK5" s="461"/>
    </row>
    <row r="6" spans="2:26" ht="12.75">
      <c r="B6" s="159"/>
      <c r="C6" s="160"/>
      <c r="D6" s="161"/>
      <c r="E6" s="162"/>
      <c r="F6" s="162"/>
      <c r="G6" s="163"/>
      <c r="H6" s="164"/>
      <c r="I6" s="117"/>
      <c r="J6" s="117"/>
      <c r="K6" s="117"/>
      <c r="L6" s="118"/>
      <c r="M6" s="117" t="s">
        <v>523</v>
      </c>
      <c r="N6" s="117" t="s">
        <v>600</v>
      </c>
      <c r="O6" s="117" t="s">
        <v>601</v>
      </c>
      <c r="P6" s="118"/>
      <c r="Q6" s="165" t="s">
        <v>602</v>
      </c>
      <c r="R6" s="165"/>
      <c r="S6" s="165"/>
      <c r="T6" s="165"/>
      <c r="U6" s="166"/>
      <c r="V6" s="166" t="s">
        <v>826</v>
      </c>
      <c r="W6" s="167"/>
      <c r="X6" s="118"/>
      <c r="Y6" s="166"/>
      <c r="Z6" s="167"/>
    </row>
    <row r="7" spans="2:26" ht="12.75">
      <c r="B7" s="168"/>
      <c r="C7" s="169"/>
      <c r="D7" s="170"/>
      <c r="E7" s="162"/>
      <c r="F7" s="162"/>
      <c r="G7" s="168"/>
      <c r="H7" s="171"/>
      <c r="I7" s="117" t="s">
        <v>523</v>
      </c>
      <c r="J7" s="117" t="s">
        <v>600</v>
      </c>
      <c r="K7" s="117" t="s">
        <v>601</v>
      </c>
      <c r="L7" s="125"/>
      <c r="M7" s="117" t="s">
        <v>604</v>
      </c>
      <c r="N7" s="117" t="s">
        <v>604</v>
      </c>
      <c r="O7" s="117" t="s">
        <v>604</v>
      </c>
      <c r="P7" s="125" t="s">
        <v>604</v>
      </c>
      <c r="Q7" s="117" t="s">
        <v>523</v>
      </c>
      <c r="R7" s="117" t="s">
        <v>605</v>
      </c>
      <c r="S7" s="165"/>
      <c r="T7" s="165"/>
      <c r="U7" s="125"/>
      <c r="V7" s="125" t="s">
        <v>614</v>
      </c>
      <c r="W7" s="172"/>
      <c r="X7" s="125" t="s">
        <v>826</v>
      </c>
      <c r="Y7" s="173"/>
      <c r="Z7" s="172"/>
    </row>
    <row r="8" spans="2:26" ht="12.75">
      <c r="B8" s="174"/>
      <c r="C8" s="64"/>
      <c r="D8" s="175"/>
      <c r="E8" s="165"/>
      <c r="F8" s="165"/>
      <c r="G8" s="173" t="s">
        <v>607</v>
      </c>
      <c r="H8" s="173"/>
      <c r="I8" s="117" t="s">
        <v>608</v>
      </c>
      <c r="J8" s="117" t="s">
        <v>608</v>
      </c>
      <c r="K8" s="117" t="s">
        <v>608</v>
      </c>
      <c r="L8" s="125" t="s">
        <v>608</v>
      </c>
      <c r="M8" s="117" t="s">
        <v>609</v>
      </c>
      <c r="N8" s="117" t="s">
        <v>609</v>
      </c>
      <c r="O8" s="117" t="s">
        <v>609</v>
      </c>
      <c r="P8" s="125" t="s">
        <v>609</v>
      </c>
      <c r="Q8" s="117" t="s">
        <v>610</v>
      </c>
      <c r="R8" s="117" t="s">
        <v>610</v>
      </c>
      <c r="S8" s="117" t="s">
        <v>611</v>
      </c>
      <c r="T8" s="117" t="s">
        <v>612</v>
      </c>
      <c r="U8" s="125" t="s">
        <v>827</v>
      </c>
      <c r="V8" s="125" t="s">
        <v>828</v>
      </c>
      <c r="W8" s="125" t="s">
        <v>615</v>
      </c>
      <c r="X8" s="125" t="s">
        <v>614</v>
      </c>
      <c r="Y8" s="125"/>
      <c r="Z8" s="125" t="s">
        <v>603</v>
      </c>
    </row>
    <row r="9" spans="2:26" ht="12.75">
      <c r="B9" s="176"/>
      <c r="C9" s="177"/>
      <c r="D9" s="178"/>
      <c r="E9" s="117" t="s">
        <v>617</v>
      </c>
      <c r="F9" s="117" t="s">
        <v>523</v>
      </c>
      <c r="G9" s="117" t="s">
        <v>523</v>
      </c>
      <c r="H9" s="117" t="s">
        <v>600</v>
      </c>
      <c r="I9" s="117" t="s">
        <v>606</v>
      </c>
      <c r="J9" s="117" t="s">
        <v>606</v>
      </c>
      <c r="K9" s="117" t="s">
        <v>606</v>
      </c>
      <c r="L9" s="133" t="s">
        <v>606</v>
      </c>
      <c r="M9" s="117" t="s">
        <v>606</v>
      </c>
      <c r="N9" s="117" t="s">
        <v>606</v>
      </c>
      <c r="O9" s="117" t="s">
        <v>606</v>
      </c>
      <c r="P9" s="133" t="s">
        <v>606</v>
      </c>
      <c r="Q9" s="117" t="s">
        <v>618</v>
      </c>
      <c r="R9" s="117" t="s">
        <v>618</v>
      </c>
      <c r="S9" s="117" t="s">
        <v>615</v>
      </c>
      <c r="T9" s="117" t="s">
        <v>619</v>
      </c>
      <c r="U9" s="133" t="s">
        <v>606</v>
      </c>
      <c r="V9" s="133" t="s">
        <v>615</v>
      </c>
      <c r="W9" s="133" t="s">
        <v>606</v>
      </c>
      <c r="X9" s="133" t="s">
        <v>829</v>
      </c>
      <c r="Y9" s="133" t="s">
        <v>620</v>
      </c>
      <c r="Z9" s="133" t="s">
        <v>606</v>
      </c>
    </row>
    <row r="10" spans="2:26" ht="12.75">
      <c r="B10" s="179"/>
      <c r="C10" s="180"/>
      <c r="D10" s="181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82"/>
    </row>
    <row r="11" spans="1:27" ht="15">
      <c r="A11" s="183"/>
      <c r="B11" s="65" t="s">
        <v>529</v>
      </c>
      <c r="C11" s="80"/>
      <c r="D11" s="66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83"/>
    </row>
    <row r="12" spans="1:27" ht="12" customHeight="1">
      <c r="A12" s="184" t="s">
        <v>830</v>
      </c>
      <c r="B12" s="185"/>
      <c r="C12" s="184" t="s">
        <v>831</v>
      </c>
      <c r="D12" s="186"/>
      <c r="E12" s="162">
        <v>0</v>
      </c>
      <c r="F12" s="162">
        <v>0</v>
      </c>
      <c r="G12" s="187">
        <f>E12+F12</f>
        <v>0</v>
      </c>
      <c r="H12" s="187">
        <v>0</v>
      </c>
      <c r="I12" s="187">
        <v>0</v>
      </c>
      <c r="J12" s="187">
        <v>0</v>
      </c>
      <c r="K12" s="187">
        <v>0</v>
      </c>
      <c r="L12" s="187">
        <f>I12+J12+K12</f>
        <v>0</v>
      </c>
      <c r="M12" s="187">
        <v>0</v>
      </c>
      <c r="N12" s="187">
        <v>0</v>
      </c>
      <c r="O12" s="187">
        <v>0</v>
      </c>
      <c r="P12" s="187">
        <f>M12+N12+O12</f>
        <v>0</v>
      </c>
      <c r="Q12" s="187">
        <v>0</v>
      </c>
      <c r="R12" s="187">
        <v>0</v>
      </c>
      <c r="S12" s="187">
        <v>0</v>
      </c>
      <c r="T12" s="187">
        <v>0</v>
      </c>
      <c r="U12" s="187">
        <f>Q12+R12+S12+T12</f>
        <v>0</v>
      </c>
      <c r="V12" s="187">
        <f>G12+H12+L12+P12+U12</f>
        <v>0</v>
      </c>
      <c r="W12" s="187">
        <v>0</v>
      </c>
      <c r="X12" s="187">
        <f>V12+W12</f>
        <v>0</v>
      </c>
      <c r="Y12" s="187">
        <v>0</v>
      </c>
      <c r="Z12" s="187">
        <f>X12+Y12</f>
        <v>0</v>
      </c>
      <c r="AA12" s="184"/>
    </row>
    <row r="13" spans="1:26" ht="12.75" hidden="1" outlineLevel="1">
      <c r="A13" s="143" t="s">
        <v>832</v>
      </c>
      <c r="C13" s="88" t="s">
        <v>833</v>
      </c>
      <c r="D13" s="88" t="s">
        <v>834</v>
      </c>
      <c r="E13" s="143">
        <v>0</v>
      </c>
      <c r="F13" s="143">
        <v>0</v>
      </c>
      <c r="G13" s="88">
        <f>E13+F13</f>
        <v>0</v>
      </c>
      <c r="H13" s="143">
        <v>0</v>
      </c>
      <c r="I13" s="143">
        <v>0</v>
      </c>
      <c r="J13" s="143">
        <v>0</v>
      </c>
      <c r="K13" s="143">
        <v>0</v>
      </c>
      <c r="L13" s="143">
        <f>J13+I13+K13</f>
        <v>0</v>
      </c>
      <c r="M13" s="143">
        <v>0</v>
      </c>
      <c r="N13" s="143">
        <v>0</v>
      </c>
      <c r="O13" s="143">
        <v>0</v>
      </c>
      <c r="P13" s="143">
        <f>M13+N13+O13</f>
        <v>0</v>
      </c>
      <c r="Q13" s="88">
        <v>0</v>
      </c>
      <c r="R13" s="88">
        <v>0</v>
      </c>
      <c r="S13" s="88">
        <v>0</v>
      </c>
      <c r="T13" s="88">
        <v>0</v>
      </c>
      <c r="U13" s="88">
        <f>Q13+R13+S13+T13</f>
        <v>0</v>
      </c>
      <c r="V13" s="88">
        <f>G13+H13+L13+P13+U13</f>
        <v>0</v>
      </c>
      <c r="W13" s="143">
        <v>0</v>
      </c>
      <c r="X13" s="143">
        <f>V13+W13</f>
        <v>0</v>
      </c>
      <c r="Y13" s="88">
        <v>45000</v>
      </c>
      <c r="Z13" s="143">
        <f>X13+Y13</f>
        <v>45000</v>
      </c>
    </row>
    <row r="14" spans="1:26" ht="12.75" hidden="1" outlineLevel="1">
      <c r="A14" s="143" t="s">
        <v>835</v>
      </c>
      <c r="C14" s="88" t="s">
        <v>836</v>
      </c>
      <c r="D14" s="88" t="s">
        <v>837</v>
      </c>
      <c r="E14" s="143">
        <v>0</v>
      </c>
      <c r="F14" s="143">
        <v>0</v>
      </c>
      <c r="G14" s="88">
        <f>E14+F14</f>
        <v>0</v>
      </c>
      <c r="H14" s="143">
        <v>5000</v>
      </c>
      <c r="I14" s="143">
        <v>0</v>
      </c>
      <c r="J14" s="143">
        <v>0</v>
      </c>
      <c r="K14" s="143">
        <v>0</v>
      </c>
      <c r="L14" s="143">
        <f>J14+I14+K14</f>
        <v>0</v>
      </c>
      <c r="M14" s="143">
        <v>0</v>
      </c>
      <c r="N14" s="143">
        <v>0</v>
      </c>
      <c r="O14" s="143">
        <v>0</v>
      </c>
      <c r="P14" s="143">
        <f>M14+N14+O14</f>
        <v>0</v>
      </c>
      <c r="Q14" s="88">
        <v>0</v>
      </c>
      <c r="R14" s="88">
        <v>0</v>
      </c>
      <c r="S14" s="88">
        <v>0</v>
      </c>
      <c r="T14" s="88">
        <v>0</v>
      </c>
      <c r="U14" s="88">
        <f>Q14+R14+S14+T14</f>
        <v>0</v>
      </c>
      <c r="V14" s="88">
        <f>G14+H14+L14+P14+U14</f>
        <v>5000</v>
      </c>
      <c r="W14" s="143">
        <v>0</v>
      </c>
      <c r="X14" s="143">
        <f>V14+W14</f>
        <v>5000</v>
      </c>
      <c r="Y14" s="88">
        <v>9500</v>
      </c>
      <c r="Z14" s="143">
        <f>X14+Y14</f>
        <v>14500</v>
      </c>
    </row>
    <row r="15" spans="1:27" ht="12" customHeight="1" collapsed="1">
      <c r="A15" s="184" t="s">
        <v>838</v>
      </c>
      <c r="B15" s="185"/>
      <c r="C15" s="184" t="s">
        <v>531</v>
      </c>
      <c r="D15" s="186"/>
      <c r="E15" s="162">
        <v>0</v>
      </c>
      <c r="F15" s="162">
        <v>0</v>
      </c>
      <c r="G15" s="188">
        <f>E15+F15</f>
        <v>0</v>
      </c>
      <c r="H15" s="188">
        <v>5000</v>
      </c>
      <c r="I15" s="188">
        <v>0</v>
      </c>
      <c r="J15" s="188">
        <v>0</v>
      </c>
      <c r="K15" s="188">
        <v>0</v>
      </c>
      <c r="L15" s="188">
        <f>J15+I15+K15</f>
        <v>0</v>
      </c>
      <c r="M15" s="188">
        <v>0</v>
      </c>
      <c r="N15" s="188">
        <v>0</v>
      </c>
      <c r="O15" s="188">
        <v>0</v>
      </c>
      <c r="P15" s="188">
        <f>M15+N15+O15</f>
        <v>0</v>
      </c>
      <c r="Q15" s="188">
        <v>0</v>
      </c>
      <c r="R15" s="188">
        <v>0</v>
      </c>
      <c r="S15" s="188">
        <v>0</v>
      </c>
      <c r="T15" s="188">
        <v>0</v>
      </c>
      <c r="U15" s="188">
        <f>Q15+R15+S15+T15</f>
        <v>0</v>
      </c>
      <c r="V15" s="188">
        <f>G15+H15+L15+P15+U15</f>
        <v>5000</v>
      </c>
      <c r="W15" s="188">
        <v>0</v>
      </c>
      <c r="X15" s="188">
        <f>V15+W15</f>
        <v>5000</v>
      </c>
      <c r="Y15" s="188">
        <v>54500</v>
      </c>
      <c r="Z15" s="188">
        <f>X15+Y15</f>
        <v>59500</v>
      </c>
      <c r="AA15" s="184"/>
    </row>
    <row r="16" spans="1:27" ht="15.75">
      <c r="A16" s="189"/>
      <c r="B16" s="190"/>
      <c r="C16" s="81" t="s">
        <v>839</v>
      </c>
      <c r="D16" s="191"/>
      <c r="E16" s="126">
        <f aca="true" t="shared" si="0" ref="E16:Z16">E12-E15</f>
        <v>0</v>
      </c>
      <c r="F16" s="126">
        <f t="shared" si="0"/>
        <v>0</v>
      </c>
      <c r="G16" s="192">
        <f t="shared" si="0"/>
        <v>0</v>
      </c>
      <c r="H16" s="192">
        <f t="shared" si="0"/>
        <v>-5000</v>
      </c>
      <c r="I16" s="192">
        <f t="shared" si="0"/>
        <v>0</v>
      </c>
      <c r="J16" s="192">
        <f t="shared" si="0"/>
        <v>0</v>
      </c>
      <c r="K16" s="192">
        <f t="shared" si="0"/>
        <v>0</v>
      </c>
      <c r="L16" s="192">
        <f t="shared" si="0"/>
        <v>0</v>
      </c>
      <c r="M16" s="192">
        <f t="shared" si="0"/>
        <v>0</v>
      </c>
      <c r="N16" s="192">
        <f t="shared" si="0"/>
        <v>0</v>
      </c>
      <c r="O16" s="192">
        <f t="shared" si="0"/>
        <v>0</v>
      </c>
      <c r="P16" s="192">
        <f t="shared" si="0"/>
        <v>0</v>
      </c>
      <c r="Q16" s="192">
        <f t="shared" si="0"/>
        <v>0</v>
      </c>
      <c r="R16" s="192">
        <f t="shared" si="0"/>
        <v>0</v>
      </c>
      <c r="S16" s="192">
        <f t="shared" si="0"/>
        <v>0</v>
      </c>
      <c r="T16" s="192">
        <f t="shared" si="0"/>
        <v>0</v>
      </c>
      <c r="U16" s="192">
        <f t="shared" si="0"/>
        <v>0</v>
      </c>
      <c r="V16" s="192">
        <f t="shared" si="0"/>
        <v>-5000</v>
      </c>
      <c r="W16" s="192">
        <f t="shared" si="0"/>
        <v>0</v>
      </c>
      <c r="X16" s="192">
        <f t="shared" si="0"/>
        <v>-5000</v>
      </c>
      <c r="Y16" s="192">
        <f t="shared" si="0"/>
        <v>-54500</v>
      </c>
      <c r="Z16" s="192">
        <f t="shared" si="0"/>
        <v>-59500</v>
      </c>
      <c r="AA16" s="183"/>
    </row>
    <row r="17" spans="2:26" ht="12" customHeight="1">
      <c r="B17" s="185"/>
      <c r="C17" s="184"/>
      <c r="D17" s="186"/>
      <c r="E17" s="162"/>
      <c r="F17" s="162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</row>
    <row r="18" spans="1:27" ht="12.75">
      <c r="A18" s="184" t="s">
        <v>840</v>
      </c>
      <c r="B18" s="185"/>
      <c r="C18" s="184" t="s">
        <v>533</v>
      </c>
      <c r="D18" s="186"/>
      <c r="E18" s="162">
        <v>0</v>
      </c>
      <c r="F18" s="162">
        <v>0</v>
      </c>
      <c r="G18" s="188">
        <f>E18+F18</f>
        <v>0</v>
      </c>
      <c r="H18" s="188">
        <v>-835030.48</v>
      </c>
      <c r="I18" s="188">
        <v>0</v>
      </c>
      <c r="J18" s="188">
        <v>0</v>
      </c>
      <c r="K18" s="188">
        <v>0</v>
      </c>
      <c r="L18" s="188">
        <f>J18+I18+K18</f>
        <v>0</v>
      </c>
      <c r="M18" s="188">
        <v>0</v>
      </c>
      <c r="N18" s="188">
        <v>0</v>
      </c>
      <c r="O18" s="188">
        <v>0</v>
      </c>
      <c r="P18" s="188">
        <f>M18+N18+O18</f>
        <v>0</v>
      </c>
      <c r="Q18" s="188">
        <v>0</v>
      </c>
      <c r="R18" s="188">
        <v>0</v>
      </c>
      <c r="S18" s="188">
        <v>0</v>
      </c>
      <c r="T18" s="188">
        <v>0</v>
      </c>
      <c r="U18" s="188">
        <v>0</v>
      </c>
      <c r="V18" s="188">
        <f>G18+H18+L18+P18</f>
        <v>-835030.48</v>
      </c>
      <c r="W18" s="188">
        <v>0</v>
      </c>
      <c r="X18" s="188">
        <f>V18+W18</f>
        <v>-835030.48</v>
      </c>
      <c r="Y18" s="188">
        <v>0</v>
      </c>
      <c r="Z18" s="188">
        <f>X18+Y18</f>
        <v>-835030.48</v>
      </c>
      <c r="AA18" s="184"/>
    </row>
    <row r="19" spans="1:27" ht="12.75">
      <c r="A19" s="184" t="s">
        <v>841</v>
      </c>
      <c r="B19" s="185"/>
      <c r="C19" s="184" t="s">
        <v>534</v>
      </c>
      <c r="D19" s="186"/>
      <c r="E19" s="162">
        <v>0</v>
      </c>
      <c r="F19" s="162">
        <v>0</v>
      </c>
      <c r="G19" s="188">
        <f>E19+F19</f>
        <v>0</v>
      </c>
      <c r="H19" s="188">
        <v>3558853.01</v>
      </c>
      <c r="I19" s="188">
        <v>0</v>
      </c>
      <c r="J19" s="188">
        <v>0</v>
      </c>
      <c r="K19" s="188">
        <v>0</v>
      </c>
      <c r="L19" s="188">
        <f>J19+I19+K19</f>
        <v>0</v>
      </c>
      <c r="M19" s="188">
        <v>0</v>
      </c>
      <c r="N19" s="188">
        <v>0</v>
      </c>
      <c r="O19" s="188">
        <v>0</v>
      </c>
      <c r="P19" s="188">
        <f>M19+N19+O19</f>
        <v>0</v>
      </c>
      <c r="Q19" s="188">
        <v>0</v>
      </c>
      <c r="R19" s="188">
        <v>0</v>
      </c>
      <c r="S19" s="188">
        <v>0</v>
      </c>
      <c r="T19" s="188">
        <v>0</v>
      </c>
      <c r="U19" s="188">
        <v>0</v>
      </c>
      <c r="V19" s="188">
        <f>G19+H19+L19+P19+U19</f>
        <v>3558853.01</v>
      </c>
      <c r="W19" s="188">
        <v>0</v>
      </c>
      <c r="X19" s="188">
        <f>V19+W19</f>
        <v>3558853.01</v>
      </c>
      <c r="Y19" s="188">
        <v>0</v>
      </c>
      <c r="Z19" s="188">
        <f>X19+Y19</f>
        <v>3558853.01</v>
      </c>
      <c r="AA19" s="184"/>
    </row>
    <row r="20" spans="1:27" ht="12.75">
      <c r="A20" s="184" t="s">
        <v>842</v>
      </c>
      <c r="B20" s="185"/>
      <c r="C20" s="184" t="s">
        <v>535</v>
      </c>
      <c r="D20" s="186"/>
      <c r="E20" s="162">
        <v>0</v>
      </c>
      <c r="F20" s="162">
        <v>0</v>
      </c>
      <c r="G20" s="188">
        <f>E20+F20</f>
        <v>0</v>
      </c>
      <c r="H20" s="188">
        <v>23946.85</v>
      </c>
      <c r="I20" s="188">
        <v>0</v>
      </c>
      <c r="J20" s="188">
        <v>0</v>
      </c>
      <c r="K20" s="188">
        <v>0</v>
      </c>
      <c r="L20" s="188">
        <f>J20+I20+K20</f>
        <v>0</v>
      </c>
      <c r="M20" s="188">
        <v>0</v>
      </c>
      <c r="N20" s="188">
        <v>0</v>
      </c>
      <c r="O20" s="188">
        <v>0</v>
      </c>
      <c r="P20" s="188">
        <f>M20+N20+O20</f>
        <v>0</v>
      </c>
      <c r="Q20" s="188">
        <v>0</v>
      </c>
      <c r="R20" s="188">
        <v>0</v>
      </c>
      <c r="S20" s="188">
        <v>0</v>
      </c>
      <c r="T20" s="188">
        <v>0</v>
      </c>
      <c r="U20" s="188">
        <v>0</v>
      </c>
      <c r="V20" s="188">
        <f>G20+H20+L20+P20+U20</f>
        <v>23946.85</v>
      </c>
      <c r="W20" s="188">
        <v>0</v>
      </c>
      <c r="X20" s="188">
        <f>V20+W20</f>
        <v>23946.85</v>
      </c>
      <c r="Y20" s="188">
        <v>0</v>
      </c>
      <c r="Z20" s="188">
        <f>X20+Y20</f>
        <v>23946.85</v>
      </c>
      <c r="AA20" s="184"/>
    </row>
    <row r="21" spans="1:27" ht="12.75">
      <c r="A21" s="184" t="s">
        <v>843</v>
      </c>
      <c r="B21" s="185"/>
      <c r="C21" s="184" t="s">
        <v>844</v>
      </c>
      <c r="D21" s="186"/>
      <c r="E21" s="162">
        <v>0</v>
      </c>
      <c r="F21" s="162">
        <v>46263.88</v>
      </c>
      <c r="G21" s="188">
        <f>E21+F21</f>
        <v>46263.88</v>
      </c>
      <c r="H21" s="188">
        <v>0</v>
      </c>
      <c r="I21" s="188">
        <v>0</v>
      </c>
      <c r="J21" s="188">
        <v>0</v>
      </c>
      <c r="K21" s="188">
        <v>0</v>
      </c>
      <c r="L21" s="188">
        <f>J21+I21+K21</f>
        <v>0</v>
      </c>
      <c r="M21" s="188">
        <v>0</v>
      </c>
      <c r="N21" s="188">
        <v>0</v>
      </c>
      <c r="O21" s="188">
        <v>0</v>
      </c>
      <c r="P21" s="188">
        <f>M21+N21+O21</f>
        <v>0</v>
      </c>
      <c r="Q21" s="188">
        <v>0</v>
      </c>
      <c r="R21" s="188">
        <v>0</v>
      </c>
      <c r="S21" s="188">
        <v>0</v>
      </c>
      <c r="T21" s="188">
        <v>0</v>
      </c>
      <c r="U21" s="188">
        <f>Q21+R21+S21+T21</f>
        <v>0</v>
      </c>
      <c r="V21" s="188">
        <f>G21+H21+L21+P21+U21</f>
        <v>46263.88</v>
      </c>
      <c r="W21" s="188">
        <v>0</v>
      </c>
      <c r="X21" s="188">
        <f>V21+W21</f>
        <v>46263.88</v>
      </c>
      <c r="Y21" s="188">
        <v>0</v>
      </c>
      <c r="Z21" s="188">
        <f>X21+Y21</f>
        <v>46263.88</v>
      </c>
      <c r="AA21" s="184"/>
    </row>
    <row r="22" spans="1:27" ht="12.75">
      <c r="A22" s="184"/>
      <c r="B22" s="185"/>
      <c r="C22" s="184" t="s">
        <v>845</v>
      </c>
      <c r="D22" s="186"/>
      <c r="E22" s="162"/>
      <c r="F22" s="162"/>
      <c r="G22" s="188"/>
      <c r="H22" s="188"/>
      <c r="I22" s="188"/>
      <c r="J22" s="188"/>
      <c r="K22" s="188"/>
      <c r="L22" s="188"/>
      <c r="M22" s="188"/>
      <c r="N22" s="188"/>
      <c r="O22" s="188"/>
      <c r="P22" s="188"/>
      <c r="Q22" s="188"/>
      <c r="R22" s="188"/>
      <c r="S22" s="188"/>
      <c r="T22" s="188"/>
      <c r="U22" s="188"/>
      <c r="V22" s="188"/>
      <c r="W22" s="188"/>
      <c r="X22" s="188"/>
      <c r="Y22" s="188"/>
      <c r="Z22" s="188"/>
      <c r="AA22" s="184"/>
    </row>
    <row r="23" spans="1:27" ht="12.75">
      <c r="A23" s="184"/>
      <c r="B23" s="185"/>
      <c r="C23" s="184" t="s">
        <v>846</v>
      </c>
      <c r="D23" s="186"/>
      <c r="E23" s="162">
        <v>0</v>
      </c>
      <c r="F23" s="162">
        <v>0</v>
      </c>
      <c r="G23" s="188">
        <f aca="true" t="shared" si="1" ref="G23:G33">E23+F23</f>
        <v>0</v>
      </c>
      <c r="H23" s="188">
        <v>0</v>
      </c>
      <c r="I23" s="188">
        <v>0</v>
      </c>
      <c r="J23" s="188">
        <v>0</v>
      </c>
      <c r="K23" s="188">
        <v>0</v>
      </c>
      <c r="L23" s="188">
        <f aca="true" t="shared" si="2" ref="L23:L33">J23+I23+K23</f>
        <v>0</v>
      </c>
      <c r="M23" s="188">
        <v>0</v>
      </c>
      <c r="N23" s="188">
        <v>0</v>
      </c>
      <c r="O23" s="188">
        <v>0</v>
      </c>
      <c r="P23" s="188">
        <f aca="true" t="shared" si="3" ref="P23:P33">M23+N23+O23</f>
        <v>0</v>
      </c>
      <c r="Q23" s="188">
        <v>0</v>
      </c>
      <c r="R23" s="188">
        <v>0</v>
      </c>
      <c r="S23" s="188">
        <v>0</v>
      </c>
      <c r="T23" s="188">
        <v>0</v>
      </c>
      <c r="U23" s="188">
        <f aca="true" t="shared" si="4" ref="U23:U33">Q23+R23+S23+T23</f>
        <v>0</v>
      </c>
      <c r="V23" s="188">
        <f aca="true" t="shared" si="5" ref="V23:V33">G23+H23+L23+P23+U23</f>
        <v>0</v>
      </c>
      <c r="W23" s="188">
        <v>0</v>
      </c>
      <c r="X23" s="188">
        <f aca="true" t="shared" si="6" ref="X23:X33">V23+W23</f>
        <v>0</v>
      </c>
      <c r="Y23" s="188">
        <v>0</v>
      </c>
      <c r="Z23" s="188">
        <f aca="true" t="shared" si="7" ref="Z23:Z33">X23+Y23</f>
        <v>0</v>
      </c>
      <c r="AA23" s="184"/>
    </row>
    <row r="24" spans="1:27" ht="12.75">
      <c r="A24" s="184"/>
      <c r="B24" s="185"/>
      <c r="C24" s="184" t="s">
        <v>847</v>
      </c>
      <c r="D24" s="186"/>
      <c r="E24" s="162">
        <v>0</v>
      </c>
      <c r="F24" s="162">
        <v>0</v>
      </c>
      <c r="G24" s="188">
        <f t="shared" si="1"/>
        <v>0</v>
      </c>
      <c r="H24" s="188">
        <v>0</v>
      </c>
      <c r="I24" s="188">
        <v>0</v>
      </c>
      <c r="J24" s="188">
        <v>0</v>
      </c>
      <c r="K24" s="188">
        <v>0</v>
      </c>
      <c r="L24" s="188">
        <f t="shared" si="2"/>
        <v>0</v>
      </c>
      <c r="M24" s="188">
        <v>0</v>
      </c>
      <c r="N24" s="188">
        <v>0</v>
      </c>
      <c r="O24" s="188">
        <v>0</v>
      </c>
      <c r="P24" s="188">
        <f t="shared" si="3"/>
        <v>0</v>
      </c>
      <c r="Q24" s="188">
        <v>0</v>
      </c>
      <c r="R24" s="188">
        <v>0</v>
      </c>
      <c r="S24" s="188">
        <v>0</v>
      </c>
      <c r="T24" s="188">
        <v>0</v>
      </c>
      <c r="U24" s="188">
        <f t="shared" si="4"/>
        <v>0</v>
      </c>
      <c r="V24" s="188">
        <f t="shared" si="5"/>
        <v>0</v>
      </c>
      <c r="W24" s="188">
        <v>0</v>
      </c>
      <c r="X24" s="188">
        <f t="shared" si="6"/>
        <v>0</v>
      </c>
      <c r="Y24" s="188">
        <v>0</v>
      </c>
      <c r="Z24" s="188">
        <f t="shared" si="7"/>
        <v>0</v>
      </c>
      <c r="AA24" s="184"/>
    </row>
    <row r="25" spans="1:27" ht="12.75">
      <c r="A25" s="184"/>
      <c r="B25" s="185"/>
      <c r="C25" s="184" t="s">
        <v>848</v>
      </c>
      <c r="D25" s="186"/>
      <c r="E25" s="162">
        <v>0</v>
      </c>
      <c r="F25" s="162">
        <v>0</v>
      </c>
      <c r="G25" s="188">
        <f t="shared" si="1"/>
        <v>0</v>
      </c>
      <c r="H25" s="188">
        <v>0</v>
      </c>
      <c r="I25" s="188">
        <v>0</v>
      </c>
      <c r="J25" s="188">
        <v>0</v>
      </c>
      <c r="K25" s="188">
        <v>0</v>
      </c>
      <c r="L25" s="188">
        <f t="shared" si="2"/>
        <v>0</v>
      </c>
      <c r="M25" s="188">
        <v>0</v>
      </c>
      <c r="N25" s="188">
        <v>0</v>
      </c>
      <c r="O25" s="188">
        <v>0</v>
      </c>
      <c r="P25" s="188">
        <f t="shared" si="3"/>
        <v>0</v>
      </c>
      <c r="Q25" s="188">
        <v>0</v>
      </c>
      <c r="R25" s="188">
        <v>0</v>
      </c>
      <c r="S25" s="188">
        <v>0</v>
      </c>
      <c r="T25" s="188">
        <v>0</v>
      </c>
      <c r="U25" s="188">
        <f t="shared" si="4"/>
        <v>0</v>
      </c>
      <c r="V25" s="188">
        <f t="shared" si="5"/>
        <v>0</v>
      </c>
      <c r="W25" s="188">
        <v>0</v>
      </c>
      <c r="X25" s="188">
        <f t="shared" si="6"/>
        <v>0</v>
      </c>
      <c r="Y25" s="188">
        <v>0</v>
      </c>
      <c r="Z25" s="188">
        <f t="shared" si="7"/>
        <v>0</v>
      </c>
      <c r="AA25" s="184"/>
    </row>
    <row r="26" spans="1:27" ht="12.75">
      <c r="A26" s="184" t="s">
        <v>849</v>
      </c>
      <c r="B26" s="185"/>
      <c r="C26" s="184" t="s">
        <v>850</v>
      </c>
      <c r="D26" s="186"/>
      <c r="E26" s="162">
        <v>0</v>
      </c>
      <c r="F26" s="162">
        <v>0</v>
      </c>
      <c r="G26" s="188">
        <f t="shared" si="1"/>
        <v>0</v>
      </c>
      <c r="H26" s="188">
        <v>0</v>
      </c>
      <c r="I26" s="188">
        <v>0</v>
      </c>
      <c r="J26" s="188">
        <v>0</v>
      </c>
      <c r="K26" s="188">
        <v>0</v>
      </c>
      <c r="L26" s="188">
        <f t="shared" si="2"/>
        <v>0</v>
      </c>
      <c r="M26" s="188">
        <v>0</v>
      </c>
      <c r="N26" s="188">
        <v>0</v>
      </c>
      <c r="O26" s="188">
        <v>0</v>
      </c>
      <c r="P26" s="188">
        <f t="shared" si="3"/>
        <v>0</v>
      </c>
      <c r="Q26" s="188">
        <v>0</v>
      </c>
      <c r="R26" s="188">
        <v>0</v>
      </c>
      <c r="S26" s="188">
        <v>0</v>
      </c>
      <c r="T26" s="188">
        <v>0</v>
      </c>
      <c r="U26" s="188">
        <f t="shared" si="4"/>
        <v>0</v>
      </c>
      <c r="V26" s="188">
        <f t="shared" si="5"/>
        <v>0</v>
      </c>
      <c r="W26" s="188">
        <v>0</v>
      </c>
      <c r="X26" s="188">
        <f t="shared" si="6"/>
        <v>0</v>
      </c>
      <c r="Y26" s="188">
        <v>0</v>
      </c>
      <c r="Z26" s="188">
        <f t="shared" si="7"/>
        <v>0</v>
      </c>
      <c r="AA26" s="184"/>
    </row>
    <row r="27" spans="1:27" ht="12.75">
      <c r="A27" s="184"/>
      <c r="B27" s="185"/>
      <c r="C27" s="184" t="s">
        <v>851</v>
      </c>
      <c r="D27" s="186"/>
      <c r="E27" s="162">
        <v>0</v>
      </c>
      <c r="F27" s="162">
        <v>1318234.22</v>
      </c>
      <c r="G27" s="188">
        <f t="shared" si="1"/>
        <v>1318234.22</v>
      </c>
      <c r="H27" s="188">
        <v>0</v>
      </c>
      <c r="I27" s="188">
        <v>0</v>
      </c>
      <c r="J27" s="188">
        <v>0</v>
      </c>
      <c r="K27" s="188">
        <v>0</v>
      </c>
      <c r="L27" s="188">
        <f t="shared" si="2"/>
        <v>0</v>
      </c>
      <c r="M27" s="188">
        <v>0</v>
      </c>
      <c r="N27" s="188">
        <v>0</v>
      </c>
      <c r="O27" s="188">
        <v>0</v>
      </c>
      <c r="P27" s="188">
        <f t="shared" si="3"/>
        <v>0</v>
      </c>
      <c r="Q27" s="188">
        <v>0</v>
      </c>
      <c r="R27" s="188">
        <v>0</v>
      </c>
      <c r="S27" s="188">
        <v>0</v>
      </c>
      <c r="T27" s="188">
        <v>0</v>
      </c>
      <c r="U27" s="188">
        <f t="shared" si="4"/>
        <v>0</v>
      </c>
      <c r="V27" s="188">
        <f t="shared" si="5"/>
        <v>1318234.22</v>
      </c>
      <c r="W27" s="188">
        <v>0</v>
      </c>
      <c r="X27" s="188">
        <f t="shared" si="6"/>
        <v>1318234.22</v>
      </c>
      <c r="Y27" s="188">
        <v>0</v>
      </c>
      <c r="Z27" s="188">
        <f t="shared" si="7"/>
        <v>1318234.22</v>
      </c>
      <c r="AA27" s="184"/>
    </row>
    <row r="28" spans="1:27" ht="12.75">
      <c r="A28" s="184" t="s">
        <v>852</v>
      </c>
      <c r="B28" s="185"/>
      <c r="C28" s="184" t="s">
        <v>538</v>
      </c>
      <c r="D28" s="186"/>
      <c r="E28" s="162">
        <v>0</v>
      </c>
      <c r="F28" s="162">
        <v>0</v>
      </c>
      <c r="G28" s="188">
        <f t="shared" si="1"/>
        <v>0</v>
      </c>
      <c r="H28" s="188">
        <v>0</v>
      </c>
      <c r="I28" s="188">
        <v>0</v>
      </c>
      <c r="J28" s="188">
        <v>0</v>
      </c>
      <c r="K28" s="188">
        <v>0</v>
      </c>
      <c r="L28" s="188">
        <f t="shared" si="2"/>
        <v>0</v>
      </c>
      <c r="M28" s="188">
        <v>0</v>
      </c>
      <c r="N28" s="188">
        <v>0</v>
      </c>
      <c r="O28" s="188">
        <v>0</v>
      </c>
      <c r="P28" s="188">
        <f t="shared" si="3"/>
        <v>0</v>
      </c>
      <c r="Q28" s="188">
        <v>0</v>
      </c>
      <c r="R28" s="188">
        <v>0</v>
      </c>
      <c r="S28" s="188">
        <v>0</v>
      </c>
      <c r="T28" s="188">
        <v>0</v>
      </c>
      <c r="U28" s="188">
        <f t="shared" si="4"/>
        <v>0</v>
      </c>
      <c r="V28" s="188">
        <f t="shared" si="5"/>
        <v>0</v>
      </c>
      <c r="W28" s="188">
        <v>0</v>
      </c>
      <c r="X28" s="188">
        <f t="shared" si="6"/>
        <v>0</v>
      </c>
      <c r="Y28" s="188">
        <v>0</v>
      </c>
      <c r="Z28" s="188">
        <f t="shared" si="7"/>
        <v>0</v>
      </c>
      <c r="AA28" s="184"/>
    </row>
    <row r="29" spans="1:26" ht="12.75" hidden="1" outlineLevel="1">
      <c r="A29" s="143" t="s">
        <v>853</v>
      </c>
      <c r="C29" s="88" t="s">
        <v>854</v>
      </c>
      <c r="D29" s="88" t="s">
        <v>855</v>
      </c>
      <c r="E29" s="143">
        <v>0</v>
      </c>
      <c r="F29" s="143">
        <v>0</v>
      </c>
      <c r="G29" s="88">
        <f t="shared" si="1"/>
        <v>0</v>
      </c>
      <c r="H29" s="143">
        <v>0</v>
      </c>
      <c r="I29" s="143">
        <v>0</v>
      </c>
      <c r="J29" s="143">
        <v>0</v>
      </c>
      <c r="K29" s="143">
        <v>0</v>
      </c>
      <c r="L29" s="143">
        <f t="shared" si="2"/>
        <v>0</v>
      </c>
      <c r="M29" s="143">
        <v>0</v>
      </c>
      <c r="N29" s="143">
        <v>0</v>
      </c>
      <c r="O29" s="143">
        <v>0</v>
      </c>
      <c r="P29" s="143">
        <f t="shared" si="3"/>
        <v>0</v>
      </c>
      <c r="Q29" s="88">
        <v>0</v>
      </c>
      <c r="R29" s="88">
        <v>0</v>
      </c>
      <c r="S29" s="88">
        <v>0</v>
      </c>
      <c r="T29" s="88">
        <v>0</v>
      </c>
      <c r="U29" s="88">
        <f t="shared" si="4"/>
        <v>0</v>
      </c>
      <c r="V29" s="88">
        <f t="shared" si="5"/>
        <v>0</v>
      </c>
      <c r="W29" s="143">
        <v>0</v>
      </c>
      <c r="X29" s="143">
        <f t="shared" si="6"/>
        <v>0</v>
      </c>
      <c r="Y29" s="88">
        <v>46300</v>
      </c>
      <c r="Z29" s="143">
        <f t="shared" si="7"/>
        <v>46300</v>
      </c>
    </row>
    <row r="30" spans="1:26" ht="12.75" hidden="1" outlineLevel="1">
      <c r="A30" s="143" t="s">
        <v>856</v>
      </c>
      <c r="C30" s="88" t="s">
        <v>857</v>
      </c>
      <c r="D30" s="88" t="s">
        <v>858</v>
      </c>
      <c r="E30" s="143">
        <v>66624.15</v>
      </c>
      <c r="F30" s="143">
        <v>0</v>
      </c>
      <c r="G30" s="88">
        <f t="shared" si="1"/>
        <v>66624.15</v>
      </c>
      <c r="H30" s="143">
        <v>117647.52</v>
      </c>
      <c r="I30" s="143">
        <v>0</v>
      </c>
      <c r="J30" s="143">
        <v>0</v>
      </c>
      <c r="K30" s="143">
        <v>0</v>
      </c>
      <c r="L30" s="143">
        <f t="shared" si="2"/>
        <v>0</v>
      </c>
      <c r="M30" s="143">
        <v>0</v>
      </c>
      <c r="N30" s="143">
        <v>0</v>
      </c>
      <c r="O30" s="143">
        <v>0</v>
      </c>
      <c r="P30" s="143">
        <f t="shared" si="3"/>
        <v>0</v>
      </c>
      <c r="Q30" s="88">
        <v>0</v>
      </c>
      <c r="R30" s="88">
        <v>0</v>
      </c>
      <c r="S30" s="88">
        <v>-4.48</v>
      </c>
      <c r="T30" s="88">
        <v>0</v>
      </c>
      <c r="U30" s="88">
        <f t="shared" si="4"/>
        <v>-4.48</v>
      </c>
      <c r="V30" s="88">
        <f t="shared" si="5"/>
        <v>184267.18999999997</v>
      </c>
      <c r="W30" s="143">
        <v>0</v>
      </c>
      <c r="X30" s="143">
        <f t="shared" si="6"/>
        <v>184267.18999999997</v>
      </c>
      <c r="Y30" s="88">
        <v>2661960.9</v>
      </c>
      <c r="Z30" s="143">
        <f t="shared" si="7"/>
        <v>2846228.09</v>
      </c>
    </row>
    <row r="31" spans="1:26" ht="12.75" hidden="1" outlineLevel="1">
      <c r="A31" s="143" t="s">
        <v>859</v>
      </c>
      <c r="C31" s="88" t="s">
        <v>860</v>
      </c>
      <c r="D31" s="88" t="s">
        <v>861</v>
      </c>
      <c r="E31" s="143">
        <v>0</v>
      </c>
      <c r="F31" s="143">
        <v>0</v>
      </c>
      <c r="G31" s="88">
        <f t="shared" si="1"/>
        <v>0</v>
      </c>
      <c r="H31" s="143">
        <v>0</v>
      </c>
      <c r="I31" s="143">
        <v>0</v>
      </c>
      <c r="J31" s="143">
        <v>0</v>
      </c>
      <c r="K31" s="143">
        <v>0</v>
      </c>
      <c r="L31" s="143">
        <f t="shared" si="2"/>
        <v>0</v>
      </c>
      <c r="M31" s="143">
        <v>0</v>
      </c>
      <c r="N31" s="143">
        <v>0</v>
      </c>
      <c r="O31" s="143">
        <v>0</v>
      </c>
      <c r="P31" s="143">
        <f t="shared" si="3"/>
        <v>0</v>
      </c>
      <c r="Q31" s="88">
        <v>0</v>
      </c>
      <c r="R31" s="88">
        <v>0</v>
      </c>
      <c r="S31" s="88">
        <v>0</v>
      </c>
      <c r="T31" s="88">
        <v>0</v>
      </c>
      <c r="U31" s="88">
        <f t="shared" si="4"/>
        <v>0</v>
      </c>
      <c r="V31" s="88">
        <f t="shared" si="5"/>
        <v>0</v>
      </c>
      <c r="W31" s="143">
        <v>0</v>
      </c>
      <c r="X31" s="143">
        <f t="shared" si="6"/>
        <v>0</v>
      </c>
      <c r="Y31" s="88">
        <v>3393445.53</v>
      </c>
      <c r="Z31" s="143">
        <f t="shared" si="7"/>
        <v>3393445.53</v>
      </c>
    </row>
    <row r="32" spans="1:26" ht="12.75" hidden="1" outlineLevel="1">
      <c r="A32" s="143" t="s">
        <v>862</v>
      </c>
      <c r="C32" s="88" t="s">
        <v>863</v>
      </c>
      <c r="D32" s="88" t="s">
        <v>864</v>
      </c>
      <c r="E32" s="143">
        <v>0</v>
      </c>
      <c r="F32" s="143">
        <v>0</v>
      </c>
      <c r="G32" s="88">
        <f t="shared" si="1"/>
        <v>0</v>
      </c>
      <c r="H32" s="143">
        <v>-131764.26</v>
      </c>
      <c r="I32" s="143">
        <v>0</v>
      </c>
      <c r="J32" s="143">
        <v>0</v>
      </c>
      <c r="K32" s="143">
        <v>0</v>
      </c>
      <c r="L32" s="143">
        <f t="shared" si="2"/>
        <v>0</v>
      </c>
      <c r="M32" s="143">
        <v>0</v>
      </c>
      <c r="N32" s="143">
        <v>0</v>
      </c>
      <c r="O32" s="143">
        <v>0</v>
      </c>
      <c r="P32" s="143">
        <f t="shared" si="3"/>
        <v>0</v>
      </c>
      <c r="Q32" s="88">
        <v>0</v>
      </c>
      <c r="R32" s="88">
        <v>0</v>
      </c>
      <c r="S32" s="88">
        <v>0</v>
      </c>
      <c r="T32" s="88">
        <v>0</v>
      </c>
      <c r="U32" s="88">
        <f t="shared" si="4"/>
        <v>0</v>
      </c>
      <c r="V32" s="88">
        <f t="shared" si="5"/>
        <v>-131764.26</v>
      </c>
      <c r="W32" s="143">
        <v>0</v>
      </c>
      <c r="X32" s="143">
        <f t="shared" si="6"/>
        <v>-131764.26</v>
      </c>
      <c r="Y32" s="88">
        <v>0</v>
      </c>
      <c r="Z32" s="143">
        <f t="shared" si="7"/>
        <v>-131764.26</v>
      </c>
    </row>
    <row r="33" spans="1:27" ht="12.75" collapsed="1">
      <c r="A33" s="184" t="s">
        <v>865</v>
      </c>
      <c r="B33" s="185"/>
      <c r="C33" s="184" t="s">
        <v>539</v>
      </c>
      <c r="D33" s="186"/>
      <c r="E33" s="162">
        <v>66624.15</v>
      </c>
      <c r="F33" s="162">
        <v>19722202.599999998</v>
      </c>
      <c r="G33" s="188">
        <f t="shared" si="1"/>
        <v>19788826.749999996</v>
      </c>
      <c r="H33" s="188">
        <v>-14116.74</v>
      </c>
      <c r="I33" s="188">
        <v>0</v>
      </c>
      <c r="J33" s="188">
        <v>0</v>
      </c>
      <c r="K33" s="188">
        <v>0</v>
      </c>
      <c r="L33" s="188">
        <f t="shared" si="2"/>
        <v>0</v>
      </c>
      <c r="M33" s="188">
        <v>0</v>
      </c>
      <c r="N33" s="188">
        <v>0</v>
      </c>
      <c r="O33" s="188">
        <v>0</v>
      </c>
      <c r="P33" s="188">
        <f t="shared" si="3"/>
        <v>0</v>
      </c>
      <c r="Q33" s="188">
        <v>0</v>
      </c>
      <c r="R33" s="188">
        <v>0</v>
      </c>
      <c r="S33" s="188">
        <v>-4.48</v>
      </c>
      <c r="T33" s="188">
        <v>0</v>
      </c>
      <c r="U33" s="188">
        <f t="shared" si="4"/>
        <v>-4.48</v>
      </c>
      <c r="V33" s="188">
        <f t="shared" si="5"/>
        <v>19774705.529999997</v>
      </c>
      <c r="W33" s="188">
        <v>0</v>
      </c>
      <c r="X33" s="188">
        <f t="shared" si="6"/>
        <v>19774705.529999997</v>
      </c>
      <c r="Y33" s="188">
        <v>6101706.43</v>
      </c>
      <c r="Z33" s="188">
        <f t="shared" si="7"/>
        <v>25876411.959999997</v>
      </c>
      <c r="AA33" s="184"/>
    </row>
    <row r="34" spans="1:27" ht="15.75">
      <c r="A34" s="193"/>
      <c r="B34" s="190"/>
      <c r="C34" s="80" t="s">
        <v>866</v>
      </c>
      <c r="D34" s="66"/>
      <c r="E34" s="126">
        <f aca="true" t="shared" si="8" ref="E34:T34">+E16+E18+E19+E20+E21+E23+E24+E25+E26+E27+E28+E33</f>
        <v>66624.15</v>
      </c>
      <c r="F34" s="126">
        <f t="shared" si="8"/>
        <v>21086700.7</v>
      </c>
      <c r="G34" s="192">
        <f t="shared" si="8"/>
        <v>21153324.849999998</v>
      </c>
      <c r="H34" s="192">
        <f t="shared" si="8"/>
        <v>2728652.6399999997</v>
      </c>
      <c r="I34" s="192">
        <f t="shared" si="8"/>
        <v>0</v>
      </c>
      <c r="J34" s="192">
        <f t="shared" si="8"/>
        <v>0</v>
      </c>
      <c r="K34" s="192">
        <f t="shared" si="8"/>
        <v>0</v>
      </c>
      <c r="L34" s="192">
        <f t="shared" si="8"/>
        <v>0</v>
      </c>
      <c r="M34" s="192">
        <f t="shared" si="8"/>
        <v>0</v>
      </c>
      <c r="N34" s="192">
        <f t="shared" si="8"/>
        <v>0</v>
      </c>
      <c r="O34" s="192">
        <f t="shared" si="8"/>
        <v>0</v>
      </c>
      <c r="P34" s="192">
        <f t="shared" si="8"/>
        <v>0</v>
      </c>
      <c r="Q34" s="192">
        <f t="shared" si="8"/>
        <v>0</v>
      </c>
      <c r="R34" s="192">
        <f t="shared" si="8"/>
        <v>0</v>
      </c>
      <c r="S34" s="192">
        <f t="shared" si="8"/>
        <v>-4.48</v>
      </c>
      <c r="T34" s="192">
        <f t="shared" si="8"/>
        <v>0</v>
      </c>
      <c r="U34" s="192">
        <f>+U16+U21+U23+U24+U25+U26+U27+U28+U33</f>
        <v>-4.48</v>
      </c>
      <c r="V34" s="192">
        <f>+V16+V18+V19+V20+V21+V23+V24+V25+V26+V27+V28+V33</f>
        <v>23881973.009999998</v>
      </c>
      <c r="W34" s="192">
        <f>+W16+W18+W19+W20+W21+W23+W24+W25+W26+W27+W28+W33</f>
        <v>0</v>
      </c>
      <c r="X34" s="192">
        <f>+X16+X18+X19+X20+X21+X23+X24+X25+X26+X27+X28+X33</f>
        <v>23881973.009999998</v>
      </c>
      <c r="Y34" s="192">
        <f>+Y16+Y18+Y19+Y20+Y21+Y23+Y24+Y25+Y26+Y27+Y28+Y33</f>
        <v>6047206.43</v>
      </c>
      <c r="Z34" s="192">
        <f>+Z16+Z18+Z19+Z20+Z21+Z23+Z24+Z25+Z26+Z27+Z28+Z33</f>
        <v>29929179.439999998</v>
      </c>
      <c r="AA34" s="183"/>
    </row>
    <row r="35" spans="2:26" ht="12.75">
      <c r="B35" s="185"/>
      <c r="C35" s="184"/>
      <c r="D35" s="186"/>
      <c r="E35" s="162"/>
      <c r="F35" s="162"/>
      <c r="G35" s="188"/>
      <c r="H35" s="188"/>
      <c r="I35" s="188"/>
      <c r="J35" s="188"/>
      <c r="K35" s="188"/>
      <c r="L35" s="188"/>
      <c r="M35" s="188"/>
      <c r="N35" s="188"/>
      <c r="O35" s="188"/>
      <c r="P35" s="188"/>
      <c r="Q35" s="188"/>
      <c r="R35" s="188"/>
      <c r="S35" s="188"/>
      <c r="T35" s="188"/>
      <c r="U35" s="188"/>
      <c r="V35" s="188"/>
      <c r="W35" s="188"/>
      <c r="X35" s="188"/>
      <c r="Y35" s="188"/>
      <c r="Z35" s="188"/>
    </row>
    <row r="36" spans="1:27" ht="15">
      <c r="A36" s="183"/>
      <c r="B36" s="190" t="s">
        <v>540</v>
      </c>
      <c r="C36" s="81"/>
      <c r="D36" s="191"/>
      <c r="E36" s="162"/>
      <c r="F36" s="162"/>
      <c r="G36" s="188"/>
      <c r="H36" s="188"/>
      <c r="I36" s="188"/>
      <c r="J36" s="188"/>
      <c r="K36" s="188"/>
      <c r="L36" s="188"/>
      <c r="M36" s="188"/>
      <c r="N36" s="188"/>
      <c r="O36" s="188"/>
      <c r="P36" s="188"/>
      <c r="Q36" s="188"/>
      <c r="R36" s="188"/>
      <c r="S36" s="188"/>
      <c r="T36" s="188"/>
      <c r="U36" s="188"/>
      <c r="V36" s="188"/>
      <c r="W36" s="188"/>
      <c r="X36" s="188"/>
      <c r="Y36" s="188"/>
      <c r="Z36" s="188"/>
      <c r="AA36" s="183"/>
    </row>
    <row r="37" spans="1:26" ht="12.75" hidden="1" outlineLevel="1">
      <c r="A37" s="143" t="s">
        <v>867</v>
      </c>
      <c r="C37" s="88" t="s">
        <v>868</v>
      </c>
      <c r="D37" s="88" t="s">
        <v>869</v>
      </c>
      <c r="E37" s="143">
        <v>0</v>
      </c>
      <c r="F37" s="143">
        <v>75284.35</v>
      </c>
      <c r="G37" s="88">
        <f aca="true" t="shared" si="9" ref="G37:G68">E37+F37</f>
        <v>75284.35</v>
      </c>
      <c r="H37" s="143">
        <v>27995</v>
      </c>
      <c r="I37" s="143">
        <v>0</v>
      </c>
      <c r="J37" s="143">
        <v>0</v>
      </c>
      <c r="K37" s="143">
        <v>0</v>
      </c>
      <c r="L37" s="143">
        <f aca="true" t="shared" si="10" ref="L37:L68">J37+I37+K37</f>
        <v>0</v>
      </c>
      <c r="M37" s="143">
        <v>0</v>
      </c>
      <c r="N37" s="143">
        <v>0</v>
      </c>
      <c r="O37" s="143">
        <v>0</v>
      </c>
      <c r="P37" s="143">
        <f aca="true" t="shared" si="11" ref="P37:P68">M37+N37+O37</f>
        <v>0</v>
      </c>
      <c r="Q37" s="88">
        <v>0</v>
      </c>
      <c r="R37" s="88">
        <v>0</v>
      </c>
      <c r="S37" s="88">
        <v>0</v>
      </c>
      <c r="T37" s="88">
        <v>0</v>
      </c>
      <c r="U37" s="88">
        <f aca="true" t="shared" si="12" ref="U37:U68">Q37+R37+S37+T37</f>
        <v>0</v>
      </c>
      <c r="V37" s="88">
        <f aca="true" t="shared" si="13" ref="V37:V68">G37+H37+L37+P37+U37</f>
        <v>103279.35</v>
      </c>
      <c r="W37" s="143">
        <v>0</v>
      </c>
      <c r="X37" s="143">
        <f aca="true" t="shared" si="14" ref="X37:X68">V37+W37</f>
        <v>103279.35</v>
      </c>
      <c r="Y37" s="88">
        <v>0</v>
      </c>
      <c r="Z37" s="143">
        <f aca="true" t="shared" si="15" ref="Z37:Z68">X37+Y37</f>
        <v>103279.35</v>
      </c>
    </row>
    <row r="38" spans="1:26" ht="12.75" hidden="1" outlineLevel="1">
      <c r="A38" s="143" t="s">
        <v>870</v>
      </c>
      <c r="C38" s="88" t="s">
        <v>871</v>
      </c>
      <c r="D38" s="88" t="s">
        <v>872</v>
      </c>
      <c r="E38" s="143">
        <v>0</v>
      </c>
      <c r="F38" s="143">
        <v>0</v>
      </c>
      <c r="G38" s="88">
        <f t="shared" si="9"/>
        <v>0</v>
      </c>
      <c r="H38" s="143">
        <v>15000</v>
      </c>
      <c r="I38" s="143">
        <v>0</v>
      </c>
      <c r="J38" s="143">
        <v>0</v>
      </c>
      <c r="K38" s="143">
        <v>0</v>
      </c>
      <c r="L38" s="143">
        <f t="shared" si="10"/>
        <v>0</v>
      </c>
      <c r="M38" s="143">
        <v>0</v>
      </c>
      <c r="N38" s="143">
        <v>0</v>
      </c>
      <c r="O38" s="143">
        <v>0</v>
      </c>
      <c r="P38" s="143">
        <f t="shared" si="11"/>
        <v>0</v>
      </c>
      <c r="Q38" s="88">
        <v>0</v>
      </c>
      <c r="R38" s="88">
        <v>0</v>
      </c>
      <c r="S38" s="88">
        <v>0</v>
      </c>
      <c r="T38" s="88">
        <v>0</v>
      </c>
      <c r="U38" s="88">
        <f t="shared" si="12"/>
        <v>0</v>
      </c>
      <c r="V38" s="88">
        <f t="shared" si="13"/>
        <v>15000</v>
      </c>
      <c r="W38" s="143">
        <v>0</v>
      </c>
      <c r="X38" s="143">
        <f t="shared" si="14"/>
        <v>15000</v>
      </c>
      <c r="Y38" s="88">
        <v>937.4</v>
      </c>
      <c r="Z38" s="143">
        <f t="shared" si="15"/>
        <v>15937.4</v>
      </c>
    </row>
    <row r="39" spans="1:26" ht="12.75" hidden="1" outlineLevel="1">
      <c r="A39" s="143" t="s">
        <v>873</v>
      </c>
      <c r="C39" s="88" t="s">
        <v>874</v>
      </c>
      <c r="D39" s="88" t="s">
        <v>875</v>
      </c>
      <c r="E39" s="143">
        <v>0</v>
      </c>
      <c r="F39" s="143">
        <v>314191.17</v>
      </c>
      <c r="G39" s="88">
        <f t="shared" si="9"/>
        <v>314191.17</v>
      </c>
      <c r="H39" s="143">
        <v>394.3</v>
      </c>
      <c r="I39" s="143">
        <v>0</v>
      </c>
      <c r="J39" s="143">
        <v>0</v>
      </c>
      <c r="K39" s="143">
        <v>0</v>
      </c>
      <c r="L39" s="143">
        <f t="shared" si="10"/>
        <v>0</v>
      </c>
      <c r="M39" s="143">
        <v>0</v>
      </c>
      <c r="N39" s="143">
        <v>0</v>
      </c>
      <c r="O39" s="143">
        <v>0</v>
      </c>
      <c r="P39" s="143">
        <f t="shared" si="11"/>
        <v>0</v>
      </c>
      <c r="Q39" s="88">
        <v>0</v>
      </c>
      <c r="R39" s="88">
        <v>0</v>
      </c>
      <c r="S39" s="88">
        <v>0</v>
      </c>
      <c r="T39" s="88">
        <v>0</v>
      </c>
      <c r="U39" s="88">
        <f t="shared" si="12"/>
        <v>0</v>
      </c>
      <c r="V39" s="88">
        <f t="shared" si="13"/>
        <v>314585.47</v>
      </c>
      <c r="W39" s="143">
        <v>0</v>
      </c>
      <c r="X39" s="143">
        <f t="shared" si="14"/>
        <v>314585.47</v>
      </c>
      <c r="Y39" s="88">
        <v>128557.12</v>
      </c>
      <c r="Z39" s="143">
        <f t="shared" si="15"/>
        <v>443142.58999999997</v>
      </c>
    </row>
    <row r="40" spans="1:26" ht="12.75" hidden="1" outlineLevel="1">
      <c r="A40" s="143" t="s">
        <v>876</v>
      </c>
      <c r="C40" s="88" t="s">
        <v>877</v>
      </c>
      <c r="D40" s="88" t="s">
        <v>878</v>
      </c>
      <c r="E40" s="143">
        <v>0</v>
      </c>
      <c r="F40" s="143">
        <v>20308.494</v>
      </c>
      <c r="G40" s="88">
        <f t="shared" si="9"/>
        <v>20308.494</v>
      </c>
      <c r="H40" s="143">
        <v>0</v>
      </c>
      <c r="I40" s="143">
        <v>0</v>
      </c>
      <c r="J40" s="143">
        <v>0</v>
      </c>
      <c r="K40" s="143">
        <v>0</v>
      </c>
      <c r="L40" s="143">
        <f t="shared" si="10"/>
        <v>0</v>
      </c>
      <c r="M40" s="143">
        <v>0</v>
      </c>
      <c r="N40" s="143">
        <v>0</v>
      </c>
      <c r="O40" s="143">
        <v>0</v>
      </c>
      <c r="P40" s="143">
        <f t="shared" si="11"/>
        <v>0</v>
      </c>
      <c r="Q40" s="88">
        <v>0</v>
      </c>
      <c r="R40" s="88">
        <v>0</v>
      </c>
      <c r="S40" s="88">
        <v>0</v>
      </c>
      <c r="T40" s="88">
        <v>0</v>
      </c>
      <c r="U40" s="88">
        <f t="shared" si="12"/>
        <v>0</v>
      </c>
      <c r="V40" s="88">
        <f t="shared" si="13"/>
        <v>20308.494</v>
      </c>
      <c r="W40" s="143">
        <v>0</v>
      </c>
      <c r="X40" s="143">
        <f t="shared" si="14"/>
        <v>20308.494</v>
      </c>
      <c r="Y40" s="88">
        <v>937.4</v>
      </c>
      <c r="Z40" s="143">
        <f t="shared" si="15"/>
        <v>21245.894</v>
      </c>
    </row>
    <row r="41" spans="1:26" ht="12.75" hidden="1" outlineLevel="1">
      <c r="A41" s="143" t="s">
        <v>879</v>
      </c>
      <c r="C41" s="88" t="s">
        <v>880</v>
      </c>
      <c r="D41" s="88" t="s">
        <v>881</v>
      </c>
      <c r="E41" s="143">
        <v>0</v>
      </c>
      <c r="F41" s="143">
        <v>7140101.396</v>
      </c>
      <c r="G41" s="88">
        <f t="shared" si="9"/>
        <v>7140101.396</v>
      </c>
      <c r="H41" s="143">
        <v>50302.05</v>
      </c>
      <c r="I41" s="143">
        <v>0</v>
      </c>
      <c r="J41" s="143">
        <v>0</v>
      </c>
      <c r="K41" s="143">
        <v>0</v>
      </c>
      <c r="L41" s="143">
        <f t="shared" si="10"/>
        <v>0</v>
      </c>
      <c r="M41" s="143">
        <v>0</v>
      </c>
      <c r="N41" s="143">
        <v>0</v>
      </c>
      <c r="O41" s="143">
        <v>0</v>
      </c>
      <c r="P41" s="143">
        <f t="shared" si="11"/>
        <v>0</v>
      </c>
      <c r="Q41" s="88">
        <v>0</v>
      </c>
      <c r="R41" s="88">
        <v>0</v>
      </c>
      <c r="S41" s="88">
        <v>0</v>
      </c>
      <c r="T41" s="88">
        <v>0</v>
      </c>
      <c r="U41" s="88">
        <f t="shared" si="12"/>
        <v>0</v>
      </c>
      <c r="V41" s="88">
        <f t="shared" si="13"/>
        <v>7190403.4459999995</v>
      </c>
      <c r="W41" s="143">
        <v>0</v>
      </c>
      <c r="X41" s="143">
        <f t="shared" si="14"/>
        <v>7190403.4459999995</v>
      </c>
      <c r="Y41" s="88">
        <v>216714.76</v>
      </c>
      <c r="Z41" s="143">
        <f t="shared" si="15"/>
        <v>7407118.205999999</v>
      </c>
    </row>
    <row r="42" spans="1:26" ht="12.75" hidden="1" outlineLevel="1">
      <c r="A42" s="143" t="s">
        <v>882</v>
      </c>
      <c r="C42" s="88" t="s">
        <v>883</v>
      </c>
      <c r="D42" s="88" t="s">
        <v>884</v>
      </c>
      <c r="E42" s="143">
        <v>-0.002</v>
      </c>
      <c r="F42" s="143">
        <v>8207858.294</v>
      </c>
      <c r="G42" s="88">
        <f t="shared" si="9"/>
        <v>8207858.291999999</v>
      </c>
      <c r="H42" s="143">
        <v>288066.42</v>
      </c>
      <c r="I42" s="143">
        <v>0</v>
      </c>
      <c r="J42" s="143">
        <v>0</v>
      </c>
      <c r="K42" s="143">
        <v>0</v>
      </c>
      <c r="L42" s="143">
        <f t="shared" si="10"/>
        <v>0</v>
      </c>
      <c r="M42" s="143">
        <v>0</v>
      </c>
      <c r="N42" s="143">
        <v>0</v>
      </c>
      <c r="O42" s="143">
        <v>0</v>
      </c>
      <c r="P42" s="143">
        <f t="shared" si="11"/>
        <v>0</v>
      </c>
      <c r="Q42" s="88">
        <v>0</v>
      </c>
      <c r="R42" s="88">
        <v>0</v>
      </c>
      <c r="S42" s="88">
        <v>0</v>
      </c>
      <c r="T42" s="88">
        <v>0</v>
      </c>
      <c r="U42" s="88">
        <f t="shared" si="12"/>
        <v>0</v>
      </c>
      <c r="V42" s="88">
        <f t="shared" si="13"/>
        <v>8495924.712</v>
      </c>
      <c r="W42" s="143">
        <v>0</v>
      </c>
      <c r="X42" s="143">
        <f t="shared" si="14"/>
        <v>8495924.712</v>
      </c>
      <c r="Y42" s="88">
        <v>589958.553</v>
      </c>
      <c r="Z42" s="143">
        <f t="shared" si="15"/>
        <v>9085883.264999999</v>
      </c>
    </row>
    <row r="43" spans="1:26" ht="12.75" hidden="1" outlineLevel="1">
      <c r="A43" s="143" t="s">
        <v>885</v>
      </c>
      <c r="C43" s="88" t="s">
        <v>886</v>
      </c>
      <c r="D43" s="88" t="s">
        <v>887</v>
      </c>
      <c r="E43" s="143">
        <v>0</v>
      </c>
      <c r="F43" s="143">
        <v>444468.524</v>
      </c>
      <c r="G43" s="88">
        <f t="shared" si="9"/>
        <v>444468.524</v>
      </c>
      <c r="H43" s="143">
        <v>0</v>
      </c>
      <c r="I43" s="143">
        <v>0</v>
      </c>
      <c r="J43" s="143">
        <v>0</v>
      </c>
      <c r="K43" s="143">
        <v>0</v>
      </c>
      <c r="L43" s="143">
        <f t="shared" si="10"/>
        <v>0</v>
      </c>
      <c r="M43" s="143">
        <v>0</v>
      </c>
      <c r="N43" s="143">
        <v>0</v>
      </c>
      <c r="O43" s="143">
        <v>0</v>
      </c>
      <c r="P43" s="143">
        <f t="shared" si="11"/>
        <v>0</v>
      </c>
      <c r="Q43" s="88">
        <v>0</v>
      </c>
      <c r="R43" s="88">
        <v>0</v>
      </c>
      <c r="S43" s="88">
        <v>0</v>
      </c>
      <c r="T43" s="88">
        <v>0</v>
      </c>
      <c r="U43" s="88">
        <f t="shared" si="12"/>
        <v>0</v>
      </c>
      <c r="V43" s="88">
        <f t="shared" si="13"/>
        <v>444468.524</v>
      </c>
      <c r="W43" s="143">
        <v>0</v>
      </c>
      <c r="X43" s="143">
        <f t="shared" si="14"/>
        <v>444468.524</v>
      </c>
      <c r="Y43" s="88">
        <v>12666.37</v>
      </c>
      <c r="Z43" s="143">
        <f t="shared" si="15"/>
        <v>457134.894</v>
      </c>
    </row>
    <row r="44" spans="1:26" ht="12.75" hidden="1" outlineLevel="1">
      <c r="A44" s="143" t="s">
        <v>888</v>
      </c>
      <c r="C44" s="88" t="s">
        <v>889</v>
      </c>
      <c r="D44" s="88" t="s">
        <v>890</v>
      </c>
      <c r="E44" s="143">
        <v>-0.004</v>
      </c>
      <c r="F44" s="143">
        <v>2037969.8429999999</v>
      </c>
      <c r="G44" s="88">
        <f t="shared" si="9"/>
        <v>2037969.839</v>
      </c>
      <c r="H44" s="143">
        <v>6953.146</v>
      </c>
      <c r="I44" s="143">
        <v>0</v>
      </c>
      <c r="J44" s="143">
        <v>0</v>
      </c>
      <c r="K44" s="143">
        <v>0</v>
      </c>
      <c r="L44" s="143">
        <f t="shared" si="10"/>
        <v>0</v>
      </c>
      <c r="M44" s="143">
        <v>0</v>
      </c>
      <c r="N44" s="143">
        <v>0</v>
      </c>
      <c r="O44" s="143">
        <v>0</v>
      </c>
      <c r="P44" s="143">
        <f t="shared" si="11"/>
        <v>0</v>
      </c>
      <c r="Q44" s="88">
        <v>0</v>
      </c>
      <c r="R44" s="88">
        <v>0</v>
      </c>
      <c r="S44" s="88">
        <v>0</v>
      </c>
      <c r="T44" s="88">
        <v>0</v>
      </c>
      <c r="U44" s="88">
        <f t="shared" si="12"/>
        <v>0</v>
      </c>
      <c r="V44" s="88">
        <f t="shared" si="13"/>
        <v>2044922.9849999999</v>
      </c>
      <c r="W44" s="143">
        <v>0</v>
      </c>
      <c r="X44" s="143">
        <f t="shared" si="14"/>
        <v>2044922.9849999999</v>
      </c>
      <c r="Y44" s="88">
        <v>129139.144</v>
      </c>
      <c r="Z44" s="143">
        <f t="shared" si="15"/>
        <v>2174062.1289999997</v>
      </c>
    </row>
    <row r="45" spans="1:26" ht="12.75" hidden="1" outlineLevel="1">
      <c r="A45" s="143" t="s">
        <v>891</v>
      </c>
      <c r="C45" s="88" t="s">
        <v>892</v>
      </c>
      <c r="D45" s="88" t="s">
        <v>893</v>
      </c>
      <c r="E45" s="143">
        <v>0</v>
      </c>
      <c r="F45" s="143">
        <v>191787.98</v>
      </c>
      <c r="G45" s="88">
        <f t="shared" si="9"/>
        <v>191787.98</v>
      </c>
      <c r="H45" s="143">
        <v>0</v>
      </c>
      <c r="I45" s="143">
        <v>0</v>
      </c>
      <c r="J45" s="143">
        <v>0</v>
      </c>
      <c r="K45" s="143">
        <v>0</v>
      </c>
      <c r="L45" s="143">
        <f t="shared" si="10"/>
        <v>0</v>
      </c>
      <c r="M45" s="143">
        <v>0</v>
      </c>
      <c r="N45" s="143">
        <v>0</v>
      </c>
      <c r="O45" s="143">
        <v>0</v>
      </c>
      <c r="P45" s="143">
        <f t="shared" si="11"/>
        <v>0</v>
      </c>
      <c r="Q45" s="88">
        <v>0</v>
      </c>
      <c r="R45" s="88">
        <v>0</v>
      </c>
      <c r="S45" s="88">
        <v>0</v>
      </c>
      <c r="T45" s="88">
        <v>0</v>
      </c>
      <c r="U45" s="88">
        <f t="shared" si="12"/>
        <v>0</v>
      </c>
      <c r="V45" s="88">
        <f t="shared" si="13"/>
        <v>191787.98</v>
      </c>
      <c r="W45" s="143">
        <v>0</v>
      </c>
      <c r="X45" s="143">
        <f t="shared" si="14"/>
        <v>191787.98</v>
      </c>
      <c r="Y45" s="88">
        <v>0</v>
      </c>
      <c r="Z45" s="143">
        <f t="shared" si="15"/>
        <v>191787.98</v>
      </c>
    </row>
    <row r="46" spans="1:26" ht="12.75" hidden="1" outlineLevel="1">
      <c r="A46" s="143" t="s">
        <v>894</v>
      </c>
      <c r="C46" s="88" t="s">
        <v>895</v>
      </c>
      <c r="D46" s="88" t="s">
        <v>896</v>
      </c>
      <c r="E46" s="143">
        <v>-0.002</v>
      </c>
      <c r="F46" s="143">
        <v>35965.148</v>
      </c>
      <c r="G46" s="88">
        <f t="shared" si="9"/>
        <v>35965.146</v>
      </c>
      <c r="H46" s="143">
        <v>18254.526</v>
      </c>
      <c r="I46" s="143">
        <v>0</v>
      </c>
      <c r="J46" s="143">
        <v>0</v>
      </c>
      <c r="K46" s="143">
        <v>0</v>
      </c>
      <c r="L46" s="143">
        <f t="shared" si="10"/>
        <v>0</v>
      </c>
      <c r="M46" s="143">
        <v>0</v>
      </c>
      <c r="N46" s="143">
        <v>0</v>
      </c>
      <c r="O46" s="143">
        <v>0</v>
      </c>
      <c r="P46" s="143">
        <f t="shared" si="11"/>
        <v>0</v>
      </c>
      <c r="Q46" s="88">
        <v>0</v>
      </c>
      <c r="R46" s="88">
        <v>0</v>
      </c>
      <c r="S46" s="88">
        <v>0</v>
      </c>
      <c r="T46" s="88">
        <v>0</v>
      </c>
      <c r="U46" s="88">
        <f t="shared" si="12"/>
        <v>0</v>
      </c>
      <c r="V46" s="88">
        <f t="shared" si="13"/>
        <v>54219.672000000006</v>
      </c>
      <c r="W46" s="143">
        <v>0</v>
      </c>
      <c r="X46" s="143">
        <f t="shared" si="14"/>
        <v>54219.672000000006</v>
      </c>
      <c r="Y46" s="88">
        <v>13162.953</v>
      </c>
      <c r="Z46" s="143">
        <f t="shared" si="15"/>
        <v>67382.625</v>
      </c>
    </row>
    <row r="47" spans="1:26" ht="12.75" hidden="1" outlineLevel="1">
      <c r="A47" s="143" t="s">
        <v>897</v>
      </c>
      <c r="C47" s="88" t="s">
        <v>898</v>
      </c>
      <c r="D47" s="88" t="s">
        <v>899</v>
      </c>
      <c r="E47" s="143">
        <v>0</v>
      </c>
      <c r="F47" s="143">
        <v>-146677.6</v>
      </c>
      <c r="G47" s="88">
        <f t="shared" si="9"/>
        <v>-146677.6</v>
      </c>
      <c r="H47" s="143">
        <v>0</v>
      </c>
      <c r="I47" s="143">
        <v>0</v>
      </c>
      <c r="J47" s="143">
        <v>0</v>
      </c>
      <c r="K47" s="143">
        <v>0</v>
      </c>
      <c r="L47" s="143">
        <f t="shared" si="10"/>
        <v>0</v>
      </c>
      <c r="M47" s="143">
        <v>0</v>
      </c>
      <c r="N47" s="143">
        <v>0</v>
      </c>
      <c r="O47" s="143">
        <v>0</v>
      </c>
      <c r="P47" s="143">
        <f t="shared" si="11"/>
        <v>0</v>
      </c>
      <c r="Q47" s="88">
        <v>0</v>
      </c>
      <c r="R47" s="88">
        <v>0</v>
      </c>
      <c r="S47" s="88">
        <v>0</v>
      </c>
      <c r="T47" s="88">
        <v>0</v>
      </c>
      <c r="U47" s="88">
        <f t="shared" si="12"/>
        <v>0</v>
      </c>
      <c r="V47" s="88">
        <f t="shared" si="13"/>
        <v>-146677.6</v>
      </c>
      <c r="W47" s="143">
        <v>0</v>
      </c>
      <c r="X47" s="143">
        <f t="shared" si="14"/>
        <v>-146677.6</v>
      </c>
      <c r="Y47" s="88">
        <v>12673.26</v>
      </c>
      <c r="Z47" s="143">
        <f t="shared" si="15"/>
        <v>-134004.34</v>
      </c>
    </row>
    <row r="48" spans="1:26" ht="12.75" hidden="1" outlineLevel="1">
      <c r="A48" s="143" t="s">
        <v>900</v>
      </c>
      <c r="C48" s="88" t="s">
        <v>901</v>
      </c>
      <c r="D48" s="88" t="s">
        <v>902</v>
      </c>
      <c r="E48" s="143">
        <v>0</v>
      </c>
      <c r="F48" s="143">
        <v>199149.95</v>
      </c>
      <c r="G48" s="88">
        <f t="shared" si="9"/>
        <v>199149.95</v>
      </c>
      <c r="H48" s="143">
        <v>-51228.66</v>
      </c>
      <c r="I48" s="143">
        <v>0</v>
      </c>
      <c r="J48" s="143">
        <v>0</v>
      </c>
      <c r="K48" s="143">
        <v>0</v>
      </c>
      <c r="L48" s="143">
        <f t="shared" si="10"/>
        <v>0</v>
      </c>
      <c r="M48" s="143">
        <v>0</v>
      </c>
      <c r="N48" s="143">
        <v>0</v>
      </c>
      <c r="O48" s="143">
        <v>0</v>
      </c>
      <c r="P48" s="143">
        <f t="shared" si="11"/>
        <v>0</v>
      </c>
      <c r="Q48" s="88">
        <v>0</v>
      </c>
      <c r="R48" s="88">
        <v>0</v>
      </c>
      <c r="S48" s="88">
        <v>0</v>
      </c>
      <c r="T48" s="88">
        <v>0</v>
      </c>
      <c r="U48" s="88">
        <f t="shared" si="12"/>
        <v>0</v>
      </c>
      <c r="V48" s="88">
        <f t="shared" si="13"/>
        <v>147921.29</v>
      </c>
      <c r="W48" s="143">
        <v>0</v>
      </c>
      <c r="X48" s="143">
        <f t="shared" si="14"/>
        <v>147921.29</v>
      </c>
      <c r="Y48" s="88">
        <v>2338.53</v>
      </c>
      <c r="Z48" s="143">
        <f t="shared" si="15"/>
        <v>150259.82</v>
      </c>
    </row>
    <row r="49" spans="1:26" ht="12.75" hidden="1" outlineLevel="1">
      <c r="A49" s="143" t="s">
        <v>903</v>
      </c>
      <c r="C49" s="88" t="s">
        <v>904</v>
      </c>
      <c r="D49" s="88" t="s">
        <v>905</v>
      </c>
      <c r="E49" s="143">
        <v>0</v>
      </c>
      <c r="F49" s="143">
        <v>51295.45</v>
      </c>
      <c r="G49" s="88">
        <f t="shared" si="9"/>
        <v>51295.45</v>
      </c>
      <c r="H49" s="143">
        <v>0</v>
      </c>
      <c r="I49" s="143">
        <v>0</v>
      </c>
      <c r="J49" s="143">
        <v>0</v>
      </c>
      <c r="K49" s="143">
        <v>0</v>
      </c>
      <c r="L49" s="143">
        <f t="shared" si="10"/>
        <v>0</v>
      </c>
      <c r="M49" s="143">
        <v>0</v>
      </c>
      <c r="N49" s="143">
        <v>0</v>
      </c>
      <c r="O49" s="143">
        <v>0</v>
      </c>
      <c r="P49" s="143">
        <f t="shared" si="11"/>
        <v>0</v>
      </c>
      <c r="Q49" s="88">
        <v>0</v>
      </c>
      <c r="R49" s="88">
        <v>0</v>
      </c>
      <c r="S49" s="88">
        <v>0</v>
      </c>
      <c r="T49" s="88">
        <v>0</v>
      </c>
      <c r="U49" s="88">
        <f t="shared" si="12"/>
        <v>0</v>
      </c>
      <c r="V49" s="88">
        <f t="shared" si="13"/>
        <v>51295.45</v>
      </c>
      <c r="W49" s="143">
        <v>0</v>
      </c>
      <c r="X49" s="143">
        <f t="shared" si="14"/>
        <v>51295.45</v>
      </c>
      <c r="Y49" s="88">
        <v>0</v>
      </c>
      <c r="Z49" s="143">
        <f t="shared" si="15"/>
        <v>51295.45</v>
      </c>
    </row>
    <row r="50" spans="1:26" ht="12.75" hidden="1" outlineLevel="1">
      <c r="A50" s="143" t="s">
        <v>906</v>
      </c>
      <c r="C50" s="88" t="s">
        <v>907</v>
      </c>
      <c r="D50" s="88" t="s">
        <v>908</v>
      </c>
      <c r="E50" s="143">
        <v>0.01</v>
      </c>
      <c r="F50" s="143">
        <v>5439506.66</v>
      </c>
      <c r="G50" s="88">
        <f t="shared" si="9"/>
        <v>5439506.67</v>
      </c>
      <c r="H50" s="143">
        <v>0</v>
      </c>
      <c r="I50" s="143">
        <v>0</v>
      </c>
      <c r="J50" s="143">
        <v>0</v>
      </c>
      <c r="K50" s="143">
        <v>0</v>
      </c>
      <c r="L50" s="143">
        <f t="shared" si="10"/>
        <v>0</v>
      </c>
      <c r="M50" s="143">
        <v>0</v>
      </c>
      <c r="N50" s="143">
        <v>0</v>
      </c>
      <c r="O50" s="143">
        <v>0</v>
      </c>
      <c r="P50" s="143">
        <f t="shared" si="11"/>
        <v>0</v>
      </c>
      <c r="Q50" s="88">
        <v>0</v>
      </c>
      <c r="R50" s="88">
        <v>0</v>
      </c>
      <c r="S50" s="88">
        <v>0</v>
      </c>
      <c r="T50" s="88">
        <v>0</v>
      </c>
      <c r="U50" s="88">
        <f t="shared" si="12"/>
        <v>0</v>
      </c>
      <c r="V50" s="88">
        <f t="shared" si="13"/>
        <v>5439506.67</v>
      </c>
      <c r="W50" s="143">
        <v>0</v>
      </c>
      <c r="X50" s="143">
        <f t="shared" si="14"/>
        <v>5439506.67</v>
      </c>
      <c r="Y50" s="88">
        <v>0</v>
      </c>
      <c r="Z50" s="143">
        <f t="shared" si="15"/>
        <v>5439506.67</v>
      </c>
    </row>
    <row r="51" spans="1:27" ht="12.75" collapsed="1">
      <c r="A51" s="184" t="s">
        <v>909</v>
      </c>
      <c r="B51" s="185"/>
      <c r="C51" s="184" t="s">
        <v>541</v>
      </c>
      <c r="D51" s="186"/>
      <c r="E51" s="162">
        <v>0.002</v>
      </c>
      <c r="F51" s="162">
        <v>24011209.659</v>
      </c>
      <c r="G51" s="188">
        <f t="shared" si="9"/>
        <v>24011209.661000002</v>
      </c>
      <c r="H51" s="188">
        <v>355736.78199999995</v>
      </c>
      <c r="I51" s="188">
        <v>0</v>
      </c>
      <c r="J51" s="188">
        <v>0</v>
      </c>
      <c r="K51" s="188">
        <v>0</v>
      </c>
      <c r="L51" s="188">
        <f t="shared" si="10"/>
        <v>0</v>
      </c>
      <c r="M51" s="188">
        <v>0</v>
      </c>
      <c r="N51" s="188">
        <v>0</v>
      </c>
      <c r="O51" s="188">
        <v>0</v>
      </c>
      <c r="P51" s="188">
        <f t="shared" si="11"/>
        <v>0</v>
      </c>
      <c r="Q51" s="188">
        <v>0</v>
      </c>
      <c r="R51" s="188">
        <v>0</v>
      </c>
      <c r="S51" s="188">
        <v>0</v>
      </c>
      <c r="T51" s="188">
        <v>0</v>
      </c>
      <c r="U51" s="188">
        <f t="shared" si="12"/>
        <v>0</v>
      </c>
      <c r="V51" s="188">
        <f t="shared" si="13"/>
        <v>24366946.443000004</v>
      </c>
      <c r="W51" s="188">
        <v>0</v>
      </c>
      <c r="X51" s="188">
        <f t="shared" si="14"/>
        <v>24366946.443000004</v>
      </c>
      <c r="Y51" s="188">
        <v>1107085.49</v>
      </c>
      <c r="Z51" s="188">
        <f t="shared" si="15"/>
        <v>25474031.933000002</v>
      </c>
      <c r="AA51" s="184"/>
    </row>
    <row r="52" spans="1:26" ht="12.75" hidden="1" outlineLevel="1">
      <c r="A52" s="143" t="s">
        <v>910</v>
      </c>
      <c r="C52" s="88" t="s">
        <v>911</v>
      </c>
      <c r="D52" s="88" t="s">
        <v>912</v>
      </c>
      <c r="E52" s="143">
        <v>0</v>
      </c>
      <c r="F52" s="143">
        <v>18139.56</v>
      </c>
      <c r="G52" s="88">
        <f t="shared" si="9"/>
        <v>18139.56</v>
      </c>
      <c r="H52" s="143">
        <v>4630.04</v>
      </c>
      <c r="I52" s="143">
        <v>0</v>
      </c>
      <c r="J52" s="143">
        <v>0</v>
      </c>
      <c r="K52" s="143">
        <v>0</v>
      </c>
      <c r="L52" s="143">
        <f t="shared" si="10"/>
        <v>0</v>
      </c>
      <c r="M52" s="143">
        <v>0</v>
      </c>
      <c r="N52" s="143">
        <v>0</v>
      </c>
      <c r="O52" s="143">
        <v>0</v>
      </c>
      <c r="P52" s="143">
        <f t="shared" si="11"/>
        <v>0</v>
      </c>
      <c r="Q52" s="88">
        <v>0</v>
      </c>
      <c r="R52" s="88">
        <v>0</v>
      </c>
      <c r="S52" s="88">
        <v>0</v>
      </c>
      <c r="T52" s="88">
        <v>0</v>
      </c>
      <c r="U52" s="88">
        <f t="shared" si="12"/>
        <v>0</v>
      </c>
      <c r="V52" s="88">
        <f t="shared" si="13"/>
        <v>22769.600000000002</v>
      </c>
      <c r="W52" s="143">
        <v>0</v>
      </c>
      <c r="X52" s="143">
        <f t="shared" si="14"/>
        <v>22769.600000000002</v>
      </c>
      <c r="Y52" s="88">
        <v>0</v>
      </c>
      <c r="Z52" s="143">
        <f t="shared" si="15"/>
        <v>22769.600000000002</v>
      </c>
    </row>
    <row r="53" spans="1:26" ht="12.75" hidden="1" outlineLevel="1">
      <c r="A53" s="143" t="s">
        <v>913</v>
      </c>
      <c r="C53" s="88" t="s">
        <v>914</v>
      </c>
      <c r="D53" s="88" t="s">
        <v>915</v>
      </c>
      <c r="E53" s="143">
        <v>0</v>
      </c>
      <c r="F53" s="143">
        <v>0</v>
      </c>
      <c r="G53" s="88">
        <f t="shared" si="9"/>
        <v>0</v>
      </c>
      <c r="H53" s="143">
        <v>1147.5</v>
      </c>
      <c r="I53" s="143">
        <v>0</v>
      </c>
      <c r="J53" s="143">
        <v>0</v>
      </c>
      <c r="K53" s="143">
        <v>0</v>
      </c>
      <c r="L53" s="143">
        <f t="shared" si="10"/>
        <v>0</v>
      </c>
      <c r="M53" s="143">
        <v>0</v>
      </c>
      <c r="N53" s="143">
        <v>0</v>
      </c>
      <c r="O53" s="143">
        <v>0</v>
      </c>
      <c r="P53" s="143">
        <f t="shared" si="11"/>
        <v>0</v>
      </c>
      <c r="Q53" s="88">
        <v>0</v>
      </c>
      <c r="R53" s="88">
        <v>0</v>
      </c>
      <c r="S53" s="88">
        <v>0</v>
      </c>
      <c r="T53" s="88">
        <v>0</v>
      </c>
      <c r="U53" s="88">
        <f t="shared" si="12"/>
        <v>0</v>
      </c>
      <c r="V53" s="88">
        <f t="shared" si="13"/>
        <v>1147.5</v>
      </c>
      <c r="W53" s="143">
        <v>0</v>
      </c>
      <c r="X53" s="143">
        <f t="shared" si="14"/>
        <v>1147.5</v>
      </c>
      <c r="Y53" s="88">
        <v>67.51</v>
      </c>
      <c r="Z53" s="143">
        <f t="shared" si="15"/>
        <v>1215.01</v>
      </c>
    </row>
    <row r="54" spans="1:26" ht="12.75" hidden="1" outlineLevel="1">
      <c r="A54" s="143" t="s">
        <v>916</v>
      </c>
      <c r="C54" s="88" t="s">
        <v>917</v>
      </c>
      <c r="D54" s="88" t="s">
        <v>918</v>
      </c>
      <c r="E54" s="143">
        <v>0</v>
      </c>
      <c r="F54" s="143">
        <v>82099.74</v>
      </c>
      <c r="G54" s="88">
        <f t="shared" si="9"/>
        <v>82099.74</v>
      </c>
      <c r="H54" s="143">
        <v>105.77</v>
      </c>
      <c r="I54" s="143">
        <v>0</v>
      </c>
      <c r="J54" s="143">
        <v>0</v>
      </c>
      <c r="K54" s="143">
        <v>0</v>
      </c>
      <c r="L54" s="143">
        <f t="shared" si="10"/>
        <v>0</v>
      </c>
      <c r="M54" s="143">
        <v>0</v>
      </c>
      <c r="N54" s="143">
        <v>0</v>
      </c>
      <c r="O54" s="143">
        <v>0</v>
      </c>
      <c r="P54" s="143">
        <f t="shared" si="11"/>
        <v>0</v>
      </c>
      <c r="Q54" s="88">
        <v>0</v>
      </c>
      <c r="R54" s="88">
        <v>0</v>
      </c>
      <c r="S54" s="88">
        <v>0</v>
      </c>
      <c r="T54" s="88">
        <v>0</v>
      </c>
      <c r="U54" s="88">
        <f t="shared" si="12"/>
        <v>0</v>
      </c>
      <c r="V54" s="88">
        <f t="shared" si="13"/>
        <v>82205.51000000001</v>
      </c>
      <c r="W54" s="143">
        <v>0</v>
      </c>
      <c r="X54" s="143">
        <f t="shared" si="14"/>
        <v>82205.51000000001</v>
      </c>
      <c r="Y54" s="88">
        <v>34667.27</v>
      </c>
      <c r="Z54" s="143">
        <f t="shared" si="15"/>
        <v>116872.78</v>
      </c>
    </row>
    <row r="55" spans="1:26" ht="12.75" hidden="1" outlineLevel="1">
      <c r="A55" s="143" t="s">
        <v>919</v>
      </c>
      <c r="C55" s="88" t="s">
        <v>920</v>
      </c>
      <c r="D55" s="88" t="s">
        <v>921</v>
      </c>
      <c r="E55" s="143">
        <v>0</v>
      </c>
      <c r="F55" s="143">
        <v>557.35</v>
      </c>
      <c r="G55" s="88">
        <f t="shared" si="9"/>
        <v>557.35</v>
      </c>
      <c r="H55" s="143">
        <v>0</v>
      </c>
      <c r="I55" s="143">
        <v>0</v>
      </c>
      <c r="J55" s="143">
        <v>0</v>
      </c>
      <c r="K55" s="143">
        <v>0</v>
      </c>
      <c r="L55" s="143">
        <f t="shared" si="10"/>
        <v>0</v>
      </c>
      <c r="M55" s="143">
        <v>0</v>
      </c>
      <c r="N55" s="143">
        <v>0</v>
      </c>
      <c r="O55" s="143">
        <v>0</v>
      </c>
      <c r="P55" s="143">
        <f t="shared" si="11"/>
        <v>0</v>
      </c>
      <c r="Q55" s="88">
        <v>0</v>
      </c>
      <c r="R55" s="88">
        <v>0</v>
      </c>
      <c r="S55" s="88">
        <v>0</v>
      </c>
      <c r="T55" s="88">
        <v>0</v>
      </c>
      <c r="U55" s="88">
        <f t="shared" si="12"/>
        <v>0</v>
      </c>
      <c r="V55" s="88">
        <f t="shared" si="13"/>
        <v>557.35</v>
      </c>
      <c r="W55" s="143">
        <v>0</v>
      </c>
      <c r="X55" s="143">
        <f t="shared" si="14"/>
        <v>557.35</v>
      </c>
      <c r="Y55" s="88">
        <v>0</v>
      </c>
      <c r="Z55" s="143">
        <f t="shared" si="15"/>
        <v>557.35</v>
      </c>
    </row>
    <row r="56" spans="1:26" ht="12.75" hidden="1" outlineLevel="1">
      <c r="A56" s="143" t="s">
        <v>922</v>
      </c>
      <c r="C56" s="88" t="s">
        <v>923</v>
      </c>
      <c r="D56" s="88" t="s">
        <v>924</v>
      </c>
      <c r="E56" s="143">
        <v>0</v>
      </c>
      <c r="F56" s="143">
        <v>1796244.873</v>
      </c>
      <c r="G56" s="88">
        <f t="shared" si="9"/>
        <v>1796244.873</v>
      </c>
      <c r="H56" s="143">
        <v>10267.08</v>
      </c>
      <c r="I56" s="143">
        <v>0</v>
      </c>
      <c r="J56" s="143">
        <v>0</v>
      </c>
      <c r="K56" s="143">
        <v>0</v>
      </c>
      <c r="L56" s="143">
        <f t="shared" si="10"/>
        <v>0</v>
      </c>
      <c r="M56" s="143">
        <v>0</v>
      </c>
      <c r="N56" s="143">
        <v>0</v>
      </c>
      <c r="O56" s="143">
        <v>0</v>
      </c>
      <c r="P56" s="143">
        <f t="shared" si="11"/>
        <v>0</v>
      </c>
      <c r="Q56" s="88">
        <v>0</v>
      </c>
      <c r="R56" s="88">
        <v>0</v>
      </c>
      <c r="S56" s="88">
        <v>0</v>
      </c>
      <c r="T56" s="88">
        <v>0</v>
      </c>
      <c r="U56" s="88">
        <f t="shared" si="12"/>
        <v>0</v>
      </c>
      <c r="V56" s="88">
        <f t="shared" si="13"/>
        <v>1806511.953</v>
      </c>
      <c r="W56" s="143">
        <v>0</v>
      </c>
      <c r="X56" s="143">
        <f t="shared" si="14"/>
        <v>1806511.953</v>
      </c>
      <c r="Y56" s="88">
        <v>57145.17</v>
      </c>
      <c r="Z56" s="143">
        <f t="shared" si="15"/>
        <v>1863657.123</v>
      </c>
    </row>
    <row r="57" spans="1:26" ht="12.75" hidden="1" outlineLevel="1">
      <c r="A57" s="143" t="s">
        <v>925</v>
      </c>
      <c r="C57" s="88" t="s">
        <v>926</v>
      </c>
      <c r="D57" s="88" t="s">
        <v>927</v>
      </c>
      <c r="E57" s="143">
        <v>0.001</v>
      </c>
      <c r="F57" s="143">
        <v>2140260.467</v>
      </c>
      <c r="G57" s="88">
        <f t="shared" si="9"/>
        <v>2140260.4680000003</v>
      </c>
      <c r="H57" s="143">
        <v>72667.12</v>
      </c>
      <c r="I57" s="143">
        <v>0</v>
      </c>
      <c r="J57" s="143">
        <v>0</v>
      </c>
      <c r="K57" s="143">
        <v>0</v>
      </c>
      <c r="L57" s="143">
        <f t="shared" si="10"/>
        <v>0</v>
      </c>
      <c r="M57" s="143">
        <v>0</v>
      </c>
      <c r="N57" s="143">
        <v>0</v>
      </c>
      <c r="O57" s="143">
        <v>0</v>
      </c>
      <c r="P57" s="143">
        <f t="shared" si="11"/>
        <v>0</v>
      </c>
      <c r="Q57" s="88">
        <v>0</v>
      </c>
      <c r="R57" s="88">
        <v>0</v>
      </c>
      <c r="S57" s="88">
        <v>0</v>
      </c>
      <c r="T57" s="88">
        <v>0</v>
      </c>
      <c r="U57" s="88">
        <f t="shared" si="12"/>
        <v>0</v>
      </c>
      <c r="V57" s="88">
        <f t="shared" si="13"/>
        <v>2212927.5880000005</v>
      </c>
      <c r="W57" s="143">
        <v>0</v>
      </c>
      <c r="X57" s="143">
        <f t="shared" si="14"/>
        <v>2212927.5880000005</v>
      </c>
      <c r="Y57" s="88">
        <v>155209.559</v>
      </c>
      <c r="Z57" s="143">
        <f t="shared" si="15"/>
        <v>2368137.1470000003</v>
      </c>
    </row>
    <row r="58" spans="1:26" ht="12.75" hidden="1" outlineLevel="1">
      <c r="A58" s="143" t="s">
        <v>928</v>
      </c>
      <c r="C58" s="88" t="s">
        <v>929</v>
      </c>
      <c r="D58" s="88" t="s">
        <v>930</v>
      </c>
      <c r="E58" s="143">
        <v>0</v>
      </c>
      <c r="F58" s="143">
        <v>112446.408</v>
      </c>
      <c r="G58" s="88">
        <f t="shared" si="9"/>
        <v>112446.408</v>
      </c>
      <c r="H58" s="143">
        <v>0</v>
      </c>
      <c r="I58" s="143">
        <v>0</v>
      </c>
      <c r="J58" s="143">
        <v>0</v>
      </c>
      <c r="K58" s="143">
        <v>0</v>
      </c>
      <c r="L58" s="143">
        <f t="shared" si="10"/>
        <v>0</v>
      </c>
      <c r="M58" s="143">
        <v>0</v>
      </c>
      <c r="N58" s="143">
        <v>0</v>
      </c>
      <c r="O58" s="143">
        <v>0</v>
      </c>
      <c r="P58" s="143">
        <f t="shared" si="11"/>
        <v>0</v>
      </c>
      <c r="Q58" s="88">
        <v>0</v>
      </c>
      <c r="R58" s="88">
        <v>0</v>
      </c>
      <c r="S58" s="88">
        <v>0</v>
      </c>
      <c r="T58" s="88">
        <v>0</v>
      </c>
      <c r="U58" s="88">
        <f t="shared" si="12"/>
        <v>0</v>
      </c>
      <c r="V58" s="88">
        <f t="shared" si="13"/>
        <v>112446.408</v>
      </c>
      <c r="W58" s="143">
        <v>0</v>
      </c>
      <c r="X58" s="143">
        <f t="shared" si="14"/>
        <v>112446.408</v>
      </c>
      <c r="Y58" s="88">
        <v>3390.94</v>
      </c>
      <c r="Z58" s="143">
        <f t="shared" si="15"/>
        <v>115837.348</v>
      </c>
    </row>
    <row r="59" spans="1:26" ht="12.75" hidden="1" outlineLevel="1">
      <c r="A59" s="143" t="s">
        <v>931</v>
      </c>
      <c r="C59" s="88" t="s">
        <v>932</v>
      </c>
      <c r="D59" s="88" t="s">
        <v>933</v>
      </c>
      <c r="E59" s="143">
        <v>0.003</v>
      </c>
      <c r="F59" s="143">
        <v>529520.36</v>
      </c>
      <c r="G59" s="88">
        <f t="shared" si="9"/>
        <v>529520.363</v>
      </c>
      <c r="H59" s="143">
        <v>1825.504</v>
      </c>
      <c r="I59" s="143">
        <v>0</v>
      </c>
      <c r="J59" s="143">
        <v>0</v>
      </c>
      <c r="K59" s="143">
        <v>0</v>
      </c>
      <c r="L59" s="143">
        <f t="shared" si="10"/>
        <v>0</v>
      </c>
      <c r="M59" s="143">
        <v>0</v>
      </c>
      <c r="N59" s="143">
        <v>0</v>
      </c>
      <c r="O59" s="143">
        <v>0</v>
      </c>
      <c r="P59" s="143">
        <f t="shared" si="11"/>
        <v>0</v>
      </c>
      <c r="Q59" s="88">
        <v>0</v>
      </c>
      <c r="R59" s="88">
        <v>0</v>
      </c>
      <c r="S59" s="88">
        <v>0</v>
      </c>
      <c r="T59" s="88">
        <v>0</v>
      </c>
      <c r="U59" s="88">
        <f t="shared" si="12"/>
        <v>0</v>
      </c>
      <c r="V59" s="88">
        <f t="shared" si="13"/>
        <v>531345.867</v>
      </c>
      <c r="W59" s="143">
        <v>0</v>
      </c>
      <c r="X59" s="143">
        <f t="shared" si="14"/>
        <v>531345.867</v>
      </c>
      <c r="Y59" s="88">
        <v>33867.893</v>
      </c>
      <c r="Z59" s="143">
        <f t="shared" si="15"/>
        <v>565213.76</v>
      </c>
    </row>
    <row r="60" spans="1:26" ht="12.75" hidden="1" outlineLevel="1">
      <c r="A60" s="143" t="s">
        <v>934</v>
      </c>
      <c r="C60" s="88" t="s">
        <v>935</v>
      </c>
      <c r="D60" s="88" t="s">
        <v>936</v>
      </c>
      <c r="E60" s="143">
        <v>0</v>
      </c>
      <c r="F60" s="143">
        <v>46364.55</v>
      </c>
      <c r="G60" s="88">
        <f t="shared" si="9"/>
        <v>46364.55</v>
      </c>
      <c r="H60" s="143">
        <v>-150.42</v>
      </c>
      <c r="I60" s="143">
        <v>0</v>
      </c>
      <c r="J60" s="143">
        <v>0</v>
      </c>
      <c r="K60" s="143">
        <v>0</v>
      </c>
      <c r="L60" s="143">
        <f t="shared" si="10"/>
        <v>0</v>
      </c>
      <c r="M60" s="143">
        <v>0</v>
      </c>
      <c r="N60" s="143">
        <v>0</v>
      </c>
      <c r="O60" s="143">
        <v>0</v>
      </c>
      <c r="P60" s="143">
        <f t="shared" si="11"/>
        <v>0</v>
      </c>
      <c r="Q60" s="88">
        <v>0</v>
      </c>
      <c r="R60" s="88">
        <v>0</v>
      </c>
      <c r="S60" s="88">
        <v>0</v>
      </c>
      <c r="T60" s="88">
        <v>0</v>
      </c>
      <c r="U60" s="88">
        <f t="shared" si="12"/>
        <v>0</v>
      </c>
      <c r="V60" s="88">
        <f t="shared" si="13"/>
        <v>46214.130000000005</v>
      </c>
      <c r="W60" s="143">
        <v>0</v>
      </c>
      <c r="X60" s="143">
        <f t="shared" si="14"/>
        <v>46214.130000000005</v>
      </c>
      <c r="Y60" s="88">
        <v>0</v>
      </c>
      <c r="Z60" s="143">
        <f t="shared" si="15"/>
        <v>46214.130000000005</v>
      </c>
    </row>
    <row r="61" spans="1:26" ht="12.75" hidden="1" outlineLevel="1">
      <c r="A61" s="143" t="s">
        <v>937</v>
      </c>
      <c r="C61" s="88" t="s">
        <v>938</v>
      </c>
      <c r="D61" s="88" t="s">
        <v>939</v>
      </c>
      <c r="E61" s="143">
        <v>0</v>
      </c>
      <c r="F61" s="143">
        <v>3003.785</v>
      </c>
      <c r="G61" s="88">
        <f t="shared" si="9"/>
        <v>3003.785</v>
      </c>
      <c r="H61" s="143">
        <v>76.521</v>
      </c>
      <c r="I61" s="143">
        <v>0</v>
      </c>
      <c r="J61" s="143">
        <v>0</v>
      </c>
      <c r="K61" s="143">
        <v>0</v>
      </c>
      <c r="L61" s="143">
        <f t="shared" si="10"/>
        <v>0</v>
      </c>
      <c r="M61" s="143">
        <v>0</v>
      </c>
      <c r="N61" s="143">
        <v>0</v>
      </c>
      <c r="O61" s="143">
        <v>0</v>
      </c>
      <c r="P61" s="143">
        <f t="shared" si="11"/>
        <v>0</v>
      </c>
      <c r="Q61" s="88">
        <v>0</v>
      </c>
      <c r="R61" s="88">
        <v>0</v>
      </c>
      <c r="S61" s="88">
        <v>0</v>
      </c>
      <c r="T61" s="88">
        <v>0</v>
      </c>
      <c r="U61" s="88">
        <f t="shared" si="12"/>
        <v>0</v>
      </c>
      <c r="V61" s="88">
        <f t="shared" si="13"/>
        <v>3080.306</v>
      </c>
      <c r="W61" s="143">
        <v>0</v>
      </c>
      <c r="X61" s="143">
        <f t="shared" si="14"/>
        <v>3080.306</v>
      </c>
      <c r="Y61" s="88">
        <v>605.785</v>
      </c>
      <c r="Z61" s="143">
        <f t="shared" si="15"/>
        <v>3686.091</v>
      </c>
    </row>
    <row r="62" spans="1:26" ht="12.75" hidden="1" outlineLevel="1">
      <c r="A62" s="143" t="s">
        <v>940</v>
      </c>
      <c r="C62" s="88" t="s">
        <v>941</v>
      </c>
      <c r="D62" s="88" t="s">
        <v>942</v>
      </c>
      <c r="E62" s="143">
        <v>0</v>
      </c>
      <c r="F62" s="143">
        <v>500</v>
      </c>
      <c r="G62" s="88">
        <f t="shared" si="9"/>
        <v>500</v>
      </c>
      <c r="H62" s="143">
        <v>0</v>
      </c>
      <c r="I62" s="143">
        <v>0</v>
      </c>
      <c r="J62" s="143">
        <v>0</v>
      </c>
      <c r="K62" s="143">
        <v>0</v>
      </c>
      <c r="L62" s="143">
        <f t="shared" si="10"/>
        <v>0</v>
      </c>
      <c r="M62" s="143">
        <v>0</v>
      </c>
      <c r="N62" s="143">
        <v>0</v>
      </c>
      <c r="O62" s="143">
        <v>0</v>
      </c>
      <c r="P62" s="143">
        <f t="shared" si="11"/>
        <v>0</v>
      </c>
      <c r="Q62" s="88">
        <v>0</v>
      </c>
      <c r="R62" s="88">
        <v>0</v>
      </c>
      <c r="S62" s="88">
        <v>0</v>
      </c>
      <c r="T62" s="88">
        <v>0</v>
      </c>
      <c r="U62" s="88">
        <f t="shared" si="12"/>
        <v>0</v>
      </c>
      <c r="V62" s="88">
        <f t="shared" si="13"/>
        <v>500</v>
      </c>
      <c r="W62" s="143">
        <v>0</v>
      </c>
      <c r="X62" s="143">
        <f t="shared" si="14"/>
        <v>500</v>
      </c>
      <c r="Y62" s="88">
        <v>0</v>
      </c>
      <c r="Z62" s="143">
        <f t="shared" si="15"/>
        <v>500</v>
      </c>
    </row>
    <row r="63" spans="1:26" ht="12.75" hidden="1" outlineLevel="1">
      <c r="A63" s="143" t="s">
        <v>943</v>
      </c>
      <c r="C63" s="88" t="s">
        <v>944</v>
      </c>
      <c r="D63" s="88" t="s">
        <v>945</v>
      </c>
      <c r="E63" s="143">
        <v>0</v>
      </c>
      <c r="F63" s="143">
        <v>33018.14</v>
      </c>
      <c r="G63" s="88">
        <f t="shared" si="9"/>
        <v>33018.14</v>
      </c>
      <c r="H63" s="143">
        <v>-8493.75</v>
      </c>
      <c r="I63" s="143">
        <v>0</v>
      </c>
      <c r="J63" s="143">
        <v>0</v>
      </c>
      <c r="K63" s="143">
        <v>0</v>
      </c>
      <c r="L63" s="143">
        <f t="shared" si="10"/>
        <v>0</v>
      </c>
      <c r="M63" s="143">
        <v>0</v>
      </c>
      <c r="N63" s="143">
        <v>0</v>
      </c>
      <c r="O63" s="143">
        <v>0</v>
      </c>
      <c r="P63" s="143">
        <f t="shared" si="11"/>
        <v>0</v>
      </c>
      <c r="Q63" s="88">
        <v>0</v>
      </c>
      <c r="R63" s="88">
        <v>0</v>
      </c>
      <c r="S63" s="88">
        <v>0</v>
      </c>
      <c r="T63" s="88">
        <v>0</v>
      </c>
      <c r="U63" s="88">
        <f t="shared" si="12"/>
        <v>0</v>
      </c>
      <c r="V63" s="88">
        <f t="shared" si="13"/>
        <v>24524.39</v>
      </c>
      <c r="W63" s="143">
        <v>0</v>
      </c>
      <c r="X63" s="143">
        <f t="shared" si="14"/>
        <v>24524.39</v>
      </c>
      <c r="Y63" s="88">
        <v>387.69</v>
      </c>
      <c r="Z63" s="143">
        <f t="shared" si="15"/>
        <v>24912.079999999998</v>
      </c>
    </row>
    <row r="64" spans="1:26" ht="12.75" hidden="1" outlineLevel="1">
      <c r="A64" s="143" t="s">
        <v>946</v>
      </c>
      <c r="C64" s="88" t="s">
        <v>947</v>
      </c>
      <c r="D64" s="88" t="s">
        <v>948</v>
      </c>
      <c r="E64" s="143">
        <v>0</v>
      </c>
      <c r="F64" s="143">
        <v>-6370.25</v>
      </c>
      <c r="G64" s="88">
        <f t="shared" si="9"/>
        <v>-6370.25</v>
      </c>
      <c r="H64" s="143">
        <v>0</v>
      </c>
      <c r="I64" s="143">
        <v>0</v>
      </c>
      <c r="J64" s="143">
        <v>0</v>
      </c>
      <c r="K64" s="143">
        <v>0</v>
      </c>
      <c r="L64" s="143">
        <f t="shared" si="10"/>
        <v>0</v>
      </c>
      <c r="M64" s="143">
        <v>0</v>
      </c>
      <c r="N64" s="143">
        <v>0</v>
      </c>
      <c r="O64" s="143">
        <v>0</v>
      </c>
      <c r="P64" s="143">
        <f t="shared" si="11"/>
        <v>0</v>
      </c>
      <c r="Q64" s="88">
        <v>0</v>
      </c>
      <c r="R64" s="88">
        <v>0</v>
      </c>
      <c r="S64" s="88">
        <v>0</v>
      </c>
      <c r="T64" s="88">
        <v>0</v>
      </c>
      <c r="U64" s="88">
        <f t="shared" si="12"/>
        <v>0</v>
      </c>
      <c r="V64" s="88">
        <f t="shared" si="13"/>
        <v>-6370.25</v>
      </c>
      <c r="W64" s="143">
        <v>0</v>
      </c>
      <c r="X64" s="143">
        <f t="shared" si="14"/>
        <v>-6370.25</v>
      </c>
      <c r="Y64" s="88">
        <v>969.36</v>
      </c>
      <c r="Z64" s="143">
        <f t="shared" si="15"/>
        <v>-5400.89</v>
      </c>
    </row>
    <row r="65" spans="1:26" ht="12.75" hidden="1" outlineLevel="1">
      <c r="A65" s="143" t="s">
        <v>949</v>
      </c>
      <c r="C65" s="88" t="s">
        <v>950</v>
      </c>
      <c r="D65" s="88" t="s">
        <v>951</v>
      </c>
      <c r="E65" s="143">
        <v>0</v>
      </c>
      <c r="F65" s="143">
        <v>929029.04</v>
      </c>
      <c r="G65" s="88">
        <f t="shared" si="9"/>
        <v>929029.04</v>
      </c>
      <c r="H65" s="143">
        <v>512430.6</v>
      </c>
      <c r="I65" s="143">
        <v>0</v>
      </c>
      <c r="J65" s="143">
        <v>0</v>
      </c>
      <c r="K65" s="143">
        <v>0</v>
      </c>
      <c r="L65" s="143">
        <f t="shared" si="10"/>
        <v>0</v>
      </c>
      <c r="M65" s="143">
        <v>0</v>
      </c>
      <c r="N65" s="143">
        <v>0</v>
      </c>
      <c r="O65" s="143">
        <v>0</v>
      </c>
      <c r="P65" s="143">
        <f t="shared" si="11"/>
        <v>0</v>
      </c>
      <c r="Q65" s="88">
        <v>0</v>
      </c>
      <c r="R65" s="88">
        <v>0</v>
      </c>
      <c r="S65" s="88">
        <v>0</v>
      </c>
      <c r="T65" s="88">
        <v>0</v>
      </c>
      <c r="U65" s="88">
        <f t="shared" si="12"/>
        <v>0</v>
      </c>
      <c r="V65" s="88">
        <f t="shared" si="13"/>
        <v>1441459.6400000001</v>
      </c>
      <c r="W65" s="143">
        <v>0</v>
      </c>
      <c r="X65" s="143">
        <f t="shared" si="14"/>
        <v>1441459.6400000001</v>
      </c>
      <c r="Y65" s="88">
        <v>0</v>
      </c>
      <c r="Z65" s="143">
        <f t="shared" si="15"/>
        <v>1441459.6400000001</v>
      </c>
    </row>
    <row r="66" spans="1:27" ht="12.75" collapsed="1">
      <c r="A66" s="184" t="s">
        <v>952</v>
      </c>
      <c r="B66" s="185"/>
      <c r="C66" s="184" t="s">
        <v>542</v>
      </c>
      <c r="D66" s="186"/>
      <c r="E66" s="162">
        <v>0.004</v>
      </c>
      <c r="F66" s="162">
        <v>5684814.023</v>
      </c>
      <c r="G66" s="188">
        <f t="shared" si="9"/>
        <v>5684814.027</v>
      </c>
      <c r="H66" s="188">
        <v>594505.965</v>
      </c>
      <c r="I66" s="188">
        <v>0</v>
      </c>
      <c r="J66" s="188">
        <v>0</v>
      </c>
      <c r="K66" s="188">
        <v>0</v>
      </c>
      <c r="L66" s="188">
        <f t="shared" si="10"/>
        <v>0</v>
      </c>
      <c r="M66" s="188">
        <v>0</v>
      </c>
      <c r="N66" s="188">
        <v>0</v>
      </c>
      <c r="O66" s="188">
        <v>0</v>
      </c>
      <c r="P66" s="188">
        <f t="shared" si="11"/>
        <v>0</v>
      </c>
      <c r="Q66" s="188">
        <v>0</v>
      </c>
      <c r="R66" s="188">
        <v>0</v>
      </c>
      <c r="S66" s="188">
        <v>0</v>
      </c>
      <c r="T66" s="188">
        <v>0</v>
      </c>
      <c r="U66" s="188">
        <f t="shared" si="12"/>
        <v>0</v>
      </c>
      <c r="V66" s="188">
        <f t="shared" si="13"/>
        <v>6279319.992</v>
      </c>
      <c r="W66" s="188">
        <v>0</v>
      </c>
      <c r="X66" s="188">
        <f t="shared" si="14"/>
        <v>6279319.992</v>
      </c>
      <c r="Y66" s="188">
        <v>286311.17699999997</v>
      </c>
      <c r="Z66" s="188">
        <f t="shared" si="15"/>
        <v>6565631.169</v>
      </c>
      <c r="AA66" s="184"/>
    </row>
    <row r="67" spans="1:26" ht="12.75" hidden="1" outlineLevel="1">
      <c r="A67" s="143" t="s">
        <v>953</v>
      </c>
      <c r="C67" s="88" t="s">
        <v>954</v>
      </c>
      <c r="D67" s="88" t="s">
        <v>955</v>
      </c>
      <c r="E67" s="143">
        <v>-3392.55</v>
      </c>
      <c r="F67" s="143">
        <v>-3961771.5</v>
      </c>
      <c r="G67" s="88">
        <f t="shared" si="9"/>
        <v>-3965164.05</v>
      </c>
      <c r="H67" s="143">
        <v>1371465.62</v>
      </c>
      <c r="I67" s="143">
        <v>0</v>
      </c>
      <c r="J67" s="143">
        <v>0</v>
      </c>
      <c r="K67" s="143">
        <v>0</v>
      </c>
      <c r="L67" s="143">
        <f t="shared" si="10"/>
        <v>0</v>
      </c>
      <c r="M67" s="143">
        <v>0</v>
      </c>
      <c r="N67" s="143">
        <v>0</v>
      </c>
      <c r="O67" s="143">
        <v>0</v>
      </c>
      <c r="P67" s="143">
        <f t="shared" si="11"/>
        <v>0</v>
      </c>
      <c r="Q67" s="88">
        <v>-5909.2</v>
      </c>
      <c r="R67" s="88">
        <v>0</v>
      </c>
      <c r="S67" s="88">
        <v>0</v>
      </c>
      <c r="T67" s="88">
        <v>0</v>
      </c>
      <c r="U67" s="88">
        <f t="shared" si="12"/>
        <v>-5909.2</v>
      </c>
      <c r="V67" s="88">
        <f t="shared" si="13"/>
        <v>-2599607.63</v>
      </c>
      <c r="W67" s="143">
        <v>0</v>
      </c>
      <c r="X67" s="143">
        <f t="shared" si="14"/>
        <v>-2599607.63</v>
      </c>
      <c r="Y67" s="88">
        <v>-865187.85</v>
      </c>
      <c r="Z67" s="143">
        <f t="shared" si="15"/>
        <v>-3464795.48</v>
      </c>
    </row>
    <row r="68" spans="1:26" ht="12.75" hidden="1" outlineLevel="1">
      <c r="A68" s="143" t="s">
        <v>956</v>
      </c>
      <c r="C68" s="88" t="s">
        <v>957</v>
      </c>
      <c r="D68" s="88" t="s">
        <v>958</v>
      </c>
      <c r="E68" s="143">
        <v>0</v>
      </c>
      <c r="F68" s="143">
        <v>465240.35</v>
      </c>
      <c r="G68" s="88">
        <f t="shared" si="9"/>
        <v>465240.35</v>
      </c>
      <c r="H68" s="143">
        <v>0</v>
      </c>
      <c r="I68" s="143">
        <v>0</v>
      </c>
      <c r="J68" s="143">
        <v>0</v>
      </c>
      <c r="K68" s="143">
        <v>0</v>
      </c>
      <c r="L68" s="143">
        <f t="shared" si="10"/>
        <v>0</v>
      </c>
      <c r="M68" s="143">
        <v>0</v>
      </c>
      <c r="N68" s="143">
        <v>0</v>
      </c>
      <c r="O68" s="143">
        <v>0</v>
      </c>
      <c r="P68" s="143">
        <f t="shared" si="11"/>
        <v>0</v>
      </c>
      <c r="Q68" s="88">
        <v>0</v>
      </c>
      <c r="R68" s="88">
        <v>0</v>
      </c>
      <c r="S68" s="88">
        <v>0</v>
      </c>
      <c r="T68" s="88">
        <v>0</v>
      </c>
      <c r="U68" s="88">
        <f t="shared" si="12"/>
        <v>0</v>
      </c>
      <c r="V68" s="88">
        <f t="shared" si="13"/>
        <v>465240.35</v>
      </c>
      <c r="W68" s="143">
        <v>0</v>
      </c>
      <c r="X68" s="143">
        <f t="shared" si="14"/>
        <v>465240.35</v>
      </c>
      <c r="Y68" s="88">
        <v>0</v>
      </c>
      <c r="Z68" s="143">
        <f t="shared" si="15"/>
        <v>465240.35</v>
      </c>
    </row>
    <row r="69" spans="1:26" ht="12.75" hidden="1" outlineLevel="1">
      <c r="A69" s="143" t="s">
        <v>959</v>
      </c>
      <c r="C69" s="88" t="s">
        <v>960</v>
      </c>
      <c r="D69" s="88" t="s">
        <v>961</v>
      </c>
      <c r="E69" s="143">
        <v>0</v>
      </c>
      <c r="F69" s="143">
        <v>180393.65</v>
      </c>
      <c r="G69" s="88">
        <f aca="true" t="shared" si="16" ref="G69:G100">E69+F69</f>
        <v>180393.65</v>
      </c>
      <c r="H69" s="143">
        <v>0</v>
      </c>
      <c r="I69" s="143">
        <v>0</v>
      </c>
      <c r="J69" s="143">
        <v>0</v>
      </c>
      <c r="K69" s="143">
        <v>0</v>
      </c>
      <c r="L69" s="143">
        <f aca="true" t="shared" si="17" ref="L69:L100">J69+I69+K69</f>
        <v>0</v>
      </c>
      <c r="M69" s="143">
        <v>0</v>
      </c>
      <c r="N69" s="143">
        <v>0</v>
      </c>
      <c r="O69" s="143">
        <v>0</v>
      </c>
      <c r="P69" s="143">
        <f aca="true" t="shared" si="18" ref="P69:P100">M69+N69+O69</f>
        <v>0</v>
      </c>
      <c r="Q69" s="88">
        <v>0</v>
      </c>
      <c r="R69" s="88">
        <v>0</v>
      </c>
      <c r="S69" s="88">
        <v>0</v>
      </c>
      <c r="T69" s="88">
        <v>0</v>
      </c>
      <c r="U69" s="88">
        <f aca="true" t="shared" si="19" ref="U69:U100">Q69+R69+S69+T69</f>
        <v>0</v>
      </c>
      <c r="V69" s="88">
        <f aca="true" t="shared" si="20" ref="V69:V100">G69+H69+L69+P69+U69</f>
        <v>180393.65</v>
      </c>
      <c r="W69" s="143">
        <v>0</v>
      </c>
      <c r="X69" s="143">
        <f aca="true" t="shared" si="21" ref="X69:X100">V69+W69</f>
        <v>180393.65</v>
      </c>
      <c r="Y69" s="88">
        <v>0</v>
      </c>
      <c r="Z69" s="143">
        <f aca="true" t="shared" si="22" ref="Z69:Z100">X69+Y69</f>
        <v>180393.65</v>
      </c>
    </row>
    <row r="70" spans="1:26" ht="12.75" hidden="1" outlineLevel="1">
      <c r="A70" s="143" t="s">
        <v>962</v>
      </c>
      <c r="C70" s="88" t="s">
        <v>963</v>
      </c>
      <c r="D70" s="88" t="s">
        <v>964</v>
      </c>
      <c r="E70" s="143">
        <v>0</v>
      </c>
      <c r="F70" s="143">
        <v>385654.26</v>
      </c>
      <c r="G70" s="88">
        <f t="shared" si="16"/>
        <v>385654.26</v>
      </c>
      <c r="H70" s="143">
        <v>0</v>
      </c>
      <c r="I70" s="143">
        <v>0</v>
      </c>
      <c r="J70" s="143">
        <v>0</v>
      </c>
      <c r="K70" s="143">
        <v>0</v>
      </c>
      <c r="L70" s="143">
        <f t="shared" si="17"/>
        <v>0</v>
      </c>
      <c r="M70" s="143">
        <v>0</v>
      </c>
      <c r="N70" s="143">
        <v>0</v>
      </c>
      <c r="O70" s="143">
        <v>0</v>
      </c>
      <c r="P70" s="143">
        <f t="shared" si="18"/>
        <v>0</v>
      </c>
      <c r="Q70" s="88">
        <v>0</v>
      </c>
      <c r="R70" s="88">
        <v>0</v>
      </c>
      <c r="S70" s="88">
        <v>0</v>
      </c>
      <c r="T70" s="88">
        <v>0</v>
      </c>
      <c r="U70" s="88">
        <f t="shared" si="19"/>
        <v>0</v>
      </c>
      <c r="V70" s="88">
        <f t="shared" si="20"/>
        <v>385654.26</v>
      </c>
      <c r="W70" s="143">
        <v>0</v>
      </c>
      <c r="X70" s="143">
        <f t="shared" si="21"/>
        <v>385654.26</v>
      </c>
      <c r="Y70" s="88">
        <v>0</v>
      </c>
      <c r="Z70" s="143">
        <f t="shared" si="22"/>
        <v>385654.26</v>
      </c>
    </row>
    <row r="71" spans="1:26" ht="12.75" hidden="1" outlineLevel="1">
      <c r="A71" s="143" t="s">
        <v>965</v>
      </c>
      <c r="C71" s="88" t="s">
        <v>966</v>
      </c>
      <c r="D71" s="88" t="s">
        <v>967</v>
      </c>
      <c r="E71" s="143">
        <v>0</v>
      </c>
      <c r="F71" s="143">
        <v>63451.54</v>
      </c>
      <c r="G71" s="88">
        <f t="shared" si="16"/>
        <v>63451.54</v>
      </c>
      <c r="H71" s="143">
        <v>0</v>
      </c>
      <c r="I71" s="143">
        <v>0</v>
      </c>
      <c r="J71" s="143">
        <v>0</v>
      </c>
      <c r="K71" s="143">
        <v>0</v>
      </c>
      <c r="L71" s="143">
        <f t="shared" si="17"/>
        <v>0</v>
      </c>
      <c r="M71" s="143">
        <v>0</v>
      </c>
      <c r="N71" s="143">
        <v>0</v>
      </c>
      <c r="O71" s="143">
        <v>0</v>
      </c>
      <c r="P71" s="143">
        <f t="shared" si="18"/>
        <v>0</v>
      </c>
      <c r="Q71" s="88">
        <v>0</v>
      </c>
      <c r="R71" s="88">
        <v>0</v>
      </c>
      <c r="S71" s="88">
        <v>0</v>
      </c>
      <c r="T71" s="88">
        <v>0</v>
      </c>
      <c r="U71" s="88">
        <f t="shared" si="19"/>
        <v>0</v>
      </c>
      <c r="V71" s="88">
        <f t="shared" si="20"/>
        <v>63451.54</v>
      </c>
      <c r="W71" s="143">
        <v>0</v>
      </c>
      <c r="X71" s="143">
        <f t="shared" si="21"/>
        <v>63451.54</v>
      </c>
      <c r="Y71" s="88">
        <v>0</v>
      </c>
      <c r="Z71" s="143">
        <f t="shared" si="22"/>
        <v>63451.54</v>
      </c>
    </row>
    <row r="72" spans="1:26" ht="12.75" hidden="1" outlineLevel="1">
      <c r="A72" s="143" t="s">
        <v>968</v>
      </c>
      <c r="C72" s="88" t="s">
        <v>969</v>
      </c>
      <c r="D72" s="88" t="s">
        <v>970</v>
      </c>
      <c r="E72" s="143">
        <v>0</v>
      </c>
      <c r="F72" s="143">
        <v>2863.75</v>
      </c>
      <c r="G72" s="88">
        <f t="shared" si="16"/>
        <v>2863.75</v>
      </c>
      <c r="H72" s="143">
        <v>0</v>
      </c>
      <c r="I72" s="143">
        <v>0</v>
      </c>
      <c r="J72" s="143">
        <v>0</v>
      </c>
      <c r="K72" s="143">
        <v>0</v>
      </c>
      <c r="L72" s="143">
        <f t="shared" si="17"/>
        <v>0</v>
      </c>
      <c r="M72" s="143">
        <v>0</v>
      </c>
      <c r="N72" s="143">
        <v>0</v>
      </c>
      <c r="O72" s="143">
        <v>0</v>
      </c>
      <c r="P72" s="143">
        <f t="shared" si="18"/>
        <v>0</v>
      </c>
      <c r="Q72" s="88">
        <v>0</v>
      </c>
      <c r="R72" s="88">
        <v>0</v>
      </c>
      <c r="S72" s="88">
        <v>0</v>
      </c>
      <c r="T72" s="88">
        <v>0</v>
      </c>
      <c r="U72" s="88">
        <f t="shared" si="19"/>
        <v>0</v>
      </c>
      <c r="V72" s="88">
        <f t="shared" si="20"/>
        <v>2863.75</v>
      </c>
      <c r="W72" s="143">
        <v>0</v>
      </c>
      <c r="X72" s="143">
        <f t="shared" si="21"/>
        <v>2863.75</v>
      </c>
      <c r="Y72" s="88">
        <v>0</v>
      </c>
      <c r="Z72" s="143">
        <f t="shared" si="22"/>
        <v>2863.75</v>
      </c>
    </row>
    <row r="73" spans="1:26" ht="12.75" hidden="1" outlineLevel="1">
      <c r="A73" s="143" t="s">
        <v>971</v>
      </c>
      <c r="C73" s="88" t="s">
        <v>972</v>
      </c>
      <c r="D73" s="88" t="s">
        <v>973</v>
      </c>
      <c r="E73" s="143">
        <v>0</v>
      </c>
      <c r="F73" s="143">
        <v>-385654.26</v>
      </c>
      <c r="G73" s="88">
        <f t="shared" si="16"/>
        <v>-385654.26</v>
      </c>
      <c r="H73" s="143">
        <v>0</v>
      </c>
      <c r="I73" s="143">
        <v>0</v>
      </c>
      <c r="J73" s="143">
        <v>0</v>
      </c>
      <c r="K73" s="143">
        <v>0</v>
      </c>
      <c r="L73" s="143">
        <f t="shared" si="17"/>
        <v>0</v>
      </c>
      <c r="M73" s="143">
        <v>0</v>
      </c>
      <c r="N73" s="143">
        <v>0</v>
      </c>
      <c r="O73" s="143">
        <v>0</v>
      </c>
      <c r="P73" s="143">
        <f t="shared" si="18"/>
        <v>0</v>
      </c>
      <c r="Q73" s="88">
        <v>0</v>
      </c>
      <c r="R73" s="88">
        <v>0</v>
      </c>
      <c r="S73" s="88">
        <v>0</v>
      </c>
      <c r="T73" s="88">
        <v>0</v>
      </c>
      <c r="U73" s="88">
        <f t="shared" si="19"/>
        <v>0</v>
      </c>
      <c r="V73" s="88">
        <f t="shared" si="20"/>
        <v>-385654.26</v>
      </c>
      <c r="W73" s="143">
        <v>0</v>
      </c>
      <c r="X73" s="143">
        <f t="shared" si="21"/>
        <v>-385654.26</v>
      </c>
      <c r="Y73" s="88">
        <v>0</v>
      </c>
      <c r="Z73" s="143">
        <f t="shared" si="22"/>
        <v>-385654.26</v>
      </c>
    </row>
    <row r="74" spans="1:26" ht="12.75" hidden="1" outlineLevel="1">
      <c r="A74" s="143" t="s">
        <v>974</v>
      </c>
      <c r="C74" s="88" t="s">
        <v>975</v>
      </c>
      <c r="D74" s="88" t="s">
        <v>976</v>
      </c>
      <c r="E74" s="143">
        <v>0</v>
      </c>
      <c r="F74" s="143">
        <v>-5152.91</v>
      </c>
      <c r="G74" s="88">
        <f t="shared" si="16"/>
        <v>-5152.91</v>
      </c>
      <c r="H74" s="143">
        <v>0</v>
      </c>
      <c r="I74" s="143">
        <v>0</v>
      </c>
      <c r="J74" s="143">
        <v>0</v>
      </c>
      <c r="K74" s="143">
        <v>0</v>
      </c>
      <c r="L74" s="143">
        <f t="shared" si="17"/>
        <v>0</v>
      </c>
      <c r="M74" s="143">
        <v>0</v>
      </c>
      <c r="N74" s="143">
        <v>0</v>
      </c>
      <c r="O74" s="143">
        <v>0</v>
      </c>
      <c r="P74" s="143">
        <f t="shared" si="18"/>
        <v>0</v>
      </c>
      <c r="Q74" s="88">
        <v>9535.76</v>
      </c>
      <c r="R74" s="88">
        <v>0</v>
      </c>
      <c r="S74" s="88">
        <v>0</v>
      </c>
      <c r="T74" s="88">
        <v>0</v>
      </c>
      <c r="U74" s="88">
        <f t="shared" si="19"/>
        <v>9535.76</v>
      </c>
      <c r="V74" s="88">
        <f t="shared" si="20"/>
        <v>4382.85</v>
      </c>
      <c r="W74" s="143">
        <v>0</v>
      </c>
      <c r="X74" s="143">
        <f t="shared" si="21"/>
        <v>4382.85</v>
      </c>
      <c r="Y74" s="88">
        <v>0</v>
      </c>
      <c r="Z74" s="143">
        <f t="shared" si="22"/>
        <v>4382.85</v>
      </c>
    </row>
    <row r="75" spans="1:26" ht="12.75" hidden="1" outlineLevel="1">
      <c r="A75" s="143" t="s">
        <v>977</v>
      </c>
      <c r="C75" s="88" t="s">
        <v>978</v>
      </c>
      <c r="D75" s="88" t="s">
        <v>979</v>
      </c>
      <c r="E75" s="143">
        <v>0</v>
      </c>
      <c r="F75" s="143">
        <v>454770.24</v>
      </c>
      <c r="G75" s="88">
        <f t="shared" si="16"/>
        <v>454770.24</v>
      </c>
      <c r="H75" s="143">
        <v>44794.73</v>
      </c>
      <c r="I75" s="143">
        <v>0</v>
      </c>
      <c r="J75" s="143">
        <v>0</v>
      </c>
      <c r="K75" s="143">
        <v>0</v>
      </c>
      <c r="L75" s="143">
        <f t="shared" si="17"/>
        <v>0</v>
      </c>
      <c r="M75" s="143">
        <v>0</v>
      </c>
      <c r="N75" s="143">
        <v>0</v>
      </c>
      <c r="O75" s="143">
        <v>0</v>
      </c>
      <c r="P75" s="143">
        <f t="shared" si="18"/>
        <v>0</v>
      </c>
      <c r="Q75" s="88">
        <v>0</v>
      </c>
      <c r="R75" s="88">
        <v>0</v>
      </c>
      <c r="S75" s="88">
        <v>0</v>
      </c>
      <c r="T75" s="88">
        <v>0</v>
      </c>
      <c r="U75" s="88">
        <f t="shared" si="19"/>
        <v>0</v>
      </c>
      <c r="V75" s="88">
        <f t="shared" si="20"/>
        <v>499564.97</v>
      </c>
      <c r="W75" s="143">
        <v>0</v>
      </c>
      <c r="X75" s="143">
        <f t="shared" si="21"/>
        <v>499564.97</v>
      </c>
      <c r="Y75" s="88">
        <v>8323.87</v>
      </c>
      <c r="Z75" s="143">
        <f t="shared" si="22"/>
        <v>507888.83999999997</v>
      </c>
    </row>
    <row r="76" spans="1:26" ht="12.75" hidden="1" outlineLevel="1">
      <c r="A76" s="143" t="s">
        <v>980</v>
      </c>
      <c r="C76" s="88" t="s">
        <v>981</v>
      </c>
      <c r="D76" s="88" t="s">
        <v>982</v>
      </c>
      <c r="E76" s="143">
        <v>0</v>
      </c>
      <c r="F76" s="143">
        <v>224132.18</v>
      </c>
      <c r="G76" s="88">
        <f t="shared" si="16"/>
        <v>224132.18</v>
      </c>
      <c r="H76" s="143">
        <v>42342.04</v>
      </c>
      <c r="I76" s="143">
        <v>0</v>
      </c>
      <c r="J76" s="143">
        <v>0</v>
      </c>
      <c r="K76" s="143">
        <v>0</v>
      </c>
      <c r="L76" s="143">
        <f t="shared" si="17"/>
        <v>0</v>
      </c>
      <c r="M76" s="143">
        <v>0</v>
      </c>
      <c r="N76" s="143">
        <v>0</v>
      </c>
      <c r="O76" s="143">
        <v>0</v>
      </c>
      <c r="P76" s="143">
        <f t="shared" si="18"/>
        <v>0</v>
      </c>
      <c r="Q76" s="88">
        <v>0</v>
      </c>
      <c r="R76" s="88">
        <v>0</v>
      </c>
      <c r="S76" s="88">
        <v>0</v>
      </c>
      <c r="T76" s="88">
        <v>0</v>
      </c>
      <c r="U76" s="88">
        <f t="shared" si="19"/>
        <v>0</v>
      </c>
      <c r="V76" s="88">
        <f t="shared" si="20"/>
        <v>266474.22</v>
      </c>
      <c r="W76" s="143">
        <v>0</v>
      </c>
      <c r="X76" s="143">
        <f t="shared" si="21"/>
        <v>266474.22</v>
      </c>
      <c r="Y76" s="88">
        <v>28824.61</v>
      </c>
      <c r="Z76" s="143">
        <f t="shared" si="22"/>
        <v>295298.82999999996</v>
      </c>
    </row>
    <row r="77" spans="1:26" ht="12.75" hidden="1" outlineLevel="1">
      <c r="A77" s="143" t="s">
        <v>983</v>
      </c>
      <c r="C77" s="88" t="s">
        <v>984</v>
      </c>
      <c r="D77" s="88" t="s">
        <v>985</v>
      </c>
      <c r="E77" s="143">
        <v>0</v>
      </c>
      <c r="F77" s="143">
        <v>108678.47</v>
      </c>
      <c r="G77" s="88">
        <f t="shared" si="16"/>
        <v>108678.47</v>
      </c>
      <c r="H77" s="143">
        <v>6000.67</v>
      </c>
      <c r="I77" s="143">
        <v>0</v>
      </c>
      <c r="J77" s="143">
        <v>0</v>
      </c>
      <c r="K77" s="143">
        <v>0</v>
      </c>
      <c r="L77" s="143">
        <f t="shared" si="17"/>
        <v>0</v>
      </c>
      <c r="M77" s="143">
        <v>0</v>
      </c>
      <c r="N77" s="143">
        <v>0</v>
      </c>
      <c r="O77" s="143">
        <v>0</v>
      </c>
      <c r="P77" s="143">
        <f t="shared" si="18"/>
        <v>0</v>
      </c>
      <c r="Q77" s="88">
        <v>0</v>
      </c>
      <c r="R77" s="88">
        <v>0</v>
      </c>
      <c r="S77" s="88">
        <v>0</v>
      </c>
      <c r="T77" s="88">
        <v>0</v>
      </c>
      <c r="U77" s="88">
        <f t="shared" si="19"/>
        <v>0</v>
      </c>
      <c r="V77" s="88">
        <f t="shared" si="20"/>
        <v>114679.14</v>
      </c>
      <c r="W77" s="143">
        <v>0</v>
      </c>
      <c r="X77" s="143">
        <f t="shared" si="21"/>
        <v>114679.14</v>
      </c>
      <c r="Y77" s="88">
        <v>30954.25</v>
      </c>
      <c r="Z77" s="143">
        <f t="shared" si="22"/>
        <v>145633.39</v>
      </c>
    </row>
    <row r="78" spans="1:26" ht="12.75" hidden="1" outlineLevel="1">
      <c r="A78" s="143" t="s">
        <v>986</v>
      </c>
      <c r="C78" s="88" t="s">
        <v>987</v>
      </c>
      <c r="D78" s="88" t="s">
        <v>988</v>
      </c>
      <c r="E78" s="143">
        <v>0</v>
      </c>
      <c r="F78" s="143">
        <v>1428.5</v>
      </c>
      <c r="G78" s="88">
        <f t="shared" si="16"/>
        <v>1428.5</v>
      </c>
      <c r="H78" s="143">
        <v>0</v>
      </c>
      <c r="I78" s="143">
        <v>0</v>
      </c>
      <c r="J78" s="143">
        <v>0</v>
      </c>
      <c r="K78" s="143">
        <v>0</v>
      </c>
      <c r="L78" s="143">
        <f t="shared" si="17"/>
        <v>0</v>
      </c>
      <c r="M78" s="143">
        <v>0</v>
      </c>
      <c r="N78" s="143">
        <v>0</v>
      </c>
      <c r="O78" s="143">
        <v>0</v>
      </c>
      <c r="P78" s="143">
        <f t="shared" si="18"/>
        <v>0</v>
      </c>
      <c r="Q78" s="88">
        <v>0</v>
      </c>
      <c r="R78" s="88">
        <v>0</v>
      </c>
      <c r="S78" s="88">
        <v>0</v>
      </c>
      <c r="T78" s="88">
        <v>0</v>
      </c>
      <c r="U78" s="88">
        <f t="shared" si="19"/>
        <v>0</v>
      </c>
      <c r="V78" s="88">
        <f t="shared" si="20"/>
        <v>1428.5</v>
      </c>
      <c r="W78" s="143">
        <v>0</v>
      </c>
      <c r="X78" s="143">
        <f t="shared" si="21"/>
        <v>1428.5</v>
      </c>
      <c r="Y78" s="88">
        <v>0</v>
      </c>
      <c r="Z78" s="143">
        <f t="shared" si="22"/>
        <v>1428.5</v>
      </c>
    </row>
    <row r="79" spans="1:26" ht="12.75" hidden="1" outlineLevel="1">
      <c r="A79" s="143" t="s">
        <v>989</v>
      </c>
      <c r="C79" s="88" t="s">
        <v>990</v>
      </c>
      <c r="D79" s="88" t="s">
        <v>991</v>
      </c>
      <c r="E79" s="143">
        <v>0</v>
      </c>
      <c r="F79" s="143">
        <v>6622.07</v>
      </c>
      <c r="G79" s="88">
        <f t="shared" si="16"/>
        <v>6622.07</v>
      </c>
      <c r="H79" s="143">
        <v>0</v>
      </c>
      <c r="I79" s="143">
        <v>0</v>
      </c>
      <c r="J79" s="143">
        <v>0</v>
      </c>
      <c r="K79" s="143">
        <v>0</v>
      </c>
      <c r="L79" s="143">
        <f t="shared" si="17"/>
        <v>0</v>
      </c>
      <c r="M79" s="143">
        <v>0</v>
      </c>
      <c r="N79" s="143">
        <v>0</v>
      </c>
      <c r="O79" s="143">
        <v>0</v>
      </c>
      <c r="P79" s="143">
        <f t="shared" si="18"/>
        <v>0</v>
      </c>
      <c r="Q79" s="88">
        <v>0</v>
      </c>
      <c r="R79" s="88">
        <v>0</v>
      </c>
      <c r="S79" s="88">
        <v>0</v>
      </c>
      <c r="T79" s="88">
        <v>0</v>
      </c>
      <c r="U79" s="88">
        <f t="shared" si="19"/>
        <v>0</v>
      </c>
      <c r="V79" s="88">
        <f t="shared" si="20"/>
        <v>6622.07</v>
      </c>
      <c r="W79" s="143">
        <v>0</v>
      </c>
      <c r="X79" s="143">
        <f t="shared" si="21"/>
        <v>6622.07</v>
      </c>
      <c r="Y79" s="88">
        <v>0</v>
      </c>
      <c r="Z79" s="143">
        <f t="shared" si="22"/>
        <v>6622.07</v>
      </c>
    </row>
    <row r="80" spans="1:26" ht="12.75" hidden="1" outlineLevel="1">
      <c r="A80" s="143" t="s">
        <v>992</v>
      </c>
      <c r="C80" s="88" t="s">
        <v>993</v>
      </c>
      <c r="D80" s="88" t="s">
        <v>994</v>
      </c>
      <c r="E80" s="143">
        <v>0</v>
      </c>
      <c r="F80" s="143">
        <v>125</v>
      </c>
      <c r="G80" s="88">
        <f t="shared" si="16"/>
        <v>125</v>
      </c>
      <c r="H80" s="143">
        <v>0</v>
      </c>
      <c r="I80" s="143">
        <v>0</v>
      </c>
      <c r="J80" s="143">
        <v>0</v>
      </c>
      <c r="K80" s="143">
        <v>0</v>
      </c>
      <c r="L80" s="143">
        <f t="shared" si="17"/>
        <v>0</v>
      </c>
      <c r="M80" s="143">
        <v>0</v>
      </c>
      <c r="N80" s="143">
        <v>0</v>
      </c>
      <c r="O80" s="143">
        <v>0</v>
      </c>
      <c r="P80" s="143">
        <f t="shared" si="18"/>
        <v>0</v>
      </c>
      <c r="Q80" s="88">
        <v>0</v>
      </c>
      <c r="R80" s="88">
        <v>0</v>
      </c>
      <c r="S80" s="88">
        <v>0</v>
      </c>
      <c r="T80" s="88">
        <v>0</v>
      </c>
      <c r="U80" s="88">
        <f t="shared" si="19"/>
        <v>0</v>
      </c>
      <c r="V80" s="88">
        <f t="shared" si="20"/>
        <v>125</v>
      </c>
      <c r="W80" s="143">
        <v>0</v>
      </c>
      <c r="X80" s="143">
        <f t="shared" si="21"/>
        <v>125</v>
      </c>
      <c r="Y80" s="88">
        <v>0</v>
      </c>
      <c r="Z80" s="143">
        <f t="shared" si="22"/>
        <v>125</v>
      </c>
    </row>
    <row r="81" spans="1:26" ht="12.75" hidden="1" outlineLevel="1">
      <c r="A81" s="143" t="s">
        <v>995</v>
      </c>
      <c r="C81" s="88" t="s">
        <v>996</v>
      </c>
      <c r="D81" s="88" t="s">
        <v>997</v>
      </c>
      <c r="E81" s="143">
        <v>0</v>
      </c>
      <c r="F81" s="143">
        <v>12042.46</v>
      </c>
      <c r="G81" s="88">
        <f t="shared" si="16"/>
        <v>12042.46</v>
      </c>
      <c r="H81" s="143">
        <v>884</v>
      </c>
      <c r="I81" s="143">
        <v>0</v>
      </c>
      <c r="J81" s="143">
        <v>0</v>
      </c>
      <c r="K81" s="143">
        <v>0</v>
      </c>
      <c r="L81" s="143">
        <f t="shared" si="17"/>
        <v>0</v>
      </c>
      <c r="M81" s="143">
        <v>0</v>
      </c>
      <c r="N81" s="143">
        <v>0</v>
      </c>
      <c r="O81" s="143">
        <v>0</v>
      </c>
      <c r="P81" s="143">
        <f t="shared" si="18"/>
        <v>0</v>
      </c>
      <c r="Q81" s="88">
        <v>0</v>
      </c>
      <c r="R81" s="88">
        <v>0</v>
      </c>
      <c r="S81" s="88">
        <v>0</v>
      </c>
      <c r="T81" s="88">
        <v>0</v>
      </c>
      <c r="U81" s="88">
        <f t="shared" si="19"/>
        <v>0</v>
      </c>
      <c r="V81" s="88">
        <f t="shared" si="20"/>
        <v>12926.46</v>
      </c>
      <c r="W81" s="143">
        <v>0</v>
      </c>
      <c r="X81" s="143">
        <f t="shared" si="21"/>
        <v>12926.46</v>
      </c>
      <c r="Y81" s="88">
        <v>0</v>
      </c>
      <c r="Z81" s="143">
        <f t="shared" si="22"/>
        <v>12926.46</v>
      </c>
    </row>
    <row r="82" spans="1:26" ht="12.75" hidden="1" outlineLevel="1">
      <c r="A82" s="143" t="s">
        <v>998</v>
      </c>
      <c r="C82" s="88" t="s">
        <v>999</v>
      </c>
      <c r="D82" s="88" t="s">
        <v>1000</v>
      </c>
      <c r="E82" s="143">
        <v>0</v>
      </c>
      <c r="F82" s="143">
        <v>4988</v>
      </c>
      <c r="G82" s="88">
        <f t="shared" si="16"/>
        <v>4988</v>
      </c>
      <c r="H82" s="143">
        <v>496.4</v>
      </c>
      <c r="I82" s="143">
        <v>0</v>
      </c>
      <c r="J82" s="143">
        <v>0</v>
      </c>
      <c r="K82" s="143">
        <v>0</v>
      </c>
      <c r="L82" s="143">
        <f t="shared" si="17"/>
        <v>0</v>
      </c>
      <c r="M82" s="143">
        <v>0</v>
      </c>
      <c r="N82" s="143">
        <v>0</v>
      </c>
      <c r="O82" s="143">
        <v>0</v>
      </c>
      <c r="P82" s="143">
        <f t="shared" si="18"/>
        <v>0</v>
      </c>
      <c r="Q82" s="88">
        <v>0</v>
      </c>
      <c r="R82" s="88">
        <v>0</v>
      </c>
      <c r="S82" s="88">
        <v>0</v>
      </c>
      <c r="T82" s="88">
        <v>0</v>
      </c>
      <c r="U82" s="88">
        <f t="shared" si="19"/>
        <v>0</v>
      </c>
      <c r="V82" s="88">
        <f t="shared" si="20"/>
        <v>5484.4</v>
      </c>
      <c r="W82" s="143">
        <v>0</v>
      </c>
      <c r="X82" s="143">
        <f t="shared" si="21"/>
        <v>5484.4</v>
      </c>
      <c r="Y82" s="88">
        <v>0</v>
      </c>
      <c r="Z82" s="143">
        <f t="shared" si="22"/>
        <v>5484.4</v>
      </c>
    </row>
    <row r="83" spans="1:26" ht="12.75" hidden="1" outlineLevel="1">
      <c r="A83" s="143" t="s">
        <v>1001</v>
      </c>
      <c r="C83" s="88" t="s">
        <v>1002</v>
      </c>
      <c r="D83" s="88" t="s">
        <v>1003</v>
      </c>
      <c r="E83" s="143">
        <v>0</v>
      </c>
      <c r="F83" s="143">
        <v>326523.81</v>
      </c>
      <c r="G83" s="88">
        <f t="shared" si="16"/>
        <v>326523.81</v>
      </c>
      <c r="H83" s="143">
        <v>6557.09</v>
      </c>
      <c r="I83" s="143">
        <v>0</v>
      </c>
      <c r="J83" s="143">
        <v>0</v>
      </c>
      <c r="K83" s="143">
        <v>0</v>
      </c>
      <c r="L83" s="143">
        <f t="shared" si="17"/>
        <v>0</v>
      </c>
      <c r="M83" s="143">
        <v>0</v>
      </c>
      <c r="N83" s="143">
        <v>0</v>
      </c>
      <c r="O83" s="143">
        <v>0</v>
      </c>
      <c r="P83" s="143">
        <f t="shared" si="18"/>
        <v>0</v>
      </c>
      <c r="Q83" s="88">
        <v>0</v>
      </c>
      <c r="R83" s="88">
        <v>0</v>
      </c>
      <c r="S83" s="88">
        <v>0</v>
      </c>
      <c r="T83" s="88">
        <v>0</v>
      </c>
      <c r="U83" s="88">
        <f t="shared" si="19"/>
        <v>0</v>
      </c>
      <c r="V83" s="88">
        <f t="shared" si="20"/>
        <v>333080.9</v>
      </c>
      <c r="W83" s="143">
        <v>0</v>
      </c>
      <c r="X83" s="143">
        <f t="shared" si="21"/>
        <v>333080.9</v>
      </c>
      <c r="Y83" s="88">
        <v>22800.1</v>
      </c>
      <c r="Z83" s="143">
        <f t="shared" si="22"/>
        <v>355881</v>
      </c>
    </row>
    <row r="84" spans="1:26" ht="12.75" hidden="1" outlineLevel="1">
      <c r="A84" s="143" t="s">
        <v>1004</v>
      </c>
      <c r="C84" s="88" t="s">
        <v>1005</v>
      </c>
      <c r="D84" s="88" t="s">
        <v>1006</v>
      </c>
      <c r="E84" s="143">
        <v>0</v>
      </c>
      <c r="F84" s="143">
        <v>10339.87</v>
      </c>
      <c r="G84" s="88">
        <f t="shared" si="16"/>
        <v>10339.87</v>
      </c>
      <c r="H84" s="143">
        <v>271.46</v>
      </c>
      <c r="I84" s="143">
        <v>0</v>
      </c>
      <c r="J84" s="143">
        <v>0</v>
      </c>
      <c r="K84" s="143">
        <v>0</v>
      </c>
      <c r="L84" s="143">
        <f t="shared" si="17"/>
        <v>0</v>
      </c>
      <c r="M84" s="143">
        <v>0</v>
      </c>
      <c r="N84" s="143">
        <v>0</v>
      </c>
      <c r="O84" s="143">
        <v>0</v>
      </c>
      <c r="P84" s="143">
        <f t="shared" si="18"/>
        <v>0</v>
      </c>
      <c r="Q84" s="88">
        <v>0</v>
      </c>
      <c r="R84" s="88">
        <v>0</v>
      </c>
      <c r="S84" s="88">
        <v>0</v>
      </c>
      <c r="T84" s="88">
        <v>0</v>
      </c>
      <c r="U84" s="88">
        <f t="shared" si="19"/>
        <v>0</v>
      </c>
      <c r="V84" s="88">
        <f t="shared" si="20"/>
        <v>10611.33</v>
      </c>
      <c r="W84" s="143">
        <v>0</v>
      </c>
      <c r="X84" s="143">
        <f t="shared" si="21"/>
        <v>10611.33</v>
      </c>
      <c r="Y84" s="88">
        <v>29401.51</v>
      </c>
      <c r="Z84" s="143">
        <f t="shared" si="22"/>
        <v>40012.84</v>
      </c>
    </row>
    <row r="85" spans="1:26" ht="12.75" hidden="1" outlineLevel="1">
      <c r="A85" s="143" t="s">
        <v>1007</v>
      </c>
      <c r="C85" s="88" t="s">
        <v>1008</v>
      </c>
      <c r="D85" s="88" t="s">
        <v>1009</v>
      </c>
      <c r="E85" s="143">
        <v>0</v>
      </c>
      <c r="F85" s="143">
        <v>32543.67</v>
      </c>
      <c r="G85" s="88">
        <f t="shared" si="16"/>
        <v>32543.67</v>
      </c>
      <c r="H85" s="143">
        <v>0</v>
      </c>
      <c r="I85" s="143">
        <v>0</v>
      </c>
      <c r="J85" s="143">
        <v>0</v>
      </c>
      <c r="K85" s="143">
        <v>0</v>
      </c>
      <c r="L85" s="143">
        <f t="shared" si="17"/>
        <v>0</v>
      </c>
      <c r="M85" s="143">
        <v>0</v>
      </c>
      <c r="N85" s="143">
        <v>0</v>
      </c>
      <c r="O85" s="143">
        <v>0</v>
      </c>
      <c r="P85" s="143">
        <f t="shared" si="18"/>
        <v>0</v>
      </c>
      <c r="Q85" s="88">
        <v>0</v>
      </c>
      <c r="R85" s="88">
        <v>0</v>
      </c>
      <c r="S85" s="88">
        <v>0</v>
      </c>
      <c r="T85" s="88">
        <v>0</v>
      </c>
      <c r="U85" s="88">
        <f t="shared" si="19"/>
        <v>0</v>
      </c>
      <c r="V85" s="88">
        <f t="shared" si="20"/>
        <v>32543.67</v>
      </c>
      <c r="W85" s="143">
        <v>0</v>
      </c>
      <c r="X85" s="143">
        <f t="shared" si="21"/>
        <v>32543.67</v>
      </c>
      <c r="Y85" s="88">
        <v>0</v>
      </c>
      <c r="Z85" s="143">
        <f t="shared" si="22"/>
        <v>32543.67</v>
      </c>
    </row>
    <row r="86" spans="1:26" ht="12.75" hidden="1" outlineLevel="1">
      <c r="A86" s="143" t="s">
        <v>1010</v>
      </c>
      <c r="C86" s="88" t="s">
        <v>1011</v>
      </c>
      <c r="D86" s="88" t="s">
        <v>1012</v>
      </c>
      <c r="E86" s="143">
        <v>0</v>
      </c>
      <c r="F86" s="143">
        <v>168976.23</v>
      </c>
      <c r="G86" s="88">
        <f t="shared" si="16"/>
        <v>168976.23</v>
      </c>
      <c r="H86" s="143">
        <v>3018.25</v>
      </c>
      <c r="I86" s="143">
        <v>0</v>
      </c>
      <c r="J86" s="143">
        <v>0</v>
      </c>
      <c r="K86" s="143">
        <v>0</v>
      </c>
      <c r="L86" s="143">
        <f t="shared" si="17"/>
        <v>0</v>
      </c>
      <c r="M86" s="143">
        <v>0</v>
      </c>
      <c r="N86" s="143">
        <v>0</v>
      </c>
      <c r="O86" s="143">
        <v>0</v>
      </c>
      <c r="P86" s="143">
        <f t="shared" si="18"/>
        <v>0</v>
      </c>
      <c r="Q86" s="88">
        <v>0</v>
      </c>
      <c r="R86" s="88">
        <v>0</v>
      </c>
      <c r="S86" s="88">
        <v>0</v>
      </c>
      <c r="T86" s="88">
        <v>0</v>
      </c>
      <c r="U86" s="88">
        <f t="shared" si="19"/>
        <v>0</v>
      </c>
      <c r="V86" s="88">
        <f t="shared" si="20"/>
        <v>171994.48</v>
      </c>
      <c r="W86" s="143">
        <v>0</v>
      </c>
      <c r="X86" s="143">
        <f t="shared" si="21"/>
        <v>171994.48</v>
      </c>
      <c r="Y86" s="88">
        <v>0</v>
      </c>
      <c r="Z86" s="143">
        <f t="shared" si="22"/>
        <v>171994.48</v>
      </c>
    </row>
    <row r="87" spans="1:26" ht="12.75" hidden="1" outlineLevel="1">
      <c r="A87" s="143" t="s">
        <v>1013</v>
      </c>
      <c r="C87" s="88" t="s">
        <v>1014</v>
      </c>
      <c r="D87" s="88" t="s">
        <v>1015</v>
      </c>
      <c r="E87" s="143">
        <v>0</v>
      </c>
      <c r="F87" s="143">
        <v>2965.02</v>
      </c>
      <c r="G87" s="88">
        <f t="shared" si="16"/>
        <v>2965.02</v>
      </c>
      <c r="H87" s="143">
        <v>0</v>
      </c>
      <c r="I87" s="143">
        <v>0</v>
      </c>
      <c r="J87" s="143">
        <v>0</v>
      </c>
      <c r="K87" s="143">
        <v>0</v>
      </c>
      <c r="L87" s="143">
        <f t="shared" si="17"/>
        <v>0</v>
      </c>
      <c r="M87" s="143">
        <v>0</v>
      </c>
      <c r="N87" s="143">
        <v>0</v>
      </c>
      <c r="O87" s="143">
        <v>0</v>
      </c>
      <c r="P87" s="143">
        <f t="shared" si="18"/>
        <v>0</v>
      </c>
      <c r="Q87" s="88">
        <v>0</v>
      </c>
      <c r="R87" s="88">
        <v>0</v>
      </c>
      <c r="S87" s="88">
        <v>0</v>
      </c>
      <c r="T87" s="88">
        <v>0</v>
      </c>
      <c r="U87" s="88">
        <f t="shared" si="19"/>
        <v>0</v>
      </c>
      <c r="V87" s="88">
        <f t="shared" si="20"/>
        <v>2965.02</v>
      </c>
      <c r="W87" s="143">
        <v>0</v>
      </c>
      <c r="X87" s="143">
        <f t="shared" si="21"/>
        <v>2965.02</v>
      </c>
      <c r="Y87" s="88">
        <v>0</v>
      </c>
      <c r="Z87" s="143">
        <f t="shared" si="22"/>
        <v>2965.02</v>
      </c>
    </row>
    <row r="88" spans="1:26" ht="12.75" hidden="1" outlineLevel="1">
      <c r="A88" s="143" t="s">
        <v>1016</v>
      </c>
      <c r="C88" s="88" t="s">
        <v>1017</v>
      </c>
      <c r="D88" s="88" t="s">
        <v>1018</v>
      </c>
      <c r="E88" s="143">
        <v>0</v>
      </c>
      <c r="F88" s="143">
        <v>20138.02</v>
      </c>
      <c r="G88" s="88">
        <f t="shared" si="16"/>
        <v>20138.02</v>
      </c>
      <c r="H88" s="143">
        <v>0</v>
      </c>
      <c r="I88" s="143">
        <v>0</v>
      </c>
      <c r="J88" s="143">
        <v>0</v>
      </c>
      <c r="K88" s="143">
        <v>0</v>
      </c>
      <c r="L88" s="143">
        <f t="shared" si="17"/>
        <v>0</v>
      </c>
      <c r="M88" s="143">
        <v>0</v>
      </c>
      <c r="N88" s="143">
        <v>0</v>
      </c>
      <c r="O88" s="143">
        <v>0</v>
      </c>
      <c r="P88" s="143">
        <f t="shared" si="18"/>
        <v>0</v>
      </c>
      <c r="Q88" s="88">
        <v>0</v>
      </c>
      <c r="R88" s="88">
        <v>0</v>
      </c>
      <c r="S88" s="88">
        <v>0</v>
      </c>
      <c r="T88" s="88">
        <v>0</v>
      </c>
      <c r="U88" s="88">
        <f t="shared" si="19"/>
        <v>0</v>
      </c>
      <c r="V88" s="88">
        <f t="shared" si="20"/>
        <v>20138.02</v>
      </c>
      <c r="W88" s="143">
        <v>0</v>
      </c>
      <c r="X88" s="143">
        <f t="shared" si="21"/>
        <v>20138.02</v>
      </c>
      <c r="Y88" s="88">
        <v>0</v>
      </c>
      <c r="Z88" s="143">
        <f t="shared" si="22"/>
        <v>20138.02</v>
      </c>
    </row>
    <row r="89" spans="1:26" ht="12.75" hidden="1" outlineLevel="1">
      <c r="A89" s="143" t="s">
        <v>1019</v>
      </c>
      <c r="C89" s="88" t="s">
        <v>1020</v>
      </c>
      <c r="D89" s="88" t="s">
        <v>1021</v>
      </c>
      <c r="E89" s="143">
        <v>0</v>
      </c>
      <c r="F89" s="143">
        <v>27368.63</v>
      </c>
      <c r="G89" s="88">
        <f t="shared" si="16"/>
        <v>27368.63</v>
      </c>
      <c r="H89" s="143">
        <v>4001.27</v>
      </c>
      <c r="I89" s="143">
        <v>0</v>
      </c>
      <c r="J89" s="143">
        <v>0</v>
      </c>
      <c r="K89" s="143">
        <v>0</v>
      </c>
      <c r="L89" s="143">
        <f t="shared" si="17"/>
        <v>0</v>
      </c>
      <c r="M89" s="143">
        <v>0</v>
      </c>
      <c r="N89" s="143">
        <v>0</v>
      </c>
      <c r="O89" s="143">
        <v>0</v>
      </c>
      <c r="P89" s="143">
        <f t="shared" si="18"/>
        <v>0</v>
      </c>
      <c r="Q89" s="88">
        <v>0</v>
      </c>
      <c r="R89" s="88">
        <v>0</v>
      </c>
      <c r="S89" s="88">
        <v>0</v>
      </c>
      <c r="T89" s="88">
        <v>0</v>
      </c>
      <c r="U89" s="88">
        <f t="shared" si="19"/>
        <v>0</v>
      </c>
      <c r="V89" s="88">
        <f t="shared" si="20"/>
        <v>31369.9</v>
      </c>
      <c r="W89" s="143">
        <v>0</v>
      </c>
      <c r="X89" s="143">
        <f t="shared" si="21"/>
        <v>31369.9</v>
      </c>
      <c r="Y89" s="88">
        <v>0</v>
      </c>
      <c r="Z89" s="143">
        <f t="shared" si="22"/>
        <v>31369.9</v>
      </c>
    </row>
    <row r="90" spans="1:26" ht="12.75" hidden="1" outlineLevel="1">
      <c r="A90" s="143" t="s">
        <v>1022</v>
      </c>
      <c r="C90" s="88" t="s">
        <v>1023</v>
      </c>
      <c r="D90" s="88" t="s">
        <v>1024</v>
      </c>
      <c r="E90" s="143">
        <v>0</v>
      </c>
      <c r="F90" s="143">
        <v>111908.54</v>
      </c>
      <c r="G90" s="88">
        <f t="shared" si="16"/>
        <v>111908.54</v>
      </c>
      <c r="H90" s="143">
        <v>9995.25</v>
      </c>
      <c r="I90" s="143">
        <v>0</v>
      </c>
      <c r="J90" s="143">
        <v>0</v>
      </c>
      <c r="K90" s="143">
        <v>0</v>
      </c>
      <c r="L90" s="143">
        <f t="shared" si="17"/>
        <v>0</v>
      </c>
      <c r="M90" s="143">
        <v>0</v>
      </c>
      <c r="N90" s="143">
        <v>0</v>
      </c>
      <c r="O90" s="143">
        <v>0</v>
      </c>
      <c r="P90" s="143">
        <f t="shared" si="18"/>
        <v>0</v>
      </c>
      <c r="Q90" s="88">
        <v>0</v>
      </c>
      <c r="R90" s="88">
        <v>0</v>
      </c>
      <c r="S90" s="88">
        <v>0</v>
      </c>
      <c r="T90" s="88">
        <v>0</v>
      </c>
      <c r="U90" s="88">
        <f t="shared" si="19"/>
        <v>0</v>
      </c>
      <c r="V90" s="88">
        <f t="shared" si="20"/>
        <v>121903.79</v>
      </c>
      <c r="W90" s="143">
        <v>0</v>
      </c>
      <c r="X90" s="143">
        <f t="shared" si="21"/>
        <v>121903.79</v>
      </c>
      <c r="Y90" s="88">
        <v>4822.84</v>
      </c>
      <c r="Z90" s="143">
        <f t="shared" si="22"/>
        <v>126726.62999999999</v>
      </c>
    </row>
    <row r="91" spans="1:26" ht="12.75" hidden="1" outlineLevel="1">
      <c r="A91" s="143" t="s">
        <v>1025</v>
      </c>
      <c r="C91" s="88" t="s">
        <v>1026</v>
      </c>
      <c r="D91" s="88" t="s">
        <v>1027</v>
      </c>
      <c r="E91" s="143">
        <v>0</v>
      </c>
      <c r="F91" s="143">
        <v>1325.1</v>
      </c>
      <c r="G91" s="88">
        <f t="shared" si="16"/>
        <v>1325.1</v>
      </c>
      <c r="H91" s="143">
        <v>0</v>
      </c>
      <c r="I91" s="143">
        <v>0</v>
      </c>
      <c r="J91" s="143">
        <v>0</v>
      </c>
      <c r="K91" s="143">
        <v>0</v>
      </c>
      <c r="L91" s="143">
        <f t="shared" si="17"/>
        <v>0</v>
      </c>
      <c r="M91" s="143">
        <v>0</v>
      </c>
      <c r="N91" s="143">
        <v>0</v>
      </c>
      <c r="O91" s="143">
        <v>0</v>
      </c>
      <c r="P91" s="143">
        <f t="shared" si="18"/>
        <v>0</v>
      </c>
      <c r="Q91" s="88">
        <v>0</v>
      </c>
      <c r="R91" s="88">
        <v>0</v>
      </c>
      <c r="S91" s="88">
        <v>0</v>
      </c>
      <c r="T91" s="88">
        <v>0</v>
      </c>
      <c r="U91" s="88">
        <f t="shared" si="19"/>
        <v>0</v>
      </c>
      <c r="V91" s="88">
        <f t="shared" si="20"/>
        <v>1325.1</v>
      </c>
      <c r="W91" s="143">
        <v>0</v>
      </c>
      <c r="X91" s="143">
        <f t="shared" si="21"/>
        <v>1325.1</v>
      </c>
      <c r="Y91" s="88">
        <v>0</v>
      </c>
      <c r="Z91" s="143">
        <f t="shared" si="22"/>
        <v>1325.1</v>
      </c>
    </row>
    <row r="92" spans="1:26" ht="12.75" hidden="1" outlineLevel="1">
      <c r="A92" s="143" t="s">
        <v>1028</v>
      </c>
      <c r="C92" s="88" t="s">
        <v>1029</v>
      </c>
      <c r="D92" s="88" t="s">
        <v>1030</v>
      </c>
      <c r="E92" s="143">
        <v>0</v>
      </c>
      <c r="F92" s="143">
        <v>199175.045</v>
      </c>
      <c r="G92" s="88">
        <f t="shared" si="16"/>
        <v>199175.045</v>
      </c>
      <c r="H92" s="143">
        <v>2423.46</v>
      </c>
      <c r="I92" s="143">
        <v>0</v>
      </c>
      <c r="J92" s="143">
        <v>0</v>
      </c>
      <c r="K92" s="143">
        <v>0</v>
      </c>
      <c r="L92" s="143">
        <f t="shared" si="17"/>
        <v>0</v>
      </c>
      <c r="M92" s="143">
        <v>0</v>
      </c>
      <c r="N92" s="143">
        <v>0</v>
      </c>
      <c r="O92" s="143">
        <v>0</v>
      </c>
      <c r="P92" s="143">
        <f t="shared" si="18"/>
        <v>0</v>
      </c>
      <c r="Q92" s="88">
        <v>0</v>
      </c>
      <c r="R92" s="88">
        <v>0</v>
      </c>
      <c r="S92" s="88">
        <v>0</v>
      </c>
      <c r="T92" s="88">
        <v>0</v>
      </c>
      <c r="U92" s="88">
        <f t="shared" si="19"/>
        <v>0</v>
      </c>
      <c r="V92" s="88">
        <f t="shared" si="20"/>
        <v>201598.505</v>
      </c>
      <c r="W92" s="143">
        <v>0</v>
      </c>
      <c r="X92" s="143">
        <f t="shared" si="21"/>
        <v>201598.505</v>
      </c>
      <c r="Y92" s="88">
        <v>1934.82</v>
      </c>
      <c r="Z92" s="143">
        <f t="shared" si="22"/>
        <v>203533.325</v>
      </c>
    </row>
    <row r="93" spans="1:26" ht="12.75" hidden="1" outlineLevel="1">
      <c r="A93" s="143" t="s">
        <v>1031</v>
      </c>
      <c r="C93" s="88" t="s">
        <v>1032</v>
      </c>
      <c r="D93" s="88" t="s">
        <v>1033</v>
      </c>
      <c r="E93" s="143">
        <v>0</v>
      </c>
      <c r="F93" s="143">
        <v>3826.47</v>
      </c>
      <c r="G93" s="88">
        <f t="shared" si="16"/>
        <v>3826.47</v>
      </c>
      <c r="H93" s="143">
        <v>276.16</v>
      </c>
      <c r="I93" s="143">
        <v>0</v>
      </c>
      <c r="J93" s="143">
        <v>0</v>
      </c>
      <c r="K93" s="143">
        <v>0</v>
      </c>
      <c r="L93" s="143">
        <f t="shared" si="17"/>
        <v>0</v>
      </c>
      <c r="M93" s="143">
        <v>0</v>
      </c>
      <c r="N93" s="143">
        <v>0</v>
      </c>
      <c r="O93" s="143">
        <v>0</v>
      </c>
      <c r="P93" s="143">
        <f t="shared" si="18"/>
        <v>0</v>
      </c>
      <c r="Q93" s="88">
        <v>0</v>
      </c>
      <c r="R93" s="88">
        <v>0</v>
      </c>
      <c r="S93" s="88">
        <v>0</v>
      </c>
      <c r="T93" s="88">
        <v>0</v>
      </c>
      <c r="U93" s="88">
        <f t="shared" si="19"/>
        <v>0</v>
      </c>
      <c r="V93" s="88">
        <f t="shared" si="20"/>
        <v>4102.63</v>
      </c>
      <c r="W93" s="143">
        <v>0</v>
      </c>
      <c r="X93" s="143">
        <f t="shared" si="21"/>
        <v>4102.63</v>
      </c>
      <c r="Y93" s="88">
        <v>10664.68</v>
      </c>
      <c r="Z93" s="143">
        <f t="shared" si="22"/>
        <v>14767.310000000001</v>
      </c>
    </row>
    <row r="94" spans="1:26" ht="12.75" hidden="1" outlineLevel="1">
      <c r="A94" s="143" t="s">
        <v>1034</v>
      </c>
      <c r="C94" s="88" t="s">
        <v>1035</v>
      </c>
      <c r="D94" s="88" t="s">
        <v>1036</v>
      </c>
      <c r="E94" s="143">
        <v>0</v>
      </c>
      <c r="F94" s="143">
        <v>1248.55</v>
      </c>
      <c r="G94" s="88">
        <f t="shared" si="16"/>
        <v>1248.55</v>
      </c>
      <c r="H94" s="143">
        <v>83.08</v>
      </c>
      <c r="I94" s="143">
        <v>0</v>
      </c>
      <c r="J94" s="143">
        <v>0</v>
      </c>
      <c r="K94" s="143">
        <v>0</v>
      </c>
      <c r="L94" s="143">
        <f t="shared" si="17"/>
        <v>0</v>
      </c>
      <c r="M94" s="143">
        <v>0</v>
      </c>
      <c r="N94" s="143">
        <v>0</v>
      </c>
      <c r="O94" s="143">
        <v>0</v>
      </c>
      <c r="P94" s="143">
        <f t="shared" si="18"/>
        <v>0</v>
      </c>
      <c r="Q94" s="88">
        <v>0</v>
      </c>
      <c r="R94" s="88">
        <v>0</v>
      </c>
      <c r="S94" s="88">
        <v>0</v>
      </c>
      <c r="T94" s="88">
        <v>0</v>
      </c>
      <c r="U94" s="88">
        <f t="shared" si="19"/>
        <v>0</v>
      </c>
      <c r="V94" s="88">
        <f t="shared" si="20"/>
        <v>1331.6299999999999</v>
      </c>
      <c r="W94" s="143">
        <v>0</v>
      </c>
      <c r="X94" s="143">
        <f t="shared" si="21"/>
        <v>1331.6299999999999</v>
      </c>
      <c r="Y94" s="88">
        <v>0</v>
      </c>
      <c r="Z94" s="143">
        <f t="shared" si="22"/>
        <v>1331.6299999999999</v>
      </c>
    </row>
    <row r="95" spans="1:26" ht="12.75" hidden="1" outlineLevel="1">
      <c r="A95" s="143" t="s">
        <v>1037</v>
      </c>
      <c r="C95" s="88" t="s">
        <v>1038</v>
      </c>
      <c r="D95" s="88" t="s">
        <v>1039</v>
      </c>
      <c r="E95" s="143">
        <v>0</v>
      </c>
      <c r="F95" s="143">
        <v>11058.44</v>
      </c>
      <c r="G95" s="88">
        <f t="shared" si="16"/>
        <v>11058.44</v>
      </c>
      <c r="H95" s="143">
        <v>12713.92</v>
      </c>
      <c r="I95" s="143">
        <v>0</v>
      </c>
      <c r="J95" s="143">
        <v>0</v>
      </c>
      <c r="K95" s="143">
        <v>0</v>
      </c>
      <c r="L95" s="143">
        <f t="shared" si="17"/>
        <v>0</v>
      </c>
      <c r="M95" s="143">
        <v>0</v>
      </c>
      <c r="N95" s="143">
        <v>0</v>
      </c>
      <c r="O95" s="143">
        <v>0</v>
      </c>
      <c r="P95" s="143">
        <f t="shared" si="18"/>
        <v>0</v>
      </c>
      <c r="Q95" s="88">
        <v>0</v>
      </c>
      <c r="R95" s="88">
        <v>0</v>
      </c>
      <c r="S95" s="88">
        <v>0</v>
      </c>
      <c r="T95" s="88">
        <v>0</v>
      </c>
      <c r="U95" s="88">
        <f t="shared" si="19"/>
        <v>0</v>
      </c>
      <c r="V95" s="88">
        <f t="shared" si="20"/>
        <v>23772.36</v>
      </c>
      <c r="W95" s="143">
        <v>0</v>
      </c>
      <c r="X95" s="143">
        <f t="shared" si="21"/>
        <v>23772.36</v>
      </c>
      <c r="Y95" s="88">
        <v>18008.86</v>
      </c>
      <c r="Z95" s="143">
        <f t="shared" si="22"/>
        <v>41781.22</v>
      </c>
    </row>
    <row r="96" spans="1:26" ht="12.75" hidden="1" outlineLevel="1">
      <c r="A96" s="143" t="s">
        <v>1040</v>
      </c>
      <c r="C96" s="88" t="s">
        <v>1041</v>
      </c>
      <c r="D96" s="88" t="s">
        <v>1042</v>
      </c>
      <c r="E96" s="143">
        <v>0</v>
      </c>
      <c r="F96" s="143">
        <v>4116.69</v>
      </c>
      <c r="G96" s="88">
        <f t="shared" si="16"/>
        <v>4116.69</v>
      </c>
      <c r="H96" s="143">
        <v>0</v>
      </c>
      <c r="I96" s="143">
        <v>0</v>
      </c>
      <c r="J96" s="143">
        <v>0</v>
      </c>
      <c r="K96" s="143">
        <v>0</v>
      </c>
      <c r="L96" s="143">
        <f t="shared" si="17"/>
        <v>0</v>
      </c>
      <c r="M96" s="143">
        <v>0</v>
      </c>
      <c r="N96" s="143">
        <v>0</v>
      </c>
      <c r="O96" s="143">
        <v>0</v>
      </c>
      <c r="P96" s="143">
        <f t="shared" si="18"/>
        <v>0</v>
      </c>
      <c r="Q96" s="88">
        <v>0</v>
      </c>
      <c r="R96" s="88">
        <v>0</v>
      </c>
      <c r="S96" s="88">
        <v>0</v>
      </c>
      <c r="T96" s="88">
        <v>0</v>
      </c>
      <c r="U96" s="88">
        <f t="shared" si="19"/>
        <v>0</v>
      </c>
      <c r="V96" s="88">
        <f t="shared" si="20"/>
        <v>4116.69</v>
      </c>
      <c r="W96" s="143">
        <v>0</v>
      </c>
      <c r="X96" s="143">
        <f t="shared" si="21"/>
        <v>4116.69</v>
      </c>
      <c r="Y96" s="88">
        <v>215554.06</v>
      </c>
      <c r="Z96" s="143">
        <f t="shared" si="22"/>
        <v>219670.75</v>
      </c>
    </row>
    <row r="97" spans="1:26" ht="12.75" hidden="1" outlineLevel="1">
      <c r="A97" s="143" t="s">
        <v>1043</v>
      </c>
      <c r="C97" s="88" t="s">
        <v>1044</v>
      </c>
      <c r="D97" s="88" t="s">
        <v>1045</v>
      </c>
      <c r="E97" s="143">
        <v>0</v>
      </c>
      <c r="F97" s="143">
        <v>2151120.23</v>
      </c>
      <c r="G97" s="88">
        <f t="shared" si="16"/>
        <v>2151120.23</v>
      </c>
      <c r="H97" s="143">
        <v>11684675.52</v>
      </c>
      <c r="I97" s="143">
        <v>0</v>
      </c>
      <c r="J97" s="143">
        <v>0</v>
      </c>
      <c r="K97" s="143">
        <v>0</v>
      </c>
      <c r="L97" s="143">
        <f t="shared" si="17"/>
        <v>0</v>
      </c>
      <c r="M97" s="143">
        <v>0</v>
      </c>
      <c r="N97" s="143">
        <v>0</v>
      </c>
      <c r="O97" s="143">
        <v>0</v>
      </c>
      <c r="P97" s="143">
        <f t="shared" si="18"/>
        <v>0</v>
      </c>
      <c r="Q97" s="88">
        <v>0</v>
      </c>
      <c r="R97" s="88">
        <v>0</v>
      </c>
      <c r="S97" s="88">
        <v>0</v>
      </c>
      <c r="T97" s="88">
        <v>0</v>
      </c>
      <c r="U97" s="88">
        <f t="shared" si="19"/>
        <v>0</v>
      </c>
      <c r="V97" s="88">
        <f t="shared" si="20"/>
        <v>13835795.75</v>
      </c>
      <c r="W97" s="143">
        <v>0</v>
      </c>
      <c r="X97" s="143">
        <f t="shared" si="21"/>
        <v>13835795.75</v>
      </c>
      <c r="Y97" s="88">
        <v>130217.03</v>
      </c>
      <c r="Z97" s="143">
        <f t="shared" si="22"/>
        <v>13966012.78</v>
      </c>
    </row>
    <row r="98" spans="1:26" ht="12.75" hidden="1" outlineLevel="1">
      <c r="A98" s="143" t="s">
        <v>1046</v>
      </c>
      <c r="C98" s="88" t="s">
        <v>1047</v>
      </c>
      <c r="D98" s="88" t="s">
        <v>1048</v>
      </c>
      <c r="E98" s="143">
        <v>0</v>
      </c>
      <c r="F98" s="143">
        <v>82193.06</v>
      </c>
      <c r="G98" s="88">
        <f t="shared" si="16"/>
        <v>82193.06</v>
      </c>
      <c r="H98" s="143">
        <v>53.66</v>
      </c>
      <c r="I98" s="143">
        <v>0</v>
      </c>
      <c r="J98" s="143">
        <v>0</v>
      </c>
      <c r="K98" s="143">
        <v>0</v>
      </c>
      <c r="L98" s="143">
        <f t="shared" si="17"/>
        <v>0</v>
      </c>
      <c r="M98" s="143">
        <v>0</v>
      </c>
      <c r="N98" s="143">
        <v>0</v>
      </c>
      <c r="O98" s="143">
        <v>0</v>
      </c>
      <c r="P98" s="143">
        <f t="shared" si="18"/>
        <v>0</v>
      </c>
      <c r="Q98" s="88">
        <v>0</v>
      </c>
      <c r="R98" s="88">
        <v>0</v>
      </c>
      <c r="S98" s="88">
        <v>0</v>
      </c>
      <c r="T98" s="88">
        <v>0</v>
      </c>
      <c r="U98" s="88">
        <f t="shared" si="19"/>
        <v>0</v>
      </c>
      <c r="V98" s="88">
        <f t="shared" si="20"/>
        <v>82246.72</v>
      </c>
      <c r="W98" s="143">
        <v>0</v>
      </c>
      <c r="X98" s="143">
        <f t="shared" si="21"/>
        <v>82246.72</v>
      </c>
      <c r="Y98" s="88">
        <v>372634.22</v>
      </c>
      <c r="Z98" s="143">
        <f t="shared" si="22"/>
        <v>454880.93999999994</v>
      </c>
    </row>
    <row r="99" spans="1:26" ht="12.75" hidden="1" outlineLevel="1">
      <c r="A99" s="143" t="s">
        <v>1049</v>
      </c>
      <c r="C99" s="88" t="s">
        <v>1050</v>
      </c>
      <c r="D99" s="88" t="s">
        <v>1051</v>
      </c>
      <c r="E99" s="143">
        <v>0</v>
      </c>
      <c r="F99" s="143">
        <v>11645.24</v>
      </c>
      <c r="G99" s="88">
        <f t="shared" si="16"/>
        <v>11645.24</v>
      </c>
      <c r="H99" s="143">
        <v>2795.28</v>
      </c>
      <c r="I99" s="143">
        <v>0</v>
      </c>
      <c r="J99" s="143">
        <v>0</v>
      </c>
      <c r="K99" s="143">
        <v>0</v>
      </c>
      <c r="L99" s="143">
        <f t="shared" si="17"/>
        <v>0</v>
      </c>
      <c r="M99" s="143">
        <v>0</v>
      </c>
      <c r="N99" s="143">
        <v>0</v>
      </c>
      <c r="O99" s="143">
        <v>0</v>
      </c>
      <c r="P99" s="143">
        <f t="shared" si="18"/>
        <v>0</v>
      </c>
      <c r="Q99" s="88">
        <v>185</v>
      </c>
      <c r="R99" s="88">
        <v>0</v>
      </c>
      <c r="S99" s="88">
        <v>0</v>
      </c>
      <c r="T99" s="88">
        <v>0</v>
      </c>
      <c r="U99" s="88">
        <f t="shared" si="19"/>
        <v>185</v>
      </c>
      <c r="V99" s="88">
        <f t="shared" si="20"/>
        <v>14625.52</v>
      </c>
      <c r="W99" s="143">
        <v>0</v>
      </c>
      <c r="X99" s="143">
        <f t="shared" si="21"/>
        <v>14625.52</v>
      </c>
      <c r="Y99" s="88">
        <v>1480</v>
      </c>
      <c r="Z99" s="143">
        <f t="shared" si="22"/>
        <v>16105.52</v>
      </c>
    </row>
    <row r="100" spans="1:26" ht="12.75" hidden="1" outlineLevel="1">
      <c r="A100" s="143" t="s">
        <v>1052</v>
      </c>
      <c r="C100" s="88" t="s">
        <v>1053</v>
      </c>
      <c r="D100" s="88" t="s">
        <v>1054</v>
      </c>
      <c r="E100" s="143">
        <v>0</v>
      </c>
      <c r="F100" s="143">
        <v>6345.38</v>
      </c>
      <c r="G100" s="88">
        <f t="shared" si="16"/>
        <v>6345.38</v>
      </c>
      <c r="H100" s="143">
        <v>1095.31</v>
      </c>
      <c r="I100" s="143">
        <v>0</v>
      </c>
      <c r="J100" s="143">
        <v>0</v>
      </c>
      <c r="K100" s="143">
        <v>0</v>
      </c>
      <c r="L100" s="143">
        <f t="shared" si="17"/>
        <v>0</v>
      </c>
      <c r="M100" s="143">
        <v>0</v>
      </c>
      <c r="N100" s="143">
        <v>0</v>
      </c>
      <c r="O100" s="143">
        <v>0</v>
      </c>
      <c r="P100" s="143">
        <f t="shared" si="18"/>
        <v>0</v>
      </c>
      <c r="Q100" s="88">
        <v>0</v>
      </c>
      <c r="R100" s="88">
        <v>0</v>
      </c>
      <c r="S100" s="88">
        <v>0</v>
      </c>
      <c r="T100" s="88">
        <v>0</v>
      </c>
      <c r="U100" s="88">
        <f t="shared" si="19"/>
        <v>0</v>
      </c>
      <c r="V100" s="88">
        <f t="shared" si="20"/>
        <v>7440.6900000000005</v>
      </c>
      <c r="W100" s="143">
        <v>0</v>
      </c>
      <c r="X100" s="143">
        <f t="shared" si="21"/>
        <v>7440.6900000000005</v>
      </c>
      <c r="Y100" s="88">
        <v>1209.4</v>
      </c>
      <c r="Z100" s="143">
        <f t="shared" si="22"/>
        <v>8650.09</v>
      </c>
    </row>
    <row r="101" spans="1:26" ht="12.75" hidden="1" outlineLevel="1">
      <c r="A101" s="143" t="s">
        <v>1055</v>
      </c>
      <c r="C101" s="88" t="s">
        <v>1056</v>
      </c>
      <c r="D101" s="88" t="s">
        <v>1057</v>
      </c>
      <c r="E101" s="143">
        <v>0</v>
      </c>
      <c r="F101" s="143">
        <v>29341.01</v>
      </c>
      <c r="G101" s="88">
        <f aca="true" t="shared" si="23" ref="G101:G132">E101+F101</f>
        <v>29341.01</v>
      </c>
      <c r="H101" s="143">
        <v>149.51</v>
      </c>
      <c r="I101" s="143">
        <v>0</v>
      </c>
      <c r="J101" s="143">
        <v>0</v>
      </c>
      <c r="K101" s="143">
        <v>0</v>
      </c>
      <c r="L101" s="143">
        <f aca="true" t="shared" si="24" ref="L101:L132">J101+I101+K101</f>
        <v>0</v>
      </c>
      <c r="M101" s="143">
        <v>0</v>
      </c>
      <c r="N101" s="143">
        <v>0</v>
      </c>
      <c r="O101" s="143">
        <v>0</v>
      </c>
      <c r="P101" s="143">
        <f aca="true" t="shared" si="25" ref="P101:P132">M101+N101+O101</f>
        <v>0</v>
      </c>
      <c r="Q101" s="88">
        <v>0</v>
      </c>
      <c r="R101" s="88">
        <v>0</v>
      </c>
      <c r="S101" s="88">
        <v>0</v>
      </c>
      <c r="T101" s="88">
        <v>0</v>
      </c>
      <c r="U101" s="88">
        <f aca="true" t="shared" si="26" ref="U101:U132">Q101+R101+S101+T101</f>
        <v>0</v>
      </c>
      <c r="V101" s="88">
        <f aca="true" t="shared" si="27" ref="V101:V132">G101+H101+L101+P101+U101</f>
        <v>29490.519999999997</v>
      </c>
      <c r="W101" s="143">
        <v>0</v>
      </c>
      <c r="X101" s="143">
        <f aca="true" t="shared" si="28" ref="X101:X132">V101+W101</f>
        <v>29490.519999999997</v>
      </c>
      <c r="Y101" s="88">
        <v>1457.86</v>
      </c>
      <c r="Z101" s="143">
        <f aca="true" t="shared" si="29" ref="Z101:Z132">X101+Y101</f>
        <v>30948.379999999997</v>
      </c>
    </row>
    <row r="102" spans="1:26" ht="12.75" hidden="1" outlineLevel="1">
      <c r="A102" s="143" t="s">
        <v>1058</v>
      </c>
      <c r="C102" s="88" t="s">
        <v>1059</v>
      </c>
      <c r="D102" s="88" t="s">
        <v>1060</v>
      </c>
      <c r="E102" s="143">
        <v>0</v>
      </c>
      <c r="F102" s="143">
        <v>1162</v>
      </c>
      <c r="G102" s="88">
        <f t="shared" si="23"/>
        <v>1162</v>
      </c>
      <c r="H102" s="143">
        <v>0</v>
      </c>
      <c r="I102" s="143">
        <v>0</v>
      </c>
      <c r="J102" s="143">
        <v>0</v>
      </c>
      <c r="K102" s="143">
        <v>0</v>
      </c>
      <c r="L102" s="143">
        <f t="shared" si="24"/>
        <v>0</v>
      </c>
      <c r="M102" s="143">
        <v>0</v>
      </c>
      <c r="N102" s="143">
        <v>0</v>
      </c>
      <c r="O102" s="143">
        <v>0</v>
      </c>
      <c r="P102" s="143">
        <f t="shared" si="25"/>
        <v>0</v>
      </c>
      <c r="Q102" s="88">
        <v>0</v>
      </c>
      <c r="R102" s="88">
        <v>0</v>
      </c>
      <c r="S102" s="88">
        <v>0</v>
      </c>
      <c r="T102" s="88">
        <v>0</v>
      </c>
      <c r="U102" s="88">
        <f t="shared" si="26"/>
        <v>0</v>
      </c>
      <c r="V102" s="88">
        <f t="shared" si="27"/>
        <v>1162</v>
      </c>
      <c r="W102" s="143">
        <v>0</v>
      </c>
      <c r="X102" s="143">
        <f t="shared" si="28"/>
        <v>1162</v>
      </c>
      <c r="Y102" s="88">
        <v>136.5</v>
      </c>
      <c r="Z102" s="143">
        <f t="shared" si="29"/>
        <v>1298.5</v>
      </c>
    </row>
    <row r="103" spans="1:26" ht="12.75" hidden="1" outlineLevel="1">
      <c r="A103" s="143" t="s">
        <v>1061</v>
      </c>
      <c r="C103" s="88" t="s">
        <v>1062</v>
      </c>
      <c r="D103" s="88" t="s">
        <v>1063</v>
      </c>
      <c r="E103" s="143">
        <v>0</v>
      </c>
      <c r="F103" s="143">
        <v>77672.38</v>
      </c>
      <c r="G103" s="88">
        <f t="shared" si="23"/>
        <v>77672.38</v>
      </c>
      <c r="H103" s="143">
        <v>2330.41</v>
      </c>
      <c r="I103" s="143">
        <v>0</v>
      </c>
      <c r="J103" s="143">
        <v>0</v>
      </c>
      <c r="K103" s="143">
        <v>0</v>
      </c>
      <c r="L103" s="143">
        <f t="shared" si="24"/>
        <v>0</v>
      </c>
      <c r="M103" s="143">
        <v>0</v>
      </c>
      <c r="N103" s="143">
        <v>0</v>
      </c>
      <c r="O103" s="143">
        <v>0</v>
      </c>
      <c r="P103" s="143">
        <f t="shared" si="25"/>
        <v>0</v>
      </c>
      <c r="Q103" s="88">
        <v>0</v>
      </c>
      <c r="R103" s="88">
        <v>0</v>
      </c>
      <c r="S103" s="88">
        <v>0</v>
      </c>
      <c r="T103" s="88">
        <v>0</v>
      </c>
      <c r="U103" s="88">
        <f t="shared" si="26"/>
        <v>0</v>
      </c>
      <c r="V103" s="88">
        <f t="shared" si="27"/>
        <v>80002.79000000001</v>
      </c>
      <c r="W103" s="143">
        <v>0</v>
      </c>
      <c r="X103" s="143">
        <f t="shared" si="28"/>
        <v>80002.79000000001</v>
      </c>
      <c r="Y103" s="88">
        <v>3421.69</v>
      </c>
      <c r="Z103" s="143">
        <f t="shared" si="29"/>
        <v>83424.48000000001</v>
      </c>
    </row>
    <row r="104" spans="1:26" ht="12.75" hidden="1" outlineLevel="1">
      <c r="A104" s="143" t="s">
        <v>1064</v>
      </c>
      <c r="C104" s="88" t="s">
        <v>1065</v>
      </c>
      <c r="D104" s="88" t="s">
        <v>1066</v>
      </c>
      <c r="E104" s="143">
        <v>0</v>
      </c>
      <c r="F104" s="143">
        <v>117611.02</v>
      </c>
      <c r="G104" s="88">
        <f t="shared" si="23"/>
        <v>117611.02</v>
      </c>
      <c r="H104" s="143">
        <v>125.59</v>
      </c>
      <c r="I104" s="143">
        <v>0</v>
      </c>
      <c r="J104" s="143">
        <v>0</v>
      </c>
      <c r="K104" s="143">
        <v>0</v>
      </c>
      <c r="L104" s="143">
        <f t="shared" si="24"/>
        <v>0</v>
      </c>
      <c r="M104" s="143">
        <v>0</v>
      </c>
      <c r="N104" s="143">
        <v>0</v>
      </c>
      <c r="O104" s="143">
        <v>0</v>
      </c>
      <c r="P104" s="143">
        <f t="shared" si="25"/>
        <v>0</v>
      </c>
      <c r="Q104" s="88">
        <v>0</v>
      </c>
      <c r="R104" s="88">
        <v>0</v>
      </c>
      <c r="S104" s="88">
        <v>0</v>
      </c>
      <c r="T104" s="88">
        <v>0</v>
      </c>
      <c r="U104" s="88">
        <f t="shared" si="26"/>
        <v>0</v>
      </c>
      <c r="V104" s="88">
        <f t="shared" si="27"/>
        <v>117736.61</v>
      </c>
      <c r="W104" s="143">
        <v>0</v>
      </c>
      <c r="X104" s="143">
        <f t="shared" si="28"/>
        <v>117736.61</v>
      </c>
      <c r="Y104" s="88">
        <v>0</v>
      </c>
      <c r="Z104" s="143">
        <f t="shared" si="29"/>
        <v>117736.61</v>
      </c>
    </row>
    <row r="105" spans="1:26" ht="12.75" hidden="1" outlineLevel="1">
      <c r="A105" s="143" t="s">
        <v>1067</v>
      </c>
      <c r="C105" s="88" t="s">
        <v>1068</v>
      </c>
      <c r="D105" s="88" t="s">
        <v>1069</v>
      </c>
      <c r="E105" s="143">
        <v>0</v>
      </c>
      <c r="F105" s="143">
        <v>5601.27</v>
      </c>
      <c r="G105" s="88">
        <f t="shared" si="23"/>
        <v>5601.27</v>
      </c>
      <c r="H105" s="143">
        <v>0</v>
      </c>
      <c r="I105" s="143">
        <v>0</v>
      </c>
      <c r="J105" s="143">
        <v>0</v>
      </c>
      <c r="K105" s="143">
        <v>0</v>
      </c>
      <c r="L105" s="143">
        <f t="shared" si="24"/>
        <v>0</v>
      </c>
      <c r="M105" s="143">
        <v>0</v>
      </c>
      <c r="N105" s="143">
        <v>0</v>
      </c>
      <c r="O105" s="143">
        <v>0</v>
      </c>
      <c r="P105" s="143">
        <f t="shared" si="25"/>
        <v>0</v>
      </c>
      <c r="Q105" s="88">
        <v>0</v>
      </c>
      <c r="R105" s="88">
        <v>0</v>
      </c>
      <c r="S105" s="88">
        <v>0</v>
      </c>
      <c r="T105" s="88">
        <v>0</v>
      </c>
      <c r="U105" s="88">
        <f t="shared" si="26"/>
        <v>0</v>
      </c>
      <c r="V105" s="88">
        <f t="shared" si="27"/>
        <v>5601.27</v>
      </c>
      <c r="W105" s="143">
        <v>0</v>
      </c>
      <c r="X105" s="143">
        <f t="shared" si="28"/>
        <v>5601.27</v>
      </c>
      <c r="Y105" s="88">
        <v>25</v>
      </c>
      <c r="Z105" s="143">
        <f t="shared" si="29"/>
        <v>5626.27</v>
      </c>
    </row>
    <row r="106" spans="1:26" ht="12.75" hidden="1" outlineLevel="1">
      <c r="A106" s="143" t="s">
        <v>1070</v>
      </c>
      <c r="C106" s="88" t="s">
        <v>1071</v>
      </c>
      <c r="D106" s="88" t="s">
        <v>1072</v>
      </c>
      <c r="E106" s="143">
        <v>0</v>
      </c>
      <c r="F106" s="143">
        <v>5314.28</v>
      </c>
      <c r="G106" s="88">
        <f t="shared" si="23"/>
        <v>5314.28</v>
      </c>
      <c r="H106" s="143">
        <v>48.38</v>
      </c>
      <c r="I106" s="143">
        <v>0</v>
      </c>
      <c r="J106" s="143">
        <v>0</v>
      </c>
      <c r="K106" s="143">
        <v>0</v>
      </c>
      <c r="L106" s="143">
        <f t="shared" si="24"/>
        <v>0</v>
      </c>
      <c r="M106" s="143">
        <v>0</v>
      </c>
      <c r="N106" s="143">
        <v>0</v>
      </c>
      <c r="O106" s="143">
        <v>0</v>
      </c>
      <c r="P106" s="143">
        <f t="shared" si="25"/>
        <v>0</v>
      </c>
      <c r="Q106" s="88">
        <v>0</v>
      </c>
      <c r="R106" s="88">
        <v>0</v>
      </c>
      <c r="S106" s="88">
        <v>0</v>
      </c>
      <c r="T106" s="88">
        <v>0</v>
      </c>
      <c r="U106" s="88">
        <f t="shared" si="26"/>
        <v>0</v>
      </c>
      <c r="V106" s="88">
        <f t="shared" si="27"/>
        <v>5362.66</v>
      </c>
      <c r="W106" s="143">
        <v>0</v>
      </c>
      <c r="X106" s="143">
        <f t="shared" si="28"/>
        <v>5362.66</v>
      </c>
      <c r="Y106" s="88">
        <v>0</v>
      </c>
      <c r="Z106" s="143">
        <f t="shared" si="29"/>
        <v>5362.66</v>
      </c>
    </row>
    <row r="107" spans="1:26" ht="12.75" hidden="1" outlineLevel="1">
      <c r="A107" s="143" t="s">
        <v>1073</v>
      </c>
      <c r="C107" s="88" t="s">
        <v>1074</v>
      </c>
      <c r="D107" s="88" t="s">
        <v>1075</v>
      </c>
      <c r="E107" s="143">
        <v>0</v>
      </c>
      <c r="F107" s="143">
        <v>-19967.26</v>
      </c>
      <c r="G107" s="88">
        <f t="shared" si="23"/>
        <v>-19967.26</v>
      </c>
      <c r="H107" s="143">
        <v>0</v>
      </c>
      <c r="I107" s="143">
        <v>0</v>
      </c>
      <c r="J107" s="143">
        <v>0</v>
      </c>
      <c r="K107" s="143">
        <v>0</v>
      </c>
      <c r="L107" s="143">
        <f t="shared" si="24"/>
        <v>0</v>
      </c>
      <c r="M107" s="143">
        <v>0</v>
      </c>
      <c r="N107" s="143">
        <v>0</v>
      </c>
      <c r="O107" s="143">
        <v>0</v>
      </c>
      <c r="P107" s="143">
        <f t="shared" si="25"/>
        <v>0</v>
      </c>
      <c r="Q107" s="88">
        <v>0</v>
      </c>
      <c r="R107" s="88">
        <v>0</v>
      </c>
      <c r="S107" s="88">
        <v>0</v>
      </c>
      <c r="T107" s="88">
        <v>0</v>
      </c>
      <c r="U107" s="88">
        <f t="shared" si="26"/>
        <v>0</v>
      </c>
      <c r="V107" s="88">
        <f t="shared" si="27"/>
        <v>-19967.26</v>
      </c>
      <c r="W107" s="143">
        <v>0</v>
      </c>
      <c r="X107" s="143">
        <f t="shared" si="28"/>
        <v>-19967.26</v>
      </c>
      <c r="Y107" s="88">
        <v>250</v>
      </c>
      <c r="Z107" s="143">
        <f t="shared" si="29"/>
        <v>-19717.26</v>
      </c>
    </row>
    <row r="108" spans="1:26" ht="12.75" hidden="1" outlineLevel="1">
      <c r="A108" s="143" t="s">
        <v>1076</v>
      </c>
      <c r="C108" s="88" t="s">
        <v>1077</v>
      </c>
      <c r="D108" s="88" t="s">
        <v>1078</v>
      </c>
      <c r="E108" s="143">
        <v>0</v>
      </c>
      <c r="F108" s="143">
        <v>13091.76</v>
      </c>
      <c r="G108" s="88">
        <f t="shared" si="23"/>
        <v>13091.76</v>
      </c>
      <c r="H108" s="143">
        <v>17.52</v>
      </c>
      <c r="I108" s="143">
        <v>0</v>
      </c>
      <c r="J108" s="143">
        <v>0</v>
      </c>
      <c r="K108" s="143">
        <v>0</v>
      </c>
      <c r="L108" s="143">
        <f t="shared" si="24"/>
        <v>0</v>
      </c>
      <c r="M108" s="143">
        <v>0</v>
      </c>
      <c r="N108" s="143">
        <v>0</v>
      </c>
      <c r="O108" s="143">
        <v>0</v>
      </c>
      <c r="P108" s="143">
        <f t="shared" si="25"/>
        <v>0</v>
      </c>
      <c r="Q108" s="88">
        <v>0</v>
      </c>
      <c r="R108" s="88">
        <v>0</v>
      </c>
      <c r="S108" s="88">
        <v>0</v>
      </c>
      <c r="T108" s="88">
        <v>0</v>
      </c>
      <c r="U108" s="88">
        <f t="shared" si="26"/>
        <v>0</v>
      </c>
      <c r="V108" s="88">
        <f t="shared" si="27"/>
        <v>13109.28</v>
      </c>
      <c r="W108" s="143">
        <v>0</v>
      </c>
      <c r="X108" s="143">
        <f t="shared" si="28"/>
        <v>13109.28</v>
      </c>
      <c r="Y108" s="88">
        <v>1534.69</v>
      </c>
      <c r="Z108" s="143">
        <f t="shared" si="29"/>
        <v>14643.970000000001</v>
      </c>
    </row>
    <row r="109" spans="1:26" ht="12.75" hidden="1" outlineLevel="1">
      <c r="A109" s="143" t="s">
        <v>1079</v>
      </c>
      <c r="C109" s="88" t="s">
        <v>1080</v>
      </c>
      <c r="D109" s="88" t="s">
        <v>1081</v>
      </c>
      <c r="E109" s="143">
        <v>0</v>
      </c>
      <c r="F109" s="143">
        <v>70152.74</v>
      </c>
      <c r="G109" s="88">
        <f t="shared" si="23"/>
        <v>70152.74</v>
      </c>
      <c r="H109" s="143">
        <v>5024.4</v>
      </c>
      <c r="I109" s="143">
        <v>0</v>
      </c>
      <c r="J109" s="143">
        <v>0</v>
      </c>
      <c r="K109" s="143">
        <v>0</v>
      </c>
      <c r="L109" s="143">
        <f t="shared" si="24"/>
        <v>0</v>
      </c>
      <c r="M109" s="143">
        <v>0</v>
      </c>
      <c r="N109" s="143">
        <v>0</v>
      </c>
      <c r="O109" s="143">
        <v>0</v>
      </c>
      <c r="P109" s="143">
        <f t="shared" si="25"/>
        <v>0</v>
      </c>
      <c r="Q109" s="88">
        <v>0</v>
      </c>
      <c r="R109" s="88">
        <v>0</v>
      </c>
      <c r="S109" s="88">
        <v>0</v>
      </c>
      <c r="T109" s="88">
        <v>0</v>
      </c>
      <c r="U109" s="88">
        <f t="shared" si="26"/>
        <v>0</v>
      </c>
      <c r="V109" s="88">
        <f t="shared" si="27"/>
        <v>75177.14</v>
      </c>
      <c r="W109" s="143">
        <v>0</v>
      </c>
      <c r="X109" s="143">
        <f t="shared" si="28"/>
        <v>75177.14</v>
      </c>
      <c r="Y109" s="88">
        <v>21582.33</v>
      </c>
      <c r="Z109" s="143">
        <f t="shared" si="29"/>
        <v>96759.47</v>
      </c>
    </row>
    <row r="110" spans="1:26" ht="12.75" hidden="1" outlineLevel="1">
      <c r="A110" s="143" t="s">
        <v>1082</v>
      </c>
      <c r="C110" s="88" t="s">
        <v>1083</v>
      </c>
      <c r="D110" s="88" t="s">
        <v>1084</v>
      </c>
      <c r="E110" s="143">
        <v>0</v>
      </c>
      <c r="F110" s="143">
        <v>74295.4</v>
      </c>
      <c r="G110" s="88">
        <f t="shared" si="23"/>
        <v>74295.4</v>
      </c>
      <c r="H110" s="143">
        <v>1661.87</v>
      </c>
      <c r="I110" s="143">
        <v>0</v>
      </c>
      <c r="J110" s="143">
        <v>0</v>
      </c>
      <c r="K110" s="143">
        <v>0</v>
      </c>
      <c r="L110" s="143">
        <f t="shared" si="24"/>
        <v>0</v>
      </c>
      <c r="M110" s="143">
        <v>0</v>
      </c>
      <c r="N110" s="143">
        <v>0</v>
      </c>
      <c r="O110" s="143">
        <v>0</v>
      </c>
      <c r="P110" s="143">
        <f t="shared" si="25"/>
        <v>0</v>
      </c>
      <c r="Q110" s="88">
        <v>0</v>
      </c>
      <c r="R110" s="88">
        <v>0</v>
      </c>
      <c r="S110" s="88">
        <v>0</v>
      </c>
      <c r="T110" s="88">
        <v>0</v>
      </c>
      <c r="U110" s="88">
        <f t="shared" si="26"/>
        <v>0</v>
      </c>
      <c r="V110" s="88">
        <f t="shared" si="27"/>
        <v>75957.26999999999</v>
      </c>
      <c r="W110" s="143">
        <v>0</v>
      </c>
      <c r="X110" s="143">
        <f t="shared" si="28"/>
        <v>75957.26999999999</v>
      </c>
      <c r="Y110" s="88">
        <v>32087.27</v>
      </c>
      <c r="Z110" s="143">
        <f t="shared" si="29"/>
        <v>108044.54</v>
      </c>
    </row>
    <row r="111" spans="1:26" ht="12.75" hidden="1" outlineLevel="1">
      <c r="A111" s="143" t="s">
        <v>1085</v>
      </c>
      <c r="C111" s="88" t="s">
        <v>1086</v>
      </c>
      <c r="D111" s="88" t="s">
        <v>1087</v>
      </c>
      <c r="E111" s="143">
        <v>0</v>
      </c>
      <c r="F111" s="143">
        <v>343047.4</v>
      </c>
      <c r="G111" s="88">
        <f t="shared" si="23"/>
        <v>343047.4</v>
      </c>
      <c r="H111" s="143">
        <v>20177.52</v>
      </c>
      <c r="I111" s="143">
        <v>0</v>
      </c>
      <c r="J111" s="143">
        <v>0</v>
      </c>
      <c r="K111" s="143">
        <v>0</v>
      </c>
      <c r="L111" s="143">
        <f t="shared" si="24"/>
        <v>0</v>
      </c>
      <c r="M111" s="143">
        <v>0</v>
      </c>
      <c r="N111" s="143">
        <v>0</v>
      </c>
      <c r="O111" s="143">
        <v>0</v>
      </c>
      <c r="P111" s="143">
        <f t="shared" si="25"/>
        <v>0</v>
      </c>
      <c r="Q111" s="88">
        <v>0</v>
      </c>
      <c r="R111" s="88">
        <v>534.18</v>
      </c>
      <c r="S111" s="88">
        <v>0</v>
      </c>
      <c r="T111" s="88">
        <v>0</v>
      </c>
      <c r="U111" s="88">
        <f t="shared" si="26"/>
        <v>534.18</v>
      </c>
      <c r="V111" s="88">
        <f t="shared" si="27"/>
        <v>363759.10000000003</v>
      </c>
      <c r="W111" s="143">
        <v>0</v>
      </c>
      <c r="X111" s="143">
        <f t="shared" si="28"/>
        <v>363759.10000000003</v>
      </c>
      <c r="Y111" s="88">
        <v>16830.91</v>
      </c>
      <c r="Z111" s="143">
        <f t="shared" si="29"/>
        <v>380590.01</v>
      </c>
    </row>
    <row r="112" spans="1:26" ht="12.75" hidden="1" outlineLevel="1">
      <c r="A112" s="143" t="s">
        <v>1088</v>
      </c>
      <c r="C112" s="88" t="s">
        <v>1089</v>
      </c>
      <c r="D112" s="88" t="s">
        <v>1090</v>
      </c>
      <c r="E112" s="143">
        <v>0</v>
      </c>
      <c r="F112" s="143">
        <v>88834.44</v>
      </c>
      <c r="G112" s="88">
        <f t="shared" si="23"/>
        <v>88834.44</v>
      </c>
      <c r="H112" s="143">
        <v>6916.89</v>
      </c>
      <c r="I112" s="143">
        <v>0</v>
      </c>
      <c r="J112" s="143">
        <v>0</v>
      </c>
      <c r="K112" s="143">
        <v>0</v>
      </c>
      <c r="L112" s="143">
        <f t="shared" si="24"/>
        <v>0</v>
      </c>
      <c r="M112" s="143">
        <v>0</v>
      </c>
      <c r="N112" s="143">
        <v>0</v>
      </c>
      <c r="O112" s="143">
        <v>0</v>
      </c>
      <c r="P112" s="143">
        <f t="shared" si="25"/>
        <v>0</v>
      </c>
      <c r="Q112" s="88">
        <v>0</v>
      </c>
      <c r="R112" s="88">
        <v>0</v>
      </c>
      <c r="S112" s="88">
        <v>0</v>
      </c>
      <c r="T112" s="88">
        <v>0</v>
      </c>
      <c r="U112" s="88">
        <f t="shared" si="26"/>
        <v>0</v>
      </c>
      <c r="V112" s="88">
        <f t="shared" si="27"/>
        <v>95751.33</v>
      </c>
      <c r="W112" s="143">
        <v>0</v>
      </c>
      <c r="X112" s="143">
        <f t="shared" si="28"/>
        <v>95751.33</v>
      </c>
      <c r="Y112" s="88">
        <v>19755.77</v>
      </c>
      <c r="Z112" s="143">
        <f t="shared" si="29"/>
        <v>115507.1</v>
      </c>
    </row>
    <row r="113" spans="1:26" ht="12.75" hidden="1" outlineLevel="1">
      <c r="A113" s="143" t="s">
        <v>1091</v>
      </c>
      <c r="C113" s="88" t="s">
        <v>1092</v>
      </c>
      <c r="D113" s="88" t="s">
        <v>1093</v>
      </c>
      <c r="E113" s="143">
        <v>0</v>
      </c>
      <c r="F113" s="143">
        <v>4.35</v>
      </c>
      <c r="G113" s="88">
        <f t="shared" si="23"/>
        <v>4.35</v>
      </c>
      <c r="H113" s="143">
        <v>0</v>
      </c>
      <c r="I113" s="143">
        <v>0</v>
      </c>
      <c r="J113" s="143">
        <v>0</v>
      </c>
      <c r="K113" s="143">
        <v>0</v>
      </c>
      <c r="L113" s="143">
        <f t="shared" si="24"/>
        <v>0</v>
      </c>
      <c r="M113" s="143">
        <v>0</v>
      </c>
      <c r="N113" s="143">
        <v>0</v>
      </c>
      <c r="O113" s="143">
        <v>0</v>
      </c>
      <c r="P113" s="143">
        <f t="shared" si="25"/>
        <v>0</v>
      </c>
      <c r="Q113" s="88">
        <v>0</v>
      </c>
      <c r="R113" s="88">
        <v>0</v>
      </c>
      <c r="S113" s="88">
        <v>0</v>
      </c>
      <c r="T113" s="88">
        <v>0</v>
      </c>
      <c r="U113" s="88">
        <f t="shared" si="26"/>
        <v>0</v>
      </c>
      <c r="V113" s="88">
        <f t="shared" si="27"/>
        <v>4.35</v>
      </c>
      <c r="W113" s="143">
        <v>0</v>
      </c>
      <c r="X113" s="143">
        <f t="shared" si="28"/>
        <v>4.35</v>
      </c>
      <c r="Y113" s="88">
        <v>0</v>
      </c>
      <c r="Z113" s="143">
        <f t="shared" si="29"/>
        <v>4.35</v>
      </c>
    </row>
    <row r="114" spans="1:26" ht="12.75" hidden="1" outlineLevel="1">
      <c r="A114" s="143" t="s">
        <v>1094</v>
      </c>
      <c r="C114" s="88" t="s">
        <v>1095</v>
      </c>
      <c r="D114" s="88" t="s">
        <v>1096</v>
      </c>
      <c r="E114" s="143">
        <v>0</v>
      </c>
      <c r="F114" s="143">
        <v>95264.37</v>
      </c>
      <c r="G114" s="88">
        <f t="shared" si="23"/>
        <v>95264.37</v>
      </c>
      <c r="H114" s="143">
        <v>0</v>
      </c>
      <c r="I114" s="143">
        <v>0</v>
      </c>
      <c r="J114" s="143">
        <v>0</v>
      </c>
      <c r="K114" s="143">
        <v>0</v>
      </c>
      <c r="L114" s="143">
        <f t="shared" si="24"/>
        <v>0</v>
      </c>
      <c r="M114" s="143">
        <v>0</v>
      </c>
      <c r="N114" s="143">
        <v>0</v>
      </c>
      <c r="O114" s="143">
        <v>0</v>
      </c>
      <c r="P114" s="143">
        <f t="shared" si="25"/>
        <v>0</v>
      </c>
      <c r="Q114" s="88">
        <v>0</v>
      </c>
      <c r="R114" s="88">
        <v>0</v>
      </c>
      <c r="S114" s="88">
        <v>0</v>
      </c>
      <c r="T114" s="88">
        <v>0</v>
      </c>
      <c r="U114" s="88">
        <f t="shared" si="26"/>
        <v>0</v>
      </c>
      <c r="V114" s="88">
        <f t="shared" si="27"/>
        <v>95264.37</v>
      </c>
      <c r="W114" s="143">
        <v>0</v>
      </c>
      <c r="X114" s="143">
        <f t="shared" si="28"/>
        <v>95264.37</v>
      </c>
      <c r="Y114" s="88">
        <v>16087.95</v>
      </c>
      <c r="Z114" s="143">
        <f t="shared" si="29"/>
        <v>111352.31999999999</v>
      </c>
    </row>
    <row r="115" spans="1:26" ht="12.75" hidden="1" outlineLevel="1">
      <c r="A115" s="143" t="s">
        <v>1097</v>
      </c>
      <c r="C115" s="88" t="s">
        <v>1098</v>
      </c>
      <c r="D115" s="88" t="s">
        <v>1099</v>
      </c>
      <c r="E115" s="143">
        <v>0</v>
      </c>
      <c r="F115" s="143">
        <v>11405.97</v>
      </c>
      <c r="G115" s="88">
        <f t="shared" si="23"/>
        <v>11405.97</v>
      </c>
      <c r="H115" s="143">
        <v>1300.83</v>
      </c>
      <c r="I115" s="143">
        <v>0</v>
      </c>
      <c r="J115" s="143">
        <v>0</v>
      </c>
      <c r="K115" s="143">
        <v>0</v>
      </c>
      <c r="L115" s="143">
        <f t="shared" si="24"/>
        <v>0</v>
      </c>
      <c r="M115" s="143">
        <v>0</v>
      </c>
      <c r="N115" s="143">
        <v>0</v>
      </c>
      <c r="O115" s="143">
        <v>0</v>
      </c>
      <c r="P115" s="143">
        <f t="shared" si="25"/>
        <v>0</v>
      </c>
      <c r="Q115" s="88">
        <v>0</v>
      </c>
      <c r="R115" s="88">
        <v>0</v>
      </c>
      <c r="S115" s="88">
        <v>0</v>
      </c>
      <c r="T115" s="88">
        <v>0</v>
      </c>
      <c r="U115" s="88">
        <f t="shared" si="26"/>
        <v>0</v>
      </c>
      <c r="V115" s="88">
        <f t="shared" si="27"/>
        <v>12706.8</v>
      </c>
      <c r="W115" s="143">
        <v>0</v>
      </c>
      <c r="X115" s="143">
        <f t="shared" si="28"/>
        <v>12706.8</v>
      </c>
      <c r="Y115" s="88">
        <v>15259.42</v>
      </c>
      <c r="Z115" s="143">
        <f t="shared" si="29"/>
        <v>27966.22</v>
      </c>
    </row>
    <row r="116" spans="1:26" ht="12.75" hidden="1" outlineLevel="1">
      <c r="A116" s="143" t="s">
        <v>1100</v>
      </c>
      <c r="C116" s="88" t="s">
        <v>1101</v>
      </c>
      <c r="D116" s="88" t="s">
        <v>1102</v>
      </c>
      <c r="E116" s="143">
        <v>0</v>
      </c>
      <c r="F116" s="143">
        <v>0</v>
      </c>
      <c r="G116" s="88">
        <f t="shared" si="23"/>
        <v>0</v>
      </c>
      <c r="H116" s="143">
        <v>0</v>
      </c>
      <c r="I116" s="143">
        <v>0</v>
      </c>
      <c r="J116" s="143">
        <v>0</v>
      </c>
      <c r="K116" s="143">
        <v>0</v>
      </c>
      <c r="L116" s="143">
        <f t="shared" si="24"/>
        <v>0</v>
      </c>
      <c r="M116" s="143">
        <v>0</v>
      </c>
      <c r="N116" s="143">
        <v>0</v>
      </c>
      <c r="O116" s="143">
        <v>0</v>
      </c>
      <c r="P116" s="143">
        <f t="shared" si="25"/>
        <v>0</v>
      </c>
      <c r="Q116" s="88">
        <v>0</v>
      </c>
      <c r="R116" s="88">
        <v>0</v>
      </c>
      <c r="S116" s="88">
        <v>0</v>
      </c>
      <c r="T116" s="88">
        <v>0</v>
      </c>
      <c r="U116" s="88">
        <f t="shared" si="26"/>
        <v>0</v>
      </c>
      <c r="V116" s="88">
        <f t="shared" si="27"/>
        <v>0</v>
      </c>
      <c r="W116" s="143">
        <v>0</v>
      </c>
      <c r="X116" s="143">
        <f t="shared" si="28"/>
        <v>0</v>
      </c>
      <c r="Y116" s="88">
        <v>1301.6</v>
      </c>
      <c r="Z116" s="143">
        <f t="shared" si="29"/>
        <v>1301.6</v>
      </c>
    </row>
    <row r="117" spans="1:26" ht="12.75" hidden="1" outlineLevel="1">
      <c r="A117" s="143" t="s">
        <v>1103</v>
      </c>
      <c r="C117" s="88" t="s">
        <v>1104</v>
      </c>
      <c r="D117" s="88" t="s">
        <v>1105</v>
      </c>
      <c r="E117" s="143">
        <v>0</v>
      </c>
      <c r="F117" s="143">
        <v>6.01</v>
      </c>
      <c r="G117" s="88">
        <f t="shared" si="23"/>
        <v>6.01</v>
      </c>
      <c r="H117" s="143">
        <v>0</v>
      </c>
      <c r="I117" s="143">
        <v>0</v>
      </c>
      <c r="J117" s="143">
        <v>0</v>
      </c>
      <c r="K117" s="143">
        <v>0</v>
      </c>
      <c r="L117" s="143">
        <f t="shared" si="24"/>
        <v>0</v>
      </c>
      <c r="M117" s="143">
        <v>0</v>
      </c>
      <c r="N117" s="143">
        <v>0</v>
      </c>
      <c r="O117" s="143">
        <v>0</v>
      </c>
      <c r="P117" s="143">
        <f t="shared" si="25"/>
        <v>0</v>
      </c>
      <c r="Q117" s="88">
        <v>0</v>
      </c>
      <c r="R117" s="88">
        <v>0</v>
      </c>
      <c r="S117" s="88">
        <v>0</v>
      </c>
      <c r="T117" s="88">
        <v>0</v>
      </c>
      <c r="U117" s="88">
        <f t="shared" si="26"/>
        <v>0</v>
      </c>
      <c r="V117" s="88">
        <f t="shared" si="27"/>
        <v>6.01</v>
      </c>
      <c r="W117" s="143">
        <v>0</v>
      </c>
      <c r="X117" s="143">
        <f t="shared" si="28"/>
        <v>6.01</v>
      </c>
      <c r="Y117" s="88">
        <v>0</v>
      </c>
      <c r="Z117" s="143">
        <f t="shared" si="29"/>
        <v>6.01</v>
      </c>
    </row>
    <row r="118" spans="1:26" ht="12.75" hidden="1" outlineLevel="1">
      <c r="A118" s="143" t="s">
        <v>1106</v>
      </c>
      <c r="C118" s="88" t="s">
        <v>1107</v>
      </c>
      <c r="D118" s="88" t="s">
        <v>1108</v>
      </c>
      <c r="E118" s="143">
        <v>0</v>
      </c>
      <c r="F118" s="143">
        <v>803.16</v>
      </c>
      <c r="G118" s="88">
        <f t="shared" si="23"/>
        <v>803.16</v>
      </c>
      <c r="H118" s="143">
        <v>0</v>
      </c>
      <c r="I118" s="143">
        <v>0</v>
      </c>
      <c r="J118" s="143">
        <v>0</v>
      </c>
      <c r="K118" s="143">
        <v>0</v>
      </c>
      <c r="L118" s="143">
        <f t="shared" si="24"/>
        <v>0</v>
      </c>
      <c r="M118" s="143">
        <v>0</v>
      </c>
      <c r="N118" s="143">
        <v>0</v>
      </c>
      <c r="O118" s="143">
        <v>0</v>
      </c>
      <c r="P118" s="143">
        <f t="shared" si="25"/>
        <v>0</v>
      </c>
      <c r="Q118" s="88">
        <v>0</v>
      </c>
      <c r="R118" s="88">
        <v>0</v>
      </c>
      <c r="S118" s="88">
        <v>0</v>
      </c>
      <c r="T118" s="88">
        <v>0</v>
      </c>
      <c r="U118" s="88">
        <f t="shared" si="26"/>
        <v>0</v>
      </c>
      <c r="V118" s="88">
        <f t="shared" si="27"/>
        <v>803.16</v>
      </c>
      <c r="W118" s="143">
        <v>0</v>
      </c>
      <c r="X118" s="143">
        <f t="shared" si="28"/>
        <v>803.16</v>
      </c>
      <c r="Y118" s="88">
        <v>0</v>
      </c>
      <c r="Z118" s="143">
        <f t="shared" si="29"/>
        <v>803.16</v>
      </c>
    </row>
    <row r="119" spans="1:26" ht="12.75" hidden="1" outlineLevel="1">
      <c r="A119" s="143" t="s">
        <v>1109</v>
      </c>
      <c r="C119" s="88" t="s">
        <v>1110</v>
      </c>
      <c r="D119" s="88" t="s">
        <v>1111</v>
      </c>
      <c r="E119" s="143">
        <v>0</v>
      </c>
      <c r="F119" s="143">
        <v>7067.76</v>
      </c>
      <c r="G119" s="88">
        <f t="shared" si="23"/>
        <v>7067.76</v>
      </c>
      <c r="H119" s="143">
        <v>0</v>
      </c>
      <c r="I119" s="143">
        <v>0</v>
      </c>
      <c r="J119" s="143">
        <v>0</v>
      </c>
      <c r="K119" s="143">
        <v>0</v>
      </c>
      <c r="L119" s="143">
        <f t="shared" si="24"/>
        <v>0</v>
      </c>
      <c r="M119" s="143">
        <v>0</v>
      </c>
      <c r="N119" s="143">
        <v>0</v>
      </c>
      <c r="O119" s="143">
        <v>0</v>
      </c>
      <c r="P119" s="143">
        <f t="shared" si="25"/>
        <v>0</v>
      </c>
      <c r="Q119" s="88">
        <v>0</v>
      </c>
      <c r="R119" s="88">
        <v>0</v>
      </c>
      <c r="S119" s="88">
        <v>0</v>
      </c>
      <c r="T119" s="88">
        <v>0</v>
      </c>
      <c r="U119" s="88">
        <f t="shared" si="26"/>
        <v>0</v>
      </c>
      <c r="V119" s="88">
        <f t="shared" si="27"/>
        <v>7067.76</v>
      </c>
      <c r="W119" s="143">
        <v>0</v>
      </c>
      <c r="X119" s="143">
        <f t="shared" si="28"/>
        <v>7067.76</v>
      </c>
      <c r="Y119" s="88">
        <v>994.09</v>
      </c>
      <c r="Z119" s="143">
        <f t="shared" si="29"/>
        <v>8061.85</v>
      </c>
    </row>
    <row r="120" spans="1:26" ht="12.75" hidden="1" outlineLevel="1">
      <c r="A120" s="143" t="s">
        <v>1112</v>
      </c>
      <c r="C120" s="88" t="s">
        <v>1113</v>
      </c>
      <c r="D120" s="88" t="s">
        <v>1114</v>
      </c>
      <c r="E120" s="143">
        <v>0</v>
      </c>
      <c r="F120" s="143">
        <v>8.57</v>
      </c>
      <c r="G120" s="88">
        <f t="shared" si="23"/>
        <v>8.57</v>
      </c>
      <c r="H120" s="143">
        <v>0</v>
      </c>
      <c r="I120" s="143">
        <v>0</v>
      </c>
      <c r="J120" s="143">
        <v>0</v>
      </c>
      <c r="K120" s="143">
        <v>0</v>
      </c>
      <c r="L120" s="143">
        <f t="shared" si="24"/>
        <v>0</v>
      </c>
      <c r="M120" s="143">
        <v>0</v>
      </c>
      <c r="N120" s="143">
        <v>0</v>
      </c>
      <c r="O120" s="143">
        <v>0</v>
      </c>
      <c r="P120" s="143">
        <f t="shared" si="25"/>
        <v>0</v>
      </c>
      <c r="Q120" s="88">
        <v>0</v>
      </c>
      <c r="R120" s="88">
        <v>0</v>
      </c>
      <c r="S120" s="88">
        <v>0</v>
      </c>
      <c r="T120" s="88">
        <v>0</v>
      </c>
      <c r="U120" s="88">
        <f t="shared" si="26"/>
        <v>0</v>
      </c>
      <c r="V120" s="88">
        <f t="shared" si="27"/>
        <v>8.57</v>
      </c>
      <c r="W120" s="143">
        <v>0</v>
      </c>
      <c r="X120" s="143">
        <f t="shared" si="28"/>
        <v>8.57</v>
      </c>
      <c r="Y120" s="88">
        <v>0</v>
      </c>
      <c r="Z120" s="143">
        <f t="shared" si="29"/>
        <v>8.57</v>
      </c>
    </row>
    <row r="121" spans="1:26" ht="12.75" hidden="1" outlineLevel="1">
      <c r="A121" s="143" t="s">
        <v>1115</v>
      </c>
      <c r="C121" s="88" t="s">
        <v>1116</v>
      </c>
      <c r="D121" s="88" t="s">
        <v>1117</v>
      </c>
      <c r="E121" s="143">
        <v>0</v>
      </c>
      <c r="F121" s="143">
        <v>547.29</v>
      </c>
      <c r="G121" s="88">
        <f t="shared" si="23"/>
        <v>547.29</v>
      </c>
      <c r="H121" s="143">
        <v>0</v>
      </c>
      <c r="I121" s="143">
        <v>0</v>
      </c>
      <c r="J121" s="143">
        <v>0</v>
      </c>
      <c r="K121" s="143">
        <v>0</v>
      </c>
      <c r="L121" s="143">
        <f t="shared" si="24"/>
        <v>0</v>
      </c>
      <c r="M121" s="143">
        <v>0</v>
      </c>
      <c r="N121" s="143">
        <v>0</v>
      </c>
      <c r="O121" s="143">
        <v>0</v>
      </c>
      <c r="P121" s="143">
        <f t="shared" si="25"/>
        <v>0</v>
      </c>
      <c r="Q121" s="88">
        <v>0</v>
      </c>
      <c r="R121" s="88">
        <v>0</v>
      </c>
      <c r="S121" s="88">
        <v>0</v>
      </c>
      <c r="T121" s="88">
        <v>0</v>
      </c>
      <c r="U121" s="88">
        <f t="shared" si="26"/>
        <v>0</v>
      </c>
      <c r="V121" s="88">
        <f t="shared" si="27"/>
        <v>547.29</v>
      </c>
      <c r="W121" s="143">
        <v>0</v>
      </c>
      <c r="X121" s="143">
        <f t="shared" si="28"/>
        <v>547.29</v>
      </c>
      <c r="Y121" s="88">
        <v>0</v>
      </c>
      <c r="Z121" s="143">
        <f t="shared" si="29"/>
        <v>547.29</v>
      </c>
    </row>
    <row r="122" spans="1:26" ht="12.75" hidden="1" outlineLevel="1">
      <c r="A122" s="143" t="s">
        <v>1118</v>
      </c>
      <c r="C122" s="88" t="s">
        <v>1119</v>
      </c>
      <c r="D122" s="88" t="s">
        <v>1120</v>
      </c>
      <c r="E122" s="143">
        <v>0</v>
      </c>
      <c r="F122" s="143">
        <v>321.49</v>
      </c>
      <c r="G122" s="88">
        <f t="shared" si="23"/>
        <v>321.49</v>
      </c>
      <c r="H122" s="143">
        <v>0</v>
      </c>
      <c r="I122" s="143">
        <v>0</v>
      </c>
      <c r="J122" s="143">
        <v>0</v>
      </c>
      <c r="K122" s="143">
        <v>0</v>
      </c>
      <c r="L122" s="143">
        <f t="shared" si="24"/>
        <v>0</v>
      </c>
      <c r="M122" s="143">
        <v>0</v>
      </c>
      <c r="N122" s="143">
        <v>0</v>
      </c>
      <c r="O122" s="143">
        <v>0</v>
      </c>
      <c r="P122" s="143">
        <f t="shared" si="25"/>
        <v>0</v>
      </c>
      <c r="Q122" s="88">
        <v>0</v>
      </c>
      <c r="R122" s="88">
        <v>0</v>
      </c>
      <c r="S122" s="88">
        <v>0</v>
      </c>
      <c r="T122" s="88">
        <v>0</v>
      </c>
      <c r="U122" s="88">
        <f t="shared" si="26"/>
        <v>0</v>
      </c>
      <c r="V122" s="88">
        <f t="shared" si="27"/>
        <v>321.49</v>
      </c>
      <c r="W122" s="143">
        <v>0</v>
      </c>
      <c r="X122" s="143">
        <f t="shared" si="28"/>
        <v>321.49</v>
      </c>
      <c r="Y122" s="88">
        <v>0</v>
      </c>
      <c r="Z122" s="143">
        <f t="shared" si="29"/>
        <v>321.49</v>
      </c>
    </row>
    <row r="123" spans="1:26" ht="12.75" hidden="1" outlineLevel="1">
      <c r="A123" s="143" t="s">
        <v>1121</v>
      </c>
      <c r="C123" s="88" t="s">
        <v>1122</v>
      </c>
      <c r="D123" s="88" t="s">
        <v>1123</v>
      </c>
      <c r="E123" s="143">
        <v>0</v>
      </c>
      <c r="F123" s="143">
        <v>75</v>
      </c>
      <c r="G123" s="88">
        <f t="shared" si="23"/>
        <v>75</v>
      </c>
      <c r="H123" s="143">
        <v>0</v>
      </c>
      <c r="I123" s="143">
        <v>0</v>
      </c>
      <c r="J123" s="143">
        <v>0</v>
      </c>
      <c r="K123" s="143">
        <v>0</v>
      </c>
      <c r="L123" s="143">
        <f t="shared" si="24"/>
        <v>0</v>
      </c>
      <c r="M123" s="143">
        <v>0</v>
      </c>
      <c r="N123" s="143">
        <v>0</v>
      </c>
      <c r="O123" s="143">
        <v>0</v>
      </c>
      <c r="P123" s="143">
        <f t="shared" si="25"/>
        <v>0</v>
      </c>
      <c r="Q123" s="88">
        <v>0</v>
      </c>
      <c r="R123" s="88">
        <v>0</v>
      </c>
      <c r="S123" s="88">
        <v>0</v>
      </c>
      <c r="T123" s="88">
        <v>0</v>
      </c>
      <c r="U123" s="88">
        <f t="shared" si="26"/>
        <v>0</v>
      </c>
      <c r="V123" s="88">
        <f t="shared" si="27"/>
        <v>75</v>
      </c>
      <c r="W123" s="143">
        <v>0</v>
      </c>
      <c r="X123" s="143">
        <f t="shared" si="28"/>
        <v>75</v>
      </c>
      <c r="Y123" s="88">
        <v>0</v>
      </c>
      <c r="Z123" s="143">
        <f t="shared" si="29"/>
        <v>75</v>
      </c>
    </row>
    <row r="124" spans="1:26" ht="12.75" hidden="1" outlineLevel="1">
      <c r="A124" s="143" t="s">
        <v>1124</v>
      </c>
      <c r="C124" s="88" t="s">
        <v>1125</v>
      </c>
      <c r="D124" s="88" t="s">
        <v>1126</v>
      </c>
      <c r="E124" s="143">
        <v>0</v>
      </c>
      <c r="F124" s="143">
        <v>-2574.45</v>
      </c>
      <c r="G124" s="88">
        <f t="shared" si="23"/>
        <v>-2574.45</v>
      </c>
      <c r="H124" s="143">
        <v>0</v>
      </c>
      <c r="I124" s="143">
        <v>0</v>
      </c>
      <c r="J124" s="143">
        <v>0</v>
      </c>
      <c r="K124" s="143">
        <v>0</v>
      </c>
      <c r="L124" s="143">
        <f t="shared" si="24"/>
        <v>0</v>
      </c>
      <c r="M124" s="143">
        <v>0</v>
      </c>
      <c r="N124" s="143">
        <v>0</v>
      </c>
      <c r="O124" s="143">
        <v>0</v>
      </c>
      <c r="P124" s="143">
        <f t="shared" si="25"/>
        <v>0</v>
      </c>
      <c r="Q124" s="88">
        <v>0</v>
      </c>
      <c r="R124" s="88">
        <v>0</v>
      </c>
      <c r="S124" s="88">
        <v>0</v>
      </c>
      <c r="T124" s="88">
        <v>0</v>
      </c>
      <c r="U124" s="88">
        <f t="shared" si="26"/>
        <v>0</v>
      </c>
      <c r="V124" s="88">
        <f t="shared" si="27"/>
        <v>-2574.45</v>
      </c>
      <c r="W124" s="143">
        <v>0</v>
      </c>
      <c r="X124" s="143">
        <f t="shared" si="28"/>
        <v>-2574.45</v>
      </c>
      <c r="Y124" s="88">
        <v>0</v>
      </c>
      <c r="Z124" s="143">
        <f t="shared" si="29"/>
        <v>-2574.45</v>
      </c>
    </row>
    <row r="125" spans="1:26" ht="12.75" hidden="1" outlineLevel="1">
      <c r="A125" s="143" t="s">
        <v>1127</v>
      </c>
      <c r="C125" s="88" t="s">
        <v>1128</v>
      </c>
      <c r="D125" s="88" t="s">
        <v>1129</v>
      </c>
      <c r="E125" s="143">
        <v>0</v>
      </c>
      <c r="F125" s="143">
        <v>1157</v>
      </c>
      <c r="G125" s="88">
        <f t="shared" si="23"/>
        <v>1157</v>
      </c>
      <c r="H125" s="143">
        <v>700</v>
      </c>
      <c r="I125" s="143">
        <v>0</v>
      </c>
      <c r="J125" s="143">
        <v>0</v>
      </c>
      <c r="K125" s="143">
        <v>0</v>
      </c>
      <c r="L125" s="143">
        <f t="shared" si="24"/>
        <v>0</v>
      </c>
      <c r="M125" s="143">
        <v>0</v>
      </c>
      <c r="N125" s="143">
        <v>0</v>
      </c>
      <c r="O125" s="143">
        <v>0</v>
      </c>
      <c r="P125" s="143">
        <f t="shared" si="25"/>
        <v>0</v>
      </c>
      <c r="Q125" s="88">
        <v>0</v>
      </c>
      <c r="R125" s="88">
        <v>0</v>
      </c>
      <c r="S125" s="88">
        <v>0</v>
      </c>
      <c r="T125" s="88">
        <v>0</v>
      </c>
      <c r="U125" s="88">
        <f t="shared" si="26"/>
        <v>0</v>
      </c>
      <c r="V125" s="88">
        <f t="shared" si="27"/>
        <v>1857</v>
      </c>
      <c r="W125" s="143">
        <v>0</v>
      </c>
      <c r="X125" s="143">
        <f t="shared" si="28"/>
        <v>1857</v>
      </c>
      <c r="Y125" s="88">
        <v>0</v>
      </c>
      <c r="Z125" s="143">
        <f t="shared" si="29"/>
        <v>1857</v>
      </c>
    </row>
    <row r="126" spans="1:26" ht="12.75" hidden="1" outlineLevel="1">
      <c r="A126" s="143" t="s">
        <v>1130</v>
      </c>
      <c r="C126" s="88" t="s">
        <v>1131</v>
      </c>
      <c r="D126" s="88" t="s">
        <v>1132</v>
      </c>
      <c r="E126" s="143">
        <v>0</v>
      </c>
      <c r="F126" s="143">
        <v>73072</v>
      </c>
      <c r="G126" s="88">
        <f t="shared" si="23"/>
        <v>73072</v>
      </c>
      <c r="H126" s="143">
        <v>48000</v>
      </c>
      <c r="I126" s="143">
        <v>0</v>
      </c>
      <c r="J126" s="143">
        <v>0</v>
      </c>
      <c r="K126" s="143">
        <v>0</v>
      </c>
      <c r="L126" s="143">
        <f t="shared" si="24"/>
        <v>0</v>
      </c>
      <c r="M126" s="143">
        <v>0</v>
      </c>
      <c r="N126" s="143">
        <v>0</v>
      </c>
      <c r="O126" s="143">
        <v>0</v>
      </c>
      <c r="P126" s="143">
        <f t="shared" si="25"/>
        <v>0</v>
      </c>
      <c r="Q126" s="88">
        <v>0</v>
      </c>
      <c r="R126" s="88">
        <v>0</v>
      </c>
      <c r="S126" s="88">
        <v>0</v>
      </c>
      <c r="T126" s="88">
        <v>0</v>
      </c>
      <c r="U126" s="88">
        <f t="shared" si="26"/>
        <v>0</v>
      </c>
      <c r="V126" s="88">
        <f t="shared" si="27"/>
        <v>121072</v>
      </c>
      <c r="W126" s="143">
        <v>0</v>
      </c>
      <c r="X126" s="143">
        <f t="shared" si="28"/>
        <v>121072</v>
      </c>
      <c r="Y126" s="88">
        <v>720</v>
      </c>
      <c r="Z126" s="143">
        <f t="shared" si="29"/>
        <v>121792</v>
      </c>
    </row>
    <row r="127" spans="1:26" ht="12.75" hidden="1" outlineLevel="1">
      <c r="A127" s="143" t="s">
        <v>1133</v>
      </c>
      <c r="C127" s="88" t="s">
        <v>1134</v>
      </c>
      <c r="D127" s="88" t="s">
        <v>1135</v>
      </c>
      <c r="E127" s="143">
        <v>0</v>
      </c>
      <c r="F127" s="143">
        <v>31608.33</v>
      </c>
      <c r="G127" s="88">
        <f t="shared" si="23"/>
        <v>31608.33</v>
      </c>
      <c r="H127" s="143">
        <v>68.65</v>
      </c>
      <c r="I127" s="143">
        <v>0</v>
      </c>
      <c r="J127" s="143">
        <v>0</v>
      </c>
      <c r="K127" s="143">
        <v>0</v>
      </c>
      <c r="L127" s="143">
        <f t="shared" si="24"/>
        <v>0</v>
      </c>
      <c r="M127" s="143">
        <v>0</v>
      </c>
      <c r="N127" s="143">
        <v>0</v>
      </c>
      <c r="O127" s="143">
        <v>0</v>
      </c>
      <c r="P127" s="143">
        <f t="shared" si="25"/>
        <v>0</v>
      </c>
      <c r="Q127" s="88">
        <v>0</v>
      </c>
      <c r="R127" s="88">
        <v>0</v>
      </c>
      <c r="S127" s="88">
        <v>0</v>
      </c>
      <c r="T127" s="88">
        <v>0</v>
      </c>
      <c r="U127" s="88">
        <f t="shared" si="26"/>
        <v>0</v>
      </c>
      <c r="V127" s="88">
        <f t="shared" si="27"/>
        <v>31676.980000000003</v>
      </c>
      <c r="W127" s="143">
        <v>0</v>
      </c>
      <c r="X127" s="143">
        <f t="shared" si="28"/>
        <v>31676.980000000003</v>
      </c>
      <c r="Y127" s="88">
        <v>0</v>
      </c>
      <c r="Z127" s="143">
        <f t="shared" si="29"/>
        <v>31676.980000000003</v>
      </c>
    </row>
    <row r="128" spans="1:26" ht="12.75" hidden="1" outlineLevel="1">
      <c r="A128" s="143" t="s">
        <v>1136</v>
      </c>
      <c r="C128" s="88" t="s">
        <v>1137</v>
      </c>
      <c r="D128" s="88" t="s">
        <v>1138</v>
      </c>
      <c r="E128" s="143">
        <v>0</v>
      </c>
      <c r="F128" s="143">
        <v>5299.3</v>
      </c>
      <c r="G128" s="88">
        <f t="shared" si="23"/>
        <v>5299.3</v>
      </c>
      <c r="H128" s="143">
        <v>16603.7</v>
      </c>
      <c r="I128" s="143">
        <v>0</v>
      </c>
      <c r="J128" s="143">
        <v>0</v>
      </c>
      <c r="K128" s="143">
        <v>0</v>
      </c>
      <c r="L128" s="143">
        <f t="shared" si="24"/>
        <v>0</v>
      </c>
      <c r="M128" s="143">
        <v>0</v>
      </c>
      <c r="N128" s="143">
        <v>0</v>
      </c>
      <c r="O128" s="143">
        <v>0</v>
      </c>
      <c r="P128" s="143">
        <f t="shared" si="25"/>
        <v>0</v>
      </c>
      <c r="Q128" s="88">
        <v>0</v>
      </c>
      <c r="R128" s="88">
        <v>0</v>
      </c>
      <c r="S128" s="88">
        <v>0</v>
      </c>
      <c r="T128" s="88">
        <v>0</v>
      </c>
      <c r="U128" s="88">
        <f t="shared" si="26"/>
        <v>0</v>
      </c>
      <c r="V128" s="88">
        <f t="shared" si="27"/>
        <v>21903</v>
      </c>
      <c r="W128" s="143">
        <v>0</v>
      </c>
      <c r="X128" s="143">
        <f t="shared" si="28"/>
        <v>21903</v>
      </c>
      <c r="Y128" s="88">
        <v>0</v>
      </c>
      <c r="Z128" s="143">
        <f t="shared" si="29"/>
        <v>21903</v>
      </c>
    </row>
    <row r="129" spans="1:26" ht="12.75" hidden="1" outlineLevel="1">
      <c r="A129" s="143" t="s">
        <v>1139</v>
      </c>
      <c r="C129" s="88" t="s">
        <v>1140</v>
      </c>
      <c r="D129" s="88" t="s">
        <v>1141</v>
      </c>
      <c r="E129" s="143">
        <v>0</v>
      </c>
      <c r="F129" s="143">
        <v>319104.45</v>
      </c>
      <c r="G129" s="88">
        <f t="shared" si="23"/>
        <v>319104.45</v>
      </c>
      <c r="H129" s="143">
        <v>100847.5</v>
      </c>
      <c r="I129" s="143">
        <v>0</v>
      </c>
      <c r="J129" s="143">
        <v>0</v>
      </c>
      <c r="K129" s="143">
        <v>0</v>
      </c>
      <c r="L129" s="143">
        <f t="shared" si="24"/>
        <v>0</v>
      </c>
      <c r="M129" s="143">
        <v>0</v>
      </c>
      <c r="N129" s="143">
        <v>0</v>
      </c>
      <c r="O129" s="143">
        <v>0</v>
      </c>
      <c r="P129" s="143">
        <f t="shared" si="25"/>
        <v>0</v>
      </c>
      <c r="Q129" s="88">
        <v>0</v>
      </c>
      <c r="R129" s="88">
        <v>0</v>
      </c>
      <c r="S129" s="88">
        <v>0</v>
      </c>
      <c r="T129" s="88">
        <v>0</v>
      </c>
      <c r="U129" s="88">
        <f t="shared" si="26"/>
        <v>0</v>
      </c>
      <c r="V129" s="88">
        <f t="shared" si="27"/>
        <v>419951.95</v>
      </c>
      <c r="W129" s="143">
        <v>0</v>
      </c>
      <c r="X129" s="143">
        <f t="shared" si="28"/>
        <v>419951.95</v>
      </c>
      <c r="Y129" s="88">
        <v>550</v>
      </c>
      <c r="Z129" s="143">
        <f t="shared" si="29"/>
        <v>420501.95</v>
      </c>
    </row>
    <row r="130" spans="1:26" ht="12.75" hidden="1" outlineLevel="1">
      <c r="A130" s="143" t="s">
        <v>1142</v>
      </c>
      <c r="C130" s="88" t="s">
        <v>1143</v>
      </c>
      <c r="D130" s="88" t="s">
        <v>1144</v>
      </c>
      <c r="E130" s="143">
        <v>0</v>
      </c>
      <c r="F130" s="143">
        <v>64368.32</v>
      </c>
      <c r="G130" s="88">
        <f t="shared" si="23"/>
        <v>64368.32</v>
      </c>
      <c r="H130" s="143">
        <v>1</v>
      </c>
      <c r="I130" s="143">
        <v>0</v>
      </c>
      <c r="J130" s="143">
        <v>0</v>
      </c>
      <c r="K130" s="143">
        <v>0</v>
      </c>
      <c r="L130" s="143">
        <f t="shared" si="24"/>
        <v>0</v>
      </c>
      <c r="M130" s="143">
        <v>0</v>
      </c>
      <c r="N130" s="143">
        <v>0</v>
      </c>
      <c r="O130" s="143">
        <v>0</v>
      </c>
      <c r="P130" s="143">
        <f t="shared" si="25"/>
        <v>0</v>
      </c>
      <c r="Q130" s="88">
        <v>0</v>
      </c>
      <c r="R130" s="88">
        <v>0</v>
      </c>
      <c r="S130" s="88">
        <v>0</v>
      </c>
      <c r="T130" s="88">
        <v>0</v>
      </c>
      <c r="U130" s="88">
        <f t="shared" si="26"/>
        <v>0</v>
      </c>
      <c r="V130" s="88">
        <f t="shared" si="27"/>
        <v>64369.32</v>
      </c>
      <c r="W130" s="143">
        <v>0</v>
      </c>
      <c r="X130" s="143">
        <f t="shared" si="28"/>
        <v>64369.32</v>
      </c>
      <c r="Y130" s="88">
        <v>121615.58</v>
      </c>
      <c r="Z130" s="143">
        <f t="shared" si="29"/>
        <v>185984.9</v>
      </c>
    </row>
    <row r="131" spans="1:26" ht="12.75" hidden="1" outlineLevel="1">
      <c r="A131" s="143" t="s">
        <v>1145</v>
      </c>
      <c r="C131" s="88" t="s">
        <v>1146</v>
      </c>
      <c r="D131" s="88" t="s">
        <v>1147</v>
      </c>
      <c r="E131" s="143">
        <v>0</v>
      </c>
      <c r="F131" s="143">
        <v>22233.04</v>
      </c>
      <c r="G131" s="88">
        <f t="shared" si="23"/>
        <v>22233.04</v>
      </c>
      <c r="H131" s="143">
        <v>0</v>
      </c>
      <c r="I131" s="143">
        <v>0</v>
      </c>
      <c r="J131" s="143">
        <v>0</v>
      </c>
      <c r="K131" s="143">
        <v>0</v>
      </c>
      <c r="L131" s="143">
        <f t="shared" si="24"/>
        <v>0</v>
      </c>
      <c r="M131" s="143">
        <v>0</v>
      </c>
      <c r="N131" s="143">
        <v>0</v>
      </c>
      <c r="O131" s="143">
        <v>0</v>
      </c>
      <c r="P131" s="143">
        <f t="shared" si="25"/>
        <v>0</v>
      </c>
      <c r="Q131" s="88">
        <v>0</v>
      </c>
      <c r="R131" s="88">
        <v>0</v>
      </c>
      <c r="S131" s="88">
        <v>0</v>
      </c>
      <c r="T131" s="88">
        <v>0</v>
      </c>
      <c r="U131" s="88">
        <f t="shared" si="26"/>
        <v>0</v>
      </c>
      <c r="V131" s="88">
        <f t="shared" si="27"/>
        <v>22233.04</v>
      </c>
      <c r="W131" s="143">
        <v>0</v>
      </c>
      <c r="X131" s="143">
        <f t="shared" si="28"/>
        <v>22233.04</v>
      </c>
      <c r="Y131" s="88">
        <v>9231.72</v>
      </c>
      <c r="Z131" s="143">
        <f t="shared" si="29"/>
        <v>31464.760000000002</v>
      </c>
    </row>
    <row r="132" spans="1:26" ht="12.75" hidden="1" outlineLevel="1">
      <c r="A132" s="143" t="s">
        <v>1148</v>
      </c>
      <c r="C132" s="88" t="s">
        <v>1149</v>
      </c>
      <c r="D132" s="88" t="s">
        <v>1150</v>
      </c>
      <c r="E132" s="143">
        <v>0</v>
      </c>
      <c r="F132" s="143">
        <v>86034.13</v>
      </c>
      <c r="G132" s="88">
        <f t="shared" si="23"/>
        <v>86034.13</v>
      </c>
      <c r="H132" s="143">
        <v>38930.27</v>
      </c>
      <c r="I132" s="143">
        <v>0</v>
      </c>
      <c r="J132" s="143">
        <v>0</v>
      </c>
      <c r="K132" s="143">
        <v>0</v>
      </c>
      <c r="L132" s="143">
        <f t="shared" si="24"/>
        <v>0</v>
      </c>
      <c r="M132" s="143">
        <v>0</v>
      </c>
      <c r="N132" s="143">
        <v>0</v>
      </c>
      <c r="O132" s="143">
        <v>0</v>
      </c>
      <c r="P132" s="143">
        <f t="shared" si="25"/>
        <v>0</v>
      </c>
      <c r="Q132" s="88">
        <v>509.83</v>
      </c>
      <c r="R132" s="88">
        <v>0</v>
      </c>
      <c r="S132" s="88">
        <v>0</v>
      </c>
      <c r="T132" s="88">
        <v>0</v>
      </c>
      <c r="U132" s="88">
        <f t="shared" si="26"/>
        <v>509.83</v>
      </c>
      <c r="V132" s="88">
        <f t="shared" si="27"/>
        <v>125474.23</v>
      </c>
      <c r="W132" s="143">
        <v>0</v>
      </c>
      <c r="X132" s="143">
        <f t="shared" si="28"/>
        <v>125474.23</v>
      </c>
      <c r="Y132" s="88">
        <v>20789.71</v>
      </c>
      <c r="Z132" s="143">
        <f t="shared" si="29"/>
        <v>146263.94</v>
      </c>
    </row>
    <row r="133" spans="1:26" ht="12.75" hidden="1" outlineLevel="1">
      <c r="A133" s="143" t="s">
        <v>1151</v>
      </c>
      <c r="C133" s="88" t="s">
        <v>1152</v>
      </c>
      <c r="D133" s="88" t="s">
        <v>1153</v>
      </c>
      <c r="E133" s="143">
        <v>0</v>
      </c>
      <c r="F133" s="143">
        <v>458322.11</v>
      </c>
      <c r="G133" s="88">
        <f aca="true" t="shared" si="30" ref="G133:G164">E133+F133</f>
        <v>458322.11</v>
      </c>
      <c r="H133" s="143">
        <v>6859.84</v>
      </c>
      <c r="I133" s="143">
        <v>0</v>
      </c>
      <c r="J133" s="143">
        <v>0</v>
      </c>
      <c r="K133" s="143">
        <v>0</v>
      </c>
      <c r="L133" s="143">
        <f aca="true" t="shared" si="31" ref="L133:L164">J133+I133+K133</f>
        <v>0</v>
      </c>
      <c r="M133" s="143">
        <v>0</v>
      </c>
      <c r="N133" s="143">
        <v>0</v>
      </c>
      <c r="O133" s="143">
        <v>0</v>
      </c>
      <c r="P133" s="143">
        <f aca="true" t="shared" si="32" ref="P133:P164">M133+N133+O133</f>
        <v>0</v>
      </c>
      <c r="Q133" s="88">
        <v>57790.96</v>
      </c>
      <c r="R133" s="88">
        <v>0</v>
      </c>
      <c r="S133" s="88">
        <v>0</v>
      </c>
      <c r="T133" s="88">
        <v>0</v>
      </c>
      <c r="U133" s="88">
        <f aca="true" t="shared" si="33" ref="U133:U164">Q133+R133+S133+T133</f>
        <v>57790.96</v>
      </c>
      <c r="V133" s="88">
        <f aca="true" t="shared" si="34" ref="V133:V164">G133+H133+L133+P133+U133</f>
        <v>522972.91000000003</v>
      </c>
      <c r="W133" s="143">
        <v>0</v>
      </c>
      <c r="X133" s="143">
        <f aca="true" t="shared" si="35" ref="X133:X164">V133+W133</f>
        <v>522972.91000000003</v>
      </c>
      <c r="Y133" s="88">
        <v>841.48</v>
      </c>
      <c r="Z133" s="143">
        <f aca="true" t="shared" si="36" ref="Z133:Z164">X133+Y133</f>
        <v>523814.39</v>
      </c>
    </row>
    <row r="134" spans="1:26" ht="12.75" hidden="1" outlineLevel="1">
      <c r="A134" s="143" t="s">
        <v>1154</v>
      </c>
      <c r="C134" s="88" t="s">
        <v>1155</v>
      </c>
      <c r="D134" s="88" t="s">
        <v>1156</v>
      </c>
      <c r="E134" s="143">
        <v>0</v>
      </c>
      <c r="F134" s="143">
        <v>72049.61</v>
      </c>
      <c r="G134" s="88">
        <f t="shared" si="30"/>
        <v>72049.61</v>
      </c>
      <c r="H134" s="143">
        <v>0</v>
      </c>
      <c r="I134" s="143">
        <v>0</v>
      </c>
      <c r="J134" s="143">
        <v>0</v>
      </c>
      <c r="K134" s="143">
        <v>0</v>
      </c>
      <c r="L134" s="143">
        <f t="shared" si="31"/>
        <v>0</v>
      </c>
      <c r="M134" s="143">
        <v>0</v>
      </c>
      <c r="N134" s="143">
        <v>0</v>
      </c>
      <c r="O134" s="143">
        <v>0</v>
      </c>
      <c r="P134" s="143">
        <f t="shared" si="32"/>
        <v>0</v>
      </c>
      <c r="Q134" s="88">
        <v>37.5</v>
      </c>
      <c r="R134" s="88">
        <v>0</v>
      </c>
      <c r="S134" s="88">
        <v>0</v>
      </c>
      <c r="T134" s="88">
        <v>0</v>
      </c>
      <c r="U134" s="88">
        <f t="shared" si="33"/>
        <v>37.5</v>
      </c>
      <c r="V134" s="88">
        <f t="shared" si="34"/>
        <v>72087.11</v>
      </c>
      <c r="W134" s="143">
        <v>0</v>
      </c>
      <c r="X134" s="143">
        <f t="shared" si="35"/>
        <v>72087.11</v>
      </c>
      <c r="Y134" s="88">
        <v>6314.36</v>
      </c>
      <c r="Z134" s="143">
        <f t="shared" si="36"/>
        <v>78401.47</v>
      </c>
    </row>
    <row r="135" spans="1:26" ht="12.75" hidden="1" outlineLevel="1">
      <c r="A135" s="143" t="s">
        <v>1157</v>
      </c>
      <c r="C135" s="88" t="s">
        <v>1158</v>
      </c>
      <c r="D135" s="88" t="s">
        <v>1159</v>
      </c>
      <c r="E135" s="143">
        <v>0</v>
      </c>
      <c r="F135" s="143">
        <v>73584.8</v>
      </c>
      <c r="G135" s="88">
        <f t="shared" si="30"/>
        <v>73584.8</v>
      </c>
      <c r="H135" s="143">
        <v>0</v>
      </c>
      <c r="I135" s="143">
        <v>0</v>
      </c>
      <c r="J135" s="143">
        <v>0</v>
      </c>
      <c r="K135" s="143">
        <v>0</v>
      </c>
      <c r="L135" s="143">
        <f t="shared" si="31"/>
        <v>0</v>
      </c>
      <c r="M135" s="143">
        <v>0</v>
      </c>
      <c r="N135" s="143">
        <v>0</v>
      </c>
      <c r="O135" s="143">
        <v>0</v>
      </c>
      <c r="P135" s="143">
        <f t="shared" si="32"/>
        <v>0</v>
      </c>
      <c r="Q135" s="88">
        <v>0</v>
      </c>
      <c r="R135" s="88">
        <v>0</v>
      </c>
      <c r="S135" s="88">
        <v>0</v>
      </c>
      <c r="T135" s="88">
        <v>0</v>
      </c>
      <c r="U135" s="88">
        <f t="shared" si="33"/>
        <v>0</v>
      </c>
      <c r="V135" s="88">
        <f t="shared" si="34"/>
        <v>73584.8</v>
      </c>
      <c r="W135" s="143">
        <v>0</v>
      </c>
      <c r="X135" s="143">
        <f t="shared" si="35"/>
        <v>73584.8</v>
      </c>
      <c r="Y135" s="88">
        <v>11.2</v>
      </c>
      <c r="Z135" s="143">
        <f t="shared" si="36"/>
        <v>73596</v>
      </c>
    </row>
    <row r="136" spans="1:26" ht="12.75" hidden="1" outlineLevel="1">
      <c r="A136" s="143" t="s">
        <v>1160</v>
      </c>
      <c r="C136" s="88" t="s">
        <v>1161</v>
      </c>
      <c r="D136" s="88" t="s">
        <v>1162</v>
      </c>
      <c r="E136" s="143">
        <v>0</v>
      </c>
      <c r="F136" s="143">
        <v>4649</v>
      </c>
      <c r="G136" s="88">
        <f t="shared" si="30"/>
        <v>4649</v>
      </c>
      <c r="H136" s="143">
        <v>0</v>
      </c>
      <c r="I136" s="143">
        <v>0</v>
      </c>
      <c r="J136" s="143">
        <v>0</v>
      </c>
      <c r="K136" s="143">
        <v>0</v>
      </c>
      <c r="L136" s="143">
        <f t="shared" si="31"/>
        <v>0</v>
      </c>
      <c r="M136" s="143">
        <v>0</v>
      </c>
      <c r="N136" s="143">
        <v>0</v>
      </c>
      <c r="O136" s="143">
        <v>0</v>
      </c>
      <c r="P136" s="143">
        <f t="shared" si="32"/>
        <v>0</v>
      </c>
      <c r="Q136" s="88">
        <v>0</v>
      </c>
      <c r="R136" s="88">
        <v>0</v>
      </c>
      <c r="S136" s="88">
        <v>0</v>
      </c>
      <c r="T136" s="88">
        <v>0</v>
      </c>
      <c r="U136" s="88">
        <f t="shared" si="33"/>
        <v>0</v>
      </c>
      <c r="V136" s="88">
        <f t="shared" si="34"/>
        <v>4649</v>
      </c>
      <c r="W136" s="143">
        <v>0</v>
      </c>
      <c r="X136" s="143">
        <f t="shared" si="35"/>
        <v>4649</v>
      </c>
      <c r="Y136" s="88">
        <v>0</v>
      </c>
      <c r="Z136" s="143">
        <f t="shared" si="36"/>
        <v>4649</v>
      </c>
    </row>
    <row r="137" spans="1:26" ht="12.75" hidden="1" outlineLevel="1">
      <c r="A137" s="143" t="s">
        <v>1163</v>
      </c>
      <c r="C137" s="88" t="s">
        <v>1164</v>
      </c>
      <c r="D137" s="88" t="s">
        <v>1165</v>
      </c>
      <c r="E137" s="143">
        <v>0</v>
      </c>
      <c r="F137" s="143">
        <v>5355031.99</v>
      </c>
      <c r="G137" s="88">
        <f t="shared" si="30"/>
        <v>5355031.99</v>
      </c>
      <c r="H137" s="143">
        <v>1245350.47</v>
      </c>
      <c r="I137" s="143">
        <v>0</v>
      </c>
      <c r="J137" s="143">
        <v>0</v>
      </c>
      <c r="K137" s="143">
        <v>0</v>
      </c>
      <c r="L137" s="143">
        <f t="shared" si="31"/>
        <v>0</v>
      </c>
      <c r="M137" s="143">
        <v>0</v>
      </c>
      <c r="N137" s="143">
        <v>0</v>
      </c>
      <c r="O137" s="143">
        <v>0</v>
      </c>
      <c r="P137" s="143">
        <f t="shared" si="32"/>
        <v>0</v>
      </c>
      <c r="Q137" s="88">
        <v>9720</v>
      </c>
      <c r="R137" s="88">
        <v>0</v>
      </c>
      <c r="S137" s="88">
        <v>0</v>
      </c>
      <c r="T137" s="88">
        <v>0</v>
      </c>
      <c r="U137" s="88">
        <f t="shared" si="33"/>
        <v>9720</v>
      </c>
      <c r="V137" s="88">
        <f t="shared" si="34"/>
        <v>6610102.46</v>
      </c>
      <c r="W137" s="143">
        <v>0</v>
      </c>
      <c r="X137" s="143">
        <f t="shared" si="35"/>
        <v>6610102.46</v>
      </c>
      <c r="Y137" s="88">
        <v>1486758.34</v>
      </c>
      <c r="Z137" s="143">
        <f t="shared" si="36"/>
        <v>8096860.8</v>
      </c>
    </row>
    <row r="138" spans="1:26" ht="12.75" hidden="1" outlineLevel="1">
      <c r="A138" s="143" t="s">
        <v>1166</v>
      </c>
      <c r="C138" s="88" t="s">
        <v>1167</v>
      </c>
      <c r="D138" s="88" t="s">
        <v>1168</v>
      </c>
      <c r="E138" s="143">
        <v>0</v>
      </c>
      <c r="F138" s="143">
        <v>288433.53</v>
      </c>
      <c r="G138" s="88">
        <f t="shared" si="30"/>
        <v>288433.53</v>
      </c>
      <c r="H138" s="143">
        <v>32270.22</v>
      </c>
      <c r="I138" s="143">
        <v>0</v>
      </c>
      <c r="J138" s="143">
        <v>0</v>
      </c>
      <c r="K138" s="143">
        <v>0</v>
      </c>
      <c r="L138" s="143">
        <f t="shared" si="31"/>
        <v>0</v>
      </c>
      <c r="M138" s="143">
        <v>0</v>
      </c>
      <c r="N138" s="143">
        <v>0</v>
      </c>
      <c r="O138" s="143">
        <v>0</v>
      </c>
      <c r="P138" s="143">
        <f t="shared" si="32"/>
        <v>0</v>
      </c>
      <c r="Q138" s="88">
        <v>161580.8</v>
      </c>
      <c r="R138" s="88">
        <v>0</v>
      </c>
      <c r="S138" s="88">
        <v>0</v>
      </c>
      <c r="T138" s="88">
        <v>0</v>
      </c>
      <c r="U138" s="88">
        <f t="shared" si="33"/>
        <v>161580.8</v>
      </c>
      <c r="V138" s="88">
        <f t="shared" si="34"/>
        <v>482284.55</v>
      </c>
      <c r="W138" s="143">
        <v>0</v>
      </c>
      <c r="X138" s="143">
        <f t="shared" si="35"/>
        <v>482284.55</v>
      </c>
      <c r="Y138" s="88">
        <v>7363</v>
      </c>
      <c r="Z138" s="143">
        <f t="shared" si="36"/>
        <v>489647.55</v>
      </c>
    </row>
    <row r="139" spans="1:26" ht="12.75" hidden="1" outlineLevel="1">
      <c r="A139" s="143" t="s">
        <v>1169</v>
      </c>
      <c r="C139" s="88" t="s">
        <v>1170</v>
      </c>
      <c r="D139" s="88" t="s">
        <v>1171</v>
      </c>
      <c r="E139" s="143">
        <v>0</v>
      </c>
      <c r="F139" s="143">
        <v>566876.09</v>
      </c>
      <c r="G139" s="88">
        <f t="shared" si="30"/>
        <v>566876.09</v>
      </c>
      <c r="H139" s="143">
        <v>40344.35</v>
      </c>
      <c r="I139" s="143">
        <v>0</v>
      </c>
      <c r="J139" s="143">
        <v>0</v>
      </c>
      <c r="K139" s="143">
        <v>0</v>
      </c>
      <c r="L139" s="143">
        <f t="shared" si="31"/>
        <v>0</v>
      </c>
      <c r="M139" s="143">
        <v>0</v>
      </c>
      <c r="N139" s="143">
        <v>0</v>
      </c>
      <c r="O139" s="143">
        <v>0</v>
      </c>
      <c r="P139" s="143">
        <f t="shared" si="32"/>
        <v>0</v>
      </c>
      <c r="Q139" s="88">
        <v>63583</v>
      </c>
      <c r="R139" s="88">
        <v>0</v>
      </c>
      <c r="S139" s="88">
        <v>0</v>
      </c>
      <c r="T139" s="88">
        <v>0</v>
      </c>
      <c r="U139" s="88">
        <f t="shared" si="33"/>
        <v>63583</v>
      </c>
      <c r="V139" s="88">
        <f t="shared" si="34"/>
        <v>670803.44</v>
      </c>
      <c r="W139" s="143">
        <v>0</v>
      </c>
      <c r="X139" s="143">
        <f t="shared" si="35"/>
        <v>670803.44</v>
      </c>
      <c r="Y139" s="88">
        <v>3150</v>
      </c>
      <c r="Z139" s="143">
        <f t="shared" si="36"/>
        <v>673953.44</v>
      </c>
    </row>
    <row r="140" spans="1:26" ht="12.75" hidden="1" outlineLevel="1">
      <c r="A140" s="143" t="s">
        <v>1172</v>
      </c>
      <c r="C140" s="88" t="s">
        <v>1173</v>
      </c>
      <c r="D140" s="88" t="s">
        <v>1174</v>
      </c>
      <c r="E140" s="143">
        <v>0</v>
      </c>
      <c r="F140" s="143">
        <v>8815.63</v>
      </c>
      <c r="G140" s="88">
        <f t="shared" si="30"/>
        <v>8815.63</v>
      </c>
      <c r="H140" s="143">
        <v>323.6</v>
      </c>
      <c r="I140" s="143">
        <v>0</v>
      </c>
      <c r="J140" s="143">
        <v>0</v>
      </c>
      <c r="K140" s="143">
        <v>0</v>
      </c>
      <c r="L140" s="143">
        <f t="shared" si="31"/>
        <v>0</v>
      </c>
      <c r="M140" s="143">
        <v>0</v>
      </c>
      <c r="N140" s="143">
        <v>0</v>
      </c>
      <c r="O140" s="143">
        <v>0</v>
      </c>
      <c r="P140" s="143">
        <f t="shared" si="32"/>
        <v>0</v>
      </c>
      <c r="Q140" s="88">
        <v>3220</v>
      </c>
      <c r="R140" s="88">
        <v>0</v>
      </c>
      <c r="S140" s="88">
        <v>0</v>
      </c>
      <c r="T140" s="88">
        <v>0</v>
      </c>
      <c r="U140" s="88">
        <f t="shared" si="33"/>
        <v>3220</v>
      </c>
      <c r="V140" s="88">
        <f t="shared" si="34"/>
        <v>12359.23</v>
      </c>
      <c r="W140" s="143">
        <v>0</v>
      </c>
      <c r="X140" s="143">
        <f t="shared" si="35"/>
        <v>12359.23</v>
      </c>
      <c r="Y140" s="88">
        <v>0</v>
      </c>
      <c r="Z140" s="143">
        <f t="shared" si="36"/>
        <v>12359.23</v>
      </c>
    </row>
    <row r="141" spans="1:26" ht="12.75" hidden="1" outlineLevel="1">
      <c r="A141" s="143" t="s">
        <v>1175</v>
      </c>
      <c r="C141" s="88" t="s">
        <v>1176</v>
      </c>
      <c r="D141" s="88" t="s">
        <v>1177</v>
      </c>
      <c r="E141" s="143">
        <v>0</v>
      </c>
      <c r="F141" s="143">
        <v>111590.44</v>
      </c>
      <c r="G141" s="88">
        <f t="shared" si="30"/>
        <v>111590.44</v>
      </c>
      <c r="H141" s="143">
        <v>277919.08</v>
      </c>
      <c r="I141" s="143">
        <v>0</v>
      </c>
      <c r="J141" s="143">
        <v>0</v>
      </c>
      <c r="K141" s="143">
        <v>0</v>
      </c>
      <c r="L141" s="143">
        <f t="shared" si="31"/>
        <v>0</v>
      </c>
      <c r="M141" s="143">
        <v>0</v>
      </c>
      <c r="N141" s="143">
        <v>0</v>
      </c>
      <c r="O141" s="143">
        <v>0</v>
      </c>
      <c r="P141" s="143">
        <f t="shared" si="32"/>
        <v>0</v>
      </c>
      <c r="Q141" s="88">
        <v>0</v>
      </c>
      <c r="R141" s="88">
        <v>-379.98</v>
      </c>
      <c r="S141" s="88">
        <v>0</v>
      </c>
      <c r="T141" s="88">
        <v>0</v>
      </c>
      <c r="U141" s="88">
        <f t="shared" si="33"/>
        <v>-379.98</v>
      </c>
      <c r="V141" s="88">
        <f t="shared" si="34"/>
        <v>389129.54000000004</v>
      </c>
      <c r="W141" s="143">
        <v>0</v>
      </c>
      <c r="X141" s="143">
        <f t="shared" si="35"/>
        <v>389129.54000000004</v>
      </c>
      <c r="Y141" s="88">
        <v>14157.35</v>
      </c>
      <c r="Z141" s="143">
        <f t="shared" si="36"/>
        <v>403286.89</v>
      </c>
    </row>
    <row r="142" spans="1:26" ht="12.75" hidden="1" outlineLevel="1">
      <c r="A142" s="143" t="s">
        <v>1178</v>
      </c>
      <c r="C142" s="88" t="s">
        <v>1179</v>
      </c>
      <c r="D142" s="88" t="s">
        <v>1180</v>
      </c>
      <c r="E142" s="143">
        <v>0</v>
      </c>
      <c r="F142" s="143">
        <v>13865.71</v>
      </c>
      <c r="G142" s="88">
        <f t="shared" si="30"/>
        <v>13865.71</v>
      </c>
      <c r="H142" s="143">
        <v>381.34</v>
      </c>
      <c r="I142" s="143">
        <v>0</v>
      </c>
      <c r="J142" s="143">
        <v>0</v>
      </c>
      <c r="K142" s="143">
        <v>0</v>
      </c>
      <c r="L142" s="143">
        <f t="shared" si="31"/>
        <v>0</v>
      </c>
      <c r="M142" s="143">
        <v>0</v>
      </c>
      <c r="N142" s="143">
        <v>0</v>
      </c>
      <c r="O142" s="143">
        <v>0</v>
      </c>
      <c r="P142" s="143">
        <f t="shared" si="32"/>
        <v>0</v>
      </c>
      <c r="Q142" s="88">
        <v>0</v>
      </c>
      <c r="R142" s="88">
        <v>0</v>
      </c>
      <c r="S142" s="88">
        <v>0</v>
      </c>
      <c r="T142" s="88">
        <v>0</v>
      </c>
      <c r="U142" s="88">
        <f t="shared" si="33"/>
        <v>0</v>
      </c>
      <c r="V142" s="88">
        <f t="shared" si="34"/>
        <v>14247.05</v>
      </c>
      <c r="W142" s="143">
        <v>0</v>
      </c>
      <c r="X142" s="143">
        <f t="shared" si="35"/>
        <v>14247.05</v>
      </c>
      <c r="Y142" s="88">
        <v>0</v>
      </c>
      <c r="Z142" s="143">
        <f t="shared" si="36"/>
        <v>14247.05</v>
      </c>
    </row>
    <row r="143" spans="1:26" ht="12.75" hidden="1" outlineLevel="1">
      <c r="A143" s="143" t="s">
        <v>1181</v>
      </c>
      <c r="C143" s="88" t="s">
        <v>1182</v>
      </c>
      <c r="D143" s="88" t="s">
        <v>1183</v>
      </c>
      <c r="E143" s="143">
        <v>0</v>
      </c>
      <c r="F143" s="143">
        <v>3614.64</v>
      </c>
      <c r="G143" s="88">
        <f t="shared" si="30"/>
        <v>3614.64</v>
      </c>
      <c r="H143" s="143">
        <v>0</v>
      </c>
      <c r="I143" s="143">
        <v>0</v>
      </c>
      <c r="J143" s="143">
        <v>0</v>
      </c>
      <c r="K143" s="143">
        <v>0</v>
      </c>
      <c r="L143" s="143">
        <f t="shared" si="31"/>
        <v>0</v>
      </c>
      <c r="M143" s="143">
        <v>0</v>
      </c>
      <c r="N143" s="143">
        <v>0</v>
      </c>
      <c r="O143" s="143">
        <v>0</v>
      </c>
      <c r="P143" s="143">
        <f t="shared" si="32"/>
        <v>0</v>
      </c>
      <c r="Q143" s="88">
        <v>0</v>
      </c>
      <c r="R143" s="88">
        <v>0</v>
      </c>
      <c r="S143" s="88">
        <v>0</v>
      </c>
      <c r="T143" s="88">
        <v>0</v>
      </c>
      <c r="U143" s="88">
        <f t="shared" si="33"/>
        <v>0</v>
      </c>
      <c r="V143" s="88">
        <f t="shared" si="34"/>
        <v>3614.64</v>
      </c>
      <c r="W143" s="143">
        <v>0</v>
      </c>
      <c r="X143" s="143">
        <f t="shared" si="35"/>
        <v>3614.64</v>
      </c>
      <c r="Y143" s="88">
        <v>0</v>
      </c>
      <c r="Z143" s="143">
        <f t="shared" si="36"/>
        <v>3614.64</v>
      </c>
    </row>
    <row r="144" spans="1:26" ht="12.75" hidden="1" outlineLevel="1">
      <c r="A144" s="143" t="s">
        <v>1184</v>
      </c>
      <c r="C144" s="88" t="s">
        <v>1185</v>
      </c>
      <c r="D144" s="88" t="s">
        <v>1186</v>
      </c>
      <c r="E144" s="143">
        <v>0</v>
      </c>
      <c r="F144" s="143">
        <v>30646.98</v>
      </c>
      <c r="G144" s="88">
        <f t="shared" si="30"/>
        <v>30646.98</v>
      </c>
      <c r="H144" s="143">
        <v>1528.38</v>
      </c>
      <c r="I144" s="143">
        <v>0</v>
      </c>
      <c r="J144" s="143">
        <v>0</v>
      </c>
      <c r="K144" s="143">
        <v>0</v>
      </c>
      <c r="L144" s="143">
        <f t="shared" si="31"/>
        <v>0</v>
      </c>
      <c r="M144" s="143">
        <v>0</v>
      </c>
      <c r="N144" s="143">
        <v>0</v>
      </c>
      <c r="O144" s="143">
        <v>0</v>
      </c>
      <c r="P144" s="143">
        <f t="shared" si="32"/>
        <v>0</v>
      </c>
      <c r="Q144" s="88">
        <v>0</v>
      </c>
      <c r="R144" s="88">
        <v>0</v>
      </c>
      <c r="S144" s="88">
        <v>0</v>
      </c>
      <c r="T144" s="88">
        <v>0</v>
      </c>
      <c r="U144" s="88">
        <f t="shared" si="33"/>
        <v>0</v>
      </c>
      <c r="V144" s="88">
        <f t="shared" si="34"/>
        <v>32175.36</v>
      </c>
      <c r="W144" s="143">
        <v>0</v>
      </c>
      <c r="X144" s="143">
        <f t="shared" si="35"/>
        <v>32175.36</v>
      </c>
      <c r="Y144" s="88">
        <v>0</v>
      </c>
      <c r="Z144" s="143">
        <f t="shared" si="36"/>
        <v>32175.36</v>
      </c>
    </row>
    <row r="145" spans="1:26" ht="12.75" hidden="1" outlineLevel="1">
      <c r="A145" s="143" t="s">
        <v>1187</v>
      </c>
      <c r="C145" s="88" t="s">
        <v>1188</v>
      </c>
      <c r="D145" s="88" t="s">
        <v>1189</v>
      </c>
      <c r="E145" s="143">
        <v>0</v>
      </c>
      <c r="F145" s="143">
        <v>1314</v>
      </c>
      <c r="G145" s="88">
        <f t="shared" si="30"/>
        <v>1314</v>
      </c>
      <c r="H145" s="143">
        <v>0</v>
      </c>
      <c r="I145" s="143">
        <v>0</v>
      </c>
      <c r="J145" s="143">
        <v>0</v>
      </c>
      <c r="K145" s="143">
        <v>0</v>
      </c>
      <c r="L145" s="143">
        <f t="shared" si="31"/>
        <v>0</v>
      </c>
      <c r="M145" s="143">
        <v>0</v>
      </c>
      <c r="N145" s="143">
        <v>0</v>
      </c>
      <c r="O145" s="143">
        <v>0</v>
      </c>
      <c r="P145" s="143">
        <f t="shared" si="32"/>
        <v>0</v>
      </c>
      <c r="Q145" s="88">
        <v>0</v>
      </c>
      <c r="R145" s="88">
        <v>0</v>
      </c>
      <c r="S145" s="88">
        <v>0</v>
      </c>
      <c r="T145" s="88">
        <v>0</v>
      </c>
      <c r="U145" s="88">
        <f t="shared" si="33"/>
        <v>0</v>
      </c>
      <c r="V145" s="88">
        <f t="shared" si="34"/>
        <v>1314</v>
      </c>
      <c r="W145" s="143">
        <v>0</v>
      </c>
      <c r="X145" s="143">
        <f t="shared" si="35"/>
        <v>1314</v>
      </c>
      <c r="Y145" s="88">
        <v>0</v>
      </c>
      <c r="Z145" s="143">
        <f t="shared" si="36"/>
        <v>1314</v>
      </c>
    </row>
    <row r="146" spans="1:26" ht="12.75" hidden="1" outlineLevel="1">
      <c r="A146" s="143" t="s">
        <v>1190</v>
      </c>
      <c r="C146" s="88" t="s">
        <v>1191</v>
      </c>
      <c r="D146" s="88" t="s">
        <v>1192</v>
      </c>
      <c r="E146" s="143">
        <v>0</v>
      </c>
      <c r="F146" s="143">
        <v>711294.19</v>
      </c>
      <c r="G146" s="88">
        <f t="shared" si="30"/>
        <v>711294.19</v>
      </c>
      <c r="H146" s="143">
        <v>645520.44</v>
      </c>
      <c r="I146" s="143">
        <v>0</v>
      </c>
      <c r="J146" s="143">
        <v>0</v>
      </c>
      <c r="K146" s="143">
        <v>0</v>
      </c>
      <c r="L146" s="143">
        <f t="shared" si="31"/>
        <v>0</v>
      </c>
      <c r="M146" s="143">
        <v>0</v>
      </c>
      <c r="N146" s="143">
        <v>0</v>
      </c>
      <c r="O146" s="143">
        <v>0</v>
      </c>
      <c r="P146" s="143">
        <f t="shared" si="32"/>
        <v>0</v>
      </c>
      <c r="Q146" s="88">
        <v>0</v>
      </c>
      <c r="R146" s="88">
        <v>0</v>
      </c>
      <c r="S146" s="88">
        <v>0</v>
      </c>
      <c r="T146" s="88">
        <v>0</v>
      </c>
      <c r="U146" s="88">
        <f t="shared" si="33"/>
        <v>0</v>
      </c>
      <c r="V146" s="88">
        <f t="shared" si="34"/>
        <v>1356814.63</v>
      </c>
      <c r="W146" s="143">
        <v>0</v>
      </c>
      <c r="X146" s="143">
        <f t="shared" si="35"/>
        <v>1356814.63</v>
      </c>
      <c r="Y146" s="88">
        <v>17846.53</v>
      </c>
      <c r="Z146" s="143">
        <f t="shared" si="36"/>
        <v>1374661.16</v>
      </c>
    </row>
    <row r="147" spans="1:26" ht="12.75" hidden="1" outlineLevel="1">
      <c r="A147" s="143" t="s">
        <v>1193</v>
      </c>
      <c r="C147" s="88" t="s">
        <v>1194</v>
      </c>
      <c r="D147" s="88" t="s">
        <v>1195</v>
      </c>
      <c r="E147" s="143">
        <v>0</v>
      </c>
      <c r="F147" s="143">
        <v>4685</v>
      </c>
      <c r="G147" s="88">
        <f t="shared" si="30"/>
        <v>4685</v>
      </c>
      <c r="H147" s="143">
        <v>0</v>
      </c>
      <c r="I147" s="143">
        <v>0</v>
      </c>
      <c r="J147" s="143">
        <v>0</v>
      </c>
      <c r="K147" s="143">
        <v>0</v>
      </c>
      <c r="L147" s="143">
        <f t="shared" si="31"/>
        <v>0</v>
      </c>
      <c r="M147" s="143">
        <v>0</v>
      </c>
      <c r="N147" s="143">
        <v>0</v>
      </c>
      <c r="O147" s="143">
        <v>0</v>
      </c>
      <c r="P147" s="143">
        <f t="shared" si="32"/>
        <v>0</v>
      </c>
      <c r="Q147" s="88">
        <v>0</v>
      </c>
      <c r="R147" s="88">
        <v>0</v>
      </c>
      <c r="S147" s="88">
        <v>0</v>
      </c>
      <c r="T147" s="88">
        <v>0</v>
      </c>
      <c r="U147" s="88">
        <f t="shared" si="33"/>
        <v>0</v>
      </c>
      <c r="V147" s="88">
        <f t="shared" si="34"/>
        <v>4685</v>
      </c>
      <c r="W147" s="143">
        <v>0</v>
      </c>
      <c r="X147" s="143">
        <f t="shared" si="35"/>
        <v>4685</v>
      </c>
      <c r="Y147" s="88">
        <v>0</v>
      </c>
      <c r="Z147" s="143">
        <f t="shared" si="36"/>
        <v>4685</v>
      </c>
    </row>
    <row r="148" spans="1:26" ht="12.75" hidden="1" outlineLevel="1">
      <c r="A148" s="143" t="s">
        <v>1196</v>
      </c>
      <c r="C148" s="88" t="s">
        <v>1197</v>
      </c>
      <c r="D148" s="88" t="s">
        <v>1198</v>
      </c>
      <c r="E148" s="143">
        <v>0</v>
      </c>
      <c r="F148" s="143">
        <v>154091.67</v>
      </c>
      <c r="G148" s="88">
        <f t="shared" si="30"/>
        <v>154091.67</v>
      </c>
      <c r="H148" s="143">
        <v>0</v>
      </c>
      <c r="I148" s="143">
        <v>0</v>
      </c>
      <c r="J148" s="143">
        <v>0</v>
      </c>
      <c r="K148" s="143">
        <v>0</v>
      </c>
      <c r="L148" s="143">
        <f t="shared" si="31"/>
        <v>0</v>
      </c>
      <c r="M148" s="143">
        <v>0</v>
      </c>
      <c r="N148" s="143">
        <v>0</v>
      </c>
      <c r="O148" s="143">
        <v>0</v>
      </c>
      <c r="P148" s="143">
        <f t="shared" si="32"/>
        <v>0</v>
      </c>
      <c r="Q148" s="88">
        <v>0</v>
      </c>
      <c r="R148" s="88">
        <v>0</v>
      </c>
      <c r="S148" s="88">
        <v>0</v>
      </c>
      <c r="T148" s="88">
        <v>0</v>
      </c>
      <c r="U148" s="88">
        <f t="shared" si="33"/>
        <v>0</v>
      </c>
      <c r="V148" s="88">
        <f t="shared" si="34"/>
        <v>154091.67</v>
      </c>
      <c r="W148" s="143">
        <v>0</v>
      </c>
      <c r="X148" s="143">
        <f t="shared" si="35"/>
        <v>154091.67</v>
      </c>
      <c r="Y148" s="88">
        <v>2575541.56</v>
      </c>
      <c r="Z148" s="143">
        <f t="shared" si="36"/>
        <v>2729633.23</v>
      </c>
    </row>
    <row r="149" spans="1:26" ht="12.75" hidden="1" outlineLevel="1">
      <c r="A149" s="143" t="s">
        <v>1199</v>
      </c>
      <c r="C149" s="88" t="s">
        <v>1200</v>
      </c>
      <c r="D149" s="88" t="s">
        <v>1201</v>
      </c>
      <c r="E149" s="143">
        <v>0</v>
      </c>
      <c r="F149" s="143">
        <v>3603.23</v>
      </c>
      <c r="G149" s="88">
        <f t="shared" si="30"/>
        <v>3603.23</v>
      </c>
      <c r="H149" s="143">
        <v>304.34</v>
      </c>
      <c r="I149" s="143">
        <v>0</v>
      </c>
      <c r="J149" s="143">
        <v>0</v>
      </c>
      <c r="K149" s="143">
        <v>0</v>
      </c>
      <c r="L149" s="143">
        <f t="shared" si="31"/>
        <v>0</v>
      </c>
      <c r="M149" s="143">
        <v>0</v>
      </c>
      <c r="N149" s="143">
        <v>0</v>
      </c>
      <c r="O149" s="143">
        <v>0</v>
      </c>
      <c r="P149" s="143">
        <f t="shared" si="32"/>
        <v>0</v>
      </c>
      <c r="Q149" s="88">
        <v>0</v>
      </c>
      <c r="R149" s="88">
        <v>0</v>
      </c>
      <c r="S149" s="88">
        <v>0</v>
      </c>
      <c r="T149" s="88">
        <v>0</v>
      </c>
      <c r="U149" s="88">
        <f t="shared" si="33"/>
        <v>0</v>
      </c>
      <c r="V149" s="88">
        <f t="shared" si="34"/>
        <v>3907.57</v>
      </c>
      <c r="W149" s="143">
        <v>0</v>
      </c>
      <c r="X149" s="143">
        <f t="shared" si="35"/>
        <v>3907.57</v>
      </c>
      <c r="Y149" s="88">
        <v>431.15</v>
      </c>
      <c r="Z149" s="143">
        <f t="shared" si="36"/>
        <v>4338.72</v>
      </c>
    </row>
    <row r="150" spans="1:26" ht="12.75" hidden="1" outlineLevel="1">
      <c r="A150" s="143" t="s">
        <v>1202</v>
      </c>
      <c r="C150" s="88" t="s">
        <v>1203</v>
      </c>
      <c r="D150" s="88" t="s">
        <v>1204</v>
      </c>
      <c r="E150" s="143">
        <v>0</v>
      </c>
      <c r="F150" s="143">
        <v>-525</v>
      </c>
      <c r="G150" s="88">
        <f t="shared" si="30"/>
        <v>-525</v>
      </c>
      <c r="H150" s="143">
        <v>0</v>
      </c>
      <c r="I150" s="143">
        <v>0</v>
      </c>
      <c r="J150" s="143">
        <v>0</v>
      </c>
      <c r="K150" s="143">
        <v>0</v>
      </c>
      <c r="L150" s="143">
        <f t="shared" si="31"/>
        <v>0</v>
      </c>
      <c r="M150" s="143">
        <v>0</v>
      </c>
      <c r="N150" s="143">
        <v>0</v>
      </c>
      <c r="O150" s="143">
        <v>0</v>
      </c>
      <c r="P150" s="143">
        <f t="shared" si="32"/>
        <v>0</v>
      </c>
      <c r="Q150" s="88">
        <v>0</v>
      </c>
      <c r="R150" s="88">
        <v>0</v>
      </c>
      <c r="S150" s="88">
        <v>0</v>
      </c>
      <c r="T150" s="88">
        <v>0</v>
      </c>
      <c r="U150" s="88">
        <f t="shared" si="33"/>
        <v>0</v>
      </c>
      <c r="V150" s="88">
        <f t="shared" si="34"/>
        <v>-525</v>
      </c>
      <c r="W150" s="143">
        <v>0</v>
      </c>
      <c r="X150" s="143">
        <f t="shared" si="35"/>
        <v>-525</v>
      </c>
      <c r="Y150" s="88">
        <v>0</v>
      </c>
      <c r="Z150" s="143">
        <f t="shared" si="36"/>
        <v>-525</v>
      </c>
    </row>
    <row r="151" spans="1:26" ht="12.75" hidden="1" outlineLevel="1">
      <c r="A151" s="143" t="s">
        <v>1205</v>
      </c>
      <c r="C151" s="88" t="s">
        <v>1206</v>
      </c>
      <c r="D151" s="88" t="s">
        <v>1207</v>
      </c>
      <c r="E151" s="143">
        <v>0</v>
      </c>
      <c r="F151" s="143">
        <v>0</v>
      </c>
      <c r="G151" s="88">
        <f t="shared" si="30"/>
        <v>0</v>
      </c>
      <c r="H151" s="143">
        <v>2000</v>
      </c>
      <c r="I151" s="143">
        <v>0</v>
      </c>
      <c r="J151" s="143">
        <v>0</v>
      </c>
      <c r="K151" s="143">
        <v>0</v>
      </c>
      <c r="L151" s="143">
        <f t="shared" si="31"/>
        <v>0</v>
      </c>
      <c r="M151" s="143">
        <v>0</v>
      </c>
      <c r="N151" s="143">
        <v>0</v>
      </c>
      <c r="O151" s="143">
        <v>0</v>
      </c>
      <c r="P151" s="143">
        <f t="shared" si="32"/>
        <v>0</v>
      </c>
      <c r="Q151" s="88">
        <v>0</v>
      </c>
      <c r="R151" s="88">
        <v>0</v>
      </c>
      <c r="S151" s="88">
        <v>0</v>
      </c>
      <c r="T151" s="88">
        <v>0</v>
      </c>
      <c r="U151" s="88">
        <f t="shared" si="33"/>
        <v>0</v>
      </c>
      <c r="V151" s="88">
        <f t="shared" si="34"/>
        <v>2000</v>
      </c>
      <c r="W151" s="143">
        <v>0</v>
      </c>
      <c r="X151" s="143">
        <f t="shared" si="35"/>
        <v>2000</v>
      </c>
      <c r="Y151" s="88">
        <v>0</v>
      </c>
      <c r="Z151" s="143">
        <f t="shared" si="36"/>
        <v>2000</v>
      </c>
    </row>
    <row r="152" spans="1:26" ht="12.75" hidden="1" outlineLevel="1">
      <c r="A152" s="143" t="s">
        <v>1208</v>
      </c>
      <c r="C152" s="88" t="s">
        <v>1209</v>
      </c>
      <c r="D152" s="88" t="s">
        <v>1210</v>
      </c>
      <c r="E152" s="143">
        <v>0</v>
      </c>
      <c r="F152" s="143">
        <v>2559.99</v>
      </c>
      <c r="G152" s="88">
        <f t="shared" si="30"/>
        <v>2559.99</v>
      </c>
      <c r="H152" s="143">
        <v>3200</v>
      </c>
      <c r="I152" s="143">
        <v>0</v>
      </c>
      <c r="J152" s="143">
        <v>0</v>
      </c>
      <c r="K152" s="143">
        <v>0</v>
      </c>
      <c r="L152" s="143">
        <f t="shared" si="31"/>
        <v>0</v>
      </c>
      <c r="M152" s="143">
        <v>0</v>
      </c>
      <c r="N152" s="143">
        <v>0</v>
      </c>
      <c r="O152" s="143">
        <v>0</v>
      </c>
      <c r="P152" s="143">
        <f t="shared" si="32"/>
        <v>0</v>
      </c>
      <c r="Q152" s="88">
        <v>0</v>
      </c>
      <c r="R152" s="88">
        <v>0</v>
      </c>
      <c r="S152" s="88">
        <v>0</v>
      </c>
      <c r="T152" s="88">
        <v>0</v>
      </c>
      <c r="U152" s="88">
        <f t="shared" si="33"/>
        <v>0</v>
      </c>
      <c r="V152" s="88">
        <f t="shared" si="34"/>
        <v>5759.99</v>
      </c>
      <c r="W152" s="143">
        <v>0</v>
      </c>
      <c r="X152" s="143">
        <f t="shared" si="35"/>
        <v>5759.99</v>
      </c>
      <c r="Y152" s="88">
        <v>0</v>
      </c>
      <c r="Z152" s="143">
        <f t="shared" si="36"/>
        <v>5759.99</v>
      </c>
    </row>
    <row r="153" spans="1:26" ht="12.75" hidden="1" outlineLevel="1">
      <c r="A153" s="143" t="s">
        <v>1211</v>
      </c>
      <c r="C153" s="88" t="s">
        <v>1212</v>
      </c>
      <c r="D153" s="88" t="s">
        <v>1213</v>
      </c>
      <c r="E153" s="143">
        <v>0</v>
      </c>
      <c r="F153" s="143">
        <v>5000</v>
      </c>
      <c r="G153" s="88">
        <f t="shared" si="30"/>
        <v>5000</v>
      </c>
      <c r="H153" s="143">
        <v>0</v>
      </c>
      <c r="I153" s="143">
        <v>0</v>
      </c>
      <c r="J153" s="143">
        <v>0</v>
      </c>
      <c r="K153" s="143">
        <v>0</v>
      </c>
      <c r="L153" s="143">
        <f t="shared" si="31"/>
        <v>0</v>
      </c>
      <c r="M153" s="143">
        <v>0</v>
      </c>
      <c r="N153" s="143">
        <v>0</v>
      </c>
      <c r="O153" s="143">
        <v>0</v>
      </c>
      <c r="P153" s="143">
        <f t="shared" si="32"/>
        <v>0</v>
      </c>
      <c r="Q153" s="88">
        <v>0</v>
      </c>
      <c r="R153" s="88">
        <v>0</v>
      </c>
      <c r="S153" s="88">
        <v>0</v>
      </c>
      <c r="T153" s="88">
        <v>0</v>
      </c>
      <c r="U153" s="88">
        <f t="shared" si="33"/>
        <v>0</v>
      </c>
      <c r="V153" s="88">
        <f t="shared" si="34"/>
        <v>5000</v>
      </c>
      <c r="W153" s="143">
        <v>0</v>
      </c>
      <c r="X153" s="143">
        <f t="shared" si="35"/>
        <v>5000</v>
      </c>
      <c r="Y153" s="88">
        <v>0</v>
      </c>
      <c r="Z153" s="143">
        <f t="shared" si="36"/>
        <v>5000</v>
      </c>
    </row>
    <row r="154" spans="1:26" ht="12.75" hidden="1" outlineLevel="1">
      <c r="A154" s="143" t="s">
        <v>1214</v>
      </c>
      <c r="C154" s="88" t="s">
        <v>1215</v>
      </c>
      <c r="D154" s="88" t="s">
        <v>1216</v>
      </c>
      <c r="E154" s="143">
        <v>0</v>
      </c>
      <c r="F154" s="143">
        <v>4563.06</v>
      </c>
      <c r="G154" s="88">
        <f t="shared" si="30"/>
        <v>4563.06</v>
      </c>
      <c r="H154" s="143">
        <v>0</v>
      </c>
      <c r="I154" s="143">
        <v>0</v>
      </c>
      <c r="J154" s="143">
        <v>0</v>
      </c>
      <c r="K154" s="143">
        <v>0</v>
      </c>
      <c r="L154" s="143">
        <f t="shared" si="31"/>
        <v>0</v>
      </c>
      <c r="M154" s="143">
        <v>0</v>
      </c>
      <c r="N154" s="143">
        <v>0</v>
      </c>
      <c r="O154" s="143">
        <v>0</v>
      </c>
      <c r="P154" s="143">
        <f t="shared" si="32"/>
        <v>0</v>
      </c>
      <c r="Q154" s="88">
        <v>0</v>
      </c>
      <c r="R154" s="88">
        <v>0</v>
      </c>
      <c r="S154" s="88">
        <v>0</v>
      </c>
      <c r="T154" s="88">
        <v>0</v>
      </c>
      <c r="U154" s="88">
        <f t="shared" si="33"/>
        <v>0</v>
      </c>
      <c r="V154" s="88">
        <f t="shared" si="34"/>
        <v>4563.06</v>
      </c>
      <c r="W154" s="143">
        <v>0</v>
      </c>
      <c r="X154" s="143">
        <f t="shared" si="35"/>
        <v>4563.06</v>
      </c>
      <c r="Y154" s="88">
        <v>0</v>
      </c>
      <c r="Z154" s="143">
        <f t="shared" si="36"/>
        <v>4563.06</v>
      </c>
    </row>
    <row r="155" spans="1:26" ht="12.75" hidden="1" outlineLevel="1">
      <c r="A155" s="143" t="s">
        <v>1217</v>
      </c>
      <c r="C155" s="88" t="s">
        <v>1218</v>
      </c>
      <c r="D155" s="88" t="s">
        <v>1219</v>
      </c>
      <c r="E155" s="143">
        <v>0</v>
      </c>
      <c r="F155" s="143">
        <v>-191231.05</v>
      </c>
      <c r="G155" s="88">
        <f t="shared" si="30"/>
        <v>-191231.05</v>
      </c>
      <c r="H155" s="143">
        <v>0</v>
      </c>
      <c r="I155" s="143">
        <v>0</v>
      </c>
      <c r="J155" s="143">
        <v>0</v>
      </c>
      <c r="K155" s="143">
        <v>0</v>
      </c>
      <c r="L155" s="143">
        <f t="shared" si="31"/>
        <v>0</v>
      </c>
      <c r="M155" s="143">
        <v>0</v>
      </c>
      <c r="N155" s="143">
        <v>0</v>
      </c>
      <c r="O155" s="143">
        <v>0</v>
      </c>
      <c r="P155" s="143">
        <f t="shared" si="32"/>
        <v>0</v>
      </c>
      <c r="Q155" s="88">
        <v>0</v>
      </c>
      <c r="R155" s="88">
        <v>0</v>
      </c>
      <c r="S155" s="88">
        <v>0</v>
      </c>
      <c r="T155" s="88">
        <v>0</v>
      </c>
      <c r="U155" s="88">
        <f t="shared" si="33"/>
        <v>0</v>
      </c>
      <c r="V155" s="88">
        <f t="shared" si="34"/>
        <v>-191231.05</v>
      </c>
      <c r="W155" s="143">
        <v>0</v>
      </c>
      <c r="X155" s="143">
        <f t="shared" si="35"/>
        <v>-191231.05</v>
      </c>
      <c r="Y155" s="88">
        <v>0</v>
      </c>
      <c r="Z155" s="143">
        <f t="shared" si="36"/>
        <v>-191231.05</v>
      </c>
    </row>
    <row r="156" spans="1:26" ht="12.75" hidden="1" outlineLevel="1">
      <c r="A156" s="143" t="s">
        <v>1220</v>
      </c>
      <c r="C156" s="88" t="s">
        <v>1221</v>
      </c>
      <c r="D156" s="88" t="s">
        <v>1222</v>
      </c>
      <c r="E156" s="143">
        <v>0</v>
      </c>
      <c r="F156" s="143">
        <v>0</v>
      </c>
      <c r="G156" s="88">
        <f t="shared" si="30"/>
        <v>0</v>
      </c>
      <c r="H156" s="143">
        <v>0</v>
      </c>
      <c r="I156" s="143">
        <v>0</v>
      </c>
      <c r="J156" s="143">
        <v>0</v>
      </c>
      <c r="K156" s="143">
        <v>0</v>
      </c>
      <c r="L156" s="143">
        <f t="shared" si="31"/>
        <v>0</v>
      </c>
      <c r="M156" s="143">
        <v>0</v>
      </c>
      <c r="N156" s="143">
        <v>0</v>
      </c>
      <c r="O156" s="143">
        <v>0</v>
      </c>
      <c r="P156" s="143">
        <f t="shared" si="32"/>
        <v>0</v>
      </c>
      <c r="Q156" s="88">
        <v>0</v>
      </c>
      <c r="R156" s="88">
        <v>0</v>
      </c>
      <c r="S156" s="88">
        <v>0</v>
      </c>
      <c r="T156" s="88">
        <v>0</v>
      </c>
      <c r="U156" s="88">
        <f t="shared" si="33"/>
        <v>0</v>
      </c>
      <c r="V156" s="88">
        <f t="shared" si="34"/>
        <v>0</v>
      </c>
      <c r="W156" s="143">
        <v>0</v>
      </c>
      <c r="X156" s="143">
        <f t="shared" si="35"/>
        <v>0</v>
      </c>
      <c r="Y156" s="88">
        <v>8000</v>
      </c>
      <c r="Z156" s="143">
        <f t="shared" si="36"/>
        <v>8000</v>
      </c>
    </row>
    <row r="157" spans="1:26" ht="12.75" hidden="1" outlineLevel="1">
      <c r="A157" s="143" t="s">
        <v>1223</v>
      </c>
      <c r="C157" s="88" t="s">
        <v>1224</v>
      </c>
      <c r="D157" s="88" t="s">
        <v>1225</v>
      </c>
      <c r="E157" s="143">
        <v>0</v>
      </c>
      <c r="F157" s="143">
        <v>1276623.71</v>
      </c>
      <c r="G157" s="88">
        <f t="shared" si="30"/>
        <v>1276623.71</v>
      </c>
      <c r="H157" s="143">
        <v>1273.74</v>
      </c>
      <c r="I157" s="143">
        <v>0</v>
      </c>
      <c r="J157" s="143">
        <v>0</v>
      </c>
      <c r="K157" s="143">
        <v>0</v>
      </c>
      <c r="L157" s="143">
        <f t="shared" si="31"/>
        <v>0</v>
      </c>
      <c r="M157" s="143">
        <v>0</v>
      </c>
      <c r="N157" s="143">
        <v>0</v>
      </c>
      <c r="O157" s="143">
        <v>0</v>
      </c>
      <c r="P157" s="143">
        <f t="shared" si="32"/>
        <v>0</v>
      </c>
      <c r="Q157" s="88">
        <v>0</v>
      </c>
      <c r="R157" s="88">
        <v>0</v>
      </c>
      <c r="S157" s="88">
        <v>0</v>
      </c>
      <c r="T157" s="88">
        <v>0</v>
      </c>
      <c r="U157" s="88">
        <f t="shared" si="33"/>
        <v>0</v>
      </c>
      <c r="V157" s="88">
        <f t="shared" si="34"/>
        <v>1277897.45</v>
      </c>
      <c r="W157" s="143">
        <v>0</v>
      </c>
      <c r="X157" s="143">
        <f t="shared" si="35"/>
        <v>1277897.45</v>
      </c>
      <c r="Y157" s="88">
        <v>447640.83</v>
      </c>
      <c r="Z157" s="143">
        <f t="shared" si="36"/>
        <v>1725538.28</v>
      </c>
    </row>
    <row r="158" spans="1:26" ht="12.75" hidden="1" outlineLevel="1">
      <c r="A158" s="143" t="s">
        <v>1226</v>
      </c>
      <c r="C158" s="88" t="s">
        <v>1227</v>
      </c>
      <c r="D158" s="88" t="s">
        <v>1228</v>
      </c>
      <c r="E158" s="143">
        <v>0</v>
      </c>
      <c r="F158" s="143">
        <v>2437531.53</v>
      </c>
      <c r="G158" s="88">
        <f t="shared" si="30"/>
        <v>2437531.53</v>
      </c>
      <c r="H158" s="143">
        <v>144855.01</v>
      </c>
      <c r="I158" s="143">
        <v>0</v>
      </c>
      <c r="J158" s="143">
        <v>0</v>
      </c>
      <c r="K158" s="143">
        <v>0</v>
      </c>
      <c r="L158" s="143">
        <f t="shared" si="31"/>
        <v>0</v>
      </c>
      <c r="M158" s="143">
        <v>0</v>
      </c>
      <c r="N158" s="143">
        <v>0</v>
      </c>
      <c r="O158" s="143">
        <v>0</v>
      </c>
      <c r="P158" s="143">
        <f t="shared" si="32"/>
        <v>0</v>
      </c>
      <c r="Q158" s="88">
        <v>0</v>
      </c>
      <c r="R158" s="88">
        <v>0</v>
      </c>
      <c r="S158" s="88">
        <v>0</v>
      </c>
      <c r="T158" s="88">
        <v>0</v>
      </c>
      <c r="U158" s="88">
        <f t="shared" si="33"/>
        <v>0</v>
      </c>
      <c r="V158" s="88">
        <f t="shared" si="34"/>
        <v>2582386.54</v>
      </c>
      <c r="W158" s="143">
        <v>0</v>
      </c>
      <c r="X158" s="143">
        <f t="shared" si="35"/>
        <v>2582386.54</v>
      </c>
      <c r="Y158" s="88">
        <v>369543.4</v>
      </c>
      <c r="Z158" s="143">
        <f t="shared" si="36"/>
        <v>2951929.94</v>
      </c>
    </row>
    <row r="159" spans="1:26" ht="12.75" hidden="1" outlineLevel="1">
      <c r="A159" s="143" t="s">
        <v>1229</v>
      </c>
      <c r="C159" s="88" t="s">
        <v>1230</v>
      </c>
      <c r="D159" s="88" t="s">
        <v>1231</v>
      </c>
      <c r="E159" s="143">
        <v>0</v>
      </c>
      <c r="F159" s="143">
        <v>8128.53</v>
      </c>
      <c r="G159" s="88">
        <f t="shared" si="30"/>
        <v>8128.53</v>
      </c>
      <c r="H159" s="143">
        <v>2823.35</v>
      </c>
      <c r="I159" s="143">
        <v>0</v>
      </c>
      <c r="J159" s="143">
        <v>0</v>
      </c>
      <c r="K159" s="143">
        <v>0</v>
      </c>
      <c r="L159" s="143">
        <f t="shared" si="31"/>
        <v>0</v>
      </c>
      <c r="M159" s="143">
        <v>0</v>
      </c>
      <c r="N159" s="143">
        <v>0</v>
      </c>
      <c r="O159" s="143">
        <v>0</v>
      </c>
      <c r="P159" s="143">
        <f t="shared" si="32"/>
        <v>0</v>
      </c>
      <c r="Q159" s="88">
        <v>0</v>
      </c>
      <c r="R159" s="88">
        <v>0</v>
      </c>
      <c r="S159" s="88">
        <v>0</v>
      </c>
      <c r="T159" s="88">
        <v>0</v>
      </c>
      <c r="U159" s="88">
        <f t="shared" si="33"/>
        <v>0</v>
      </c>
      <c r="V159" s="88">
        <f t="shared" si="34"/>
        <v>10951.88</v>
      </c>
      <c r="W159" s="143">
        <v>0</v>
      </c>
      <c r="X159" s="143">
        <f t="shared" si="35"/>
        <v>10951.88</v>
      </c>
      <c r="Y159" s="88">
        <v>376.37</v>
      </c>
      <c r="Z159" s="143">
        <f t="shared" si="36"/>
        <v>11328.25</v>
      </c>
    </row>
    <row r="160" spans="1:26" ht="12.75" hidden="1" outlineLevel="1">
      <c r="A160" s="143" t="s">
        <v>1232</v>
      </c>
      <c r="C160" s="88" t="s">
        <v>1233</v>
      </c>
      <c r="D160" s="88" t="s">
        <v>1234</v>
      </c>
      <c r="E160" s="143">
        <v>0</v>
      </c>
      <c r="F160" s="143">
        <v>12078.18</v>
      </c>
      <c r="G160" s="88">
        <f t="shared" si="30"/>
        <v>12078.18</v>
      </c>
      <c r="H160" s="143">
        <v>0</v>
      </c>
      <c r="I160" s="143">
        <v>0</v>
      </c>
      <c r="J160" s="143">
        <v>0</v>
      </c>
      <c r="K160" s="143">
        <v>0</v>
      </c>
      <c r="L160" s="143">
        <f t="shared" si="31"/>
        <v>0</v>
      </c>
      <c r="M160" s="143">
        <v>0</v>
      </c>
      <c r="N160" s="143">
        <v>0</v>
      </c>
      <c r="O160" s="143">
        <v>0</v>
      </c>
      <c r="P160" s="143">
        <f t="shared" si="32"/>
        <v>0</v>
      </c>
      <c r="Q160" s="88">
        <v>0</v>
      </c>
      <c r="R160" s="88">
        <v>0</v>
      </c>
      <c r="S160" s="88">
        <v>0</v>
      </c>
      <c r="T160" s="88">
        <v>0</v>
      </c>
      <c r="U160" s="88">
        <f t="shared" si="33"/>
        <v>0</v>
      </c>
      <c r="V160" s="88">
        <f t="shared" si="34"/>
        <v>12078.18</v>
      </c>
      <c r="W160" s="143">
        <v>0</v>
      </c>
      <c r="X160" s="143">
        <f t="shared" si="35"/>
        <v>12078.18</v>
      </c>
      <c r="Y160" s="88">
        <v>0</v>
      </c>
      <c r="Z160" s="143">
        <f t="shared" si="36"/>
        <v>12078.18</v>
      </c>
    </row>
    <row r="161" spans="1:26" ht="12.75" hidden="1" outlineLevel="1">
      <c r="A161" s="143" t="s">
        <v>1235</v>
      </c>
      <c r="C161" s="88" t="s">
        <v>1236</v>
      </c>
      <c r="D161" s="88" t="s">
        <v>1237</v>
      </c>
      <c r="E161" s="143">
        <v>0</v>
      </c>
      <c r="F161" s="143">
        <v>3492</v>
      </c>
      <c r="G161" s="88">
        <f t="shared" si="30"/>
        <v>3492</v>
      </c>
      <c r="H161" s="143">
        <v>0</v>
      </c>
      <c r="I161" s="143">
        <v>0</v>
      </c>
      <c r="J161" s="143">
        <v>0</v>
      </c>
      <c r="K161" s="143">
        <v>0</v>
      </c>
      <c r="L161" s="143">
        <f t="shared" si="31"/>
        <v>0</v>
      </c>
      <c r="M161" s="143">
        <v>0</v>
      </c>
      <c r="N161" s="143">
        <v>0</v>
      </c>
      <c r="O161" s="143">
        <v>0</v>
      </c>
      <c r="P161" s="143">
        <f t="shared" si="32"/>
        <v>0</v>
      </c>
      <c r="Q161" s="88">
        <v>0</v>
      </c>
      <c r="R161" s="88">
        <v>0</v>
      </c>
      <c r="S161" s="88">
        <v>0</v>
      </c>
      <c r="T161" s="88">
        <v>0</v>
      </c>
      <c r="U161" s="88">
        <f t="shared" si="33"/>
        <v>0</v>
      </c>
      <c r="V161" s="88">
        <f t="shared" si="34"/>
        <v>3492</v>
      </c>
      <c r="W161" s="143">
        <v>0</v>
      </c>
      <c r="X161" s="143">
        <f t="shared" si="35"/>
        <v>3492</v>
      </c>
      <c r="Y161" s="88">
        <v>0</v>
      </c>
      <c r="Z161" s="143">
        <f t="shared" si="36"/>
        <v>3492</v>
      </c>
    </row>
    <row r="162" spans="1:26" ht="12.75" hidden="1" outlineLevel="1">
      <c r="A162" s="143" t="s">
        <v>1238</v>
      </c>
      <c r="C162" s="88" t="s">
        <v>1239</v>
      </c>
      <c r="D162" s="88" t="s">
        <v>1240</v>
      </c>
      <c r="E162" s="143">
        <v>0</v>
      </c>
      <c r="F162" s="143">
        <v>1274.61</v>
      </c>
      <c r="G162" s="88">
        <f t="shared" si="30"/>
        <v>1274.61</v>
      </c>
      <c r="H162" s="143">
        <v>0</v>
      </c>
      <c r="I162" s="143">
        <v>0</v>
      </c>
      <c r="J162" s="143">
        <v>0</v>
      </c>
      <c r="K162" s="143">
        <v>0</v>
      </c>
      <c r="L162" s="143">
        <f t="shared" si="31"/>
        <v>0</v>
      </c>
      <c r="M162" s="143">
        <v>0</v>
      </c>
      <c r="N162" s="143">
        <v>0</v>
      </c>
      <c r="O162" s="143">
        <v>0</v>
      </c>
      <c r="P162" s="143">
        <f t="shared" si="32"/>
        <v>0</v>
      </c>
      <c r="Q162" s="88">
        <v>0</v>
      </c>
      <c r="R162" s="88">
        <v>0</v>
      </c>
      <c r="S162" s="88">
        <v>0</v>
      </c>
      <c r="T162" s="88">
        <v>0</v>
      </c>
      <c r="U162" s="88">
        <f t="shared" si="33"/>
        <v>0</v>
      </c>
      <c r="V162" s="88">
        <f t="shared" si="34"/>
        <v>1274.61</v>
      </c>
      <c r="W162" s="143">
        <v>0</v>
      </c>
      <c r="X162" s="143">
        <f t="shared" si="35"/>
        <v>1274.61</v>
      </c>
      <c r="Y162" s="88">
        <v>0</v>
      </c>
      <c r="Z162" s="143">
        <f t="shared" si="36"/>
        <v>1274.61</v>
      </c>
    </row>
    <row r="163" spans="1:26" ht="12.75" hidden="1" outlineLevel="1">
      <c r="A163" s="143" t="s">
        <v>1241</v>
      </c>
      <c r="C163" s="88" t="s">
        <v>1242</v>
      </c>
      <c r="D163" s="88" t="s">
        <v>1243</v>
      </c>
      <c r="E163" s="143">
        <v>0</v>
      </c>
      <c r="F163" s="143">
        <v>2136957.29</v>
      </c>
      <c r="G163" s="88">
        <f t="shared" si="30"/>
        <v>2136957.29</v>
      </c>
      <c r="H163" s="143">
        <v>0</v>
      </c>
      <c r="I163" s="143">
        <v>0</v>
      </c>
      <c r="J163" s="143">
        <v>0</v>
      </c>
      <c r="K163" s="143">
        <v>0</v>
      </c>
      <c r="L163" s="143">
        <f t="shared" si="31"/>
        <v>0</v>
      </c>
      <c r="M163" s="143">
        <v>0</v>
      </c>
      <c r="N163" s="143">
        <v>0</v>
      </c>
      <c r="O163" s="143">
        <v>0</v>
      </c>
      <c r="P163" s="143">
        <f t="shared" si="32"/>
        <v>0</v>
      </c>
      <c r="Q163" s="88">
        <v>0</v>
      </c>
      <c r="R163" s="88">
        <v>0</v>
      </c>
      <c r="S163" s="88">
        <v>0</v>
      </c>
      <c r="T163" s="88">
        <v>0</v>
      </c>
      <c r="U163" s="88">
        <f t="shared" si="33"/>
        <v>0</v>
      </c>
      <c r="V163" s="88">
        <f t="shared" si="34"/>
        <v>2136957.29</v>
      </c>
      <c r="W163" s="143">
        <v>0</v>
      </c>
      <c r="X163" s="143">
        <f t="shared" si="35"/>
        <v>2136957.29</v>
      </c>
      <c r="Y163" s="88">
        <v>0</v>
      </c>
      <c r="Z163" s="143">
        <f t="shared" si="36"/>
        <v>2136957.29</v>
      </c>
    </row>
    <row r="164" spans="1:26" ht="12.75" hidden="1" outlineLevel="1">
      <c r="A164" s="143" t="s">
        <v>1244</v>
      </c>
      <c r="C164" s="88" t="s">
        <v>1245</v>
      </c>
      <c r="D164" s="88" t="s">
        <v>1246</v>
      </c>
      <c r="E164" s="143">
        <v>0</v>
      </c>
      <c r="F164" s="143">
        <v>4736.64</v>
      </c>
      <c r="G164" s="88">
        <f t="shared" si="30"/>
        <v>4736.64</v>
      </c>
      <c r="H164" s="143">
        <v>0</v>
      </c>
      <c r="I164" s="143">
        <v>0</v>
      </c>
      <c r="J164" s="143">
        <v>0</v>
      </c>
      <c r="K164" s="143">
        <v>0</v>
      </c>
      <c r="L164" s="143">
        <f t="shared" si="31"/>
        <v>0</v>
      </c>
      <c r="M164" s="143">
        <v>0</v>
      </c>
      <c r="N164" s="143">
        <v>0</v>
      </c>
      <c r="O164" s="143">
        <v>0</v>
      </c>
      <c r="P164" s="143">
        <f t="shared" si="32"/>
        <v>0</v>
      </c>
      <c r="Q164" s="88">
        <v>0</v>
      </c>
      <c r="R164" s="88">
        <v>0</v>
      </c>
      <c r="S164" s="88">
        <v>0</v>
      </c>
      <c r="T164" s="88">
        <v>0</v>
      </c>
      <c r="U164" s="88">
        <f t="shared" si="33"/>
        <v>0</v>
      </c>
      <c r="V164" s="88">
        <f t="shared" si="34"/>
        <v>4736.64</v>
      </c>
      <c r="W164" s="143">
        <v>0</v>
      </c>
      <c r="X164" s="143">
        <f t="shared" si="35"/>
        <v>4736.64</v>
      </c>
      <c r="Y164" s="88">
        <v>0</v>
      </c>
      <c r="Z164" s="143">
        <f t="shared" si="36"/>
        <v>4736.64</v>
      </c>
    </row>
    <row r="165" spans="1:26" ht="12.75" hidden="1" outlineLevel="1">
      <c r="A165" s="143" t="s">
        <v>1247</v>
      </c>
      <c r="C165" s="88" t="s">
        <v>1248</v>
      </c>
      <c r="D165" s="88" t="s">
        <v>1249</v>
      </c>
      <c r="E165" s="143">
        <v>0</v>
      </c>
      <c r="F165" s="143">
        <v>35705.85</v>
      </c>
      <c r="G165" s="88">
        <f aca="true" t="shared" si="37" ref="G165:G196">E165+F165</f>
        <v>35705.85</v>
      </c>
      <c r="H165" s="143">
        <v>11.55</v>
      </c>
      <c r="I165" s="143">
        <v>0</v>
      </c>
      <c r="J165" s="143">
        <v>0</v>
      </c>
      <c r="K165" s="143">
        <v>0</v>
      </c>
      <c r="L165" s="143">
        <f aca="true" t="shared" si="38" ref="L165:L196">J165+I165+K165</f>
        <v>0</v>
      </c>
      <c r="M165" s="143">
        <v>0</v>
      </c>
      <c r="N165" s="143">
        <v>0</v>
      </c>
      <c r="O165" s="143">
        <v>0</v>
      </c>
      <c r="P165" s="143">
        <f aca="true" t="shared" si="39" ref="P165:P196">M165+N165+O165</f>
        <v>0</v>
      </c>
      <c r="Q165" s="88">
        <v>0</v>
      </c>
      <c r="R165" s="88">
        <v>0</v>
      </c>
      <c r="S165" s="88">
        <v>0</v>
      </c>
      <c r="T165" s="88">
        <v>0</v>
      </c>
      <c r="U165" s="88">
        <f aca="true" t="shared" si="40" ref="U165:U196">Q165+R165+S165+T165</f>
        <v>0</v>
      </c>
      <c r="V165" s="88">
        <f aca="true" t="shared" si="41" ref="V165:V196">G165+H165+L165+P165+U165</f>
        <v>35717.4</v>
      </c>
      <c r="W165" s="143">
        <v>0</v>
      </c>
      <c r="X165" s="143">
        <f aca="true" t="shared" si="42" ref="X165:X196">V165+W165</f>
        <v>35717.4</v>
      </c>
      <c r="Y165" s="88">
        <v>6.57</v>
      </c>
      <c r="Z165" s="143">
        <f aca="true" t="shared" si="43" ref="Z165:Z196">X165+Y165</f>
        <v>35723.97</v>
      </c>
    </row>
    <row r="166" spans="1:26" ht="12.75" hidden="1" outlineLevel="1">
      <c r="A166" s="143" t="s">
        <v>1250</v>
      </c>
      <c r="C166" s="88" t="s">
        <v>1251</v>
      </c>
      <c r="D166" s="88" t="s">
        <v>1252</v>
      </c>
      <c r="E166" s="143">
        <v>0</v>
      </c>
      <c r="F166" s="143">
        <v>0</v>
      </c>
      <c r="G166" s="88">
        <f t="shared" si="37"/>
        <v>0</v>
      </c>
      <c r="H166" s="143">
        <v>0</v>
      </c>
      <c r="I166" s="143">
        <v>0</v>
      </c>
      <c r="J166" s="143">
        <v>0</v>
      </c>
      <c r="K166" s="143">
        <v>0</v>
      </c>
      <c r="L166" s="143">
        <f t="shared" si="38"/>
        <v>0</v>
      </c>
      <c r="M166" s="143">
        <v>0</v>
      </c>
      <c r="N166" s="143">
        <v>0</v>
      </c>
      <c r="O166" s="143">
        <v>0</v>
      </c>
      <c r="P166" s="143">
        <f t="shared" si="39"/>
        <v>0</v>
      </c>
      <c r="Q166" s="88">
        <v>0</v>
      </c>
      <c r="R166" s="88">
        <v>0</v>
      </c>
      <c r="S166" s="88">
        <v>0</v>
      </c>
      <c r="T166" s="88">
        <v>0</v>
      </c>
      <c r="U166" s="88">
        <f t="shared" si="40"/>
        <v>0</v>
      </c>
      <c r="V166" s="88">
        <f t="shared" si="41"/>
        <v>0</v>
      </c>
      <c r="W166" s="143">
        <v>0</v>
      </c>
      <c r="X166" s="143">
        <f t="shared" si="42"/>
        <v>0</v>
      </c>
      <c r="Y166" s="88">
        <v>-200</v>
      </c>
      <c r="Z166" s="143">
        <f t="shared" si="43"/>
        <v>-200</v>
      </c>
    </row>
    <row r="167" spans="1:26" ht="12.75" hidden="1" outlineLevel="1">
      <c r="A167" s="143" t="s">
        <v>1253</v>
      </c>
      <c r="C167" s="88" t="s">
        <v>1254</v>
      </c>
      <c r="D167" s="88" t="s">
        <v>1255</v>
      </c>
      <c r="E167" s="143">
        <v>0</v>
      </c>
      <c r="F167" s="143">
        <v>-115000</v>
      </c>
      <c r="G167" s="88">
        <f t="shared" si="37"/>
        <v>-115000</v>
      </c>
      <c r="H167" s="143">
        <v>0</v>
      </c>
      <c r="I167" s="143">
        <v>0</v>
      </c>
      <c r="J167" s="143">
        <v>0</v>
      </c>
      <c r="K167" s="143">
        <v>0</v>
      </c>
      <c r="L167" s="143">
        <f t="shared" si="38"/>
        <v>0</v>
      </c>
      <c r="M167" s="143">
        <v>0</v>
      </c>
      <c r="N167" s="143">
        <v>0</v>
      </c>
      <c r="O167" s="143">
        <v>0</v>
      </c>
      <c r="P167" s="143">
        <f t="shared" si="39"/>
        <v>0</v>
      </c>
      <c r="Q167" s="88">
        <v>0</v>
      </c>
      <c r="R167" s="88">
        <v>0</v>
      </c>
      <c r="S167" s="88">
        <v>0</v>
      </c>
      <c r="T167" s="88">
        <v>0</v>
      </c>
      <c r="U167" s="88">
        <f t="shared" si="40"/>
        <v>0</v>
      </c>
      <c r="V167" s="88">
        <f t="shared" si="41"/>
        <v>-115000</v>
      </c>
      <c r="W167" s="143">
        <v>0</v>
      </c>
      <c r="X167" s="143">
        <f t="shared" si="42"/>
        <v>-115000</v>
      </c>
      <c r="Y167" s="88">
        <v>0</v>
      </c>
      <c r="Z167" s="143">
        <f t="shared" si="43"/>
        <v>-115000</v>
      </c>
    </row>
    <row r="168" spans="1:26" ht="12.75" hidden="1" outlineLevel="1">
      <c r="A168" s="143" t="s">
        <v>1256</v>
      </c>
      <c r="C168" s="88" t="s">
        <v>1257</v>
      </c>
      <c r="D168" s="88" t="s">
        <v>1258</v>
      </c>
      <c r="E168" s="143">
        <v>0</v>
      </c>
      <c r="F168" s="143">
        <v>0</v>
      </c>
      <c r="G168" s="88">
        <f t="shared" si="37"/>
        <v>0</v>
      </c>
      <c r="H168" s="143">
        <v>197508.27</v>
      </c>
      <c r="I168" s="143">
        <v>0</v>
      </c>
      <c r="J168" s="143">
        <v>0</v>
      </c>
      <c r="K168" s="143">
        <v>0</v>
      </c>
      <c r="L168" s="143">
        <f t="shared" si="38"/>
        <v>0</v>
      </c>
      <c r="M168" s="143">
        <v>0</v>
      </c>
      <c r="N168" s="143">
        <v>0</v>
      </c>
      <c r="O168" s="143">
        <v>0</v>
      </c>
      <c r="P168" s="143">
        <f t="shared" si="39"/>
        <v>0</v>
      </c>
      <c r="Q168" s="88">
        <v>0</v>
      </c>
      <c r="R168" s="88">
        <v>0</v>
      </c>
      <c r="S168" s="88">
        <v>0</v>
      </c>
      <c r="T168" s="88">
        <v>0</v>
      </c>
      <c r="U168" s="88">
        <f t="shared" si="40"/>
        <v>0</v>
      </c>
      <c r="V168" s="88">
        <f t="shared" si="41"/>
        <v>197508.27</v>
      </c>
      <c r="W168" s="143">
        <v>0</v>
      </c>
      <c r="X168" s="143">
        <f t="shared" si="42"/>
        <v>197508.27</v>
      </c>
      <c r="Y168" s="88">
        <v>0</v>
      </c>
      <c r="Z168" s="143">
        <f t="shared" si="43"/>
        <v>197508.27</v>
      </c>
    </row>
    <row r="169" spans="1:26" ht="12.75" hidden="1" outlineLevel="1">
      <c r="A169" s="143" t="s">
        <v>1259</v>
      </c>
      <c r="C169" s="88" t="s">
        <v>1260</v>
      </c>
      <c r="D169" s="88" t="s">
        <v>1261</v>
      </c>
      <c r="E169" s="143">
        <v>0</v>
      </c>
      <c r="F169" s="143">
        <v>0</v>
      </c>
      <c r="G169" s="88">
        <f t="shared" si="37"/>
        <v>0</v>
      </c>
      <c r="H169" s="143">
        <v>2800</v>
      </c>
      <c r="I169" s="143">
        <v>0</v>
      </c>
      <c r="J169" s="143">
        <v>0</v>
      </c>
      <c r="K169" s="143">
        <v>0</v>
      </c>
      <c r="L169" s="143">
        <f t="shared" si="38"/>
        <v>0</v>
      </c>
      <c r="M169" s="143">
        <v>0</v>
      </c>
      <c r="N169" s="143">
        <v>0</v>
      </c>
      <c r="O169" s="143">
        <v>0</v>
      </c>
      <c r="P169" s="143">
        <f t="shared" si="39"/>
        <v>0</v>
      </c>
      <c r="Q169" s="88">
        <v>0</v>
      </c>
      <c r="R169" s="88">
        <v>0</v>
      </c>
      <c r="S169" s="88">
        <v>0</v>
      </c>
      <c r="T169" s="88">
        <v>0</v>
      </c>
      <c r="U169" s="88">
        <f t="shared" si="40"/>
        <v>0</v>
      </c>
      <c r="V169" s="88">
        <f t="shared" si="41"/>
        <v>2800</v>
      </c>
      <c r="W169" s="143">
        <v>0</v>
      </c>
      <c r="X169" s="143">
        <f t="shared" si="42"/>
        <v>2800</v>
      </c>
      <c r="Y169" s="88">
        <v>300</v>
      </c>
      <c r="Z169" s="143">
        <f t="shared" si="43"/>
        <v>3100</v>
      </c>
    </row>
    <row r="170" spans="1:26" ht="12.75" hidden="1" outlineLevel="1">
      <c r="A170" s="143" t="s">
        <v>1262</v>
      </c>
      <c r="C170" s="88" t="s">
        <v>1263</v>
      </c>
      <c r="D170" s="88" t="s">
        <v>1264</v>
      </c>
      <c r="E170" s="143">
        <v>0</v>
      </c>
      <c r="F170" s="143">
        <v>0</v>
      </c>
      <c r="G170" s="88">
        <f t="shared" si="37"/>
        <v>0</v>
      </c>
      <c r="H170" s="143">
        <v>102937.5</v>
      </c>
      <c r="I170" s="143">
        <v>0</v>
      </c>
      <c r="J170" s="143">
        <v>0</v>
      </c>
      <c r="K170" s="143">
        <v>0</v>
      </c>
      <c r="L170" s="143">
        <f t="shared" si="38"/>
        <v>0</v>
      </c>
      <c r="M170" s="143">
        <v>0</v>
      </c>
      <c r="N170" s="143">
        <v>0</v>
      </c>
      <c r="O170" s="143">
        <v>0</v>
      </c>
      <c r="P170" s="143">
        <f t="shared" si="39"/>
        <v>0</v>
      </c>
      <c r="Q170" s="88">
        <v>0</v>
      </c>
      <c r="R170" s="88">
        <v>0</v>
      </c>
      <c r="S170" s="88">
        <v>0</v>
      </c>
      <c r="T170" s="88">
        <v>0</v>
      </c>
      <c r="U170" s="88">
        <f t="shared" si="40"/>
        <v>0</v>
      </c>
      <c r="V170" s="88">
        <f t="shared" si="41"/>
        <v>102937.5</v>
      </c>
      <c r="W170" s="143">
        <v>0</v>
      </c>
      <c r="X170" s="143">
        <f t="shared" si="42"/>
        <v>102937.5</v>
      </c>
      <c r="Y170" s="88">
        <v>0</v>
      </c>
      <c r="Z170" s="143">
        <f t="shared" si="43"/>
        <v>102937.5</v>
      </c>
    </row>
    <row r="171" spans="1:26" ht="12.75" hidden="1" outlineLevel="1">
      <c r="A171" s="143" t="s">
        <v>1265</v>
      </c>
      <c r="C171" s="88" t="s">
        <v>1266</v>
      </c>
      <c r="D171" s="88" t="s">
        <v>1267</v>
      </c>
      <c r="E171" s="143">
        <v>0</v>
      </c>
      <c r="F171" s="143">
        <v>0</v>
      </c>
      <c r="G171" s="88">
        <f t="shared" si="37"/>
        <v>0</v>
      </c>
      <c r="H171" s="143">
        <v>4107</v>
      </c>
      <c r="I171" s="143">
        <v>0</v>
      </c>
      <c r="J171" s="143">
        <v>0</v>
      </c>
      <c r="K171" s="143">
        <v>0</v>
      </c>
      <c r="L171" s="143">
        <f t="shared" si="38"/>
        <v>0</v>
      </c>
      <c r="M171" s="143">
        <v>0</v>
      </c>
      <c r="N171" s="143">
        <v>0</v>
      </c>
      <c r="O171" s="143">
        <v>0</v>
      </c>
      <c r="P171" s="143">
        <f t="shared" si="39"/>
        <v>0</v>
      </c>
      <c r="Q171" s="88">
        <v>0</v>
      </c>
      <c r="R171" s="88">
        <v>0</v>
      </c>
      <c r="S171" s="88">
        <v>0</v>
      </c>
      <c r="T171" s="88">
        <v>0</v>
      </c>
      <c r="U171" s="88">
        <f t="shared" si="40"/>
        <v>0</v>
      </c>
      <c r="V171" s="88">
        <f t="shared" si="41"/>
        <v>4107</v>
      </c>
      <c r="W171" s="143">
        <v>0</v>
      </c>
      <c r="X171" s="143">
        <f t="shared" si="42"/>
        <v>4107</v>
      </c>
      <c r="Y171" s="88">
        <v>3151.1</v>
      </c>
      <c r="Z171" s="143">
        <f t="shared" si="43"/>
        <v>7258.1</v>
      </c>
    </row>
    <row r="172" spans="1:26" ht="12.75" hidden="1" outlineLevel="1">
      <c r="A172" s="143" t="s">
        <v>1268</v>
      </c>
      <c r="C172" s="88" t="s">
        <v>1269</v>
      </c>
      <c r="D172" s="88" t="s">
        <v>1270</v>
      </c>
      <c r="E172" s="143">
        <v>0</v>
      </c>
      <c r="F172" s="143">
        <v>325353.15</v>
      </c>
      <c r="G172" s="88">
        <f t="shared" si="37"/>
        <v>325353.15</v>
      </c>
      <c r="H172" s="143">
        <v>881222.94</v>
      </c>
      <c r="I172" s="143">
        <v>0</v>
      </c>
      <c r="J172" s="143">
        <v>0</v>
      </c>
      <c r="K172" s="143">
        <v>0</v>
      </c>
      <c r="L172" s="143">
        <f t="shared" si="38"/>
        <v>0</v>
      </c>
      <c r="M172" s="143">
        <v>0</v>
      </c>
      <c r="N172" s="143">
        <v>0</v>
      </c>
      <c r="O172" s="143">
        <v>0</v>
      </c>
      <c r="P172" s="143">
        <f t="shared" si="39"/>
        <v>0</v>
      </c>
      <c r="Q172" s="88">
        <v>0</v>
      </c>
      <c r="R172" s="88">
        <v>0</v>
      </c>
      <c r="S172" s="88">
        <v>0</v>
      </c>
      <c r="T172" s="88">
        <v>0</v>
      </c>
      <c r="U172" s="88">
        <f t="shared" si="40"/>
        <v>0</v>
      </c>
      <c r="V172" s="88">
        <f t="shared" si="41"/>
        <v>1206576.0899999999</v>
      </c>
      <c r="W172" s="143">
        <v>0</v>
      </c>
      <c r="X172" s="143">
        <f t="shared" si="42"/>
        <v>1206576.0899999999</v>
      </c>
      <c r="Y172" s="88">
        <v>12862.33</v>
      </c>
      <c r="Z172" s="143">
        <f t="shared" si="43"/>
        <v>1219438.42</v>
      </c>
    </row>
    <row r="173" spans="1:26" ht="12.75" hidden="1" outlineLevel="1">
      <c r="A173" s="143" t="s">
        <v>1271</v>
      </c>
      <c r="C173" s="88" t="s">
        <v>1272</v>
      </c>
      <c r="D173" s="88" t="s">
        <v>1273</v>
      </c>
      <c r="E173" s="143">
        <v>0</v>
      </c>
      <c r="F173" s="143">
        <v>2643.75</v>
      </c>
      <c r="G173" s="88">
        <f t="shared" si="37"/>
        <v>2643.75</v>
      </c>
      <c r="H173" s="143">
        <v>749.84</v>
      </c>
      <c r="I173" s="143">
        <v>0</v>
      </c>
      <c r="J173" s="143">
        <v>0</v>
      </c>
      <c r="K173" s="143">
        <v>0</v>
      </c>
      <c r="L173" s="143">
        <f t="shared" si="38"/>
        <v>0</v>
      </c>
      <c r="M173" s="143">
        <v>0</v>
      </c>
      <c r="N173" s="143">
        <v>0</v>
      </c>
      <c r="O173" s="143">
        <v>0</v>
      </c>
      <c r="P173" s="143">
        <f t="shared" si="39"/>
        <v>0</v>
      </c>
      <c r="Q173" s="88">
        <v>0</v>
      </c>
      <c r="R173" s="88">
        <v>0</v>
      </c>
      <c r="S173" s="88">
        <v>0</v>
      </c>
      <c r="T173" s="88">
        <v>0</v>
      </c>
      <c r="U173" s="88">
        <f t="shared" si="40"/>
        <v>0</v>
      </c>
      <c r="V173" s="88">
        <f t="shared" si="41"/>
        <v>3393.59</v>
      </c>
      <c r="W173" s="143">
        <v>0</v>
      </c>
      <c r="X173" s="143">
        <f t="shared" si="42"/>
        <v>3393.59</v>
      </c>
      <c r="Y173" s="88">
        <v>0</v>
      </c>
      <c r="Z173" s="143">
        <f t="shared" si="43"/>
        <v>3393.59</v>
      </c>
    </row>
    <row r="174" spans="1:26" ht="12.75" hidden="1" outlineLevel="1">
      <c r="A174" s="143" t="s">
        <v>1274</v>
      </c>
      <c r="C174" s="88" t="s">
        <v>1275</v>
      </c>
      <c r="D174" s="88" t="s">
        <v>1276</v>
      </c>
      <c r="E174" s="143">
        <v>0</v>
      </c>
      <c r="F174" s="143">
        <v>142503.8</v>
      </c>
      <c r="G174" s="88">
        <f t="shared" si="37"/>
        <v>142503.8</v>
      </c>
      <c r="H174" s="143">
        <v>49943.5</v>
      </c>
      <c r="I174" s="143">
        <v>0</v>
      </c>
      <c r="J174" s="143">
        <v>0</v>
      </c>
      <c r="K174" s="143">
        <v>0</v>
      </c>
      <c r="L174" s="143">
        <f t="shared" si="38"/>
        <v>0</v>
      </c>
      <c r="M174" s="143">
        <v>0</v>
      </c>
      <c r="N174" s="143">
        <v>0</v>
      </c>
      <c r="O174" s="143">
        <v>0</v>
      </c>
      <c r="P174" s="143">
        <f t="shared" si="39"/>
        <v>0</v>
      </c>
      <c r="Q174" s="88">
        <v>0</v>
      </c>
      <c r="R174" s="88">
        <v>0</v>
      </c>
      <c r="S174" s="88">
        <v>0</v>
      </c>
      <c r="T174" s="88">
        <v>0</v>
      </c>
      <c r="U174" s="88">
        <f t="shared" si="40"/>
        <v>0</v>
      </c>
      <c r="V174" s="88">
        <f t="shared" si="41"/>
        <v>192447.3</v>
      </c>
      <c r="W174" s="143">
        <v>0</v>
      </c>
      <c r="X174" s="143">
        <f t="shared" si="42"/>
        <v>192447.3</v>
      </c>
      <c r="Y174" s="88">
        <v>130942.96</v>
      </c>
      <c r="Z174" s="143">
        <f t="shared" si="43"/>
        <v>323390.26</v>
      </c>
    </row>
    <row r="175" spans="1:26" ht="12.75" hidden="1" outlineLevel="1">
      <c r="A175" s="143" t="s">
        <v>1277</v>
      </c>
      <c r="C175" s="88" t="s">
        <v>1278</v>
      </c>
      <c r="D175" s="88" t="s">
        <v>1279</v>
      </c>
      <c r="E175" s="143">
        <v>0</v>
      </c>
      <c r="F175" s="143">
        <v>555</v>
      </c>
      <c r="G175" s="88">
        <f t="shared" si="37"/>
        <v>555</v>
      </c>
      <c r="H175" s="143">
        <v>0</v>
      </c>
      <c r="I175" s="143">
        <v>0</v>
      </c>
      <c r="J175" s="143">
        <v>0</v>
      </c>
      <c r="K175" s="143">
        <v>0</v>
      </c>
      <c r="L175" s="143">
        <f t="shared" si="38"/>
        <v>0</v>
      </c>
      <c r="M175" s="143">
        <v>0</v>
      </c>
      <c r="N175" s="143">
        <v>0</v>
      </c>
      <c r="O175" s="143">
        <v>0</v>
      </c>
      <c r="P175" s="143">
        <f t="shared" si="39"/>
        <v>0</v>
      </c>
      <c r="Q175" s="88">
        <v>0</v>
      </c>
      <c r="R175" s="88">
        <v>0</v>
      </c>
      <c r="S175" s="88">
        <v>0</v>
      </c>
      <c r="T175" s="88">
        <v>0</v>
      </c>
      <c r="U175" s="88">
        <f t="shared" si="40"/>
        <v>0</v>
      </c>
      <c r="V175" s="88">
        <f t="shared" si="41"/>
        <v>555</v>
      </c>
      <c r="W175" s="143">
        <v>0</v>
      </c>
      <c r="X175" s="143">
        <f t="shared" si="42"/>
        <v>555</v>
      </c>
      <c r="Y175" s="88">
        <v>0</v>
      </c>
      <c r="Z175" s="143">
        <f t="shared" si="43"/>
        <v>555</v>
      </c>
    </row>
    <row r="176" spans="1:26" ht="12.75" hidden="1" outlineLevel="1">
      <c r="A176" s="143" t="s">
        <v>1280</v>
      </c>
      <c r="C176" s="88" t="s">
        <v>1281</v>
      </c>
      <c r="D176" s="88" t="s">
        <v>1282</v>
      </c>
      <c r="E176" s="143">
        <v>0</v>
      </c>
      <c r="F176" s="143">
        <v>295979.49</v>
      </c>
      <c r="G176" s="88">
        <f t="shared" si="37"/>
        <v>295979.49</v>
      </c>
      <c r="H176" s="143">
        <v>168162.59</v>
      </c>
      <c r="I176" s="143">
        <v>0</v>
      </c>
      <c r="J176" s="143">
        <v>0</v>
      </c>
      <c r="K176" s="143">
        <v>0</v>
      </c>
      <c r="L176" s="143">
        <f t="shared" si="38"/>
        <v>0</v>
      </c>
      <c r="M176" s="143">
        <v>0</v>
      </c>
      <c r="N176" s="143">
        <v>0</v>
      </c>
      <c r="O176" s="143">
        <v>0</v>
      </c>
      <c r="P176" s="143">
        <f t="shared" si="39"/>
        <v>0</v>
      </c>
      <c r="Q176" s="88">
        <v>27650</v>
      </c>
      <c r="R176" s="88">
        <v>0</v>
      </c>
      <c r="S176" s="88">
        <v>0</v>
      </c>
      <c r="T176" s="88">
        <v>0</v>
      </c>
      <c r="U176" s="88">
        <f t="shared" si="40"/>
        <v>27650</v>
      </c>
      <c r="V176" s="88">
        <f t="shared" si="41"/>
        <v>491792.07999999996</v>
      </c>
      <c r="W176" s="143">
        <v>0</v>
      </c>
      <c r="X176" s="143">
        <f t="shared" si="42"/>
        <v>491792.07999999996</v>
      </c>
      <c r="Y176" s="88">
        <v>161158.04</v>
      </c>
      <c r="Z176" s="143">
        <f t="shared" si="43"/>
        <v>652950.12</v>
      </c>
    </row>
    <row r="177" spans="1:26" ht="12.75" hidden="1" outlineLevel="1">
      <c r="A177" s="143" t="s">
        <v>1283</v>
      </c>
      <c r="C177" s="88" t="s">
        <v>1284</v>
      </c>
      <c r="D177" s="88" t="s">
        <v>1285</v>
      </c>
      <c r="E177" s="143">
        <v>0</v>
      </c>
      <c r="F177" s="143">
        <v>18110.43</v>
      </c>
      <c r="G177" s="88">
        <f t="shared" si="37"/>
        <v>18110.43</v>
      </c>
      <c r="H177" s="143">
        <v>132000</v>
      </c>
      <c r="I177" s="143">
        <v>0</v>
      </c>
      <c r="J177" s="143">
        <v>0</v>
      </c>
      <c r="K177" s="143">
        <v>0</v>
      </c>
      <c r="L177" s="143">
        <f t="shared" si="38"/>
        <v>0</v>
      </c>
      <c r="M177" s="143">
        <v>0</v>
      </c>
      <c r="N177" s="143">
        <v>0</v>
      </c>
      <c r="O177" s="143">
        <v>0</v>
      </c>
      <c r="P177" s="143">
        <f t="shared" si="39"/>
        <v>0</v>
      </c>
      <c r="Q177" s="88">
        <v>0</v>
      </c>
      <c r="R177" s="88">
        <v>0</v>
      </c>
      <c r="S177" s="88">
        <v>0</v>
      </c>
      <c r="T177" s="88">
        <v>0</v>
      </c>
      <c r="U177" s="88">
        <f t="shared" si="40"/>
        <v>0</v>
      </c>
      <c r="V177" s="88">
        <f t="shared" si="41"/>
        <v>150110.43</v>
      </c>
      <c r="W177" s="143">
        <v>0</v>
      </c>
      <c r="X177" s="143">
        <f t="shared" si="42"/>
        <v>150110.43</v>
      </c>
      <c r="Y177" s="88">
        <v>0</v>
      </c>
      <c r="Z177" s="143">
        <f t="shared" si="43"/>
        <v>150110.43</v>
      </c>
    </row>
    <row r="178" spans="1:26" ht="12.75" hidden="1" outlineLevel="1">
      <c r="A178" s="143" t="s">
        <v>1286</v>
      </c>
      <c r="C178" s="88" t="s">
        <v>1287</v>
      </c>
      <c r="D178" s="88" t="s">
        <v>1288</v>
      </c>
      <c r="E178" s="143">
        <v>0</v>
      </c>
      <c r="F178" s="143">
        <v>174208.68</v>
      </c>
      <c r="G178" s="88">
        <f t="shared" si="37"/>
        <v>174208.68</v>
      </c>
      <c r="H178" s="143">
        <v>0</v>
      </c>
      <c r="I178" s="143">
        <v>0</v>
      </c>
      <c r="J178" s="143">
        <v>0</v>
      </c>
      <c r="K178" s="143">
        <v>0</v>
      </c>
      <c r="L178" s="143">
        <f t="shared" si="38"/>
        <v>0</v>
      </c>
      <c r="M178" s="143">
        <v>0</v>
      </c>
      <c r="N178" s="143">
        <v>0</v>
      </c>
      <c r="O178" s="143">
        <v>0</v>
      </c>
      <c r="P178" s="143">
        <f t="shared" si="39"/>
        <v>0</v>
      </c>
      <c r="Q178" s="88">
        <v>0</v>
      </c>
      <c r="R178" s="88">
        <v>0</v>
      </c>
      <c r="S178" s="88">
        <v>0</v>
      </c>
      <c r="T178" s="88">
        <v>0</v>
      </c>
      <c r="U178" s="88">
        <f t="shared" si="40"/>
        <v>0</v>
      </c>
      <c r="V178" s="88">
        <f t="shared" si="41"/>
        <v>174208.68</v>
      </c>
      <c r="W178" s="143">
        <v>0</v>
      </c>
      <c r="X178" s="143">
        <f t="shared" si="42"/>
        <v>174208.68</v>
      </c>
      <c r="Y178" s="88">
        <v>0</v>
      </c>
      <c r="Z178" s="143">
        <f t="shared" si="43"/>
        <v>174208.68</v>
      </c>
    </row>
    <row r="179" spans="1:26" ht="12.75" hidden="1" outlineLevel="1">
      <c r="A179" s="143" t="s">
        <v>1289</v>
      </c>
      <c r="C179" s="88" t="s">
        <v>1290</v>
      </c>
      <c r="D179" s="88" t="s">
        <v>1291</v>
      </c>
      <c r="E179" s="143">
        <v>0</v>
      </c>
      <c r="F179" s="143">
        <v>195644.67</v>
      </c>
      <c r="G179" s="88">
        <f t="shared" si="37"/>
        <v>195644.67</v>
      </c>
      <c r="H179" s="143">
        <v>601.5</v>
      </c>
      <c r="I179" s="143">
        <v>0</v>
      </c>
      <c r="J179" s="143">
        <v>0</v>
      </c>
      <c r="K179" s="143">
        <v>0</v>
      </c>
      <c r="L179" s="143">
        <f t="shared" si="38"/>
        <v>0</v>
      </c>
      <c r="M179" s="143">
        <v>0</v>
      </c>
      <c r="N179" s="143">
        <v>0</v>
      </c>
      <c r="O179" s="143">
        <v>0</v>
      </c>
      <c r="P179" s="143">
        <f t="shared" si="39"/>
        <v>0</v>
      </c>
      <c r="Q179" s="88">
        <v>0</v>
      </c>
      <c r="R179" s="88">
        <v>0</v>
      </c>
      <c r="S179" s="88">
        <v>0</v>
      </c>
      <c r="T179" s="88">
        <v>0</v>
      </c>
      <c r="U179" s="88">
        <f t="shared" si="40"/>
        <v>0</v>
      </c>
      <c r="V179" s="88">
        <f t="shared" si="41"/>
        <v>196246.17</v>
      </c>
      <c r="W179" s="143">
        <v>0</v>
      </c>
      <c r="X179" s="143">
        <f t="shared" si="42"/>
        <v>196246.17</v>
      </c>
      <c r="Y179" s="88">
        <v>322.07</v>
      </c>
      <c r="Z179" s="143">
        <f t="shared" si="43"/>
        <v>196568.24000000002</v>
      </c>
    </row>
    <row r="180" spans="1:26" ht="12.75" hidden="1" outlineLevel="1">
      <c r="A180" s="143" t="s">
        <v>1292</v>
      </c>
      <c r="C180" s="88" t="s">
        <v>1293</v>
      </c>
      <c r="D180" s="88" t="s">
        <v>1294</v>
      </c>
      <c r="E180" s="143">
        <v>0</v>
      </c>
      <c r="F180" s="143">
        <v>44533</v>
      </c>
      <c r="G180" s="88">
        <f t="shared" si="37"/>
        <v>44533</v>
      </c>
      <c r="H180" s="143">
        <v>0</v>
      </c>
      <c r="I180" s="143">
        <v>0</v>
      </c>
      <c r="J180" s="143">
        <v>0</v>
      </c>
      <c r="K180" s="143">
        <v>0</v>
      </c>
      <c r="L180" s="143">
        <f t="shared" si="38"/>
        <v>0</v>
      </c>
      <c r="M180" s="143">
        <v>0</v>
      </c>
      <c r="N180" s="143">
        <v>0</v>
      </c>
      <c r="O180" s="143">
        <v>0</v>
      </c>
      <c r="P180" s="143">
        <f t="shared" si="39"/>
        <v>0</v>
      </c>
      <c r="Q180" s="88">
        <v>0</v>
      </c>
      <c r="R180" s="88">
        <v>0</v>
      </c>
      <c r="S180" s="88">
        <v>0</v>
      </c>
      <c r="T180" s="88">
        <v>0</v>
      </c>
      <c r="U180" s="88">
        <f t="shared" si="40"/>
        <v>0</v>
      </c>
      <c r="V180" s="88">
        <f t="shared" si="41"/>
        <v>44533</v>
      </c>
      <c r="W180" s="143">
        <v>0</v>
      </c>
      <c r="X180" s="143">
        <f t="shared" si="42"/>
        <v>44533</v>
      </c>
      <c r="Y180" s="88">
        <v>0</v>
      </c>
      <c r="Z180" s="143">
        <f t="shared" si="43"/>
        <v>44533</v>
      </c>
    </row>
    <row r="181" spans="1:26" ht="12.75" hidden="1" outlineLevel="1">
      <c r="A181" s="143" t="s">
        <v>1295</v>
      </c>
      <c r="C181" s="88" t="s">
        <v>1296</v>
      </c>
      <c r="D181" s="88" t="s">
        <v>1297</v>
      </c>
      <c r="E181" s="143">
        <v>0</v>
      </c>
      <c r="F181" s="143">
        <v>262415.36</v>
      </c>
      <c r="G181" s="88">
        <f t="shared" si="37"/>
        <v>262415.36</v>
      </c>
      <c r="H181" s="143">
        <v>6851.86</v>
      </c>
      <c r="I181" s="143">
        <v>0</v>
      </c>
      <c r="J181" s="143">
        <v>0</v>
      </c>
      <c r="K181" s="143">
        <v>0</v>
      </c>
      <c r="L181" s="143">
        <f t="shared" si="38"/>
        <v>0</v>
      </c>
      <c r="M181" s="143">
        <v>0</v>
      </c>
      <c r="N181" s="143">
        <v>0</v>
      </c>
      <c r="O181" s="143">
        <v>0</v>
      </c>
      <c r="P181" s="143">
        <f t="shared" si="39"/>
        <v>0</v>
      </c>
      <c r="Q181" s="88">
        <v>2242.62</v>
      </c>
      <c r="R181" s="88">
        <v>0</v>
      </c>
      <c r="S181" s="88">
        <v>0</v>
      </c>
      <c r="T181" s="88">
        <v>0</v>
      </c>
      <c r="U181" s="88">
        <f t="shared" si="40"/>
        <v>2242.62</v>
      </c>
      <c r="V181" s="88">
        <f t="shared" si="41"/>
        <v>271509.83999999997</v>
      </c>
      <c r="W181" s="143">
        <v>0</v>
      </c>
      <c r="X181" s="143">
        <f t="shared" si="42"/>
        <v>271509.83999999997</v>
      </c>
      <c r="Y181" s="88">
        <v>3492.64</v>
      </c>
      <c r="Z181" s="143">
        <f t="shared" si="43"/>
        <v>275002.48</v>
      </c>
    </row>
    <row r="182" spans="1:26" ht="12.75" hidden="1" outlineLevel="1">
      <c r="A182" s="143" t="s">
        <v>1298</v>
      </c>
      <c r="C182" s="88" t="s">
        <v>1299</v>
      </c>
      <c r="D182" s="88" t="s">
        <v>1300</v>
      </c>
      <c r="E182" s="143">
        <v>0</v>
      </c>
      <c r="F182" s="143">
        <v>18625.99</v>
      </c>
      <c r="G182" s="88">
        <f t="shared" si="37"/>
        <v>18625.99</v>
      </c>
      <c r="H182" s="143">
        <v>11222.14</v>
      </c>
      <c r="I182" s="143">
        <v>0</v>
      </c>
      <c r="J182" s="143">
        <v>0</v>
      </c>
      <c r="K182" s="143">
        <v>0</v>
      </c>
      <c r="L182" s="143">
        <f t="shared" si="38"/>
        <v>0</v>
      </c>
      <c r="M182" s="143">
        <v>0</v>
      </c>
      <c r="N182" s="143">
        <v>0</v>
      </c>
      <c r="O182" s="143">
        <v>0</v>
      </c>
      <c r="P182" s="143">
        <f t="shared" si="39"/>
        <v>0</v>
      </c>
      <c r="Q182" s="88">
        <v>38673.18</v>
      </c>
      <c r="R182" s="88">
        <v>7393.5</v>
      </c>
      <c r="S182" s="88">
        <v>0</v>
      </c>
      <c r="T182" s="88">
        <v>0</v>
      </c>
      <c r="U182" s="88">
        <f t="shared" si="40"/>
        <v>46066.68</v>
      </c>
      <c r="V182" s="88">
        <f t="shared" si="41"/>
        <v>75914.81</v>
      </c>
      <c r="W182" s="143">
        <v>0</v>
      </c>
      <c r="X182" s="143">
        <f t="shared" si="42"/>
        <v>75914.81</v>
      </c>
      <c r="Y182" s="88">
        <v>642.19</v>
      </c>
      <c r="Z182" s="143">
        <f t="shared" si="43"/>
        <v>76557</v>
      </c>
    </row>
    <row r="183" spans="1:26" ht="12.75" hidden="1" outlineLevel="1">
      <c r="A183" s="143" t="s">
        <v>1301</v>
      </c>
      <c r="C183" s="88" t="s">
        <v>1302</v>
      </c>
      <c r="D183" s="88" t="s">
        <v>1303</v>
      </c>
      <c r="E183" s="143">
        <v>0</v>
      </c>
      <c r="F183" s="143">
        <v>80366.1</v>
      </c>
      <c r="G183" s="88">
        <f t="shared" si="37"/>
        <v>80366.1</v>
      </c>
      <c r="H183" s="143">
        <v>3763.21</v>
      </c>
      <c r="I183" s="143">
        <v>0</v>
      </c>
      <c r="J183" s="143">
        <v>0</v>
      </c>
      <c r="K183" s="143">
        <v>0</v>
      </c>
      <c r="L183" s="143">
        <f t="shared" si="38"/>
        <v>0</v>
      </c>
      <c r="M183" s="143">
        <v>0</v>
      </c>
      <c r="N183" s="143">
        <v>0</v>
      </c>
      <c r="O183" s="143">
        <v>0</v>
      </c>
      <c r="P183" s="143">
        <f t="shared" si="39"/>
        <v>0</v>
      </c>
      <c r="Q183" s="88">
        <v>-14495.28</v>
      </c>
      <c r="R183" s="88">
        <v>31598.53</v>
      </c>
      <c r="S183" s="88">
        <v>0</v>
      </c>
      <c r="T183" s="88">
        <v>0</v>
      </c>
      <c r="U183" s="88">
        <f t="shared" si="40"/>
        <v>17103.25</v>
      </c>
      <c r="V183" s="88">
        <f t="shared" si="41"/>
        <v>101232.56000000001</v>
      </c>
      <c r="W183" s="143">
        <v>0</v>
      </c>
      <c r="X183" s="143">
        <f t="shared" si="42"/>
        <v>101232.56000000001</v>
      </c>
      <c r="Y183" s="88">
        <v>476.31</v>
      </c>
      <c r="Z183" s="143">
        <f t="shared" si="43"/>
        <v>101708.87000000001</v>
      </c>
    </row>
    <row r="184" spans="1:26" ht="12.75" hidden="1" outlineLevel="1">
      <c r="A184" s="143" t="s">
        <v>1304</v>
      </c>
      <c r="C184" s="88" t="s">
        <v>1305</v>
      </c>
      <c r="D184" s="88" t="s">
        <v>1306</v>
      </c>
      <c r="E184" s="143">
        <v>0</v>
      </c>
      <c r="F184" s="143">
        <v>5346.18</v>
      </c>
      <c r="G184" s="88">
        <f t="shared" si="37"/>
        <v>5346.18</v>
      </c>
      <c r="H184" s="143">
        <v>0</v>
      </c>
      <c r="I184" s="143">
        <v>0</v>
      </c>
      <c r="J184" s="143">
        <v>0</v>
      </c>
      <c r="K184" s="143">
        <v>0</v>
      </c>
      <c r="L184" s="143">
        <f t="shared" si="38"/>
        <v>0</v>
      </c>
      <c r="M184" s="143">
        <v>0</v>
      </c>
      <c r="N184" s="143">
        <v>0</v>
      </c>
      <c r="O184" s="143">
        <v>0</v>
      </c>
      <c r="P184" s="143">
        <f t="shared" si="39"/>
        <v>0</v>
      </c>
      <c r="Q184" s="88">
        <v>0</v>
      </c>
      <c r="R184" s="88">
        <v>0</v>
      </c>
      <c r="S184" s="88">
        <v>0</v>
      </c>
      <c r="T184" s="88">
        <v>0</v>
      </c>
      <c r="U184" s="88">
        <f t="shared" si="40"/>
        <v>0</v>
      </c>
      <c r="V184" s="88">
        <f t="shared" si="41"/>
        <v>5346.18</v>
      </c>
      <c r="W184" s="143">
        <v>0</v>
      </c>
      <c r="X184" s="143">
        <f t="shared" si="42"/>
        <v>5346.18</v>
      </c>
      <c r="Y184" s="88">
        <v>0</v>
      </c>
      <c r="Z184" s="143">
        <f t="shared" si="43"/>
        <v>5346.18</v>
      </c>
    </row>
    <row r="185" spans="1:26" ht="12.75" hidden="1" outlineLevel="1">
      <c r="A185" s="143" t="s">
        <v>1307</v>
      </c>
      <c r="C185" s="88" t="s">
        <v>1308</v>
      </c>
      <c r="D185" s="88" t="s">
        <v>1309</v>
      </c>
      <c r="E185" s="143">
        <v>0</v>
      </c>
      <c r="F185" s="143">
        <v>85090.1</v>
      </c>
      <c r="G185" s="88">
        <f t="shared" si="37"/>
        <v>85090.1</v>
      </c>
      <c r="H185" s="143">
        <v>0</v>
      </c>
      <c r="I185" s="143">
        <v>0</v>
      </c>
      <c r="J185" s="143">
        <v>0</v>
      </c>
      <c r="K185" s="143">
        <v>0</v>
      </c>
      <c r="L185" s="143">
        <f t="shared" si="38"/>
        <v>0</v>
      </c>
      <c r="M185" s="143">
        <v>0</v>
      </c>
      <c r="N185" s="143">
        <v>0</v>
      </c>
      <c r="O185" s="143">
        <v>0</v>
      </c>
      <c r="P185" s="143">
        <f t="shared" si="39"/>
        <v>0</v>
      </c>
      <c r="Q185" s="88">
        <v>0</v>
      </c>
      <c r="R185" s="88">
        <v>0</v>
      </c>
      <c r="S185" s="88">
        <v>0</v>
      </c>
      <c r="T185" s="88">
        <v>0</v>
      </c>
      <c r="U185" s="88">
        <f t="shared" si="40"/>
        <v>0</v>
      </c>
      <c r="V185" s="88">
        <f t="shared" si="41"/>
        <v>85090.1</v>
      </c>
      <c r="W185" s="143">
        <v>0</v>
      </c>
      <c r="X185" s="143">
        <f t="shared" si="42"/>
        <v>85090.1</v>
      </c>
      <c r="Y185" s="88">
        <v>0</v>
      </c>
      <c r="Z185" s="143">
        <f t="shared" si="43"/>
        <v>85090.1</v>
      </c>
    </row>
    <row r="186" spans="1:26" ht="12.75" hidden="1" outlineLevel="1">
      <c r="A186" s="143" t="s">
        <v>1310</v>
      </c>
      <c r="C186" s="88" t="s">
        <v>1311</v>
      </c>
      <c r="D186" s="88" t="s">
        <v>1312</v>
      </c>
      <c r="E186" s="143">
        <v>0</v>
      </c>
      <c r="F186" s="143">
        <v>1710.97</v>
      </c>
      <c r="G186" s="88">
        <f t="shared" si="37"/>
        <v>1710.97</v>
      </c>
      <c r="H186" s="143">
        <v>0</v>
      </c>
      <c r="I186" s="143">
        <v>0</v>
      </c>
      <c r="J186" s="143">
        <v>0</v>
      </c>
      <c r="K186" s="143">
        <v>0</v>
      </c>
      <c r="L186" s="143">
        <f t="shared" si="38"/>
        <v>0</v>
      </c>
      <c r="M186" s="143">
        <v>0</v>
      </c>
      <c r="N186" s="143">
        <v>0</v>
      </c>
      <c r="O186" s="143">
        <v>0</v>
      </c>
      <c r="P186" s="143">
        <f t="shared" si="39"/>
        <v>0</v>
      </c>
      <c r="Q186" s="88">
        <v>0</v>
      </c>
      <c r="R186" s="88">
        <v>0</v>
      </c>
      <c r="S186" s="88">
        <v>0</v>
      </c>
      <c r="T186" s="88">
        <v>0</v>
      </c>
      <c r="U186" s="88">
        <f t="shared" si="40"/>
        <v>0</v>
      </c>
      <c r="V186" s="88">
        <f t="shared" si="41"/>
        <v>1710.97</v>
      </c>
      <c r="W186" s="143">
        <v>0</v>
      </c>
      <c r="X186" s="143">
        <f t="shared" si="42"/>
        <v>1710.97</v>
      </c>
      <c r="Y186" s="88">
        <v>0</v>
      </c>
      <c r="Z186" s="143">
        <f t="shared" si="43"/>
        <v>1710.97</v>
      </c>
    </row>
    <row r="187" spans="1:26" ht="12.75" hidden="1" outlineLevel="1">
      <c r="A187" s="143" t="s">
        <v>1313</v>
      </c>
      <c r="C187" s="88" t="s">
        <v>1314</v>
      </c>
      <c r="D187" s="88" t="s">
        <v>1315</v>
      </c>
      <c r="E187" s="143">
        <v>0</v>
      </c>
      <c r="F187" s="143">
        <v>1169.16</v>
      </c>
      <c r="G187" s="88">
        <f t="shared" si="37"/>
        <v>1169.16</v>
      </c>
      <c r="H187" s="143">
        <v>0</v>
      </c>
      <c r="I187" s="143">
        <v>0</v>
      </c>
      <c r="J187" s="143">
        <v>0</v>
      </c>
      <c r="K187" s="143">
        <v>0</v>
      </c>
      <c r="L187" s="143">
        <f t="shared" si="38"/>
        <v>0</v>
      </c>
      <c r="M187" s="143">
        <v>0</v>
      </c>
      <c r="N187" s="143">
        <v>0</v>
      </c>
      <c r="O187" s="143">
        <v>0</v>
      </c>
      <c r="P187" s="143">
        <f t="shared" si="39"/>
        <v>0</v>
      </c>
      <c r="Q187" s="88">
        <v>0</v>
      </c>
      <c r="R187" s="88">
        <v>0</v>
      </c>
      <c r="S187" s="88">
        <v>0</v>
      </c>
      <c r="T187" s="88">
        <v>0</v>
      </c>
      <c r="U187" s="88">
        <f t="shared" si="40"/>
        <v>0</v>
      </c>
      <c r="V187" s="88">
        <f t="shared" si="41"/>
        <v>1169.16</v>
      </c>
      <c r="W187" s="143">
        <v>0</v>
      </c>
      <c r="X187" s="143">
        <f t="shared" si="42"/>
        <v>1169.16</v>
      </c>
      <c r="Y187" s="88">
        <v>0</v>
      </c>
      <c r="Z187" s="143">
        <f t="shared" si="43"/>
        <v>1169.16</v>
      </c>
    </row>
    <row r="188" spans="1:26" ht="12.75" hidden="1" outlineLevel="1">
      <c r="A188" s="143" t="s">
        <v>1316</v>
      </c>
      <c r="C188" s="88" t="s">
        <v>1317</v>
      </c>
      <c r="D188" s="88" t="s">
        <v>1318</v>
      </c>
      <c r="E188" s="143">
        <v>0</v>
      </c>
      <c r="F188" s="143">
        <v>33155.8</v>
      </c>
      <c r="G188" s="88">
        <f t="shared" si="37"/>
        <v>33155.8</v>
      </c>
      <c r="H188" s="143">
        <v>0</v>
      </c>
      <c r="I188" s="143">
        <v>0</v>
      </c>
      <c r="J188" s="143">
        <v>0</v>
      </c>
      <c r="K188" s="143">
        <v>0</v>
      </c>
      <c r="L188" s="143">
        <f t="shared" si="38"/>
        <v>0</v>
      </c>
      <c r="M188" s="143">
        <v>0</v>
      </c>
      <c r="N188" s="143">
        <v>0</v>
      </c>
      <c r="O188" s="143">
        <v>0</v>
      </c>
      <c r="P188" s="143">
        <f t="shared" si="39"/>
        <v>0</v>
      </c>
      <c r="Q188" s="88">
        <v>0</v>
      </c>
      <c r="R188" s="88">
        <v>0</v>
      </c>
      <c r="S188" s="88">
        <v>0</v>
      </c>
      <c r="T188" s="88">
        <v>0</v>
      </c>
      <c r="U188" s="88">
        <f t="shared" si="40"/>
        <v>0</v>
      </c>
      <c r="V188" s="88">
        <f t="shared" si="41"/>
        <v>33155.8</v>
      </c>
      <c r="W188" s="143">
        <v>0</v>
      </c>
      <c r="X188" s="143">
        <f t="shared" si="42"/>
        <v>33155.8</v>
      </c>
      <c r="Y188" s="88">
        <v>0</v>
      </c>
      <c r="Z188" s="143">
        <f t="shared" si="43"/>
        <v>33155.8</v>
      </c>
    </row>
    <row r="189" spans="1:26" ht="12.75" hidden="1" outlineLevel="1">
      <c r="A189" s="143" t="s">
        <v>1319</v>
      </c>
      <c r="C189" s="88" t="s">
        <v>1320</v>
      </c>
      <c r="D189" s="88" t="s">
        <v>1321</v>
      </c>
      <c r="E189" s="143">
        <v>0</v>
      </c>
      <c r="F189" s="143">
        <v>44374.54</v>
      </c>
      <c r="G189" s="88">
        <f t="shared" si="37"/>
        <v>44374.54</v>
      </c>
      <c r="H189" s="143">
        <v>0</v>
      </c>
      <c r="I189" s="143">
        <v>0</v>
      </c>
      <c r="J189" s="143">
        <v>0</v>
      </c>
      <c r="K189" s="143">
        <v>0</v>
      </c>
      <c r="L189" s="143">
        <f t="shared" si="38"/>
        <v>0</v>
      </c>
      <c r="M189" s="143">
        <v>0</v>
      </c>
      <c r="N189" s="143">
        <v>0</v>
      </c>
      <c r="O189" s="143">
        <v>0</v>
      </c>
      <c r="P189" s="143">
        <f t="shared" si="39"/>
        <v>0</v>
      </c>
      <c r="Q189" s="88">
        <v>0</v>
      </c>
      <c r="R189" s="88">
        <v>0</v>
      </c>
      <c r="S189" s="88">
        <v>0</v>
      </c>
      <c r="T189" s="88">
        <v>0</v>
      </c>
      <c r="U189" s="88">
        <f t="shared" si="40"/>
        <v>0</v>
      </c>
      <c r="V189" s="88">
        <f t="shared" si="41"/>
        <v>44374.54</v>
      </c>
      <c r="W189" s="143">
        <v>0</v>
      </c>
      <c r="X189" s="143">
        <f t="shared" si="42"/>
        <v>44374.54</v>
      </c>
      <c r="Y189" s="88">
        <v>0</v>
      </c>
      <c r="Z189" s="143">
        <f t="shared" si="43"/>
        <v>44374.54</v>
      </c>
    </row>
    <row r="190" spans="1:26" ht="12.75" hidden="1" outlineLevel="1">
      <c r="A190" s="143" t="s">
        <v>1322</v>
      </c>
      <c r="C190" s="88" t="s">
        <v>1323</v>
      </c>
      <c r="D190" s="88" t="s">
        <v>1324</v>
      </c>
      <c r="E190" s="143">
        <v>0</v>
      </c>
      <c r="F190" s="143">
        <v>549.63</v>
      </c>
      <c r="G190" s="88">
        <f t="shared" si="37"/>
        <v>549.63</v>
      </c>
      <c r="H190" s="143">
        <v>0</v>
      </c>
      <c r="I190" s="143">
        <v>0</v>
      </c>
      <c r="J190" s="143">
        <v>0</v>
      </c>
      <c r="K190" s="143">
        <v>0</v>
      </c>
      <c r="L190" s="143">
        <f t="shared" si="38"/>
        <v>0</v>
      </c>
      <c r="M190" s="143">
        <v>0</v>
      </c>
      <c r="N190" s="143">
        <v>0</v>
      </c>
      <c r="O190" s="143">
        <v>0</v>
      </c>
      <c r="P190" s="143">
        <f t="shared" si="39"/>
        <v>0</v>
      </c>
      <c r="Q190" s="88">
        <v>0</v>
      </c>
      <c r="R190" s="88">
        <v>0</v>
      </c>
      <c r="S190" s="88">
        <v>0</v>
      </c>
      <c r="T190" s="88">
        <v>0</v>
      </c>
      <c r="U190" s="88">
        <f t="shared" si="40"/>
        <v>0</v>
      </c>
      <c r="V190" s="88">
        <f t="shared" si="41"/>
        <v>549.63</v>
      </c>
      <c r="W190" s="143">
        <v>0</v>
      </c>
      <c r="X190" s="143">
        <f t="shared" si="42"/>
        <v>549.63</v>
      </c>
      <c r="Y190" s="88">
        <v>0</v>
      </c>
      <c r="Z190" s="143">
        <f t="shared" si="43"/>
        <v>549.63</v>
      </c>
    </row>
    <row r="191" spans="1:26" ht="12.75" hidden="1" outlineLevel="1">
      <c r="A191" s="143" t="s">
        <v>1325</v>
      </c>
      <c r="C191" s="88" t="s">
        <v>1326</v>
      </c>
      <c r="D191" s="88" t="s">
        <v>1327</v>
      </c>
      <c r="E191" s="143">
        <v>0</v>
      </c>
      <c r="F191" s="143">
        <v>82899.76</v>
      </c>
      <c r="G191" s="88">
        <f t="shared" si="37"/>
        <v>82899.76</v>
      </c>
      <c r="H191" s="143">
        <v>13747.7</v>
      </c>
      <c r="I191" s="143">
        <v>0</v>
      </c>
      <c r="J191" s="143">
        <v>0</v>
      </c>
      <c r="K191" s="143">
        <v>0</v>
      </c>
      <c r="L191" s="143">
        <f t="shared" si="38"/>
        <v>0</v>
      </c>
      <c r="M191" s="143">
        <v>0</v>
      </c>
      <c r="N191" s="143">
        <v>0</v>
      </c>
      <c r="O191" s="143">
        <v>0</v>
      </c>
      <c r="P191" s="143">
        <f t="shared" si="39"/>
        <v>0</v>
      </c>
      <c r="Q191" s="88">
        <v>0</v>
      </c>
      <c r="R191" s="88">
        <v>0</v>
      </c>
      <c r="S191" s="88">
        <v>0</v>
      </c>
      <c r="T191" s="88">
        <v>0</v>
      </c>
      <c r="U191" s="88">
        <f t="shared" si="40"/>
        <v>0</v>
      </c>
      <c r="V191" s="88">
        <f t="shared" si="41"/>
        <v>96647.45999999999</v>
      </c>
      <c r="W191" s="143">
        <v>0</v>
      </c>
      <c r="X191" s="143">
        <f t="shared" si="42"/>
        <v>96647.45999999999</v>
      </c>
      <c r="Y191" s="88">
        <v>0</v>
      </c>
      <c r="Z191" s="143">
        <f t="shared" si="43"/>
        <v>96647.45999999999</v>
      </c>
    </row>
    <row r="192" spans="1:26" ht="12.75" hidden="1" outlineLevel="1">
      <c r="A192" s="143" t="s">
        <v>1328</v>
      </c>
      <c r="C192" s="88" t="s">
        <v>1329</v>
      </c>
      <c r="D192" s="88" t="s">
        <v>1330</v>
      </c>
      <c r="E192" s="143">
        <v>0</v>
      </c>
      <c r="F192" s="143">
        <v>2039.32</v>
      </c>
      <c r="G192" s="88">
        <f t="shared" si="37"/>
        <v>2039.32</v>
      </c>
      <c r="H192" s="143">
        <v>225.45</v>
      </c>
      <c r="I192" s="143">
        <v>0</v>
      </c>
      <c r="J192" s="143">
        <v>0</v>
      </c>
      <c r="K192" s="143">
        <v>0</v>
      </c>
      <c r="L192" s="143">
        <f t="shared" si="38"/>
        <v>0</v>
      </c>
      <c r="M192" s="143">
        <v>0</v>
      </c>
      <c r="N192" s="143">
        <v>0</v>
      </c>
      <c r="O192" s="143">
        <v>0</v>
      </c>
      <c r="P192" s="143">
        <f t="shared" si="39"/>
        <v>0</v>
      </c>
      <c r="Q192" s="88">
        <v>0</v>
      </c>
      <c r="R192" s="88">
        <v>0</v>
      </c>
      <c r="S192" s="88">
        <v>0</v>
      </c>
      <c r="T192" s="88">
        <v>0</v>
      </c>
      <c r="U192" s="88">
        <f t="shared" si="40"/>
        <v>0</v>
      </c>
      <c r="V192" s="88">
        <f t="shared" si="41"/>
        <v>2264.77</v>
      </c>
      <c r="W192" s="143">
        <v>0</v>
      </c>
      <c r="X192" s="143">
        <f t="shared" si="42"/>
        <v>2264.77</v>
      </c>
      <c r="Y192" s="88">
        <v>0</v>
      </c>
      <c r="Z192" s="143">
        <f t="shared" si="43"/>
        <v>2264.77</v>
      </c>
    </row>
    <row r="193" spans="1:26" ht="12.75" hidden="1" outlineLevel="1">
      <c r="A193" s="143" t="s">
        <v>1331</v>
      </c>
      <c r="C193" s="88" t="s">
        <v>1332</v>
      </c>
      <c r="D193" s="88" t="s">
        <v>1333</v>
      </c>
      <c r="E193" s="143">
        <v>0</v>
      </c>
      <c r="F193" s="143">
        <v>20481.79</v>
      </c>
      <c r="G193" s="88">
        <f t="shared" si="37"/>
        <v>20481.79</v>
      </c>
      <c r="H193" s="143">
        <v>141.45</v>
      </c>
      <c r="I193" s="143">
        <v>0</v>
      </c>
      <c r="J193" s="143">
        <v>0</v>
      </c>
      <c r="K193" s="143">
        <v>0</v>
      </c>
      <c r="L193" s="143">
        <f t="shared" si="38"/>
        <v>0</v>
      </c>
      <c r="M193" s="143">
        <v>0</v>
      </c>
      <c r="N193" s="143">
        <v>0</v>
      </c>
      <c r="O193" s="143">
        <v>0</v>
      </c>
      <c r="P193" s="143">
        <f t="shared" si="39"/>
        <v>0</v>
      </c>
      <c r="Q193" s="88">
        <v>0</v>
      </c>
      <c r="R193" s="88">
        <v>0</v>
      </c>
      <c r="S193" s="88">
        <v>0</v>
      </c>
      <c r="T193" s="88">
        <v>0</v>
      </c>
      <c r="U193" s="88">
        <f t="shared" si="40"/>
        <v>0</v>
      </c>
      <c r="V193" s="88">
        <f t="shared" si="41"/>
        <v>20623.24</v>
      </c>
      <c r="W193" s="143">
        <v>0</v>
      </c>
      <c r="X193" s="143">
        <f t="shared" si="42"/>
        <v>20623.24</v>
      </c>
      <c r="Y193" s="88">
        <v>0</v>
      </c>
      <c r="Z193" s="143">
        <f t="shared" si="43"/>
        <v>20623.24</v>
      </c>
    </row>
    <row r="194" spans="1:26" ht="12.75" hidden="1" outlineLevel="1">
      <c r="A194" s="143" t="s">
        <v>1334</v>
      </c>
      <c r="C194" s="88" t="s">
        <v>1335</v>
      </c>
      <c r="D194" s="88" t="s">
        <v>1336</v>
      </c>
      <c r="E194" s="143">
        <v>0</v>
      </c>
      <c r="F194" s="143">
        <v>12096.3</v>
      </c>
      <c r="G194" s="88">
        <f t="shared" si="37"/>
        <v>12096.3</v>
      </c>
      <c r="H194" s="143">
        <v>0</v>
      </c>
      <c r="I194" s="143">
        <v>0</v>
      </c>
      <c r="J194" s="143">
        <v>0</v>
      </c>
      <c r="K194" s="143">
        <v>0</v>
      </c>
      <c r="L194" s="143">
        <f t="shared" si="38"/>
        <v>0</v>
      </c>
      <c r="M194" s="143">
        <v>0</v>
      </c>
      <c r="N194" s="143">
        <v>0</v>
      </c>
      <c r="O194" s="143">
        <v>0</v>
      </c>
      <c r="P194" s="143">
        <f t="shared" si="39"/>
        <v>0</v>
      </c>
      <c r="Q194" s="88">
        <v>0</v>
      </c>
      <c r="R194" s="88">
        <v>0</v>
      </c>
      <c r="S194" s="88">
        <v>0</v>
      </c>
      <c r="T194" s="88">
        <v>0</v>
      </c>
      <c r="U194" s="88">
        <f t="shared" si="40"/>
        <v>0</v>
      </c>
      <c r="V194" s="88">
        <f t="shared" si="41"/>
        <v>12096.3</v>
      </c>
      <c r="W194" s="143">
        <v>0</v>
      </c>
      <c r="X194" s="143">
        <f t="shared" si="42"/>
        <v>12096.3</v>
      </c>
      <c r="Y194" s="88">
        <v>0</v>
      </c>
      <c r="Z194" s="143">
        <f t="shared" si="43"/>
        <v>12096.3</v>
      </c>
    </row>
    <row r="195" spans="1:26" ht="12.75" hidden="1" outlineLevel="1">
      <c r="A195" s="143" t="s">
        <v>1337</v>
      </c>
      <c r="C195" s="88" t="s">
        <v>1338</v>
      </c>
      <c r="D195" s="88" t="s">
        <v>1339</v>
      </c>
      <c r="E195" s="143">
        <v>0</v>
      </c>
      <c r="F195" s="143">
        <v>9470.11</v>
      </c>
      <c r="G195" s="88">
        <f t="shared" si="37"/>
        <v>9470.11</v>
      </c>
      <c r="H195" s="143">
        <v>1249.67</v>
      </c>
      <c r="I195" s="143">
        <v>0</v>
      </c>
      <c r="J195" s="143">
        <v>0</v>
      </c>
      <c r="K195" s="143">
        <v>0</v>
      </c>
      <c r="L195" s="143">
        <f t="shared" si="38"/>
        <v>0</v>
      </c>
      <c r="M195" s="143">
        <v>0</v>
      </c>
      <c r="N195" s="143">
        <v>0</v>
      </c>
      <c r="O195" s="143">
        <v>0</v>
      </c>
      <c r="P195" s="143">
        <f t="shared" si="39"/>
        <v>0</v>
      </c>
      <c r="Q195" s="88">
        <v>0</v>
      </c>
      <c r="R195" s="88">
        <v>0</v>
      </c>
      <c r="S195" s="88">
        <v>0</v>
      </c>
      <c r="T195" s="88">
        <v>0</v>
      </c>
      <c r="U195" s="88">
        <f t="shared" si="40"/>
        <v>0</v>
      </c>
      <c r="V195" s="88">
        <f t="shared" si="41"/>
        <v>10719.78</v>
      </c>
      <c r="W195" s="143">
        <v>0</v>
      </c>
      <c r="X195" s="143">
        <f t="shared" si="42"/>
        <v>10719.78</v>
      </c>
      <c r="Y195" s="88">
        <v>0</v>
      </c>
      <c r="Z195" s="143">
        <f t="shared" si="43"/>
        <v>10719.78</v>
      </c>
    </row>
    <row r="196" spans="1:26" ht="12.75" hidden="1" outlineLevel="1">
      <c r="A196" s="143" t="s">
        <v>1340</v>
      </c>
      <c r="C196" s="88" t="s">
        <v>1341</v>
      </c>
      <c r="D196" s="88" t="s">
        <v>1342</v>
      </c>
      <c r="E196" s="143">
        <v>0</v>
      </c>
      <c r="F196" s="143">
        <v>94.77</v>
      </c>
      <c r="G196" s="88">
        <f t="shared" si="37"/>
        <v>94.77</v>
      </c>
      <c r="H196" s="143">
        <v>0</v>
      </c>
      <c r="I196" s="143">
        <v>0</v>
      </c>
      <c r="J196" s="143">
        <v>0</v>
      </c>
      <c r="K196" s="143">
        <v>0</v>
      </c>
      <c r="L196" s="143">
        <f t="shared" si="38"/>
        <v>0</v>
      </c>
      <c r="M196" s="143">
        <v>0</v>
      </c>
      <c r="N196" s="143">
        <v>0</v>
      </c>
      <c r="O196" s="143">
        <v>0</v>
      </c>
      <c r="P196" s="143">
        <f t="shared" si="39"/>
        <v>0</v>
      </c>
      <c r="Q196" s="88">
        <v>0</v>
      </c>
      <c r="R196" s="88">
        <v>0</v>
      </c>
      <c r="S196" s="88">
        <v>0</v>
      </c>
      <c r="T196" s="88">
        <v>0</v>
      </c>
      <c r="U196" s="88">
        <f t="shared" si="40"/>
        <v>0</v>
      </c>
      <c r="V196" s="88">
        <f t="shared" si="41"/>
        <v>94.77</v>
      </c>
      <c r="W196" s="143">
        <v>0</v>
      </c>
      <c r="X196" s="143">
        <f t="shared" si="42"/>
        <v>94.77</v>
      </c>
      <c r="Y196" s="88">
        <v>0</v>
      </c>
      <c r="Z196" s="143">
        <f t="shared" si="43"/>
        <v>94.77</v>
      </c>
    </row>
    <row r="197" spans="1:26" ht="12.75" hidden="1" outlineLevel="1">
      <c r="A197" s="143" t="s">
        <v>1343</v>
      </c>
      <c r="C197" s="88" t="s">
        <v>1344</v>
      </c>
      <c r="D197" s="88" t="s">
        <v>1345</v>
      </c>
      <c r="E197" s="143">
        <v>0</v>
      </c>
      <c r="F197" s="143">
        <v>-28500.56</v>
      </c>
      <c r="G197" s="88">
        <f aca="true" t="shared" si="44" ref="G197:G219">E197+F197</f>
        <v>-28500.56</v>
      </c>
      <c r="H197" s="143">
        <v>0</v>
      </c>
      <c r="I197" s="143">
        <v>0</v>
      </c>
      <c r="J197" s="143">
        <v>0</v>
      </c>
      <c r="K197" s="143">
        <v>0</v>
      </c>
      <c r="L197" s="143">
        <f aca="true" t="shared" si="45" ref="L197:L219">J197+I197+K197</f>
        <v>0</v>
      </c>
      <c r="M197" s="143">
        <v>0</v>
      </c>
      <c r="N197" s="143">
        <v>0</v>
      </c>
      <c r="O197" s="143">
        <v>0</v>
      </c>
      <c r="P197" s="143">
        <f aca="true" t="shared" si="46" ref="P197:P219">M197+N197+O197</f>
        <v>0</v>
      </c>
      <c r="Q197" s="88">
        <v>0</v>
      </c>
      <c r="R197" s="88">
        <v>0</v>
      </c>
      <c r="S197" s="88">
        <v>0</v>
      </c>
      <c r="T197" s="88">
        <v>0</v>
      </c>
      <c r="U197" s="88">
        <f aca="true" t="shared" si="47" ref="U197:U219">Q197+R197+S197+T197</f>
        <v>0</v>
      </c>
      <c r="V197" s="88">
        <f aca="true" t="shared" si="48" ref="V197:V219">G197+H197+L197+P197+U197</f>
        <v>-28500.56</v>
      </c>
      <c r="W197" s="143">
        <v>0</v>
      </c>
      <c r="X197" s="143">
        <f aca="true" t="shared" si="49" ref="X197:X219">V197+W197</f>
        <v>-28500.56</v>
      </c>
      <c r="Y197" s="88">
        <v>0</v>
      </c>
      <c r="Z197" s="143">
        <f aca="true" t="shared" si="50" ref="Z197:Z219">X197+Y197</f>
        <v>-28500.56</v>
      </c>
    </row>
    <row r="198" spans="1:26" ht="12.75" hidden="1" outlineLevel="1">
      <c r="A198" s="143" t="s">
        <v>1346</v>
      </c>
      <c r="C198" s="88" t="s">
        <v>1347</v>
      </c>
      <c r="D198" s="88" t="s">
        <v>1348</v>
      </c>
      <c r="E198" s="143">
        <v>0</v>
      </c>
      <c r="F198" s="143">
        <v>0</v>
      </c>
      <c r="G198" s="88">
        <f t="shared" si="44"/>
        <v>0</v>
      </c>
      <c r="H198" s="143">
        <v>0</v>
      </c>
      <c r="I198" s="143">
        <v>0</v>
      </c>
      <c r="J198" s="143">
        <v>0</v>
      </c>
      <c r="K198" s="143">
        <v>0</v>
      </c>
      <c r="L198" s="143">
        <f t="shared" si="45"/>
        <v>0</v>
      </c>
      <c r="M198" s="143">
        <v>0</v>
      </c>
      <c r="N198" s="143">
        <v>0</v>
      </c>
      <c r="O198" s="143">
        <v>0</v>
      </c>
      <c r="P198" s="143">
        <f t="shared" si="46"/>
        <v>0</v>
      </c>
      <c r="Q198" s="88">
        <v>0</v>
      </c>
      <c r="R198" s="88">
        <v>0</v>
      </c>
      <c r="S198" s="88">
        <v>0</v>
      </c>
      <c r="T198" s="88">
        <v>67576.14</v>
      </c>
      <c r="U198" s="88">
        <f t="shared" si="47"/>
        <v>67576.14</v>
      </c>
      <c r="V198" s="88">
        <f t="shared" si="48"/>
        <v>67576.14</v>
      </c>
      <c r="W198" s="143">
        <v>0</v>
      </c>
      <c r="X198" s="143">
        <f t="shared" si="49"/>
        <v>67576.14</v>
      </c>
      <c r="Y198" s="88">
        <v>0</v>
      </c>
      <c r="Z198" s="143">
        <f t="shared" si="50"/>
        <v>67576.14</v>
      </c>
    </row>
    <row r="199" spans="1:26" ht="12.75" hidden="1" outlineLevel="1">
      <c r="A199" s="143" t="s">
        <v>1349</v>
      </c>
      <c r="C199" s="88" t="s">
        <v>1350</v>
      </c>
      <c r="D199" s="88" t="s">
        <v>1351</v>
      </c>
      <c r="E199" s="143">
        <v>0</v>
      </c>
      <c r="F199" s="143">
        <v>100000</v>
      </c>
      <c r="G199" s="88">
        <f t="shared" si="44"/>
        <v>100000</v>
      </c>
      <c r="H199" s="143">
        <v>0</v>
      </c>
      <c r="I199" s="143">
        <v>0</v>
      </c>
      <c r="J199" s="143">
        <v>0</v>
      </c>
      <c r="K199" s="143">
        <v>0</v>
      </c>
      <c r="L199" s="143">
        <f t="shared" si="45"/>
        <v>0</v>
      </c>
      <c r="M199" s="143">
        <v>0</v>
      </c>
      <c r="N199" s="143">
        <v>0</v>
      </c>
      <c r="O199" s="143">
        <v>0</v>
      </c>
      <c r="P199" s="143">
        <f t="shared" si="46"/>
        <v>0</v>
      </c>
      <c r="Q199" s="88">
        <v>0</v>
      </c>
      <c r="R199" s="88">
        <v>0</v>
      </c>
      <c r="S199" s="88">
        <v>0</v>
      </c>
      <c r="T199" s="88">
        <v>0</v>
      </c>
      <c r="U199" s="88">
        <f t="shared" si="47"/>
        <v>0</v>
      </c>
      <c r="V199" s="88">
        <f t="shared" si="48"/>
        <v>100000</v>
      </c>
      <c r="W199" s="143">
        <v>0</v>
      </c>
      <c r="X199" s="143">
        <f t="shared" si="49"/>
        <v>100000</v>
      </c>
      <c r="Y199" s="88">
        <v>0</v>
      </c>
      <c r="Z199" s="143">
        <f t="shared" si="50"/>
        <v>100000</v>
      </c>
    </row>
    <row r="200" spans="1:26" ht="12.75" hidden="1" outlineLevel="1">
      <c r="A200" s="143" t="s">
        <v>1352</v>
      </c>
      <c r="C200" s="88" t="s">
        <v>1353</v>
      </c>
      <c r="D200" s="88" t="s">
        <v>1354</v>
      </c>
      <c r="E200" s="143">
        <v>0</v>
      </c>
      <c r="F200" s="143">
        <v>-2542716.654</v>
      </c>
      <c r="G200" s="88">
        <f t="shared" si="44"/>
        <v>-2542716.654</v>
      </c>
      <c r="H200" s="143">
        <v>0</v>
      </c>
      <c r="I200" s="143">
        <v>0</v>
      </c>
      <c r="J200" s="143">
        <v>0</v>
      </c>
      <c r="K200" s="143">
        <v>0</v>
      </c>
      <c r="L200" s="143">
        <f t="shared" si="45"/>
        <v>0</v>
      </c>
      <c r="M200" s="143">
        <v>0</v>
      </c>
      <c r="N200" s="143">
        <v>0</v>
      </c>
      <c r="O200" s="143">
        <v>0</v>
      </c>
      <c r="P200" s="143">
        <f t="shared" si="46"/>
        <v>0</v>
      </c>
      <c r="Q200" s="88">
        <v>0</v>
      </c>
      <c r="R200" s="88">
        <v>0</v>
      </c>
      <c r="S200" s="88">
        <v>0</v>
      </c>
      <c r="T200" s="88">
        <v>0</v>
      </c>
      <c r="U200" s="88">
        <f t="shared" si="47"/>
        <v>0</v>
      </c>
      <c r="V200" s="88">
        <f t="shared" si="48"/>
        <v>-2542716.654</v>
      </c>
      <c r="W200" s="143">
        <v>0</v>
      </c>
      <c r="X200" s="143">
        <f t="shared" si="49"/>
        <v>-2542716.654</v>
      </c>
      <c r="Y200" s="88">
        <v>0</v>
      </c>
      <c r="Z200" s="143">
        <f t="shared" si="50"/>
        <v>-2542716.654</v>
      </c>
    </row>
    <row r="201" spans="1:26" ht="12.75" hidden="1" outlineLevel="1">
      <c r="A201" s="143" t="s">
        <v>1355</v>
      </c>
      <c r="C201" s="88" t="s">
        <v>1356</v>
      </c>
      <c r="D201" s="88" t="s">
        <v>1357</v>
      </c>
      <c r="E201" s="143">
        <v>0</v>
      </c>
      <c r="F201" s="143">
        <v>-821000.04</v>
      </c>
      <c r="G201" s="88">
        <f t="shared" si="44"/>
        <v>-821000.04</v>
      </c>
      <c r="H201" s="143">
        <v>0</v>
      </c>
      <c r="I201" s="143">
        <v>0</v>
      </c>
      <c r="J201" s="143">
        <v>0</v>
      </c>
      <c r="K201" s="143">
        <v>0</v>
      </c>
      <c r="L201" s="143">
        <f t="shared" si="45"/>
        <v>0</v>
      </c>
      <c r="M201" s="143">
        <v>0</v>
      </c>
      <c r="N201" s="143">
        <v>0</v>
      </c>
      <c r="O201" s="143">
        <v>0</v>
      </c>
      <c r="P201" s="143">
        <f t="shared" si="46"/>
        <v>0</v>
      </c>
      <c r="Q201" s="88">
        <v>0</v>
      </c>
      <c r="R201" s="88">
        <v>0</v>
      </c>
      <c r="S201" s="88">
        <v>0</v>
      </c>
      <c r="T201" s="88">
        <v>0</v>
      </c>
      <c r="U201" s="88">
        <f t="shared" si="47"/>
        <v>0</v>
      </c>
      <c r="V201" s="88">
        <f t="shared" si="48"/>
        <v>-821000.04</v>
      </c>
      <c r="W201" s="143">
        <v>0</v>
      </c>
      <c r="X201" s="143">
        <f t="shared" si="49"/>
        <v>-821000.04</v>
      </c>
      <c r="Y201" s="88">
        <v>0</v>
      </c>
      <c r="Z201" s="143">
        <f t="shared" si="50"/>
        <v>-821000.04</v>
      </c>
    </row>
    <row r="202" spans="1:27" ht="12.75" collapsed="1">
      <c r="A202" s="184" t="s">
        <v>1358</v>
      </c>
      <c r="B202" s="185"/>
      <c r="C202" s="184" t="s">
        <v>543</v>
      </c>
      <c r="D202" s="186"/>
      <c r="E202" s="162">
        <v>-3392.55</v>
      </c>
      <c r="F202" s="162">
        <v>14304156.881000005</v>
      </c>
      <c r="G202" s="188">
        <f t="shared" si="44"/>
        <v>14300764.331000004</v>
      </c>
      <c r="H202" s="188">
        <v>17419047.540000003</v>
      </c>
      <c r="I202" s="188">
        <v>0</v>
      </c>
      <c r="J202" s="188">
        <v>0</v>
      </c>
      <c r="K202" s="188">
        <v>0</v>
      </c>
      <c r="L202" s="188">
        <f t="shared" si="45"/>
        <v>0</v>
      </c>
      <c r="M202" s="188">
        <v>0</v>
      </c>
      <c r="N202" s="188">
        <v>0</v>
      </c>
      <c r="O202" s="188">
        <v>0</v>
      </c>
      <c r="P202" s="188">
        <f t="shared" si="46"/>
        <v>0</v>
      </c>
      <c r="Q202" s="188">
        <v>354324.17</v>
      </c>
      <c r="R202" s="188">
        <v>39146.23</v>
      </c>
      <c r="S202" s="188">
        <v>0</v>
      </c>
      <c r="T202" s="188">
        <v>67576.14</v>
      </c>
      <c r="U202" s="188">
        <f t="shared" si="47"/>
        <v>461046.54</v>
      </c>
      <c r="V202" s="188">
        <f t="shared" si="48"/>
        <v>32180858.411000006</v>
      </c>
      <c r="W202" s="188">
        <v>0</v>
      </c>
      <c r="X202" s="188">
        <f t="shared" si="49"/>
        <v>32180858.411000006</v>
      </c>
      <c r="Y202" s="188">
        <v>5546404.270000001</v>
      </c>
      <c r="Z202" s="188">
        <f t="shared" si="50"/>
        <v>37727262.68100001</v>
      </c>
      <c r="AA202" s="184"/>
    </row>
    <row r="203" spans="1:27" ht="12.75">
      <c r="A203" s="184" t="s">
        <v>1359</v>
      </c>
      <c r="B203" s="185"/>
      <c r="C203" s="184" t="s">
        <v>544</v>
      </c>
      <c r="D203" s="186"/>
      <c r="E203" s="162">
        <v>0</v>
      </c>
      <c r="F203" s="162">
        <v>0</v>
      </c>
      <c r="G203" s="188">
        <f t="shared" si="44"/>
        <v>0</v>
      </c>
      <c r="H203" s="188">
        <v>0</v>
      </c>
      <c r="I203" s="188">
        <v>0</v>
      </c>
      <c r="J203" s="188">
        <v>0</v>
      </c>
      <c r="K203" s="188">
        <v>0</v>
      </c>
      <c r="L203" s="188">
        <f t="shared" si="45"/>
        <v>0</v>
      </c>
      <c r="M203" s="188">
        <v>0</v>
      </c>
      <c r="N203" s="188">
        <v>0</v>
      </c>
      <c r="O203" s="188">
        <v>0</v>
      </c>
      <c r="P203" s="188">
        <f t="shared" si="46"/>
        <v>0</v>
      </c>
      <c r="Q203" s="188">
        <v>0</v>
      </c>
      <c r="R203" s="188">
        <v>0</v>
      </c>
      <c r="S203" s="188">
        <v>0</v>
      </c>
      <c r="T203" s="188">
        <v>0</v>
      </c>
      <c r="U203" s="188">
        <f t="shared" si="47"/>
        <v>0</v>
      </c>
      <c r="V203" s="188">
        <f t="shared" si="48"/>
        <v>0</v>
      </c>
      <c r="W203" s="188">
        <v>0</v>
      </c>
      <c r="X203" s="188">
        <f t="shared" si="49"/>
        <v>0</v>
      </c>
      <c r="Y203" s="188">
        <v>0</v>
      </c>
      <c r="Z203" s="188">
        <f t="shared" si="50"/>
        <v>0</v>
      </c>
      <c r="AA203" s="184"/>
    </row>
    <row r="204" spans="1:26" ht="12.75" hidden="1" outlineLevel="1">
      <c r="A204" s="143" t="s">
        <v>1360</v>
      </c>
      <c r="C204" s="88" t="s">
        <v>1361</v>
      </c>
      <c r="D204" s="88" t="s">
        <v>1362</v>
      </c>
      <c r="E204" s="143">
        <v>0</v>
      </c>
      <c r="F204" s="143">
        <v>0</v>
      </c>
      <c r="G204" s="88">
        <f t="shared" si="44"/>
        <v>0</v>
      </c>
      <c r="H204" s="143">
        <v>0</v>
      </c>
      <c r="I204" s="143">
        <v>0</v>
      </c>
      <c r="J204" s="143">
        <v>0</v>
      </c>
      <c r="K204" s="143">
        <v>0</v>
      </c>
      <c r="L204" s="143">
        <f t="shared" si="45"/>
        <v>0</v>
      </c>
      <c r="M204" s="143">
        <v>0</v>
      </c>
      <c r="N204" s="143">
        <v>0</v>
      </c>
      <c r="O204" s="143">
        <v>0</v>
      </c>
      <c r="P204" s="143">
        <f t="shared" si="46"/>
        <v>0</v>
      </c>
      <c r="Q204" s="88">
        <v>0</v>
      </c>
      <c r="R204" s="88">
        <v>0</v>
      </c>
      <c r="S204" s="88">
        <v>0</v>
      </c>
      <c r="T204" s="88">
        <v>-1399599.47</v>
      </c>
      <c r="U204" s="88">
        <f t="shared" si="47"/>
        <v>-1399599.47</v>
      </c>
      <c r="V204" s="88">
        <f t="shared" si="48"/>
        <v>-1399599.47</v>
      </c>
      <c r="W204" s="143">
        <v>0</v>
      </c>
      <c r="X204" s="143">
        <f t="shared" si="49"/>
        <v>-1399599.47</v>
      </c>
      <c r="Y204" s="88">
        <v>0</v>
      </c>
      <c r="Z204" s="143">
        <f t="shared" si="50"/>
        <v>-1399599.47</v>
      </c>
    </row>
    <row r="205" spans="1:26" ht="12.75" hidden="1" outlineLevel="1">
      <c r="A205" s="143" t="s">
        <v>1363</v>
      </c>
      <c r="C205" s="88" t="s">
        <v>1364</v>
      </c>
      <c r="D205" s="88" t="s">
        <v>1365</v>
      </c>
      <c r="E205" s="143">
        <v>0</v>
      </c>
      <c r="F205" s="143">
        <v>0</v>
      </c>
      <c r="G205" s="88">
        <f t="shared" si="44"/>
        <v>0</v>
      </c>
      <c r="H205" s="143">
        <v>0</v>
      </c>
      <c r="I205" s="143">
        <v>0</v>
      </c>
      <c r="J205" s="143">
        <v>0</v>
      </c>
      <c r="K205" s="143">
        <v>0</v>
      </c>
      <c r="L205" s="143">
        <f t="shared" si="45"/>
        <v>0</v>
      </c>
      <c r="M205" s="143">
        <v>0</v>
      </c>
      <c r="N205" s="143">
        <v>0</v>
      </c>
      <c r="O205" s="143">
        <v>0</v>
      </c>
      <c r="P205" s="143">
        <f t="shared" si="46"/>
        <v>0</v>
      </c>
      <c r="Q205" s="88">
        <v>0</v>
      </c>
      <c r="R205" s="88">
        <v>0</v>
      </c>
      <c r="S205" s="88">
        <v>0</v>
      </c>
      <c r="T205" s="88">
        <v>-2519178.45</v>
      </c>
      <c r="U205" s="88">
        <f t="shared" si="47"/>
        <v>-2519178.45</v>
      </c>
      <c r="V205" s="88">
        <f t="shared" si="48"/>
        <v>-2519178.45</v>
      </c>
      <c r="W205" s="143">
        <v>0</v>
      </c>
      <c r="X205" s="143">
        <f t="shared" si="49"/>
        <v>-2519178.45</v>
      </c>
      <c r="Y205" s="88">
        <v>0</v>
      </c>
      <c r="Z205" s="143">
        <f t="shared" si="50"/>
        <v>-2519178.45</v>
      </c>
    </row>
    <row r="206" spans="1:26" ht="12.75" hidden="1" outlineLevel="1">
      <c r="A206" s="143" t="s">
        <v>1366</v>
      </c>
      <c r="C206" s="88" t="s">
        <v>1367</v>
      </c>
      <c r="D206" s="88" t="s">
        <v>1368</v>
      </c>
      <c r="E206" s="143">
        <v>0</v>
      </c>
      <c r="F206" s="143">
        <v>0</v>
      </c>
      <c r="G206" s="88">
        <f t="shared" si="44"/>
        <v>0</v>
      </c>
      <c r="H206" s="143">
        <v>0</v>
      </c>
      <c r="I206" s="143">
        <v>0</v>
      </c>
      <c r="J206" s="143">
        <v>0</v>
      </c>
      <c r="K206" s="143">
        <v>0</v>
      </c>
      <c r="L206" s="143">
        <f t="shared" si="45"/>
        <v>0</v>
      </c>
      <c r="M206" s="143">
        <v>0</v>
      </c>
      <c r="N206" s="143">
        <v>0</v>
      </c>
      <c r="O206" s="143">
        <v>0</v>
      </c>
      <c r="P206" s="143">
        <f t="shared" si="46"/>
        <v>0</v>
      </c>
      <c r="Q206" s="88">
        <v>0</v>
      </c>
      <c r="R206" s="88">
        <v>-379.98</v>
      </c>
      <c r="S206" s="88">
        <v>0</v>
      </c>
      <c r="T206" s="88">
        <v>0</v>
      </c>
      <c r="U206" s="88">
        <f t="shared" si="47"/>
        <v>-379.98</v>
      </c>
      <c r="V206" s="88">
        <f t="shared" si="48"/>
        <v>-379.98</v>
      </c>
      <c r="W206" s="143">
        <v>0</v>
      </c>
      <c r="X206" s="143">
        <f t="shared" si="49"/>
        <v>-379.98</v>
      </c>
      <c r="Y206" s="88">
        <v>0</v>
      </c>
      <c r="Z206" s="143">
        <f t="shared" si="50"/>
        <v>-379.98</v>
      </c>
    </row>
    <row r="207" spans="1:26" ht="12.75" hidden="1" outlineLevel="1">
      <c r="A207" s="143" t="s">
        <v>1369</v>
      </c>
      <c r="C207" s="88" t="s">
        <v>1370</v>
      </c>
      <c r="D207" s="88" t="s">
        <v>1371</v>
      </c>
      <c r="E207" s="143">
        <v>0</v>
      </c>
      <c r="F207" s="143">
        <v>5980.1</v>
      </c>
      <c r="G207" s="88">
        <f t="shared" si="44"/>
        <v>5980.1</v>
      </c>
      <c r="H207" s="143">
        <v>10395</v>
      </c>
      <c r="I207" s="143">
        <v>0</v>
      </c>
      <c r="J207" s="143">
        <v>0</v>
      </c>
      <c r="K207" s="143">
        <v>0</v>
      </c>
      <c r="L207" s="143">
        <f t="shared" si="45"/>
        <v>0</v>
      </c>
      <c r="M207" s="143">
        <v>0</v>
      </c>
      <c r="N207" s="143">
        <v>0</v>
      </c>
      <c r="O207" s="143">
        <v>0</v>
      </c>
      <c r="P207" s="143">
        <f t="shared" si="46"/>
        <v>0</v>
      </c>
      <c r="Q207" s="88">
        <v>58252.14</v>
      </c>
      <c r="R207" s="88">
        <v>0</v>
      </c>
      <c r="S207" s="88">
        <v>0</v>
      </c>
      <c r="T207" s="88">
        <v>0</v>
      </c>
      <c r="U207" s="88">
        <f t="shared" si="47"/>
        <v>58252.14</v>
      </c>
      <c r="V207" s="88">
        <f t="shared" si="48"/>
        <v>74627.24</v>
      </c>
      <c r="W207" s="143">
        <v>0</v>
      </c>
      <c r="X207" s="143">
        <f t="shared" si="49"/>
        <v>74627.24</v>
      </c>
      <c r="Y207" s="88">
        <v>38703.21</v>
      </c>
      <c r="Z207" s="143">
        <f t="shared" si="50"/>
        <v>113330.45000000001</v>
      </c>
    </row>
    <row r="208" spans="1:26" ht="12.75" hidden="1" outlineLevel="1">
      <c r="A208" s="143" t="s">
        <v>1372</v>
      </c>
      <c r="C208" s="88" t="s">
        <v>1373</v>
      </c>
      <c r="D208" s="88" t="s">
        <v>1374</v>
      </c>
      <c r="E208" s="143">
        <v>0</v>
      </c>
      <c r="F208" s="143">
        <v>122500</v>
      </c>
      <c r="G208" s="88">
        <f t="shared" si="44"/>
        <v>122500</v>
      </c>
      <c r="H208" s="143">
        <v>0</v>
      </c>
      <c r="I208" s="143">
        <v>0</v>
      </c>
      <c r="J208" s="143">
        <v>0</v>
      </c>
      <c r="K208" s="143">
        <v>0</v>
      </c>
      <c r="L208" s="143">
        <f t="shared" si="45"/>
        <v>0</v>
      </c>
      <c r="M208" s="143">
        <v>0</v>
      </c>
      <c r="N208" s="143">
        <v>0</v>
      </c>
      <c r="O208" s="143">
        <v>0</v>
      </c>
      <c r="P208" s="143">
        <f t="shared" si="46"/>
        <v>0</v>
      </c>
      <c r="Q208" s="88">
        <v>0</v>
      </c>
      <c r="R208" s="88">
        <v>0</v>
      </c>
      <c r="S208" s="88">
        <v>0</v>
      </c>
      <c r="T208" s="88">
        <v>0</v>
      </c>
      <c r="U208" s="88">
        <f t="shared" si="47"/>
        <v>0</v>
      </c>
      <c r="V208" s="88">
        <f t="shared" si="48"/>
        <v>122500</v>
      </c>
      <c r="W208" s="143">
        <v>0</v>
      </c>
      <c r="X208" s="143">
        <f t="shared" si="49"/>
        <v>122500</v>
      </c>
      <c r="Y208" s="88">
        <v>0</v>
      </c>
      <c r="Z208" s="143">
        <f t="shared" si="50"/>
        <v>122500</v>
      </c>
    </row>
    <row r="209" spans="1:26" ht="12.75" hidden="1" outlineLevel="1">
      <c r="A209" s="143" t="s">
        <v>1375</v>
      </c>
      <c r="C209" s="88" t="s">
        <v>1376</v>
      </c>
      <c r="D209" s="88" t="s">
        <v>1377</v>
      </c>
      <c r="E209" s="143">
        <v>0</v>
      </c>
      <c r="F209" s="143">
        <v>14594</v>
      </c>
      <c r="G209" s="88">
        <f t="shared" si="44"/>
        <v>14594</v>
      </c>
      <c r="H209" s="143">
        <v>0</v>
      </c>
      <c r="I209" s="143">
        <v>0</v>
      </c>
      <c r="J209" s="143">
        <v>0</v>
      </c>
      <c r="K209" s="143">
        <v>0</v>
      </c>
      <c r="L209" s="143">
        <f t="shared" si="45"/>
        <v>0</v>
      </c>
      <c r="M209" s="143">
        <v>0</v>
      </c>
      <c r="N209" s="143">
        <v>0</v>
      </c>
      <c r="O209" s="143">
        <v>0</v>
      </c>
      <c r="P209" s="143">
        <f t="shared" si="46"/>
        <v>0</v>
      </c>
      <c r="Q209" s="88">
        <v>11620</v>
      </c>
      <c r="R209" s="88">
        <v>0</v>
      </c>
      <c r="S209" s="88">
        <v>0</v>
      </c>
      <c r="T209" s="88">
        <v>0</v>
      </c>
      <c r="U209" s="88">
        <f t="shared" si="47"/>
        <v>11620</v>
      </c>
      <c r="V209" s="88">
        <f t="shared" si="48"/>
        <v>26214</v>
      </c>
      <c r="W209" s="143">
        <v>0</v>
      </c>
      <c r="X209" s="143">
        <f t="shared" si="49"/>
        <v>26214</v>
      </c>
      <c r="Y209" s="88">
        <v>0</v>
      </c>
      <c r="Z209" s="143">
        <f t="shared" si="50"/>
        <v>26214</v>
      </c>
    </row>
    <row r="210" spans="1:26" ht="12.75" hidden="1" outlineLevel="1">
      <c r="A210" s="143" t="s">
        <v>1378</v>
      </c>
      <c r="C210" s="88" t="s">
        <v>1379</v>
      </c>
      <c r="D210" s="88" t="s">
        <v>1380</v>
      </c>
      <c r="E210" s="143">
        <v>0</v>
      </c>
      <c r="F210" s="143">
        <v>278076.15</v>
      </c>
      <c r="G210" s="88">
        <f t="shared" si="44"/>
        <v>278076.15</v>
      </c>
      <c r="H210" s="143">
        <v>731845.14</v>
      </c>
      <c r="I210" s="143">
        <v>0</v>
      </c>
      <c r="J210" s="143">
        <v>0</v>
      </c>
      <c r="K210" s="143">
        <v>0</v>
      </c>
      <c r="L210" s="143">
        <f t="shared" si="45"/>
        <v>0</v>
      </c>
      <c r="M210" s="143">
        <v>0</v>
      </c>
      <c r="N210" s="143">
        <v>0</v>
      </c>
      <c r="O210" s="143">
        <v>0</v>
      </c>
      <c r="P210" s="143">
        <f t="shared" si="46"/>
        <v>0</v>
      </c>
      <c r="Q210" s="88">
        <v>0</v>
      </c>
      <c r="R210" s="88">
        <v>379.98</v>
      </c>
      <c r="S210" s="88">
        <v>0</v>
      </c>
      <c r="T210" s="88">
        <v>0</v>
      </c>
      <c r="U210" s="88">
        <f t="shared" si="47"/>
        <v>379.98</v>
      </c>
      <c r="V210" s="88">
        <f t="shared" si="48"/>
        <v>1010301.27</v>
      </c>
      <c r="W210" s="143">
        <v>0</v>
      </c>
      <c r="X210" s="143">
        <f t="shared" si="49"/>
        <v>1010301.27</v>
      </c>
      <c r="Y210" s="88">
        <v>61576.85</v>
      </c>
      <c r="Z210" s="143">
        <f t="shared" si="50"/>
        <v>1071878.12</v>
      </c>
    </row>
    <row r="211" spans="1:26" ht="12.75" hidden="1" outlineLevel="1">
      <c r="A211" s="143" t="s">
        <v>1381</v>
      </c>
      <c r="C211" s="88" t="s">
        <v>1382</v>
      </c>
      <c r="D211" s="88" t="s">
        <v>1383</v>
      </c>
      <c r="E211" s="143">
        <v>0</v>
      </c>
      <c r="F211" s="143">
        <v>12346</v>
      </c>
      <c r="G211" s="88">
        <f t="shared" si="44"/>
        <v>12346</v>
      </c>
      <c r="H211" s="143">
        <v>0</v>
      </c>
      <c r="I211" s="143">
        <v>0</v>
      </c>
      <c r="J211" s="143">
        <v>0</v>
      </c>
      <c r="K211" s="143">
        <v>0</v>
      </c>
      <c r="L211" s="143">
        <f t="shared" si="45"/>
        <v>0</v>
      </c>
      <c r="M211" s="143">
        <v>0</v>
      </c>
      <c r="N211" s="143">
        <v>0</v>
      </c>
      <c r="O211" s="143">
        <v>0</v>
      </c>
      <c r="P211" s="143">
        <f t="shared" si="46"/>
        <v>0</v>
      </c>
      <c r="Q211" s="88">
        <v>14630</v>
      </c>
      <c r="R211" s="88">
        <v>0</v>
      </c>
      <c r="S211" s="88">
        <v>0</v>
      </c>
      <c r="T211" s="88">
        <v>0</v>
      </c>
      <c r="U211" s="88">
        <f t="shared" si="47"/>
        <v>14630</v>
      </c>
      <c r="V211" s="88">
        <f t="shared" si="48"/>
        <v>26976</v>
      </c>
      <c r="W211" s="143">
        <v>0</v>
      </c>
      <c r="X211" s="143">
        <f t="shared" si="49"/>
        <v>26976</v>
      </c>
      <c r="Y211" s="88">
        <v>0</v>
      </c>
      <c r="Z211" s="143">
        <f t="shared" si="50"/>
        <v>26976</v>
      </c>
    </row>
    <row r="212" spans="1:26" ht="12.75" hidden="1" outlineLevel="1">
      <c r="A212" s="143" t="s">
        <v>1384</v>
      </c>
      <c r="C212" s="88" t="s">
        <v>1385</v>
      </c>
      <c r="D212" s="88" t="s">
        <v>1386</v>
      </c>
      <c r="E212" s="143">
        <v>0</v>
      </c>
      <c r="F212" s="143">
        <v>-13841.5</v>
      </c>
      <c r="G212" s="88">
        <f t="shared" si="44"/>
        <v>-13841.5</v>
      </c>
      <c r="H212" s="143">
        <v>0</v>
      </c>
      <c r="I212" s="143">
        <v>0</v>
      </c>
      <c r="J212" s="143">
        <v>0</v>
      </c>
      <c r="K212" s="143">
        <v>0</v>
      </c>
      <c r="L212" s="143">
        <f t="shared" si="45"/>
        <v>0</v>
      </c>
      <c r="M212" s="143">
        <v>0</v>
      </c>
      <c r="N212" s="143">
        <v>0</v>
      </c>
      <c r="O212" s="143">
        <v>0</v>
      </c>
      <c r="P212" s="143">
        <f t="shared" si="46"/>
        <v>0</v>
      </c>
      <c r="Q212" s="88">
        <v>0</v>
      </c>
      <c r="R212" s="88">
        <v>0</v>
      </c>
      <c r="S212" s="88">
        <v>0</v>
      </c>
      <c r="T212" s="88">
        <v>0</v>
      </c>
      <c r="U212" s="88">
        <f t="shared" si="47"/>
        <v>0</v>
      </c>
      <c r="V212" s="88">
        <f t="shared" si="48"/>
        <v>-13841.5</v>
      </c>
      <c r="W212" s="143">
        <v>0</v>
      </c>
      <c r="X212" s="143">
        <f t="shared" si="49"/>
        <v>-13841.5</v>
      </c>
      <c r="Y212" s="88">
        <v>0</v>
      </c>
      <c r="Z212" s="143">
        <f t="shared" si="50"/>
        <v>-13841.5</v>
      </c>
    </row>
    <row r="213" spans="1:26" ht="12.75" hidden="1" outlineLevel="1">
      <c r="A213" s="143" t="s">
        <v>1387</v>
      </c>
      <c r="C213" s="88" t="s">
        <v>1388</v>
      </c>
      <c r="D213" s="88" t="s">
        <v>1389</v>
      </c>
      <c r="E213" s="143">
        <v>0</v>
      </c>
      <c r="F213" s="143">
        <v>0</v>
      </c>
      <c r="G213" s="88">
        <f t="shared" si="44"/>
        <v>0</v>
      </c>
      <c r="H213" s="143">
        <v>0</v>
      </c>
      <c r="I213" s="143">
        <v>0</v>
      </c>
      <c r="J213" s="143">
        <v>0</v>
      </c>
      <c r="K213" s="143">
        <v>0</v>
      </c>
      <c r="L213" s="143">
        <f t="shared" si="45"/>
        <v>0</v>
      </c>
      <c r="M213" s="143">
        <v>0</v>
      </c>
      <c r="N213" s="143">
        <v>0</v>
      </c>
      <c r="O213" s="143">
        <v>0</v>
      </c>
      <c r="P213" s="143">
        <f t="shared" si="46"/>
        <v>0</v>
      </c>
      <c r="Q213" s="88">
        <v>738455</v>
      </c>
      <c r="R213" s="88">
        <v>0</v>
      </c>
      <c r="S213" s="88">
        <v>0</v>
      </c>
      <c r="T213" s="88">
        <v>0</v>
      </c>
      <c r="U213" s="88">
        <f t="shared" si="47"/>
        <v>738455</v>
      </c>
      <c r="V213" s="88">
        <f t="shared" si="48"/>
        <v>738455</v>
      </c>
      <c r="W213" s="143">
        <v>0</v>
      </c>
      <c r="X213" s="143">
        <f t="shared" si="49"/>
        <v>738455</v>
      </c>
      <c r="Y213" s="88">
        <v>0</v>
      </c>
      <c r="Z213" s="143">
        <f t="shared" si="50"/>
        <v>738455</v>
      </c>
    </row>
    <row r="214" spans="1:26" ht="12.75" hidden="1" outlineLevel="1">
      <c r="A214" s="143" t="s">
        <v>1390</v>
      </c>
      <c r="C214" s="88" t="s">
        <v>1391</v>
      </c>
      <c r="D214" s="88" t="s">
        <v>1392</v>
      </c>
      <c r="E214" s="143">
        <v>0</v>
      </c>
      <c r="F214" s="143">
        <v>1794564.95</v>
      </c>
      <c r="G214" s="88">
        <f t="shared" si="44"/>
        <v>1794564.95</v>
      </c>
      <c r="H214" s="143">
        <v>0</v>
      </c>
      <c r="I214" s="143">
        <v>0</v>
      </c>
      <c r="J214" s="143">
        <v>0</v>
      </c>
      <c r="K214" s="143">
        <v>0</v>
      </c>
      <c r="L214" s="143">
        <f t="shared" si="45"/>
        <v>0</v>
      </c>
      <c r="M214" s="143">
        <v>0</v>
      </c>
      <c r="N214" s="143">
        <v>0</v>
      </c>
      <c r="O214" s="143">
        <v>0</v>
      </c>
      <c r="P214" s="143">
        <f t="shared" si="46"/>
        <v>0</v>
      </c>
      <c r="Q214" s="88">
        <v>0</v>
      </c>
      <c r="R214" s="88">
        <v>0</v>
      </c>
      <c r="S214" s="88">
        <v>0</v>
      </c>
      <c r="T214" s="88">
        <v>0</v>
      </c>
      <c r="U214" s="88">
        <f t="shared" si="47"/>
        <v>0</v>
      </c>
      <c r="V214" s="88">
        <f t="shared" si="48"/>
        <v>1794564.95</v>
      </c>
      <c r="W214" s="143">
        <v>0</v>
      </c>
      <c r="X214" s="143">
        <f t="shared" si="49"/>
        <v>1794564.95</v>
      </c>
      <c r="Y214" s="88">
        <v>0</v>
      </c>
      <c r="Z214" s="143">
        <f t="shared" si="50"/>
        <v>1794564.95</v>
      </c>
    </row>
    <row r="215" spans="1:27" ht="12.75" collapsed="1">
      <c r="A215" s="184" t="s">
        <v>1393</v>
      </c>
      <c r="B215" s="185"/>
      <c r="C215" s="184" t="s">
        <v>1394</v>
      </c>
      <c r="D215" s="186"/>
      <c r="E215" s="162">
        <v>0</v>
      </c>
      <c r="F215" s="162">
        <v>2214219.7</v>
      </c>
      <c r="G215" s="188">
        <f t="shared" si="44"/>
        <v>2214219.7</v>
      </c>
      <c r="H215" s="188">
        <v>742240.14</v>
      </c>
      <c r="I215" s="188">
        <v>0</v>
      </c>
      <c r="J215" s="188">
        <v>0</v>
      </c>
      <c r="K215" s="188">
        <v>0</v>
      </c>
      <c r="L215" s="188">
        <f t="shared" si="45"/>
        <v>0</v>
      </c>
      <c r="M215" s="188">
        <v>0</v>
      </c>
      <c r="N215" s="188">
        <v>0</v>
      </c>
      <c r="O215" s="188">
        <v>0</v>
      </c>
      <c r="P215" s="188">
        <f t="shared" si="46"/>
        <v>0</v>
      </c>
      <c r="Q215" s="188">
        <v>822957.14</v>
      </c>
      <c r="R215" s="188">
        <v>0</v>
      </c>
      <c r="S215" s="188">
        <v>0</v>
      </c>
      <c r="T215" s="188">
        <v>-3918777.92</v>
      </c>
      <c r="U215" s="188">
        <f t="shared" si="47"/>
        <v>-3095820.78</v>
      </c>
      <c r="V215" s="188">
        <f t="shared" si="48"/>
        <v>-139360.93999999948</v>
      </c>
      <c r="W215" s="188">
        <v>0</v>
      </c>
      <c r="X215" s="188">
        <f t="shared" si="49"/>
        <v>-139360.93999999948</v>
      </c>
      <c r="Y215" s="188">
        <v>100280.06</v>
      </c>
      <c r="Z215" s="188">
        <f t="shared" si="50"/>
        <v>-39080.87999999948</v>
      </c>
      <c r="AA215" s="184"/>
    </row>
    <row r="216" spans="1:26" ht="12.75" hidden="1" outlineLevel="1">
      <c r="A216" s="143" t="s">
        <v>1395</v>
      </c>
      <c r="C216" s="88" t="s">
        <v>1396</v>
      </c>
      <c r="D216" s="88" t="s">
        <v>1397</v>
      </c>
      <c r="E216" s="143">
        <v>0</v>
      </c>
      <c r="F216" s="143">
        <v>0</v>
      </c>
      <c r="G216" s="88">
        <f t="shared" si="44"/>
        <v>0</v>
      </c>
      <c r="H216" s="143">
        <v>0</v>
      </c>
      <c r="I216" s="143">
        <v>0</v>
      </c>
      <c r="J216" s="143">
        <v>0</v>
      </c>
      <c r="K216" s="143">
        <v>0</v>
      </c>
      <c r="L216" s="143">
        <f t="shared" si="45"/>
        <v>0</v>
      </c>
      <c r="M216" s="143">
        <v>0</v>
      </c>
      <c r="N216" s="143">
        <v>0</v>
      </c>
      <c r="O216" s="143">
        <v>0</v>
      </c>
      <c r="P216" s="143">
        <f t="shared" si="46"/>
        <v>0</v>
      </c>
      <c r="Q216" s="88">
        <v>0</v>
      </c>
      <c r="R216" s="88">
        <v>0</v>
      </c>
      <c r="S216" s="88">
        <v>0</v>
      </c>
      <c r="T216" s="88">
        <v>468090.94</v>
      </c>
      <c r="U216" s="88">
        <f t="shared" si="47"/>
        <v>468090.94</v>
      </c>
      <c r="V216" s="88">
        <f t="shared" si="48"/>
        <v>468090.94</v>
      </c>
      <c r="W216" s="143">
        <v>0</v>
      </c>
      <c r="X216" s="143">
        <f t="shared" si="49"/>
        <v>468090.94</v>
      </c>
      <c r="Y216" s="88">
        <v>0</v>
      </c>
      <c r="Z216" s="143">
        <f t="shared" si="50"/>
        <v>468090.94</v>
      </c>
    </row>
    <row r="217" spans="1:26" ht="12.75" hidden="1" outlineLevel="1">
      <c r="A217" s="143" t="s">
        <v>1398</v>
      </c>
      <c r="C217" s="88" t="s">
        <v>1399</v>
      </c>
      <c r="D217" s="88" t="s">
        <v>1400</v>
      </c>
      <c r="E217" s="143">
        <v>0</v>
      </c>
      <c r="F217" s="143">
        <v>0</v>
      </c>
      <c r="G217" s="88">
        <f t="shared" si="44"/>
        <v>0</v>
      </c>
      <c r="H217" s="143">
        <v>0</v>
      </c>
      <c r="I217" s="143">
        <v>0</v>
      </c>
      <c r="J217" s="143">
        <v>0</v>
      </c>
      <c r="K217" s="143">
        <v>0</v>
      </c>
      <c r="L217" s="143">
        <f t="shared" si="45"/>
        <v>0</v>
      </c>
      <c r="M217" s="143">
        <v>0</v>
      </c>
      <c r="N217" s="143">
        <v>0</v>
      </c>
      <c r="O217" s="143">
        <v>0</v>
      </c>
      <c r="P217" s="143">
        <f t="shared" si="46"/>
        <v>0</v>
      </c>
      <c r="Q217" s="88">
        <v>0</v>
      </c>
      <c r="R217" s="88">
        <v>0</v>
      </c>
      <c r="S217" s="88">
        <v>0</v>
      </c>
      <c r="T217" s="88">
        <v>5406543.58</v>
      </c>
      <c r="U217" s="88">
        <f t="shared" si="47"/>
        <v>5406543.58</v>
      </c>
      <c r="V217" s="88">
        <f t="shared" si="48"/>
        <v>5406543.58</v>
      </c>
      <c r="W217" s="143">
        <v>0</v>
      </c>
      <c r="X217" s="143">
        <f t="shared" si="49"/>
        <v>5406543.58</v>
      </c>
      <c r="Y217" s="88">
        <v>0</v>
      </c>
      <c r="Z217" s="143">
        <f t="shared" si="50"/>
        <v>5406543.58</v>
      </c>
    </row>
    <row r="218" spans="1:26" ht="12.75" hidden="1" outlineLevel="1">
      <c r="A218" s="143" t="s">
        <v>1401</v>
      </c>
      <c r="C218" s="88" t="s">
        <v>1402</v>
      </c>
      <c r="D218" s="88" t="s">
        <v>1403</v>
      </c>
      <c r="E218" s="143">
        <v>0</v>
      </c>
      <c r="F218" s="143">
        <v>0</v>
      </c>
      <c r="G218" s="88">
        <f t="shared" si="44"/>
        <v>0</v>
      </c>
      <c r="H218" s="143">
        <v>0</v>
      </c>
      <c r="I218" s="143">
        <v>0</v>
      </c>
      <c r="J218" s="143">
        <v>0</v>
      </c>
      <c r="K218" s="143">
        <v>0</v>
      </c>
      <c r="L218" s="143">
        <f t="shared" si="45"/>
        <v>0</v>
      </c>
      <c r="M218" s="143">
        <v>0</v>
      </c>
      <c r="N218" s="143">
        <v>0</v>
      </c>
      <c r="O218" s="143">
        <v>0</v>
      </c>
      <c r="P218" s="143">
        <f t="shared" si="46"/>
        <v>0</v>
      </c>
      <c r="Q218" s="88">
        <v>0</v>
      </c>
      <c r="R218" s="88">
        <v>0</v>
      </c>
      <c r="S218" s="88">
        <v>0</v>
      </c>
      <c r="T218" s="88">
        <v>17179.85</v>
      </c>
      <c r="U218" s="88">
        <f t="shared" si="47"/>
        <v>17179.85</v>
      </c>
      <c r="V218" s="88">
        <f t="shared" si="48"/>
        <v>17179.85</v>
      </c>
      <c r="W218" s="143">
        <v>0</v>
      </c>
      <c r="X218" s="143">
        <f t="shared" si="49"/>
        <v>17179.85</v>
      </c>
      <c r="Y218" s="88">
        <v>0</v>
      </c>
      <c r="Z218" s="143">
        <f t="shared" si="50"/>
        <v>17179.85</v>
      </c>
    </row>
    <row r="219" spans="1:27" ht="12.75" collapsed="1">
      <c r="A219" s="184" t="s">
        <v>1404</v>
      </c>
      <c r="B219" s="185"/>
      <c r="C219" s="184" t="s">
        <v>545</v>
      </c>
      <c r="D219" s="186"/>
      <c r="E219" s="162">
        <v>0</v>
      </c>
      <c r="F219" s="162">
        <v>0</v>
      </c>
      <c r="G219" s="188">
        <f t="shared" si="44"/>
        <v>0</v>
      </c>
      <c r="H219" s="188">
        <v>0</v>
      </c>
      <c r="I219" s="188">
        <v>0</v>
      </c>
      <c r="J219" s="188">
        <v>0</v>
      </c>
      <c r="K219" s="188">
        <v>0</v>
      </c>
      <c r="L219" s="188">
        <f t="shared" si="45"/>
        <v>0</v>
      </c>
      <c r="M219" s="188">
        <v>0</v>
      </c>
      <c r="N219" s="188">
        <v>0</v>
      </c>
      <c r="O219" s="188">
        <v>0</v>
      </c>
      <c r="P219" s="188">
        <f t="shared" si="46"/>
        <v>0</v>
      </c>
      <c r="Q219" s="188">
        <v>0</v>
      </c>
      <c r="R219" s="188">
        <v>0</v>
      </c>
      <c r="S219" s="188">
        <v>0</v>
      </c>
      <c r="T219" s="188">
        <v>5891814.37</v>
      </c>
      <c r="U219" s="188">
        <f t="shared" si="47"/>
        <v>5891814.37</v>
      </c>
      <c r="V219" s="188">
        <f t="shared" si="48"/>
        <v>5891814.37</v>
      </c>
      <c r="W219" s="188">
        <v>0</v>
      </c>
      <c r="X219" s="188">
        <f t="shared" si="49"/>
        <v>5891814.37</v>
      </c>
      <c r="Y219" s="188">
        <v>0</v>
      </c>
      <c r="Z219" s="188">
        <f t="shared" si="50"/>
        <v>5891814.37</v>
      </c>
      <c r="AA219" s="184"/>
    </row>
    <row r="220" spans="1:27" ht="15.75">
      <c r="A220" s="189"/>
      <c r="B220" s="190"/>
      <c r="C220" s="80" t="s">
        <v>1405</v>
      </c>
      <c r="D220" s="66"/>
      <c r="E220" s="126">
        <f aca="true" t="shared" si="51" ref="E220:Z220">E51+E66+E202+E203+E219+E215</f>
        <v>-3392.5440000000003</v>
      </c>
      <c r="F220" s="126">
        <f t="shared" si="51"/>
        <v>46214400.26300001</v>
      </c>
      <c r="G220" s="192">
        <f t="shared" si="51"/>
        <v>46211007.71900001</v>
      </c>
      <c r="H220" s="192">
        <f t="shared" si="51"/>
        <v>19111530.427000005</v>
      </c>
      <c r="I220" s="192">
        <f t="shared" si="51"/>
        <v>0</v>
      </c>
      <c r="J220" s="192">
        <f t="shared" si="51"/>
        <v>0</v>
      </c>
      <c r="K220" s="192">
        <f t="shared" si="51"/>
        <v>0</v>
      </c>
      <c r="L220" s="192">
        <f t="shared" si="51"/>
        <v>0</v>
      </c>
      <c r="M220" s="192">
        <f t="shared" si="51"/>
        <v>0</v>
      </c>
      <c r="N220" s="192">
        <f t="shared" si="51"/>
        <v>0</v>
      </c>
      <c r="O220" s="192">
        <f t="shared" si="51"/>
        <v>0</v>
      </c>
      <c r="P220" s="192">
        <f t="shared" si="51"/>
        <v>0</v>
      </c>
      <c r="Q220" s="192">
        <f t="shared" si="51"/>
        <v>1177281.31</v>
      </c>
      <c r="R220" s="192">
        <f t="shared" si="51"/>
        <v>39146.23</v>
      </c>
      <c r="S220" s="192">
        <f t="shared" si="51"/>
        <v>0</v>
      </c>
      <c r="T220" s="192">
        <f t="shared" si="51"/>
        <v>2040612.5899999999</v>
      </c>
      <c r="U220" s="192">
        <f t="shared" si="51"/>
        <v>3257040.1300000004</v>
      </c>
      <c r="V220" s="192">
        <f t="shared" si="51"/>
        <v>68579578.27600001</v>
      </c>
      <c r="W220" s="192">
        <f t="shared" si="51"/>
        <v>0</v>
      </c>
      <c r="X220" s="192">
        <f t="shared" si="51"/>
        <v>68579578.27600001</v>
      </c>
      <c r="Y220" s="192">
        <f t="shared" si="51"/>
        <v>7040080.997</v>
      </c>
      <c r="Z220" s="192">
        <f t="shared" si="51"/>
        <v>75619659.27300002</v>
      </c>
      <c r="AA220" s="183"/>
    </row>
    <row r="221" spans="2:26" ht="12.75">
      <c r="B221" s="190"/>
      <c r="C221" s="81"/>
      <c r="D221" s="191"/>
      <c r="E221" s="162"/>
      <c r="F221" s="162"/>
      <c r="G221" s="188"/>
      <c r="H221" s="188"/>
      <c r="I221" s="188"/>
      <c r="J221" s="188"/>
      <c r="K221" s="188"/>
      <c r="L221" s="188"/>
      <c r="M221" s="188"/>
      <c r="N221" s="188"/>
      <c r="O221" s="188"/>
      <c r="P221" s="188"/>
      <c r="Q221" s="188"/>
      <c r="R221" s="188"/>
      <c r="S221" s="188"/>
      <c r="T221" s="188"/>
      <c r="U221" s="188"/>
      <c r="V221" s="188"/>
      <c r="W221" s="188"/>
      <c r="X221" s="188"/>
      <c r="Y221" s="188"/>
      <c r="Z221" s="188"/>
    </row>
    <row r="222" spans="1:27" ht="15.75">
      <c r="A222" s="189"/>
      <c r="B222" s="190" t="s">
        <v>484</v>
      </c>
      <c r="C222" s="81"/>
      <c r="D222" s="191"/>
      <c r="E222" s="126">
        <f aca="true" t="shared" si="52" ref="E222:Z222">E34-E220</f>
        <v>70016.69399999999</v>
      </c>
      <c r="F222" s="126">
        <f t="shared" si="52"/>
        <v>-25127699.563000012</v>
      </c>
      <c r="G222" s="192">
        <f t="shared" si="52"/>
        <v>-25057682.869000014</v>
      </c>
      <c r="H222" s="192">
        <f t="shared" si="52"/>
        <v>-16382877.787000004</v>
      </c>
      <c r="I222" s="192">
        <f t="shared" si="52"/>
        <v>0</v>
      </c>
      <c r="J222" s="192">
        <f t="shared" si="52"/>
        <v>0</v>
      </c>
      <c r="K222" s="192">
        <f t="shared" si="52"/>
        <v>0</v>
      </c>
      <c r="L222" s="192">
        <f t="shared" si="52"/>
        <v>0</v>
      </c>
      <c r="M222" s="192">
        <f t="shared" si="52"/>
        <v>0</v>
      </c>
      <c r="N222" s="192">
        <f t="shared" si="52"/>
        <v>0</v>
      </c>
      <c r="O222" s="192">
        <f t="shared" si="52"/>
        <v>0</v>
      </c>
      <c r="P222" s="192">
        <f t="shared" si="52"/>
        <v>0</v>
      </c>
      <c r="Q222" s="192">
        <f t="shared" si="52"/>
        <v>-1177281.31</v>
      </c>
      <c r="R222" s="192">
        <f t="shared" si="52"/>
        <v>-39146.23</v>
      </c>
      <c r="S222" s="192">
        <f t="shared" si="52"/>
        <v>-4.48</v>
      </c>
      <c r="T222" s="192">
        <f t="shared" si="52"/>
        <v>-2040612.5899999999</v>
      </c>
      <c r="U222" s="192">
        <f t="shared" si="52"/>
        <v>-3257044.6100000003</v>
      </c>
      <c r="V222" s="192">
        <f t="shared" si="52"/>
        <v>-44697605.26600001</v>
      </c>
      <c r="W222" s="192">
        <f t="shared" si="52"/>
        <v>0</v>
      </c>
      <c r="X222" s="192">
        <f t="shared" si="52"/>
        <v>-44697605.26600001</v>
      </c>
      <c r="Y222" s="192">
        <f t="shared" si="52"/>
        <v>-992874.5670000007</v>
      </c>
      <c r="Z222" s="192">
        <f t="shared" si="52"/>
        <v>-45690479.83300002</v>
      </c>
      <c r="AA222" s="183"/>
    </row>
    <row r="223" spans="2:26" ht="12.75">
      <c r="B223" s="185"/>
      <c r="C223" s="184"/>
      <c r="D223" s="186"/>
      <c r="E223" s="162"/>
      <c r="F223" s="162"/>
      <c r="G223" s="188"/>
      <c r="H223" s="188"/>
      <c r="I223" s="188"/>
      <c r="J223" s="188"/>
      <c r="K223" s="188"/>
      <c r="L223" s="188"/>
      <c r="M223" s="188"/>
      <c r="N223" s="188"/>
      <c r="O223" s="188"/>
      <c r="P223" s="188"/>
      <c r="Q223" s="188"/>
      <c r="R223" s="188"/>
      <c r="S223" s="188"/>
      <c r="T223" s="188"/>
      <c r="U223" s="188"/>
      <c r="V223" s="188"/>
      <c r="W223" s="188"/>
      <c r="X223" s="188"/>
      <c r="Y223" s="188"/>
      <c r="Z223" s="188"/>
    </row>
    <row r="224" spans="1:27" ht="12.75">
      <c r="A224" s="184" t="s">
        <v>488</v>
      </c>
      <c r="B224" s="185"/>
      <c r="C224" s="184" t="s">
        <v>546</v>
      </c>
      <c r="D224" s="186"/>
      <c r="E224" s="162">
        <v>0</v>
      </c>
      <c r="F224" s="162">
        <v>16346093.02</v>
      </c>
      <c r="G224" s="188">
        <f>E224+F224</f>
        <v>16346093.02</v>
      </c>
      <c r="H224" s="188">
        <v>13245117.78</v>
      </c>
      <c r="I224" s="188">
        <v>0</v>
      </c>
      <c r="J224" s="188">
        <v>0</v>
      </c>
      <c r="K224" s="188">
        <v>0</v>
      </c>
      <c r="L224" s="188">
        <f>J224+I224+K224</f>
        <v>0</v>
      </c>
      <c r="M224" s="188">
        <v>0</v>
      </c>
      <c r="N224" s="188">
        <v>0</v>
      </c>
      <c r="O224" s="188">
        <v>0</v>
      </c>
      <c r="P224" s="188">
        <f>M224+N224+O224</f>
        <v>0</v>
      </c>
      <c r="Q224" s="188">
        <v>0</v>
      </c>
      <c r="R224" s="188">
        <v>0</v>
      </c>
      <c r="S224" s="188">
        <v>0</v>
      </c>
      <c r="T224" s="188">
        <v>0</v>
      </c>
      <c r="U224" s="188">
        <f>Q224+R224+S224+T224</f>
        <v>0</v>
      </c>
      <c r="V224" s="188">
        <f>G224+H224+L224+P224+U224</f>
        <v>29591210.799999997</v>
      </c>
      <c r="W224" s="188">
        <v>0</v>
      </c>
      <c r="X224" s="188">
        <f>V224+W224</f>
        <v>29591210.799999997</v>
      </c>
      <c r="Y224" s="188">
        <v>1429669</v>
      </c>
      <c r="Z224" s="188">
        <f>X224+Y224</f>
        <v>31020879.799999997</v>
      </c>
      <c r="AA224" s="184"/>
    </row>
    <row r="225" spans="2:26" ht="12.75">
      <c r="B225" s="185"/>
      <c r="C225" s="184"/>
      <c r="D225" s="186"/>
      <c r="E225" s="162"/>
      <c r="F225" s="162"/>
      <c r="G225" s="188"/>
      <c r="H225" s="188"/>
      <c r="I225" s="188"/>
      <c r="J225" s="188"/>
      <c r="K225" s="188"/>
      <c r="L225" s="188"/>
      <c r="M225" s="188"/>
      <c r="N225" s="188"/>
      <c r="O225" s="188"/>
      <c r="P225" s="188"/>
      <c r="Q225" s="188"/>
      <c r="R225" s="188"/>
      <c r="S225" s="188"/>
      <c r="T225" s="188"/>
      <c r="U225" s="188"/>
      <c r="V225" s="188"/>
      <c r="W225" s="188"/>
      <c r="X225" s="188"/>
      <c r="Y225" s="188"/>
      <c r="Z225" s="188"/>
    </row>
    <row r="226" spans="1:27" ht="15">
      <c r="A226" s="183"/>
      <c r="B226" s="190" t="s">
        <v>1406</v>
      </c>
      <c r="C226" s="81"/>
      <c r="D226" s="186"/>
      <c r="E226" s="162"/>
      <c r="F226" s="162"/>
      <c r="G226" s="188"/>
      <c r="H226" s="188"/>
      <c r="I226" s="188"/>
      <c r="J226" s="188"/>
      <c r="K226" s="188"/>
      <c r="L226" s="188"/>
      <c r="M226" s="188"/>
      <c r="N226" s="188"/>
      <c r="O226" s="188"/>
      <c r="P226" s="188"/>
      <c r="Q226" s="188"/>
      <c r="R226" s="188"/>
      <c r="S226" s="188"/>
      <c r="T226" s="188"/>
      <c r="U226" s="188"/>
      <c r="V226" s="188"/>
      <c r="W226" s="188"/>
      <c r="X226" s="188"/>
      <c r="Y226" s="188"/>
      <c r="Z226" s="188"/>
      <c r="AA226" s="183"/>
    </row>
    <row r="227" spans="1:27" ht="15.75">
      <c r="A227" s="189"/>
      <c r="B227" s="190" t="s">
        <v>1407</v>
      </c>
      <c r="C227" s="81"/>
      <c r="D227" s="191"/>
      <c r="E227" s="126">
        <f aca="true" t="shared" si="53" ref="E227:Z227">E222+E224</f>
        <v>70016.69399999999</v>
      </c>
      <c r="F227" s="126">
        <f t="shared" si="53"/>
        <v>-8781606.543000013</v>
      </c>
      <c r="G227" s="192">
        <f t="shared" si="53"/>
        <v>-8711589.849000014</v>
      </c>
      <c r="H227" s="192">
        <f t="shared" si="53"/>
        <v>-3137760.007000005</v>
      </c>
      <c r="I227" s="192">
        <f t="shared" si="53"/>
        <v>0</v>
      </c>
      <c r="J227" s="192">
        <f t="shared" si="53"/>
        <v>0</v>
      </c>
      <c r="K227" s="192">
        <f t="shared" si="53"/>
        <v>0</v>
      </c>
      <c r="L227" s="192">
        <f t="shared" si="53"/>
        <v>0</v>
      </c>
      <c r="M227" s="192">
        <f t="shared" si="53"/>
        <v>0</v>
      </c>
      <c r="N227" s="192">
        <f t="shared" si="53"/>
        <v>0</v>
      </c>
      <c r="O227" s="192">
        <f t="shared" si="53"/>
        <v>0</v>
      </c>
      <c r="P227" s="192">
        <f t="shared" si="53"/>
        <v>0</v>
      </c>
      <c r="Q227" s="192">
        <f t="shared" si="53"/>
        <v>-1177281.31</v>
      </c>
      <c r="R227" s="192">
        <f t="shared" si="53"/>
        <v>-39146.23</v>
      </c>
      <c r="S227" s="192">
        <f t="shared" si="53"/>
        <v>-4.48</v>
      </c>
      <c r="T227" s="192">
        <f t="shared" si="53"/>
        <v>-2040612.5899999999</v>
      </c>
      <c r="U227" s="192">
        <f t="shared" si="53"/>
        <v>-3257044.6100000003</v>
      </c>
      <c r="V227" s="192">
        <f t="shared" si="53"/>
        <v>-15106394.466000013</v>
      </c>
      <c r="W227" s="192">
        <f t="shared" si="53"/>
        <v>0</v>
      </c>
      <c r="X227" s="192">
        <f t="shared" si="53"/>
        <v>-15106394.466000013</v>
      </c>
      <c r="Y227" s="192">
        <f t="shared" si="53"/>
        <v>436794.43299999926</v>
      </c>
      <c r="Z227" s="192">
        <f t="shared" si="53"/>
        <v>-14669600.033000022</v>
      </c>
      <c r="AA227" s="183"/>
    </row>
    <row r="228" spans="2:26" ht="12.75">
      <c r="B228" s="185"/>
      <c r="C228" s="184"/>
      <c r="D228" s="186"/>
      <c r="E228" s="162"/>
      <c r="F228" s="162"/>
      <c r="G228" s="188"/>
      <c r="H228" s="188"/>
      <c r="I228" s="188"/>
      <c r="J228" s="188"/>
      <c r="K228" s="188"/>
      <c r="L228" s="188"/>
      <c r="M228" s="188"/>
      <c r="N228" s="188"/>
      <c r="O228" s="188"/>
      <c r="P228" s="188"/>
      <c r="Q228" s="188"/>
      <c r="R228" s="188"/>
      <c r="S228" s="188"/>
      <c r="T228" s="188"/>
      <c r="U228" s="188"/>
      <c r="V228" s="188"/>
      <c r="W228" s="188"/>
      <c r="X228" s="188"/>
      <c r="Y228" s="188"/>
      <c r="Z228" s="188"/>
    </row>
    <row r="229" spans="1:27" ht="15">
      <c r="A229" s="183"/>
      <c r="B229" s="190" t="s">
        <v>547</v>
      </c>
      <c r="C229" s="81"/>
      <c r="D229" s="191"/>
      <c r="E229" s="162"/>
      <c r="F229" s="162"/>
      <c r="G229" s="188"/>
      <c r="H229" s="188"/>
      <c r="I229" s="188"/>
      <c r="J229" s="188"/>
      <c r="K229" s="188"/>
      <c r="L229" s="188"/>
      <c r="M229" s="188"/>
      <c r="N229" s="188"/>
      <c r="O229" s="188"/>
      <c r="P229" s="188"/>
      <c r="Q229" s="188"/>
      <c r="R229" s="188"/>
      <c r="S229" s="188"/>
      <c r="T229" s="188"/>
      <c r="U229" s="188"/>
      <c r="V229" s="188"/>
      <c r="W229" s="188"/>
      <c r="X229" s="188"/>
      <c r="Y229" s="188"/>
      <c r="Z229" s="188"/>
      <c r="AA229" s="183"/>
    </row>
    <row r="230" spans="1:27" ht="12.75">
      <c r="A230" s="184" t="s">
        <v>1408</v>
      </c>
      <c r="B230" s="185"/>
      <c r="C230" s="184" t="s">
        <v>548</v>
      </c>
      <c r="D230" s="186"/>
      <c r="E230" s="162">
        <v>0</v>
      </c>
      <c r="F230" s="162">
        <v>0</v>
      </c>
      <c r="G230" s="188">
        <f aca="true" t="shared" si="54" ref="G230:G245">E230+F230</f>
        <v>0</v>
      </c>
      <c r="H230" s="188">
        <v>0</v>
      </c>
      <c r="I230" s="188">
        <v>0</v>
      </c>
      <c r="J230" s="188">
        <v>0</v>
      </c>
      <c r="K230" s="188">
        <v>0</v>
      </c>
      <c r="L230" s="188">
        <f aca="true" t="shared" si="55" ref="L230:L245">J230+I230+K230</f>
        <v>0</v>
      </c>
      <c r="M230" s="188">
        <v>0</v>
      </c>
      <c r="N230" s="188">
        <v>0</v>
      </c>
      <c r="O230" s="188">
        <v>0</v>
      </c>
      <c r="P230" s="188">
        <f aca="true" t="shared" si="56" ref="P230:P245">M230+N230+O230</f>
        <v>0</v>
      </c>
      <c r="Q230" s="188">
        <v>0</v>
      </c>
      <c r="R230" s="188">
        <v>0</v>
      </c>
      <c r="S230" s="188">
        <v>0</v>
      </c>
      <c r="T230" s="188">
        <v>0</v>
      </c>
      <c r="U230" s="188">
        <f aca="true" t="shared" si="57" ref="U230:U245">Q230+R230+S230+T230</f>
        <v>0</v>
      </c>
      <c r="V230" s="188">
        <f aca="true" t="shared" si="58" ref="V230:V245">G230+H230+L230+P230+U230</f>
        <v>0</v>
      </c>
      <c r="W230" s="188">
        <v>0</v>
      </c>
      <c r="X230" s="188">
        <f aca="true" t="shared" si="59" ref="X230:X245">V230+W230</f>
        <v>0</v>
      </c>
      <c r="Y230" s="188">
        <v>0</v>
      </c>
      <c r="Z230" s="188">
        <f aca="true" t="shared" si="60" ref="Z230:Z245">X230+Y230</f>
        <v>0</v>
      </c>
      <c r="AA230" s="184"/>
    </row>
    <row r="231" spans="1:26" ht="12.75" hidden="1" outlineLevel="1">
      <c r="A231" s="143" t="s">
        <v>1409</v>
      </c>
      <c r="C231" s="88" t="s">
        <v>1410</v>
      </c>
      <c r="D231" s="88" t="s">
        <v>1411</v>
      </c>
      <c r="E231" s="143">
        <v>0</v>
      </c>
      <c r="F231" s="143">
        <v>0</v>
      </c>
      <c r="G231" s="88">
        <f t="shared" si="54"/>
        <v>0</v>
      </c>
      <c r="H231" s="143">
        <v>0</v>
      </c>
      <c r="I231" s="143">
        <v>0</v>
      </c>
      <c r="J231" s="143">
        <v>0</v>
      </c>
      <c r="K231" s="143">
        <v>0</v>
      </c>
      <c r="L231" s="143">
        <f t="shared" si="55"/>
        <v>0</v>
      </c>
      <c r="M231" s="143">
        <v>599700.17</v>
      </c>
      <c r="N231" s="143">
        <v>12921.28</v>
      </c>
      <c r="O231" s="143">
        <v>19454.61</v>
      </c>
      <c r="P231" s="143">
        <f t="shared" si="56"/>
        <v>632076.06</v>
      </c>
      <c r="Q231" s="88">
        <v>0</v>
      </c>
      <c r="R231" s="88">
        <v>0</v>
      </c>
      <c r="S231" s="88">
        <v>0</v>
      </c>
      <c r="T231" s="88">
        <v>0</v>
      </c>
      <c r="U231" s="88">
        <f t="shared" si="57"/>
        <v>0</v>
      </c>
      <c r="V231" s="88">
        <f t="shared" si="58"/>
        <v>632076.06</v>
      </c>
      <c r="W231" s="143">
        <v>0</v>
      </c>
      <c r="X231" s="143">
        <f t="shared" si="59"/>
        <v>632076.06</v>
      </c>
      <c r="Y231" s="88">
        <v>0</v>
      </c>
      <c r="Z231" s="143">
        <f t="shared" si="60"/>
        <v>632076.06</v>
      </c>
    </row>
    <row r="232" spans="1:26" ht="12.75" hidden="1" outlineLevel="1">
      <c r="A232" s="143" t="s">
        <v>1412</v>
      </c>
      <c r="C232" s="88" t="s">
        <v>1413</v>
      </c>
      <c r="D232" s="88" t="s">
        <v>1414</v>
      </c>
      <c r="E232" s="143">
        <v>0</v>
      </c>
      <c r="F232" s="143">
        <v>73203.5</v>
      </c>
      <c r="G232" s="88">
        <f t="shared" si="54"/>
        <v>73203.5</v>
      </c>
      <c r="H232" s="143">
        <v>0</v>
      </c>
      <c r="I232" s="143">
        <v>0</v>
      </c>
      <c r="J232" s="143">
        <v>0</v>
      </c>
      <c r="K232" s="143">
        <v>0</v>
      </c>
      <c r="L232" s="143">
        <f t="shared" si="55"/>
        <v>0</v>
      </c>
      <c r="M232" s="143">
        <v>0</v>
      </c>
      <c r="N232" s="143">
        <v>0</v>
      </c>
      <c r="O232" s="143">
        <v>0</v>
      </c>
      <c r="P232" s="143">
        <f t="shared" si="56"/>
        <v>0</v>
      </c>
      <c r="Q232" s="88">
        <v>0</v>
      </c>
      <c r="R232" s="88">
        <v>0</v>
      </c>
      <c r="S232" s="88">
        <v>0</v>
      </c>
      <c r="T232" s="88">
        <v>0</v>
      </c>
      <c r="U232" s="88">
        <f t="shared" si="57"/>
        <v>0</v>
      </c>
      <c r="V232" s="88">
        <f t="shared" si="58"/>
        <v>73203.5</v>
      </c>
      <c r="W232" s="143">
        <v>0</v>
      </c>
      <c r="X232" s="143">
        <f t="shared" si="59"/>
        <v>73203.5</v>
      </c>
      <c r="Y232" s="88">
        <v>0</v>
      </c>
      <c r="Z232" s="143">
        <f t="shared" si="60"/>
        <v>73203.5</v>
      </c>
    </row>
    <row r="233" spans="1:26" ht="12.75" hidden="1" outlineLevel="1">
      <c r="A233" s="143" t="s">
        <v>1415</v>
      </c>
      <c r="C233" s="88" t="s">
        <v>1416</v>
      </c>
      <c r="D233" s="88" t="s">
        <v>1417</v>
      </c>
      <c r="E233" s="143">
        <v>0</v>
      </c>
      <c r="F233" s="143">
        <v>185437.98</v>
      </c>
      <c r="G233" s="88">
        <f t="shared" si="54"/>
        <v>185437.98</v>
      </c>
      <c r="H233" s="143">
        <v>69622.52</v>
      </c>
      <c r="I233" s="143">
        <v>0</v>
      </c>
      <c r="J233" s="143">
        <v>0</v>
      </c>
      <c r="K233" s="143">
        <v>0</v>
      </c>
      <c r="L233" s="143">
        <f t="shared" si="55"/>
        <v>0</v>
      </c>
      <c r="M233" s="143">
        <v>0</v>
      </c>
      <c r="N233" s="143">
        <v>-25694.06</v>
      </c>
      <c r="O233" s="143">
        <v>-39123.05</v>
      </c>
      <c r="P233" s="143">
        <f t="shared" si="56"/>
        <v>-64817.11</v>
      </c>
      <c r="Q233" s="88">
        <v>0</v>
      </c>
      <c r="R233" s="88">
        <v>0</v>
      </c>
      <c r="S233" s="88">
        <v>0</v>
      </c>
      <c r="T233" s="88">
        <v>0</v>
      </c>
      <c r="U233" s="88">
        <f t="shared" si="57"/>
        <v>0</v>
      </c>
      <c r="V233" s="88">
        <f t="shared" si="58"/>
        <v>190243.39</v>
      </c>
      <c r="W233" s="143">
        <v>0</v>
      </c>
      <c r="X233" s="143">
        <f t="shared" si="59"/>
        <v>190243.39</v>
      </c>
      <c r="Y233" s="88">
        <v>0</v>
      </c>
      <c r="Z233" s="143">
        <f t="shared" si="60"/>
        <v>190243.39</v>
      </c>
    </row>
    <row r="234" spans="1:26" ht="12.75" hidden="1" outlineLevel="1">
      <c r="A234" s="143" t="s">
        <v>1418</v>
      </c>
      <c r="C234" s="88" t="s">
        <v>1419</v>
      </c>
      <c r="D234" s="88" t="s">
        <v>1420</v>
      </c>
      <c r="E234" s="143">
        <v>0</v>
      </c>
      <c r="F234" s="143">
        <v>0</v>
      </c>
      <c r="G234" s="88">
        <f t="shared" si="54"/>
        <v>0</v>
      </c>
      <c r="H234" s="143">
        <v>0</v>
      </c>
      <c r="I234" s="143">
        <v>0</v>
      </c>
      <c r="J234" s="143">
        <v>0</v>
      </c>
      <c r="K234" s="143">
        <v>0</v>
      </c>
      <c r="L234" s="143">
        <f t="shared" si="55"/>
        <v>0</v>
      </c>
      <c r="M234" s="143">
        <v>0</v>
      </c>
      <c r="N234" s="143">
        <v>0</v>
      </c>
      <c r="O234" s="143">
        <v>22824.01</v>
      </c>
      <c r="P234" s="143">
        <f t="shared" si="56"/>
        <v>22824.01</v>
      </c>
      <c r="Q234" s="88">
        <v>0</v>
      </c>
      <c r="R234" s="88">
        <v>0</v>
      </c>
      <c r="S234" s="88">
        <v>0</v>
      </c>
      <c r="T234" s="88">
        <v>0</v>
      </c>
      <c r="U234" s="88">
        <f t="shared" si="57"/>
        <v>0</v>
      </c>
      <c r="V234" s="88">
        <f t="shared" si="58"/>
        <v>22824.01</v>
      </c>
      <c r="W234" s="143">
        <v>0</v>
      </c>
      <c r="X234" s="143">
        <f t="shared" si="59"/>
        <v>22824.01</v>
      </c>
      <c r="Y234" s="88">
        <v>0</v>
      </c>
      <c r="Z234" s="143">
        <f t="shared" si="60"/>
        <v>22824.01</v>
      </c>
    </row>
    <row r="235" spans="1:26" ht="12.75" hidden="1" outlineLevel="1">
      <c r="A235" s="143" t="s">
        <v>1421</v>
      </c>
      <c r="C235" s="88" t="s">
        <v>1422</v>
      </c>
      <c r="D235" s="88" t="s">
        <v>1423</v>
      </c>
      <c r="E235" s="143">
        <v>0</v>
      </c>
      <c r="F235" s="143">
        <v>956.91</v>
      </c>
      <c r="G235" s="88">
        <f t="shared" si="54"/>
        <v>956.91</v>
      </c>
      <c r="H235" s="143">
        <v>0</v>
      </c>
      <c r="I235" s="143">
        <v>0</v>
      </c>
      <c r="J235" s="143">
        <v>0</v>
      </c>
      <c r="K235" s="143">
        <v>0</v>
      </c>
      <c r="L235" s="143">
        <f t="shared" si="55"/>
        <v>0</v>
      </c>
      <c r="M235" s="143">
        <v>0</v>
      </c>
      <c r="N235" s="143">
        <v>0</v>
      </c>
      <c r="O235" s="143">
        <v>0</v>
      </c>
      <c r="P235" s="143">
        <f t="shared" si="56"/>
        <v>0</v>
      </c>
      <c r="Q235" s="88">
        <v>0</v>
      </c>
      <c r="R235" s="88">
        <v>0</v>
      </c>
      <c r="S235" s="88">
        <v>0</v>
      </c>
      <c r="T235" s="88">
        <v>0</v>
      </c>
      <c r="U235" s="88">
        <f t="shared" si="57"/>
        <v>0</v>
      </c>
      <c r="V235" s="88">
        <f t="shared" si="58"/>
        <v>956.91</v>
      </c>
      <c r="W235" s="143">
        <v>0</v>
      </c>
      <c r="X235" s="143">
        <f t="shared" si="59"/>
        <v>956.91</v>
      </c>
      <c r="Y235" s="88">
        <v>0</v>
      </c>
      <c r="Z235" s="143">
        <f t="shared" si="60"/>
        <v>956.91</v>
      </c>
    </row>
    <row r="236" spans="1:26" ht="12.75" hidden="1" outlineLevel="1">
      <c r="A236" s="143" t="s">
        <v>1424</v>
      </c>
      <c r="C236" s="88" t="s">
        <v>1425</v>
      </c>
      <c r="D236" s="88" t="s">
        <v>1426</v>
      </c>
      <c r="E236" s="143">
        <v>0</v>
      </c>
      <c r="F236" s="143">
        <v>15804712.68</v>
      </c>
      <c r="G236" s="88">
        <f t="shared" si="54"/>
        <v>15804712.68</v>
      </c>
      <c r="H236" s="143">
        <v>56325.91</v>
      </c>
      <c r="I236" s="143">
        <v>0</v>
      </c>
      <c r="J236" s="143">
        <v>0</v>
      </c>
      <c r="K236" s="143">
        <v>0</v>
      </c>
      <c r="L236" s="143">
        <f t="shared" si="55"/>
        <v>0</v>
      </c>
      <c r="M236" s="143">
        <v>6179.85</v>
      </c>
      <c r="N236" s="143">
        <v>0</v>
      </c>
      <c r="O236" s="143">
        <v>17601.1</v>
      </c>
      <c r="P236" s="143">
        <f t="shared" si="56"/>
        <v>23780.949999999997</v>
      </c>
      <c r="Q236" s="88">
        <v>0</v>
      </c>
      <c r="R236" s="88">
        <v>2201.53</v>
      </c>
      <c r="S236" s="88">
        <v>0</v>
      </c>
      <c r="T236" s="88">
        <v>0</v>
      </c>
      <c r="U236" s="88">
        <f t="shared" si="57"/>
        <v>2201.53</v>
      </c>
      <c r="V236" s="88">
        <f t="shared" si="58"/>
        <v>15887021.069999998</v>
      </c>
      <c r="W236" s="143">
        <v>0</v>
      </c>
      <c r="X236" s="143">
        <f t="shared" si="59"/>
        <v>15887021.069999998</v>
      </c>
      <c r="Y236" s="88">
        <v>17147.31</v>
      </c>
      <c r="Z236" s="143">
        <f t="shared" si="60"/>
        <v>15904168.379999999</v>
      </c>
    </row>
    <row r="237" spans="1:26" ht="12.75" hidden="1" outlineLevel="1">
      <c r="A237" s="143" t="s">
        <v>1427</v>
      </c>
      <c r="C237" s="88" t="s">
        <v>1428</v>
      </c>
      <c r="D237" s="88" t="s">
        <v>1429</v>
      </c>
      <c r="E237" s="143">
        <v>0</v>
      </c>
      <c r="F237" s="143">
        <v>-2930109.24</v>
      </c>
      <c r="G237" s="88">
        <f t="shared" si="54"/>
        <v>-2930109.24</v>
      </c>
      <c r="H237" s="143">
        <v>0</v>
      </c>
      <c r="I237" s="143">
        <v>0</v>
      </c>
      <c r="J237" s="143">
        <v>0</v>
      </c>
      <c r="K237" s="143">
        <v>0</v>
      </c>
      <c r="L237" s="143">
        <f t="shared" si="55"/>
        <v>0</v>
      </c>
      <c r="M237" s="143">
        <v>0</v>
      </c>
      <c r="N237" s="143">
        <v>0</v>
      </c>
      <c r="O237" s="143">
        <v>0</v>
      </c>
      <c r="P237" s="143">
        <f t="shared" si="56"/>
        <v>0</v>
      </c>
      <c r="Q237" s="88">
        <v>0</v>
      </c>
      <c r="R237" s="88">
        <v>0</v>
      </c>
      <c r="S237" s="88">
        <v>0</v>
      </c>
      <c r="T237" s="88">
        <v>0</v>
      </c>
      <c r="U237" s="88">
        <f t="shared" si="57"/>
        <v>0</v>
      </c>
      <c r="V237" s="88">
        <f t="shared" si="58"/>
        <v>-2930109.24</v>
      </c>
      <c r="W237" s="143">
        <v>0</v>
      </c>
      <c r="X237" s="143">
        <f t="shared" si="59"/>
        <v>-2930109.24</v>
      </c>
      <c r="Y237" s="88">
        <v>0</v>
      </c>
      <c r="Z237" s="143">
        <f t="shared" si="60"/>
        <v>-2930109.24</v>
      </c>
    </row>
    <row r="238" spans="1:26" ht="12.75" hidden="1" outlineLevel="1">
      <c r="A238" s="143" t="s">
        <v>1430</v>
      </c>
      <c r="C238" s="88" t="s">
        <v>1431</v>
      </c>
      <c r="D238" s="88" t="s">
        <v>1432</v>
      </c>
      <c r="E238" s="143">
        <v>0</v>
      </c>
      <c r="F238" s="143">
        <v>0</v>
      </c>
      <c r="G238" s="88">
        <f t="shared" si="54"/>
        <v>0</v>
      </c>
      <c r="H238" s="143">
        <v>-19.03</v>
      </c>
      <c r="I238" s="143">
        <v>0</v>
      </c>
      <c r="J238" s="143">
        <v>0</v>
      </c>
      <c r="K238" s="143">
        <v>0</v>
      </c>
      <c r="L238" s="143">
        <f t="shared" si="55"/>
        <v>0</v>
      </c>
      <c r="M238" s="143">
        <v>1785344.09</v>
      </c>
      <c r="N238" s="143">
        <v>38445.94</v>
      </c>
      <c r="O238" s="143">
        <v>53173.29</v>
      </c>
      <c r="P238" s="143">
        <f t="shared" si="56"/>
        <v>1876963.32</v>
      </c>
      <c r="Q238" s="88">
        <v>0</v>
      </c>
      <c r="R238" s="88">
        <v>0</v>
      </c>
      <c r="S238" s="88">
        <v>0</v>
      </c>
      <c r="T238" s="88">
        <v>0</v>
      </c>
      <c r="U238" s="88">
        <f t="shared" si="57"/>
        <v>0</v>
      </c>
      <c r="V238" s="88">
        <f t="shared" si="58"/>
        <v>1876944.29</v>
      </c>
      <c r="W238" s="143">
        <v>0</v>
      </c>
      <c r="X238" s="143">
        <f t="shared" si="59"/>
        <v>1876944.29</v>
      </c>
      <c r="Y238" s="88">
        <v>-1279906.52</v>
      </c>
      <c r="Z238" s="143">
        <f t="shared" si="60"/>
        <v>597037.77</v>
      </c>
    </row>
    <row r="239" spans="1:26" ht="12.75" hidden="1" outlineLevel="1">
      <c r="A239" s="143" t="s">
        <v>1433</v>
      </c>
      <c r="C239" s="88" t="s">
        <v>1434</v>
      </c>
      <c r="D239" s="88" t="s">
        <v>1435</v>
      </c>
      <c r="E239" s="143">
        <v>0</v>
      </c>
      <c r="F239" s="143">
        <v>-54536</v>
      </c>
      <c r="G239" s="88">
        <f t="shared" si="54"/>
        <v>-54536</v>
      </c>
      <c r="H239" s="143">
        <v>0</v>
      </c>
      <c r="I239" s="143">
        <v>0</v>
      </c>
      <c r="J239" s="143">
        <v>0</v>
      </c>
      <c r="K239" s="143">
        <v>0</v>
      </c>
      <c r="L239" s="143">
        <f t="shared" si="55"/>
        <v>0</v>
      </c>
      <c r="M239" s="143">
        <v>19528.66</v>
      </c>
      <c r="N239" s="143">
        <v>-525.72</v>
      </c>
      <c r="O239" s="143">
        <v>-7046.11</v>
      </c>
      <c r="P239" s="143">
        <f t="shared" si="56"/>
        <v>11956.829999999998</v>
      </c>
      <c r="Q239" s="88">
        <v>0</v>
      </c>
      <c r="R239" s="88">
        <v>0</v>
      </c>
      <c r="S239" s="88">
        <v>0</v>
      </c>
      <c r="T239" s="88">
        <v>0</v>
      </c>
      <c r="U239" s="88">
        <f t="shared" si="57"/>
        <v>0</v>
      </c>
      <c r="V239" s="88">
        <f t="shared" si="58"/>
        <v>-42579.17</v>
      </c>
      <c r="W239" s="143">
        <v>0</v>
      </c>
      <c r="X239" s="143">
        <f t="shared" si="59"/>
        <v>-42579.17</v>
      </c>
      <c r="Y239" s="88">
        <v>-807714.24</v>
      </c>
      <c r="Z239" s="143">
        <f t="shared" si="60"/>
        <v>-850293.41</v>
      </c>
    </row>
    <row r="240" spans="1:27" ht="12.75" collapsed="1">
      <c r="A240" s="184" t="s">
        <v>1436</v>
      </c>
      <c r="B240" s="185"/>
      <c r="C240" s="184" t="s">
        <v>1437</v>
      </c>
      <c r="D240" s="186"/>
      <c r="E240" s="162">
        <v>0</v>
      </c>
      <c r="F240" s="162">
        <v>13079665.83</v>
      </c>
      <c r="G240" s="188">
        <f t="shared" si="54"/>
        <v>13079665.83</v>
      </c>
      <c r="H240" s="188">
        <v>125929.4</v>
      </c>
      <c r="I240" s="188">
        <v>0</v>
      </c>
      <c r="J240" s="188">
        <v>0</v>
      </c>
      <c r="K240" s="188">
        <v>0</v>
      </c>
      <c r="L240" s="188">
        <f t="shared" si="55"/>
        <v>0</v>
      </c>
      <c r="M240" s="188">
        <v>2410752.77</v>
      </c>
      <c r="N240" s="188">
        <v>25147.44</v>
      </c>
      <c r="O240" s="188">
        <v>66883.85</v>
      </c>
      <c r="P240" s="188">
        <f t="shared" si="56"/>
        <v>2502784.06</v>
      </c>
      <c r="Q240" s="188">
        <v>0</v>
      </c>
      <c r="R240" s="188">
        <v>2201.53</v>
      </c>
      <c r="S240" s="188">
        <v>0</v>
      </c>
      <c r="T240" s="188">
        <v>0</v>
      </c>
      <c r="U240" s="188">
        <f t="shared" si="57"/>
        <v>2201.53</v>
      </c>
      <c r="V240" s="188">
        <f t="shared" si="58"/>
        <v>15710580.82</v>
      </c>
      <c r="W240" s="188">
        <v>0</v>
      </c>
      <c r="X240" s="188">
        <f t="shared" si="59"/>
        <v>15710580.82</v>
      </c>
      <c r="Y240" s="188">
        <v>-2070473.45</v>
      </c>
      <c r="Z240" s="188">
        <f t="shared" si="60"/>
        <v>13640107.370000001</v>
      </c>
      <c r="AA240" s="184"/>
    </row>
    <row r="241" spans="1:27" ht="12.75">
      <c r="A241" s="184" t="s">
        <v>488</v>
      </c>
      <c r="B241" s="185"/>
      <c r="C241" s="184" t="s">
        <v>550</v>
      </c>
      <c r="D241" s="186"/>
      <c r="E241" s="162">
        <v>0</v>
      </c>
      <c r="F241" s="162">
        <v>5050.35</v>
      </c>
      <c r="G241" s="188">
        <f t="shared" si="54"/>
        <v>5050.35</v>
      </c>
      <c r="H241" s="188">
        <v>17606</v>
      </c>
      <c r="I241" s="188">
        <v>0</v>
      </c>
      <c r="J241" s="188">
        <v>0</v>
      </c>
      <c r="K241" s="188">
        <v>0</v>
      </c>
      <c r="L241" s="188">
        <f t="shared" si="55"/>
        <v>0</v>
      </c>
      <c r="M241" s="188">
        <v>0</v>
      </c>
      <c r="N241" s="188">
        <v>0</v>
      </c>
      <c r="O241" s="188">
        <v>0</v>
      </c>
      <c r="P241" s="188">
        <f t="shared" si="56"/>
        <v>0</v>
      </c>
      <c r="Q241" s="188">
        <v>0</v>
      </c>
      <c r="R241" s="188">
        <v>0</v>
      </c>
      <c r="S241" s="188">
        <v>0</v>
      </c>
      <c r="T241" s="188">
        <v>0</v>
      </c>
      <c r="U241" s="188">
        <f t="shared" si="57"/>
        <v>0</v>
      </c>
      <c r="V241" s="188">
        <f t="shared" si="58"/>
        <v>22656.35</v>
      </c>
      <c r="W241" s="188">
        <v>0</v>
      </c>
      <c r="X241" s="188">
        <f t="shared" si="59"/>
        <v>22656.35</v>
      </c>
      <c r="Y241" s="188">
        <v>53262</v>
      </c>
      <c r="Z241" s="188">
        <f t="shared" si="60"/>
        <v>75918.35</v>
      </c>
      <c r="AA241" s="184"/>
    </row>
    <row r="242" spans="1:27" ht="12.75">
      <c r="A242" s="184" t="s">
        <v>1438</v>
      </c>
      <c r="B242" s="185"/>
      <c r="C242" s="184" t="s">
        <v>551</v>
      </c>
      <c r="D242" s="186"/>
      <c r="E242" s="162">
        <v>0</v>
      </c>
      <c r="F242" s="162">
        <v>0</v>
      </c>
      <c r="G242" s="188">
        <f t="shared" si="54"/>
        <v>0</v>
      </c>
      <c r="H242" s="188">
        <v>0</v>
      </c>
      <c r="I242" s="188">
        <v>0</v>
      </c>
      <c r="J242" s="188">
        <v>0</v>
      </c>
      <c r="K242" s="188">
        <v>0</v>
      </c>
      <c r="L242" s="188">
        <f t="shared" si="55"/>
        <v>0</v>
      </c>
      <c r="M242" s="188">
        <v>0</v>
      </c>
      <c r="N242" s="188">
        <v>0</v>
      </c>
      <c r="O242" s="188">
        <v>0</v>
      </c>
      <c r="P242" s="188">
        <f t="shared" si="56"/>
        <v>0</v>
      </c>
      <c r="Q242" s="188">
        <v>0</v>
      </c>
      <c r="R242" s="188">
        <v>0</v>
      </c>
      <c r="S242" s="188">
        <v>0</v>
      </c>
      <c r="T242" s="188">
        <v>0</v>
      </c>
      <c r="U242" s="188">
        <f t="shared" si="57"/>
        <v>0</v>
      </c>
      <c r="V242" s="188">
        <f t="shared" si="58"/>
        <v>0</v>
      </c>
      <c r="W242" s="188">
        <v>0</v>
      </c>
      <c r="X242" s="188">
        <f t="shared" si="59"/>
        <v>0</v>
      </c>
      <c r="Y242" s="188">
        <v>0</v>
      </c>
      <c r="Z242" s="188">
        <f t="shared" si="60"/>
        <v>0</v>
      </c>
      <c r="AA242" s="184"/>
    </row>
    <row r="243" spans="1:27" ht="12.75">
      <c r="A243" s="184" t="s">
        <v>1439</v>
      </c>
      <c r="B243" s="185"/>
      <c r="C243" s="184" t="s">
        <v>0</v>
      </c>
      <c r="D243" s="186"/>
      <c r="E243" s="162">
        <v>0</v>
      </c>
      <c r="F243" s="162">
        <v>0</v>
      </c>
      <c r="G243" s="188">
        <f t="shared" si="54"/>
        <v>0</v>
      </c>
      <c r="H243" s="188">
        <v>0</v>
      </c>
      <c r="I243" s="188">
        <v>0</v>
      </c>
      <c r="J243" s="188">
        <v>0</v>
      </c>
      <c r="K243" s="188">
        <v>0</v>
      </c>
      <c r="L243" s="188">
        <f t="shared" si="55"/>
        <v>0</v>
      </c>
      <c r="M243" s="188">
        <v>0</v>
      </c>
      <c r="N243" s="188">
        <v>0</v>
      </c>
      <c r="O243" s="188">
        <v>0</v>
      </c>
      <c r="P243" s="188">
        <f t="shared" si="56"/>
        <v>0</v>
      </c>
      <c r="Q243" s="188">
        <v>0</v>
      </c>
      <c r="R243" s="188">
        <v>0</v>
      </c>
      <c r="S243" s="188">
        <v>0</v>
      </c>
      <c r="T243" s="188">
        <v>0</v>
      </c>
      <c r="U243" s="188">
        <f t="shared" si="57"/>
        <v>0</v>
      </c>
      <c r="V243" s="188">
        <f t="shared" si="58"/>
        <v>0</v>
      </c>
      <c r="W243" s="188">
        <v>0</v>
      </c>
      <c r="X243" s="188">
        <f t="shared" si="59"/>
        <v>0</v>
      </c>
      <c r="Y243" s="188">
        <v>0</v>
      </c>
      <c r="Z243" s="188">
        <f t="shared" si="60"/>
        <v>0</v>
      </c>
      <c r="AA243" s="184"/>
    </row>
    <row r="244" spans="1:26" ht="12.75" hidden="1" outlineLevel="1">
      <c r="A244" s="143" t="s">
        <v>1</v>
      </c>
      <c r="C244" s="88" t="s">
        <v>2</v>
      </c>
      <c r="D244" s="88" t="s">
        <v>3</v>
      </c>
      <c r="E244" s="143">
        <v>0</v>
      </c>
      <c r="F244" s="143">
        <v>0</v>
      </c>
      <c r="G244" s="88">
        <f t="shared" si="54"/>
        <v>0</v>
      </c>
      <c r="H244" s="143">
        <v>0</v>
      </c>
      <c r="I244" s="143">
        <v>0</v>
      </c>
      <c r="J244" s="143">
        <v>0</v>
      </c>
      <c r="K244" s="143">
        <v>0</v>
      </c>
      <c r="L244" s="143">
        <f t="shared" si="55"/>
        <v>0</v>
      </c>
      <c r="M244" s="143">
        <v>0</v>
      </c>
      <c r="N244" s="143">
        <v>0</v>
      </c>
      <c r="O244" s="143">
        <v>-8099.3</v>
      </c>
      <c r="P244" s="143">
        <f t="shared" si="56"/>
        <v>-8099.3</v>
      </c>
      <c r="Q244" s="88">
        <v>0</v>
      </c>
      <c r="R244" s="88">
        <v>0</v>
      </c>
      <c r="S244" s="88">
        <v>0</v>
      </c>
      <c r="T244" s="88">
        <v>0</v>
      </c>
      <c r="U244" s="88">
        <f t="shared" si="57"/>
        <v>0</v>
      </c>
      <c r="V244" s="88">
        <f t="shared" si="58"/>
        <v>-8099.3</v>
      </c>
      <c r="W244" s="143">
        <v>0</v>
      </c>
      <c r="X244" s="143">
        <f t="shared" si="59"/>
        <v>-8099.3</v>
      </c>
      <c r="Y244" s="88">
        <v>0</v>
      </c>
      <c r="Z244" s="143">
        <f t="shared" si="60"/>
        <v>-8099.3</v>
      </c>
    </row>
    <row r="245" spans="1:27" ht="12.75" collapsed="1">
      <c r="A245" s="184" t="s">
        <v>4</v>
      </c>
      <c r="B245" s="185"/>
      <c r="C245" s="184" t="s">
        <v>5</v>
      </c>
      <c r="D245" s="186"/>
      <c r="E245" s="162">
        <v>0</v>
      </c>
      <c r="F245" s="162">
        <v>0</v>
      </c>
      <c r="G245" s="188">
        <f t="shared" si="54"/>
        <v>0</v>
      </c>
      <c r="H245" s="188">
        <v>0</v>
      </c>
      <c r="I245" s="188">
        <v>0</v>
      </c>
      <c r="J245" s="188">
        <v>0</v>
      </c>
      <c r="K245" s="188">
        <v>0</v>
      </c>
      <c r="L245" s="188">
        <f t="shared" si="55"/>
        <v>0</v>
      </c>
      <c r="M245" s="188">
        <v>0</v>
      </c>
      <c r="N245" s="188">
        <v>0</v>
      </c>
      <c r="O245" s="188">
        <v>-8099.3</v>
      </c>
      <c r="P245" s="188">
        <f t="shared" si="56"/>
        <v>-8099.3</v>
      </c>
      <c r="Q245" s="188">
        <v>0</v>
      </c>
      <c r="R245" s="188">
        <v>0</v>
      </c>
      <c r="S245" s="188">
        <v>0</v>
      </c>
      <c r="T245" s="188">
        <v>0</v>
      </c>
      <c r="U245" s="188">
        <f t="shared" si="57"/>
        <v>0</v>
      </c>
      <c r="V245" s="188">
        <f t="shared" si="58"/>
        <v>-8099.3</v>
      </c>
      <c r="W245" s="188">
        <v>0</v>
      </c>
      <c r="X245" s="188">
        <f t="shared" si="59"/>
        <v>-8099.3</v>
      </c>
      <c r="Y245" s="188">
        <v>0</v>
      </c>
      <c r="Z245" s="188">
        <f t="shared" si="60"/>
        <v>-8099.3</v>
      </c>
      <c r="AA245" s="184"/>
    </row>
    <row r="246" spans="2:26" ht="12.75">
      <c r="B246" s="185"/>
      <c r="C246" s="184"/>
      <c r="D246" s="186"/>
      <c r="E246" s="162"/>
      <c r="F246" s="162"/>
      <c r="G246" s="188"/>
      <c r="H246" s="188"/>
      <c r="I246" s="188"/>
      <c r="J246" s="188"/>
      <c r="K246" s="188"/>
      <c r="L246" s="188"/>
      <c r="M246" s="188"/>
      <c r="N246" s="188"/>
      <c r="O246" s="188"/>
      <c r="P246" s="188"/>
      <c r="Q246" s="188"/>
      <c r="R246" s="188"/>
      <c r="S246" s="188"/>
      <c r="T246" s="188"/>
      <c r="U246" s="188"/>
      <c r="V246" s="188"/>
      <c r="W246" s="188"/>
      <c r="X246" s="188"/>
      <c r="Y246" s="188"/>
      <c r="Z246" s="188"/>
    </row>
    <row r="247" spans="1:27" s="194" customFormat="1" ht="15.75">
      <c r="A247" s="189"/>
      <c r="B247" s="190"/>
      <c r="C247" s="81" t="s">
        <v>6</v>
      </c>
      <c r="D247" s="191"/>
      <c r="E247" s="126"/>
      <c r="F247" s="126"/>
      <c r="G247" s="192"/>
      <c r="H247" s="192"/>
      <c r="I247" s="192"/>
      <c r="J247" s="192"/>
      <c r="K247" s="192"/>
      <c r="L247" s="192"/>
      <c r="M247" s="192"/>
      <c r="N247" s="192"/>
      <c r="O247" s="192"/>
      <c r="P247" s="192"/>
      <c r="Q247" s="192"/>
      <c r="R247" s="192"/>
      <c r="S247" s="192"/>
      <c r="T247" s="192"/>
      <c r="U247" s="192"/>
      <c r="V247" s="192"/>
      <c r="W247" s="192"/>
      <c r="X247" s="192"/>
      <c r="Y247" s="192"/>
      <c r="Z247" s="192"/>
      <c r="AA247" s="189"/>
    </row>
    <row r="248" spans="1:27" s="194" customFormat="1" ht="15.75">
      <c r="A248" s="189"/>
      <c r="B248" s="190"/>
      <c r="C248" s="81" t="s">
        <v>7</v>
      </c>
      <c r="D248" s="191"/>
      <c r="E248" s="126">
        <f aca="true" t="shared" si="61" ref="E248:Z248">E245+E242+E241+E240+E230+E243</f>
        <v>0</v>
      </c>
      <c r="F248" s="126">
        <f t="shared" si="61"/>
        <v>13084716.18</v>
      </c>
      <c r="G248" s="192">
        <f t="shared" si="61"/>
        <v>13084716.18</v>
      </c>
      <c r="H248" s="192">
        <f t="shared" si="61"/>
        <v>143535.4</v>
      </c>
      <c r="I248" s="192">
        <f t="shared" si="61"/>
        <v>0</v>
      </c>
      <c r="J248" s="192">
        <f t="shared" si="61"/>
        <v>0</v>
      </c>
      <c r="K248" s="192">
        <f t="shared" si="61"/>
        <v>0</v>
      </c>
      <c r="L248" s="192">
        <f t="shared" si="61"/>
        <v>0</v>
      </c>
      <c r="M248" s="192">
        <f t="shared" si="61"/>
        <v>2410752.77</v>
      </c>
      <c r="N248" s="192">
        <f t="shared" si="61"/>
        <v>25147.44</v>
      </c>
      <c r="O248" s="192">
        <f t="shared" si="61"/>
        <v>58784.55</v>
      </c>
      <c r="P248" s="192">
        <f t="shared" si="61"/>
        <v>2494684.7600000002</v>
      </c>
      <c r="Q248" s="192">
        <f t="shared" si="61"/>
        <v>0</v>
      </c>
      <c r="R248" s="192">
        <f t="shared" si="61"/>
        <v>2201.53</v>
      </c>
      <c r="S248" s="192">
        <f t="shared" si="61"/>
        <v>0</v>
      </c>
      <c r="T248" s="192">
        <f t="shared" si="61"/>
        <v>0</v>
      </c>
      <c r="U248" s="192">
        <f t="shared" si="61"/>
        <v>2201.53</v>
      </c>
      <c r="V248" s="192">
        <f t="shared" si="61"/>
        <v>15725137.870000001</v>
      </c>
      <c r="W248" s="192">
        <f t="shared" si="61"/>
        <v>0</v>
      </c>
      <c r="X248" s="192">
        <f t="shared" si="61"/>
        <v>15725137.870000001</v>
      </c>
      <c r="Y248" s="192">
        <f t="shared" si="61"/>
        <v>-2017211.45</v>
      </c>
      <c r="Z248" s="192">
        <f t="shared" si="61"/>
        <v>13707926.420000002</v>
      </c>
      <c r="AA248" s="189"/>
    </row>
    <row r="249" spans="2:26" ht="12.75">
      <c r="B249" s="185"/>
      <c r="C249" s="184"/>
      <c r="D249" s="186"/>
      <c r="E249" s="162"/>
      <c r="F249" s="162"/>
      <c r="G249" s="188"/>
      <c r="H249" s="188"/>
      <c r="I249" s="188"/>
      <c r="J249" s="188"/>
      <c r="K249" s="188"/>
      <c r="L249" s="188"/>
      <c r="M249" s="188"/>
      <c r="N249" s="188"/>
      <c r="O249" s="188"/>
      <c r="P249" s="188"/>
      <c r="Q249" s="188"/>
      <c r="R249" s="188"/>
      <c r="S249" s="188"/>
      <c r="T249" s="188"/>
      <c r="U249" s="188"/>
      <c r="V249" s="188"/>
      <c r="W249" s="188"/>
      <c r="X249" s="188"/>
      <c r="Y249" s="188"/>
      <c r="Z249" s="188"/>
    </row>
    <row r="250" spans="1:27" ht="12.75">
      <c r="A250" s="184"/>
      <c r="B250" s="185"/>
      <c r="C250" s="184" t="s">
        <v>553</v>
      </c>
      <c r="D250" s="186"/>
      <c r="E250" s="162">
        <v>0</v>
      </c>
      <c r="F250" s="162">
        <v>0</v>
      </c>
      <c r="G250" s="188">
        <f>E250+F250</f>
        <v>0</v>
      </c>
      <c r="H250" s="188">
        <v>0</v>
      </c>
      <c r="I250" s="188">
        <v>0</v>
      </c>
      <c r="J250" s="188">
        <v>0</v>
      </c>
      <c r="K250" s="188">
        <v>0</v>
      </c>
      <c r="L250" s="188">
        <f>J250+I250+K250</f>
        <v>0</v>
      </c>
      <c r="M250" s="188">
        <v>0</v>
      </c>
      <c r="N250" s="188">
        <v>0</v>
      </c>
      <c r="O250" s="188">
        <v>0</v>
      </c>
      <c r="P250" s="188">
        <f>M250+N250+O250</f>
        <v>0</v>
      </c>
      <c r="Q250" s="188">
        <v>0</v>
      </c>
      <c r="R250" s="188">
        <v>0</v>
      </c>
      <c r="S250" s="188">
        <v>0</v>
      </c>
      <c r="T250" s="188">
        <v>0</v>
      </c>
      <c r="U250" s="188">
        <f>Q250+R250+S250+T250</f>
        <v>0</v>
      </c>
      <c r="V250" s="188">
        <f>G250+H250+L250+P250+U250</f>
        <v>0</v>
      </c>
      <c r="W250" s="188">
        <v>0</v>
      </c>
      <c r="X250" s="188">
        <f>V250+W250</f>
        <v>0</v>
      </c>
      <c r="Y250" s="188">
        <v>0</v>
      </c>
      <c r="Z250" s="188">
        <f>X250+Y250</f>
        <v>0</v>
      </c>
      <c r="AA250" s="184"/>
    </row>
    <row r="251" spans="1:27" ht="12.75">
      <c r="A251" s="184"/>
      <c r="B251" s="185"/>
      <c r="C251" s="184" t="s">
        <v>8</v>
      </c>
      <c r="D251" s="186"/>
      <c r="E251" s="162">
        <v>0</v>
      </c>
      <c r="F251" s="162">
        <v>0</v>
      </c>
      <c r="G251" s="188">
        <f>E251+F251</f>
        <v>0</v>
      </c>
      <c r="H251" s="188">
        <v>0</v>
      </c>
      <c r="I251" s="188">
        <v>0</v>
      </c>
      <c r="J251" s="188">
        <v>0</v>
      </c>
      <c r="K251" s="188">
        <v>0</v>
      </c>
      <c r="L251" s="188">
        <f>J251+I251+K251</f>
        <v>0</v>
      </c>
      <c r="M251" s="188">
        <v>0</v>
      </c>
      <c r="N251" s="188">
        <v>0</v>
      </c>
      <c r="O251" s="188">
        <v>0</v>
      </c>
      <c r="P251" s="188">
        <f>M251+N251+O251</f>
        <v>0</v>
      </c>
      <c r="Q251" s="188">
        <v>0</v>
      </c>
      <c r="R251" s="188">
        <v>0</v>
      </c>
      <c r="S251" s="188">
        <v>0</v>
      </c>
      <c r="T251" s="188">
        <v>0</v>
      </c>
      <c r="U251" s="188">
        <f>Q251+R251+S251+T251</f>
        <v>0</v>
      </c>
      <c r="V251" s="188">
        <f>G251+H251+L251+P251+U251</f>
        <v>0</v>
      </c>
      <c r="W251" s="188">
        <v>0</v>
      </c>
      <c r="X251" s="188">
        <f>V251+W251</f>
        <v>0</v>
      </c>
      <c r="Y251" s="188">
        <v>0</v>
      </c>
      <c r="Z251" s="188">
        <f>X251+Y251</f>
        <v>0</v>
      </c>
      <c r="AA251" s="184"/>
    </row>
    <row r="252" spans="1:27" ht="12.75">
      <c r="A252" s="195"/>
      <c r="B252" s="185"/>
      <c r="C252" s="184" t="s">
        <v>9</v>
      </c>
      <c r="D252" s="186"/>
      <c r="E252" s="162">
        <v>0</v>
      </c>
      <c r="F252" s="162">
        <v>0</v>
      </c>
      <c r="G252" s="188">
        <f>E252+F252</f>
        <v>0</v>
      </c>
      <c r="H252" s="188">
        <v>0</v>
      </c>
      <c r="I252" s="188">
        <v>0</v>
      </c>
      <c r="J252" s="188">
        <v>0</v>
      </c>
      <c r="K252" s="188">
        <v>0</v>
      </c>
      <c r="L252" s="188">
        <f>J252+I252+K252</f>
        <v>0</v>
      </c>
      <c r="M252" s="188">
        <v>0</v>
      </c>
      <c r="N252" s="188">
        <v>0</v>
      </c>
      <c r="O252" s="188">
        <v>0</v>
      </c>
      <c r="P252" s="188">
        <f>M252+N252+O252</f>
        <v>0</v>
      </c>
      <c r="Q252" s="188">
        <v>0</v>
      </c>
      <c r="R252" s="188">
        <v>0</v>
      </c>
      <c r="S252" s="188">
        <v>0</v>
      </c>
      <c r="T252" s="188">
        <v>0</v>
      </c>
      <c r="U252" s="188">
        <f>Q252+R252+S252+T252</f>
        <v>0</v>
      </c>
      <c r="V252" s="188">
        <f>G252+H252+L252+P252+U252</f>
        <v>0</v>
      </c>
      <c r="W252" s="188">
        <v>0</v>
      </c>
      <c r="X252" s="188">
        <f>V252+W252</f>
        <v>0</v>
      </c>
      <c r="Y252" s="188">
        <v>0</v>
      </c>
      <c r="Z252" s="188">
        <f>X252+Y252</f>
        <v>0</v>
      </c>
      <c r="AA252" s="195"/>
    </row>
    <row r="253" spans="1:27" ht="12.75">
      <c r="A253" s="195" t="s">
        <v>488</v>
      </c>
      <c r="B253" s="185"/>
      <c r="C253" s="184" t="s">
        <v>555</v>
      </c>
      <c r="D253" s="186"/>
      <c r="E253" s="162">
        <v>0</v>
      </c>
      <c r="F253" s="162">
        <v>0</v>
      </c>
      <c r="G253" s="188">
        <f>E253+F253</f>
        <v>0</v>
      </c>
      <c r="H253" s="188">
        <v>0</v>
      </c>
      <c r="I253" s="188">
        <v>0</v>
      </c>
      <c r="J253" s="188">
        <v>0</v>
      </c>
      <c r="K253" s="188">
        <v>0</v>
      </c>
      <c r="L253" s="188">
        <f>J253+I253+K253</f>
        <v>0</v>
      </c>
      <c r="M253" s="188">
        <v>0</v>
      </c>
      <c r="N253" s="188">
        <v>0</v>
      </c>
      <c r="O253" s="188">
        <v>0</v>
      </c>
      <c r="P253" s="188">
        <f>M253+N253+O253</f>
        <v>0</v>
      </c>
      <c r="Q253" s="188">
        <v>0</v>
      </c>
      <c r="R253" s="188">
        <v>0</v>
      </c>
      <c r="S253" s="188">
        <v>0</v>
      </c>
      <c r="T253" s="188">
        <v>0</v>
      </c>
      <c r="U253" s="188">
        <f>Q253+R253+S253+T253</f>
        <v>0</v>
      </c>
      <c r="V253" s="188">
        <f>G253+H253+L253+P253+U253</f>
        <v>0</v>
      </c>
      <c r="W253" s="188">
        <v>0</v>
      </c>
      <c r="X253" s="188">
        <f>V253+W253</f>
        <v>0</v>
      </c>
      <c r="Y253" s="188">
        <v>0</v>
      </c>
      <c r="Z253" s="188">
        <f>X253+Y253</f>
        <v>0</v>
      </c>
      <c r="AA253" s="195"/>
    </row>
    <row r="254" spans="1:27" ht="12.75">
      <c r="A254" s="160"/>
      <c r="B254" s="190"/>
      <c r="C254" s="81"/>
      <c r="D254" s="191"/>
      <c r="E254" s="126"/>
      <c r="F254" s="126"/>
      <c r="G254" s="192"/>
      <c r="H254" s="192"/>
      <c r="I254" s="192"/>
      <c r="J254" s="192"/>
      <c r="K254" s="192"/>
      <c r="L254" s="192"/>
      <c r="M254" s="192"/>
      <c r="N254" s="192"/>
      <c r="O254" s="192"/>
      <c r="P254" s="192"/>
      <c r="Q254" s="192"/>
      <c r="R254" s="192"/>
      <c r="S254" s="192"/>
      <c r="T254" s="192"/>
      <c r="U254" s="192"/>
      <c r="V254" s="192"/>
      <c r="W254" s="192"/>
      <c r="X254" s="192"/>
      <c r="Y254" s="192"/>
      <c r="Z254" s="192"/>
      <c r="AA254" s="160"/>
    </row>
    <row r="255" spans="1:27" ht="12.75">
      <c r="A255" s="160"/>
      <c r="B255" s="190"/>
      <c r="C255" s="81" t="s">
        <v>10</v>
      </c>
      <c r="D255" s="191"/>
      <c r="E255" s="126">
        <f aca="true" t="shared" si="62" ref="E255:Z255">E248+E250+E251+E252+E253</f>
        <v>0</v>
      </c>
      <c r="F255" s="126">
        <f t="shared" si="62"/>
        <v>13084716.18</v>
      </c>
      <c r="G255" s="192">
        <f t="shared" si="62"/>
        <v>13084716.18</v>
      </c>
      <c r="H255" s="192">
        <f t="shared" si="62"/>
        <v>143535.4</v>
      </c>
      <c r="I255" s="192">
        <f t="shared" si="62"/>
        <v>0</v>
      </c>
      <c r="J255" s="192">
        <f t="shared" si="62"/>
        <v>0</v>
      </c>
      <c r="K255" s="192">
        <f t="shared" si="62"/>
        <v>0</v>
      </c>
      <c r="L255" s="192">
        <f t="shared" si="62"/>
        <v>0</v>
      </c>
      <c r="M255" s="192">
        <f t="shared" si="62"/>
        <v>2410752.77</v>
      </c>
      <c r="N255" s="192">
        <f t="shared" si="62"/>
        <v>25147.44</v>
      </c>
      <c r="O255" s="192">
        <f t="shared" si="62"/>
        <v>58784.55</v>
      </c>
      <c r="P255" s="192">
        <f t="shared" si="62"/>
        <v>2494684.7600000002</v>
      </c>
      <c r="Q255" s="192">
        <f t="shared" si="62"/>
        <v>0</v>
      </c>
      <c r="R255" s="192">
        <f t="shared" si="62"/>
        <v>2201.53</v>
      </c>
      <c r="S255" s="192">
        <f t="shared" si="62"/>
        <v>0</v>
      </c>
      <c r="T255" s="192">
        <f t="shared" si="62"/>
        <v>0</v>
      </c>
      <c r="U255" s="192">
        <f t="shared" si="62"/>
        <v>2201.53</v>
      </c>
      <c r="V255" s="192">
        <f t="shared" si="62"/>
        <v>15725137.870000001</v>
      </c>
      <c r="W255" s="192">
        <f t="shared" si="62"/>
        <v>0</v>
      </c>
      <c r="X255" s="192">
        <f t="shared" si="62"/>
        <v>15725137.870000001</v>
      </c>
      <c r="Y255" s="192">
        <f t="shared" si="62"/>
        <v>-2017211.45</v>
      </c>
      <c r="Z255" s="192">
        <f t="shared" si="62"/>
        <v>13707926.420000002</v>
      </c>
      <c r="AA255" s="160"/>
    </row>
    <row r="256" spans="1:27" ht="12.75">
      <c r="A256" s="160"/>
      <c r="B256" s="190"/>
      <c r="C256" s="81"/>
      <c r="D256" s="191"/>
      <c r="E256" s="126"/>
      <c r="F256" s="126"/>
      <c r="G256" s="192"/>
      <c r="H256" s="192"/>
      <c r="I256" s="192"/>
      <c r="J256" s="192"/>
      <c r="K256" s="192"/>
      <c r="L256" s="192"/>
      <c r="M256" s="192"/>
      <c r="N256" s="192"/>
      <c r="O256" s="192"/>
      <c r="P256" s="192"/>
      <c r="Q256" s="192"/>
      <c r="R256" s="192"/>
      <c r="S256" s="192"/>
      <c r="T256" s="192"/>
      <c r="U256" s="192"/>
      <c r="V256" s="192"/>
      <c r="W256" s="192"/>
      <c r="X256" s="192"/>
      <c r="Y256" s="192"/>
      <c r="Z256" s="192"/>
      <c r="AA256" s="160"/>
    </row>
    <row r="257" spans="1:26" ht="12.75" hidden="1" outlineLevel="1">
      <c r="A257" s="143" t="s">
        <v>11</v>
      </c>
      <c r="C257" s="88" t="s">
        <v>12</v>
      </c>
      <c r="D257" s="88" t="s">
        <v>13</v>
      </c>
      <c r="E257" s="143">
        <v>0</v>
      </c>
      <c r="F257" s="143">
        <v>0</v>
      </c>
      <c r="G257" s="88">
        <f aca="true" t="shared" si="63" ref="G257:G275">E257+F257</f>
        <v>0</v>
      </c>
      <c r="H257" s="143">
        <v>0</v>
      </c>
      <c r="I257" s="143">
        <v>0</v>
      </c>
      <c r="J257" s="143">
        <v>0</v>
      </c>
      <c r="K257" s="143">
        <v>0</v>
      </c>
      <c r="L257" s="143">
        <f aca="true" t="shared" si="64" ref="L257:L275">J257+I257+K257</f>
        <v>0</v>
      </c>
      <c r="M257" s="143">
        <v>10000000</v>
      </c>
      <c r="N257" s="143">
        <v>10000000</v>
      </c>
      <c r="O257" s="143">
        <v>0</v>
      </c>
      <c r="P257" s="143">
        <f aca="true" t="shared" si="65" ref="P257:P275">M257+N257+O257</f>
        <v>20000000</v>
      </c>
      <c r="Q257" s="88">
        <v>0</v>
      </c>
      <c r="R257" s="88">
        <v>0</v>
      </c>
      <c r="S257" s="88">
        <v>0</v>
      </c>
      <c r="T257" s="88">
        <v>0</v>
      </c>
      <c r="U257" s="88">
        <f aca="true" t="shared" si="66" ref="U257:U275">Q257+R257+S257+T257</f>
        <v>0</v>
      </c>
      <c r="V257" s="88">
        <f aca="true" t="shared" si="67" ref="V257:V275">G257+H257+L257+P257+U257</f>
        <v>20000000</v>
      </c>
      <c r="W257" s="143">
        <v>0</v>
      </c>
      <c r="X257" s="143">
        <f aca="true" t="shared" si="68" ref="X257:X275">V257+W257</f>
        <v>20000000</v>
      </c>
      <c r="Y257" s="88">
        <v>0</v>
      </c>
      <c r="Z257" s="143">
        <f aca="true" t="shared" si="69" ref="Z257:Z275">X257+Y257</f>
        <v>20000000</v>
      </c>
    </row>
    <row r="258" spans="1:26" ht="12.75" hidden="1" outlineLevel="1">
      <c r="A258" s="143" t="s">
        <v>14</v>
      </c>
      <c r="C258" s="88" t="s">
        <v>15</v>
      </c>
      <c r="D258" s="88" t="s">
        <v>16</v>
      </c>
      <c r="E258" s="143">
        <v>0</v>
      </c>
      <c r="F258" s="143">
        <v>0</v>
      </c>
      <c r="G258" s="88">
        <f t="shared" si="63"/>
        <v>0</v>
      </c>
      <c r="H258" s="143">
        <v>0</v>
      </c>
      <c r="I258" s="143">
        <v>0</v>
      </c>
      <c r="J258" s="143">
        <v>0</v>
      </c>
      <c r="K258" s="143">
        <v>0</v>
      </c>
      <c r="L258" s="143">
        <f t="shared" si="64"/>
        <v>0</v>
      </c>
      <c r="M258" s="143">
        <v>-20000000</v>
      </c>
      <c r="N258" s="143">
        <v>0</v>
      </c>
      <c r="O258" s="143">
        <v>0</v>
      </c>
      <c r="P258" s="143">
        <f t="shared" si="65"/>
        <v>-20000000</v>
      </c>
      <c r="Q258" s="88">
        <v>0</v>
      </c>
      <c r="R258" s="88">
        <v>0</v>
      </c>
      <c r="S258" s="88">
        <v>0</v>
      </c>
      <c r="T258" s="88">
        <v>0</v>
      </c>
      <c r="U258" s="88">
        <f t="shared" si="66"/>
        <v>0</v>
      </c>
      <c r="V258" s="88">
        <f t="shared" si="67"/>
        <v>-20000000</v>
      </c>
      <c r="W258" s="143">
        <v>0</v>
      </c>
      <c r="X258" s="143">
        <f t="shared" si="68"/>
        <v>-20000000</v>
      </c>
      <c r="Y258" s="88">
        <v>0</v>
      </c>
      <c r="Z258" s="143">
        <f t="shared" si="69"/>
        <v>-20000000</v>
      </c>
    </row>
    <row r="259" spans="1:27" ht="12.75" collapsed="1">
      <c r="A259" s="184" t="s">
        <v>17</v>
      </c>
      <c r="B259" s="185"/>
      <c r="C259" s="184" t="s">
        <v>556</v>
      </c>
      <c r="D259" s="186"/>
      <c r="E259" s="162">
        <v>0</v>
      </c>
      <c r="F259" s="162">
        <v>0</v>
      </c>
      <c r="G259" s="188">
        <f t="shared" si="63"/>
        <v>0</v>
      </c>
      <c r="H259" s="188">
        <v>0</v>
      </c>
      <c r="I259" s="188">
        <v>0</v>
      </c>
      <c r="J259" s="188">
        <v>0</v>
      </c>
      <c r="K259" s="188">
        <v>0</v>
      </c>
      <c r="L259" s="188">
        <f t="shared" si="64"/>
        <v>0</v>
      </c>
      <c r="M259" s="188">
        <v>-10000000</v>
      </c>
      <c r="N259" s="188">
        <v>10000000</v>
      </c>
      <c r="O259" s="188">
        <v>0</v>
      </c>
      <c r="P259" s="188">
        <f t="shared" si="65"/>
        <v>0</v>
      </c>
      <c r="Q259" s="188">
        <v>0</v>
      </c>
      <c r="R259" s="188">
        <v>0</v>
      </c>
      <c r="S259" s="188">
        <v>0</v>
      </c>
      <c r="T259" s="188">
        <v>0</v>
      </c>
      <c r="U259" s="188">
        <f t="shared" si="66"/>
        <v>0</v>
      </c>
      <c r="V259" s="188">
        <f t="shared" si="67"/>
        <v>0</v>
      </c>
      <c r="W259" s="188">
        <v>0</v>
      </c>
      <c r="X259" s="188">
        <f t="shared" si="68"/>
        <v>0</v>
      </c>
      <c r="Y259" s="188">
        <v>0</v>
      </c>
      <c r="Z259" s="188">
        <f t="shared" si="69"/>
        <v>0</v>
      </c>
      <c r="AA259" s="184"/>
    </row>
    <row r="260" spans="1:26" ht="12.75" hidden="1" outlineLevel="1">
      <c r="A260" s="143" t="s">
        <v>18</v>
      </c>
      <c r="C260" s="88" t="s">
        <v>19</v>
      </c>
      <c r="D260" s="88" t="s">
        <v>20</v>
      </c>
      <c r="E260" s="143">
        <v>0</v>
      </c>
      <c r="F260" s="143">
        <v>30000</v>
      </c>
      <c r="G260" s="88">
        <f t="shared" si="63"/>
        <v>30000</v>
      </c>
      <c r="H260" s="143">
        <v>5010.76</v>
      </c>
      <c r="I260" s="143">
        <v>0</v>
      </c>
      <c r="J260" s="143">
        <v>0</v>
      </c>
      <c r="K260" s="143">
        <v>0</v>
      </c>
      <c r="L260" s="143">
        <f t="shared" si="64"/>
        <v>0</v>
      </c>
      <c r="M260" s="143">
        <v>0</v>
      </c>
      <c r="N260" s="143">
        <v>0</v>
      </c>
      <c r="O260" s="143">
        <v>0</v>
      </c>
      <c r="P260" s="143">
        <f t="shared" si="65"/>
        <v>0</v>
      </c>
      <c r="Q260" s="88">
        <v>1442353.96</v>
      </c>
      <c r="R260" s="88">
        <v>0</v>
      </c>
      <c r="S260" s="88">
        <v>0</v>
      </c>
      <c r="T260" s="88">
        <v>0</v>
      </c>
      <c r="U260" s="88">
        <f t="shared" si="66"/>
        <v>1442353.96</v>
      </c>
      <c r="V260" s="88">
        <f t="shared" si="67"/>
        <v>1477364.72</v>
      </c>
      <c r="W260" s="143">
        <v>0</v>
      </c>
      <c r="X260" s="143">
        <f t="shared" si="68"/>
        <v>1477364.72</v>
      </c>
      <c r="Y260" s="88">
        <v>0</v>
      </c>
      <c r="Z260" s="143">
        <f t="shared" si="69"/>
        <v>1477364.72</v>
      </c>
    </row>
    <row r="261" spans="1:26" ht="12.75" hidden="1" outlineLevel="1">
      <c r="A261" s="143" t="s">
        <v>21</v>
      </c>
      <c r="C261" s="88" t="s">
        <v>22</v>
      </c>
      <c r="D261" s="88" t="s">
        <v>23</v>
      </c>
      <c r="E261" s="143">
        <v>0</v>
      </c>
      <c r="F261" s="143">
        <v>1960000</v>
      </c>
      <c r="G261" s="88">
        <f t="shared" si="63"/>
        <v>1960000</v>
      </c>
      <c r="H261" s="143">
        <v>0</v>
      </c>
      <c r="I261" s="143">
        <v>0</v>
      </c>
      <c r="J261" s="143">
        <v>0</v>
      </c>
      <c r="K261" s="143">
        <v>0</v>
      </c>
      <c r="L261" s="143">
        <f t="shared" si="64"/>
        <v>0</v>
      </c>
      <c r="M261" s="143">
        <v>0</v>
      </c>
      <c r="N261" s="143">
        <v>0</v>
      </c>
      <c r="O261" s="143">
        <v>0</v>
      </c>
      <c r="P261" s="143">
        <f t="shared" si="65"/>
        <v>0</v>
      </c>
      <c r="Q261" s="88">
        <v>796290.33</v>
      </c>
      <c r="R261" s="88">
        <v>0</v>
      </c>
      <c r="S261" s="88">
        <v>0</v>
      </c>
      <c r="T261" s="88">
        <v>0</v>
      </c>
      <c r="U261" s="88">
        <f t="shared" si="66"/>
        <v>796290.33</v>
      </c>
      <c r="V261" s="88">
        <f t="shared" si="67"/>
        <v>2756290.33</v>
      </c>
      <c r="W261" s="143">
        <v>0</v>
      </c>
      <c r="X261" s="143">
        <f t="shared" si="68"/>
        <v>2756290.33</v>
      </c>
      <c r="Y261" s="88">
        <v>0</v>
      </c>
      <c r="Z261" s="143">
        <f t="shared" si="69"/>
        <v>2756290.33</v>
      </c>
    </row>
    <row r="262" spans="1:26" ht="12.75" hidden="1" outlineLevel="1">
      <c r="A262" s="143" t="s">
        <v>24</v>
      </c>
      <c r="C262" s="88" t="s">
        <v>25</v>
      </c>
      <c r="D262" s="88" t="s">
        <v>26</v>
      </c>
      <c r="E262" s="143">
        <v>0</v>
      </c>
      <c r="F262" s="143">
        <v>0</v>
      </c>
      <c r="G262" s="88">
        <f t="shared" si="63"/>
        <v>0</v>
      </c>
      <c r="H262" s="143">
        <v>0</v>
      </c>
      <c r="I262" s="143">
        <v>0</v>
      </c>
      <c r="J262" s="143">
        <v>0</v>
      </c>
      <c r="K262" s="143">
        <v>0</v>
      </c>
      <c r="L262" s="143">
        <f t="shared" si="64"/>
        <v>0</v>
      </c>
      <c r="M262" s="143">
        <v>0</v>
      </c>
      <c r="N262" s="143">
        <v>0</v>
      </c>
      <c r="O262" s="143">
        <v>0</v>
      </c>
      <c r="P262" s="143">
        <f t="shared" si="65"/>
        <v>0</v>
      </c>
      <c r="Q262" s="88">
        <v>450000</v>
      </c>
      <c r="R262" s="88">
        <v>0</v>
      </c>
      <c r="S262" s="88">
        <v>0</v>
      </c>
      <c r="T262" s="88">
        <v>0</v>
      </c>
      <c r="U262" s="88">
        <f t="shared" si="66"/>
        <v>450000</v>
      </c>
      <c r="V262" s="88">
        <f t="shared" si="67"/>
        <v>450000</v>
      </c>
      <c r="W262" s="143">
        <v>0</v>
      </c>
      <c r="X262" s="143">
        <f t="shared" si="68"/>
        <v>450000</v>
      </c>
      <c r="Y262" s="88">
        <v>0</v>
      </c>
      <c r="Z262" s="143">
        <f t="shared" si="69"/>
        <v>450000</v>
      </c>
    </row>
    <row r="263" spans="1:26" ht="12.75" hidden="1" outlineLevel="1">
      <c r="A263" s="143" t="s">
        <v>27</v>
      </c>
      <c r="C263" s="88" t="s">
        <v>28</v>
      </c>
      <c r="D263" s="88" t="s">
        <v>29</v>
      </c>
      <c r="E263" s="143">
        <v>0</v>
      </c>
      <c r="F263" s="143">
        <v>0</v>
      </c>
      <c r="G263" s="88">
        <f t="shared" si="63"/>
        <v>0</v>
      </c>
      <c r="H263" s="143">
        <v>0</v>
      </c>
      <c r="I263" s="143">
        <v>0</v>
      </c>
      <c r="J263" s="143">
        <v>0</v>
      </c>
      <c r="K263" s="143">
        <v>0</v>
      </c>
      <c r="L263" s="143">
        <f t="shared" si="64"/>
        <v>0</v>
      </c>
      <c r="M263" s="143">
        <v>3418870.73</v>
      </c>
      <c r="N263" s="143">
        <v>0</v>
      </c>
      <c r="O263" s="143">
        <v>0</v>
      </c>
      <c r="P263" s="143">
        <f t="shared" si="65"/>
        <v>3418870.73</v>
      </c>
      <c r="Q263" s="88">
        <v>0</v>
      </c>
      <c r="R263" s="88">
        <v>0</v>
      </c>
      <c r="S263" s="88">
        <v>0</v>
      </c>
      <c r="T263" s="88">
        <v>0</v>
      </c>
      <c r="U263" s="88">
        <f t="shared" si="66"/>
        <v>0</v>
      </c>
      <c r="V263" s="88">
        <f t="shared" si="67"/>
        <v>3418870.73</v>
      </c>
      <c r="W263" s="143">
        <v>0</v>
      </c>
      <c r="X263" s="143">
        <f t="shared" si="68"/>
        <v>3418870.73</v>
      </c>
      <c r="Y263" s="88">
        <v>0</v>
      </c>
      <c r="Z263" s="143">
        <f t="shared" si="69"/>
        <v>3418870.73</v>
      </c>
    </row>
    <row r="264" spans="1:26" ht="12.75" hidden="1" outlineLevel="1">
      <c r="A264" s="143" t="s">
        <v>30</v>
      </c>
      <c r="C264" s="88" t="s">
        <v>31</v>
      </c>
      <c r="D264" s="88" t="s">
        <v>32</v>
      </c>
      <c r="E264" s="143">
        <v>-63328.7</v>
      </c>
      <c r="F264" s="143">
        <v>-687034.26</v>
      </c>
      <c r="G264" s="88">
        <f t="shared" si="63"/>
        <v>-750362.96</v>
      </c>
      <c r="H264" s="143">
        <v>0</v>
      </c>
      <c r="I264" s="143">
        <v>0</v>
      </c>
      <c r="J264" s="143">
        <v>0</v>
      </c>
      <c r="K264" s="143">
        <v>0</v>
      </c>
      <c r="L264" s="143">
        <f t="shared" si="64"/>
        <v>0</v>
      </c>
      <c r="M264" s="143">
        <v>0</v>
      </c>
      <c r="N264" s="143">
        <v>0</v>
      </c>
      <c r="O264" s="143">
        <v>-5010.76</v>
      </c>
      <c r="P264" s="143">
        <f t="shared" si="65"/>
        <v>-5010.76</v>
      </c>
      <c r="Q264" s="88">
        <v>-764935</v>
      </c>
      <c r="R264" s="88">
        <v>0</v>
      </c>
      <c r="S264" s="88">
        <v>0</v>
      </c>
      <c r="T264" s="88">
        <v>0</v>
      </c>
      <c r="U264" s="88">
        <f t="shared" si="66"/>
        <v>-764935</v>
      </c>
      <c r="V264" s="88">
        <f t="shared" si="67"/>
        <v>-1520308.72</v>
      </c>
      <c r="W264" s="143">
        <v>0</v>
      </c>
      <c r="X264" s="143">
        <f t="shared" si="68"/>
        <v>-1520308.72</v>
      </c>
      <c r="Y264" s="88">
        <v>0</v>
      </c>
      <c r="Z264" s="143">
        <f t="shared" si="69"/>
        <v>-1520308.72</v>
      </c>
    </row>
    <row r="265" spans="1:26" ht="12.75" hidden="1" outlineLevel="1">
      <c r="A265" s="143" t="s">
        <v>33</v>
      </c>
      <c r="C265" s="88" t="s">
        <v>34</v>
      </c>
      <c r="D265" s="88" t="s">
        <v>35</v>
      </c>
      <c r="E265" s="143">
        <v>0</v>
      </c>
      <c r="F265" s="143">
        <v>-822940.05</v>
      </c>
      <c r="G265" s="88">
        <f t="shared" si="63"/>
        <v>-822940.05</v>
      </c>
      <c r="H265" s="143">
        <v>0</v>
      </c>
      <c r="I265" s="143">
        <v>0</v>
      </c>
      <c r="J265" s="143">
        <v>0</v>
      </c>
      <c r="K265" s="143">
        <v>0</v>
      </c>
      <c r="L265" s="143">
        <f t="shared" si="64"/>
        <v>0</v>
      </c>
      <c r="M265" s="143">
        <v>0</v>
      </c>
      <c r="N265" s="143">
        <v>0</v>
      </c>
      <c r="O265" s="143">
        <v>0</v>
      </c>
      <c r="P265" s="143">
        <f t="shared" si="65"/>
        <v>0</v>
      </c>
      <c r="Q265" s="88">
        <v>-88481.62</v>
      </c>
      <c r="R265" s="88">
        <v>0</v>
      </c>
      <c r="S265" s="88">
        <v>0</v>
      </c>
      <c r="T265" s="88">
        <v>0</v>
      </c>
      <c r="U265" s="88">
        <f t="shared" si="66"/>
        <v>-88481.62</v>
      </c>
      <c r="V265" s="88">
        <f t="shared" si="67"/>
        <v>-911421.67</v>
      </c>
      <c r="W265" s="143">
        <v>0</v>
      </c>
      <c r="X265" s="143">
        <f t="shared" si="68"/>
        <v>-911421.67</v>
      </c>
      <c r="Y265" s="88">
        <v>0</v>
      </c>
      <c r="Z265" s="143">
        <f t="shared" si="69"/>
        <v>-911421.67</v>
      </c>
    </row>
    <row r="266" spans="1:26" ht="12.75" hidden="1" outlineLevel="1">
      <c r="A266" s="143" t="s">
        <v>36</v>
      </c>
      <c r="C266" s="88" t="s">
        <v>37</v>
      </c>
      <c r="D266" s="88" t="s">
        <v>38</v>
      </c>
      <c r="E266" s="143">
        <v>0</v>
      </c>
      <c r="F266" s="143">
        <v>-450000</v>
      </c>
      <c r="G266" s="88">
        <f t="shared" si="63"/>
        <v>-450000</v>
      </c>
      <c r="H266" s="143">
        <v>0</v>
      </c>
      <c r="I266" s="143">
        <v>0</v>
      </c>
      <c r="J266" s="143">
        <v>0</v>
      </c>
      <c r="K266" s="143">
        <v>0</v>
      </c>
      <c r="L266" s="143">
        <f t="shared" si="64"/>
        <v>0</v>
      </c>
      <c r="M266" s="143">
        <v>0</v>
      </c>
      <c r="N266" s="143">
        <v>0</v>
      </c>
      <c r="O266" s="143">
        <v>0</v>
      </c>
      <c r="P266" s="143">
        <f t="shared" si="65"/>
        <v>0</v>
      </c>
      <c r="Q266" s="88">
        <v>0</v>
      </c>
      <c r="R266" s="88">
        <v>0</v>
      </c>
      <c r="S266" s="88">
        <v>0</v>
      </c>
      <c r="T266" s="88">
        <v>0</v>
      </c>
      <c r="U266" s="88">
        <f t="shared" si="66"/>
        <v>0</v>
      </c>
      <c r="V266" s="88">
        <f t="shared" si="67"/>
        <v>-450000</v>
      </c>
      <c r="W266" s="143">
        <v>0</v>
      </c>
      <c r="X266" s="143">
        <f t="shared" si="68"/>
        <v>-450000</v>
      </c>
      <c r="Y266" s="88">
        <v>0</v>
      </c>
      <c r="Z266" s="143">
        <f t="shared" si="69"/>
        <v>-450000</v>
      </c>
    </row>
    <row r="267" spans="1:26" ht="12.75" hidden="1" outlineLevel="1">
      <c r="A267" s="143" t="s">
        <v>39</v>
      </c>
      <c r="C267" s="88" t="s">
        <v>40</v>
      </c>
      <c r="D267" s="88" t="s">
        <v>41</v>
      </c>
      <c r="E267" s="143">
        <v>0</v>
      </c>
      <c r="F267" s="143">
        <v>-3449528</v>
      </c>
      <c r="G267" s="88">
        <f t="shared" si="63"/>
        <v>-3449528</v>
      </c>
      <c r="H267" s="143">
        <v>0</v>
      </c>
      <c r="I267" s="143">
        <v>0</v>
      </c>
      <c r="J267" s="143">
        <v>0</v>
      </c>
      <c r="K267" s="143">
        <v>0</v>
      </c>
      <c r="L267" s="143">
        <f t="shared" si="64"/>
        <v>0</v>
      </c>
      <c r="M267" s="143">
        <v>-1044760</v>
      </c>
      <c r="N267" s="143">
        <v>0</v>
      </c>
      <c r="O267" s="143">
        <v>0</v>
      </c>
      <c r="P267" s="143">
        <f t="shared" si="65"/>
        <v>-1044760</v>
      </c>
      <c r="Q267" s="88">
        <v>0</v>
      </c>
      <c r="R267" s="88">
        <v>0</v>
      </c>
      <c r="S267" s="88">
        <v>0</v>
      </c>
      <c r="T267" s="88">
        <v>0</v>
      </c>
      <c r="U267" s="88">
        <f t="shared" si="66"/>
        <v>0</v>
      </c>
      <c r="V267" s="88">
        <f t="shared" si="67"/>
        <v>-4494288</v>
      </c>
      <c r="W267" s="143">
        <v>0</v>
      </c>
      <c r="X267" s="143">
        <f t="shared" si="68"/>
        <v>-4494288</v>
      </c>
      <c r="Y267" s="88">
        <v>0</v>
      </c>
      <c r="Z267" s="143">
        <f t="shared" si="69"/>
        <v>-4494288</v>
      </c>
    </row>
    <row r="268" spans="1:27" ht="12.75" collapsed="1">
      <c r="A268" s="184" t="s">
        <v>42</v>
      </c>
      <c r="B268" s="185"/>
      <c r="C268" s="184" t="s">
        <v>557</v>
      </c>
      <c r="D268" s="186"/>
      <c r="E268" s="162">
        <v>-63328.7</v>
      </c>
      <c r="F268" s="162">
        <v>-3419502.31</v>
      </c>
      <c r="G268" s="188">
        <f t="shared" si="63"/>
        <v>-3482831.0100000002</v>
      </c>
      <c r="H268" s="188">
        <v>5010.76</v>
      </c>
      <c r="I268" s="188">
        <v>0</v>
      </c>
      <c r="J268" s="188">
        <v>0</v>
      </c>
      <c r="K268" s="188">
        <v>0</v>
      </c>
      <c r="L268" s="188">
        <f t="shared" si="64"/>
        <v>0</v>
      </c>
      <c r="M268" s="188">
        <v>2374110.73</v>
      </c>
      <c r="N268" s="188">
        <v>0</v>
      </c>
      <c r="O268" s="188">
        <v>-5010.76</v>
      </c>
      <c r="P268" s="188">
        <f t="shared" si="65"/>
        <v>2369099.97</v>
      </c>
      <c r="Q268" s="188">
        <v>1835227.67</v>
      </c>
      <c r="R268" s="188">
        <v>0</v>
      </c>
      <c r="S268" s="188">
        <v>0</v>
      </c>
      <c r="T268" s="188">
        <v>0</v>
      </c>
      <c r="U268" s="188">
        <f t="shared" si="66"/>
        <v>1835227.67</v>
      </c>
      <c r="V268" s="188">
        <f t="shared" si="67"/>
        <v>726507.3899999997</v>
      </c>
      <c r="W268" s="188">
        <v>0</v>
      </c>
      <c r="X268" s="188">
        <f t="shared" si="68"/>
        <v>726507.3899999997</v>
      </c>
      <c r="Y268" s="188">
        <v>0</v>
      </c>
      <c r="Z268" s="188">
        <f t="shared" si="69"/>
        <v>726507.3899999997</v>
      </c>
      <c r="AA268" s="184"/>
    </row>
    <row r="269" spans="1:26" ht="12.75" hidden="1" outlineLevel="1">
      <c r="A269" s="143" t="s">
        <v>43</v>
      </c>
      <c r="C269" s="88" t="s">
        <v>44</v>
      </c>
      <c r="D269" s="88" t="s">
        <v>45</v>
      </c>
      <c r="E269" s="143">
        <v>0</v>
      </c>
      <c r="F269" s="143">
        <v>146969.03</v>
      </c>
      <c r="G269" s="88">
        <f t="shared" si="63"/>
        <v>146969.03</v>
      </c>
      <c r="H269" s="143">
        <v>-187879.19</v>
      </c>
      <c r="I269" s="143">
        <v>0</v>
      </c>
      <c r="J269" s="143">
        <v>0</v>
      </c>
      <c r="K269" s="143">
        <v>0</v>
      </c>
      <c r="L269" s="143">
        <f t="shared" si="64"/>
        <v>0</v>
      </c>
      <c r="M269" s="143">
        <v>0</v>
      </c>
      <c r="N269" s="143">
        <v>0</v>
      </c>
      <c r="O269" s="143">
        <v>0</v>
      </c>
      <c r="P269" s="143">
        <f t="shared" si="65"/>
        <v>0</v>
      </c>
      <c r="Q269" s="88">
        <v>0</v>
      </c>
      <c r="R269" s="88">
        <v>0</v>
      </c>
      <c r="S269" s="88">
        <v>0</v>
      </c>
      <c r="T269" s="88">
        <v>0</v>
      </c>
      <c r="U269" s="88">
        <f t="shared" si="66"/>
        <v>0</v>
      </c>
      <c r="V269" s="88">
        <f t="shared" si="67"/>
        <v>-40910.16</v>
      </c>
      <c r="W269" s="143">
        <v>0</v>
      </c>
      <c r="X269" s="143">
        <f t="shared" si="68"/>
        <v>-40910.16</v>
      </c>
      <c r="Y269" s="88">
        <v>0</v>
      </c>
      <c r="Z269" s="143">
        <f t="shared" si="69"/>
        <v>-40910.16</v>
      </c>
    </row>
    <row r="270" spans="1:26" ht="12.75" hidden="1" outlineLevel="1">
      <c r="A270" s="143" t="s">
        <v>46</v>
      </c>
      <c r="C270" s="88" t="s">
        <v>47</v>
      </c>
      <c r="D270" s="88" t="s">
        <v>48</v>
      </c>
      <c r="E270" s="143">
        <v>-6688</v>
      </c>
      <c r="F270" s="143">
        <v>8529546.03</v>
      </c>
      <c r="G270" s="88">
        <f t="shared" si="63"/>
        <v>8522858.03</v>
      </c>
      <c r="H270" s="143">
        <v>-104083.35</v>
      </c>
      <c r="I270" s="143">
        <v>0</v>
      </c>
      <c r="J270" s="143">
        <v>0</v>
      </c>
      <c r="K270" s="143">
        <v>0</v>
      </c>
      <c r="L270" s="143">
        <f t="shared" si="64"/>
        <v>0</v>
      </c>
      <c r="M270" s="143">
        <v>0</v>
      </c>
      <c r="N270" s="143">
        <v>0</v>
      </c>
      <c r="O270" s="143">
        <v>0</v>
      </c>
      <c r="P270" s="143">
        <f t="shared" si="65"/>
        <v>0</v>
      </c>
      <c r="Q270" s="88">
        <v>0</v>
      </c>
      <c r="R270" s="88">
        <v>0</v>
      </c>
      <c r="S270" s="88">
        <v>0</v>
      </c>
      <c r="T270" s="88">
        <v>0</v>
      </c>
      <c r="U270" s="88">
        <f t="shared" si="66"/>
        <v>0</v>
      </c>
      <c r="V270" s="88">
        <f t="shared" si="67"/>
        <v>8418774.68</v>
      </c>
      <c r="W270" s="143">
        <v>0</v>
      </c>
      <c r="X270" s="143">
        <f t="shared" si="68"/>
        <v>8418774.68</v>
      </c>
      <c r="Y270" s="88">
        <v>0</v>
      </c>
      <c r="Z270" s="143">
        <f t="shared" si="69"/>
        <v>8418774.68</v>
      </c>
    </row>
    <row r="271" spans="1:26" ht="12.75" hidden="1" outlineLevel="1">
      <c r="A271" s="143" t="s">
        <v>49</v>
      </c>
      <c r="C271" s="88" t="s">
        <v>50</v>
      </c>
      <c r="D271" s="88" t="s">
        <v>51</v>
      </c>
      <c r="E271" s="143">
        <v>0</v>
      </c>
      <c r="F271" s="143">
        <v>11743.68</v>
      </c>
      <c r="G271" s="88">
        <f t="shared" si="63"/>
        <v>11743.68</v>
      </c>
      <c r="H271" s="143">
        <v>0</v>
      </c>
      <c r="I271" s="143">
        <v>0</v>
      </c>
      <c r="J271" s="143">
        <v>0</v>
      </c>
      <c r="K271" s="143">
        <v>0</v>
      </c>
      <c r="L271" s="143">
        <f t="shared" si="64"/>
        <v>0</v>
      </c>
      <c r="M271" s="143">
        <v>0</v>
      </c>
      <c r="N271" s="143">
        <v>0</v>
      </c>
      <c r="O271" s="143">
        <v>0</v>
      </c>
      <c r="P271" s="143">
        <f t="shared" si="65"/>
        <v>0</v>
      </c>
      <c r="Q271" s="88">
        <v>0</v>
      </c>
      <c r="R271" s="88">
        <v>0</v>
      </c>
      <c r="S271" s="88">
        <v>0</v>
      </c>
      <c r="T271" s="88">
        <v>0</v>
      </c>
      <c r="U271" s="88">
        <f t="shared" si="66"/>
        <v>0</v>
      </c>
      <c r="V271" s="88">
        <f t="shared" si="67"/>
        <v>11743.68</v>
      </c>
      <c r="W271" s="143">
        <v>0</v>
      </c>
      <c r="X271" s="143">
        <f t="shared" si="68"/>
        <v>11743.68</v>
      </c>
      <c r="Y271" s="88">
        <v>0</v>
      </c>
      <c r="Z271" s="143">
        <f t="shared" si="69"/>
        <v>11743.68</v>
      </c>
    </row>
    <row r="272" spans="1:26" ht="12.75" hidden="1" outlineLevel="1">
      <c r="A272" s="143" t="s">
        <v>52</v>
      </c>
      <c r="C272" s="88" t="s">
        <v>53</v>
      </c>
      <c r="D272" s="88" t="s">
        <v>54</v>
      </c>
      <c r="E272" s="143">
        <v>0</v>
      </c>
      <c r="F272" s="143">
        <v>-2070581.86</v>
      </c>
      <c r="G272" s="88">
        <f t="shared" si="63"/>
        <v>-2070581.86</v>
      </c>
      <c r="H272" s="143">
        <v>-14978.2</v>
      </c>
      <c r="I272" s="143">
        <v>0</v>
      </c>
      <c r="J272" s="143">
        <v>0</v>
      </c>
      <c r="K272" s="143">
        <v>0</v>
      </c>
      <c r="L272" s="143">
        <f t="shared" si="64"/>
        <v>0</v>
      </c>
      <c r="M272" s="143">
        <v>0</v>
      </c>
      <c r="N272" s="143">
        <v>0</v>
      </c>
      <c r="O272" s="143">
        <v>0</v>
      </c>
      <c r="P272" s="143">
        <f t="shared" si="65"/>
        <v>0</v>
      </c>
      <c r="Q272" s="88">
        <v>0</v>
      </c>
      <c r="R272" s="88">
        <v>0</v>
      </c>
      <c r="S272" s="88">
        <v>0</v>
      </c>
      <c r="T272" s="88">
        <v>0</v>
      </c>
      <c r="U272" s="88">
        <f t="shared" si="66"/>
        <v>0</v>
      </c>
      <c r="V272" s="88">
        <f t="shared" si="67"/>
        <v>-2085560.06</v>
      </c>
      <c r="W272" s="143">
        <v>0</v>
      </c>
      <c r="X272" s="143">
        <f t="shared" si="68"/>
        <v>-2085560.06</v>
      </c>
      <c r="Y272" s="88">
        <v>0</v>
      </c>
      <c r="Z272" s="143">
        <f t="shared" si="69"/>
        <v>-2085560.06</v>
      </c>
    </row>
    <row r="273" spans="1:26" ht="12.75" hidden="1" outlineLevel="1">
      <c r="A273" s="143" t="s">
        <v>55</v>
      </c>
      <c r="C273" s="88" t="s">
        <v>56</v>
      </c>
      <c r="D273" s="88" t="s">
        <v>57</v>
      </c>
      <c r="E273" s="143">
        <v>0</v>
      </c>
      <c r="F273" s="143">
        <v>0</v>
      </c>
      <c r="G273" s="88">
        <f t="shared" si="63"/>
        <v>0</v>
      </c>
      <c r="H273" s="143">
        <v>-15906.88</v>
      </c>
      <c r="I273" s="143">
        <v>0</v>
      </c>
      <c r="J273" s="143">
        <v>0</v>
      </c>
      <c r="K273" s="143">
        <v>0</v>
      </c>
      <c r="L273" s="143">
        <f t="shared" si="64"/>
        <v>0</v>
      </c>
      <c r="M273" s="143">
        <v>0</v>
      </c>
      <c r="N273" s="143">
        <v>0</v>
      </c>
      <c r="O273" s="143">
        <v>0</v>
      </c>
      <c r="P273" s="143">
        <f t="shared" si="65"/>
        <v>0</v>
      </c>
      <c r="Q273" s="88">
        <v>0</v>
      </c>
      <c r="R273" s="88">
        <v>0</v>
      </c>
      <c r="S273" s="88">
        <v>0</v>
      </c>
      <c r="T273" s="88">
        <v>0</v>
      </c>
      <c r="U273" s="88">
        <f t="shared" si="66"/>
        <v>0</v>
      </c>
      <c r="V273" s="88">
        <f t="shared" si="67"/>
        <v>-15906.88</v>
      </c>
      <c r="W273" s="143">
        <v>0</v>
      </c>
      <c r="X273" s="143">
        <f t="shared" si="68"/>
        <v>-15906.88</v>
      </c>
      <c r="Y273" s="88">
        <v>0</v>
      </c>
      <c r="Z273" s="143">
        <f t="shared" si="69"/>
        <v>-15906.88</v>
      </c>
    </row>
    <row r="274" spans="1:27" ht="12.75" collapsed="1">
      <c r="A274" s="88" t="s">
        <v>58</v>
      </c>
      <c r="B274" s="185"/>
      <c r="C274" s="184" t="s">
        <v>558</v>
      </c>
      <c r="D274" s="186"/>
      <c r="E274" s="162">
        <v>-6688</v>
      </c>
      <c r="F274" s="162">
        <v>6617676.88</v>
      </c>
      <c r="G274" s="188">
        <f t="shared" si="63"/>
        <v>6610988.88</v>
      </c>
      <c r="H274" s="188">
        <v>-322847.62</v>
      </c>
      <c r="I274" s="188">
        <v>0</v>
      </c>
      <c r="J274" s="188">
        <v>0</v>
      </c>
      <c r="K274" s="188">
        <v>0</v>
      </c>
      <c r="L274" s="188">
        <f t="shared" si="64"/>
        <v>0</v>
      </c>
      <c r="M274" s="188">
        <v>0</v>
      </c>
      <c r="N274" s="188">
        <v>0</v>
      </c>
      <c r="O274" s="188">
        <v>0</v>
      </c>
      <c r="P274" s="188">
        <f t="shared" si="65"/>
        <v>0</v>
      </c>
      <c r="Q274" s="188">
        <v>0</v>
      </c>
      <c r="R274" s="188">
        <v>0</v>
      </c>
      <c r="S274" s="188">
        <v>0</v>
      </c>
      <c r="T274" s="188">
        <v>0</v>
      </c>
      <c r="U274" s="188">
        <f t="shared" si="66"/>
        <v>0</v>
      </c>
      <c r="V274" s="188">
        <f t="shared" si="67"/>
        <v>6288141.26</v>
      </c>
      <c r="W274" s="188">
        <v>0</v>
      </c>
      <c r="X274" s="188">
        <f t="shared" si="68"/>
        <v>6288141.26</v>
      </c>
      <c r="Y274" s="188">
        <v>0</v>
      </c>
      <c r="Z274" s="188">
        <f t="shared" si="69"/>
        <v>6288141.26</v>
      </c>
      <c r="AA274" s="88"/>
    </row>
    <row r="275" spans="1:27" ht="12.75">
      <c r="A275" s="88" t="s">
        <v>59</v>
      </c>
      <c r="B275" s="185"/>
      <c r="C275" s="184" t="s">
        <v>60</v>
      </c>
      <c r="D275" s="186"/>
      <c r="E275" s="162">
        <v>0</v>
      </c>
      <c r="F275" s="162">
        <v>0</v>
      </c>
      <c r="G275" s="188">
        <f t="shared" si="63"/>
        <v>0</v>
      </c>
      <c r="H275" s="188">
        <v>0</v>
      </c>
      <c r="I275" s="188">
        <v>0</v>
      </c>
      <c r="J275" s="188">
        <v>0</v>
      </c>
      <c r="K275" s="188">
        <v>0</v>
      </c>
      <c r="L275" s="188">
        <f t="shared" si="64"/>
        <v>0</v>
      </c>
      <c r="M275" s="188">
        <v>0</v>
      </c>
      <c r="N275" s="188">
        <v>0</v>
      </c>
      <c r="O275" s="188">
        <v>0</v>
      </c>
      <c r="P275" s="188">
        <f t="shared" si="65"/>
        <v>0</v>
      </c>
      <c r="Q275" s="188">
        <v>0</v>
      </c>
      <c r="R275" s="188">
        <v>0</v>
      </c>
      <c r="S275" s="188">
        <v>0</v>
      </c>
      <c r="T275" s="188">
        <v>0</v>
      </c>
      <c r="U275" s="188">
        <f t="shared" si="66"/>
        <v>0</v>
      </c>
      <c r="V275" s="188">
        <f t="shared" si="67"/>
        <v>0</v>
      </c>
      <c r="W275" s="188">
        <v>0</v>
      </c>
      <c r="X275" s="188">
        <f t="shared" si="68"/>
        <v>0</v>
      </c>
      <c r="Y275" s="188">
        <v>0</v>
      </c>
      <c r="Z275" s="188">
        <f t="shared" si="69"/>
        <v>0</v>
      </c>
      <c r="AA275" s="88"/>
    </row>
    <row r="276" spans="1:27" ht="15">
      <c r="A276" s="183"/>
      <c r="B276" s="185"/>
      <c r="C276" s="184"/>
      <c r="D276" s="186"/>
      <c r="E276" s="162"/>
      <c r="F276" s="162"/>
      <c r="G276" s="188"/>
      <c r="H276" s="188"/>
      <c r="I276" s="188"/>
      <c r="J276" s="188"/>
      <c r="K276" s="188"/>
      <c r="L276" s="188"/>
      <c r="M276" s="188"/>
      <c r="N276" s="188"/>
      <c r="O276" s="188"/>
      <c r="P276" s="188"/>
      <c r="Q276" s="188"/>
      <c r="R276" s="188"/>
      <c r="S276" s="188"/>
      <c r="T276" s="188"/>
      <c r="U276" s="188"/>
      <c r="V276" s="188"/>
      <c r="W276" s="188"/>
      <c r="X276" s="188"/>
      <c r="Y276" s="188"/>
      <c r="Z276" s="188"/>
      <c r="AA276" s="183"/>
    </row>
    <row r="277" spans="1:27" s="194" customFormat="1" ht="15.75">
      <c r="A277" s="189"/>
      <c r="B277" s="190"/>
      <c r="C277" s="81" t="s">
        <v>61</v>
      </c>
      <c r="D277" s="191"/>
      <c r="E277" s="126">
        <f aca="true" t="shared" si="70" ref="E277:Z277">E255+E259+E268+E274+E275</f>
        <v>-70016.7</v>
      </c>
      <c r="F277" s="126">
        <f t="shared" si="70"/>
        <v>16282890.75</v>
      </c>
      <c r="G277" s="192">
        <f t="shared" si="70"/>
        <v>16212874.05</v>
      </c>
      <c r="H277" s="192">
        <f t="shared" si="70"/>
        <v>-174301.46</v>
      </c>
      <c r="I277" s="192">
        <f t="shared" si="70"/>
        <v>0</v>
      </c>
      <c r="J277" s="192">
        <f t="shared" si="70"/>
        <v>0</v>
      </c>
      <c r="K277" s="192">
        <f t="shared" si="70"/>
        <v>0</v>
      </c>
      <c r="L277" s="192">
        <f t="shared" si="70"/>
        <v>0</v>
      </c>
      <c r="M277" s="192">
        <f t="shared" si="70"/>
        <v>-5215136.5</v>
      </c>
      <c r="N277" s="192">
        <f t="shared" si="70"/>
        <v>10025147.44</v>
      </c>
      <c r="O277" s="192">
        <f t="shared" si="70"/>
        <v>53773.79</v>
      </c>
      <c r="P277" s="192">
        <f t="shared" si="70"/>
        <v>4863784.73</v>
      </c>
      <c r="Q277" s="192">
        <f t="shared" si="70"/>
        <v>1835227.67</v>
      </c>
      <c r="R277" s="192">
        <f t="shared" si="70"/>
        <v>2201.53</v>
      </c>
      <c r="S277" s="192">
        <f t="shared" si="70"/>
        <v>0</v>
      </c>
      <c r="T277" s="192">
        <f t="shared" si="70"/>
        <v>0</v>
      </c>
      <c r="U277" s="192">
        <f t="shared" si="70"/>
        <v>1837429.2</v>
      </c>
      <c r="V277" s="192">
        <f t="shared" si="70"/>
        <v>22739786.520000003</v>
      </c>
      <c r="W277" s="192">
        <f t="shared" si="70"/>
        <v>0</v>
      </c>
      <c r="X277" s="192">
        <f t="shared" si="70"/>
        <v>22739786.520000003</v>
      </c>
      <c r="Y277" s="192">
        <f t="shared" si="70"/>
        <v>-2017211.45</v>
      </c>
      <c r="Z277" s="192">
        <f t="shared" si="70"/>
        <v>20722575.07</v>
      </c>
      <c r="AA277" s="189"/>
    </row>
    <row r="278" spans="1:27" ht="15">
      <c r="A278" s="183"/>
      <c r="B278" s="185"/>
      <c r="C278" s="81"/>
      <c r="D278" s="186"/>
      <c r="E278" s="162"/>
      <c r="F278" s="162"/>
      <c r="G278" s="188"/>
      <c r="H278" s="188"/>
      <c r="I278" s="188"/>
      <c r="J278" s="188"/>
      <c r="K278" s="188"/>
      <c r="L278" s="188"/>
      <c r="M278" s="188"/>
      <c r="N278" s="188"/>
      <c r="O278" s="188"/>
      <c r="P278" s="188"/>
      <c r="Q278" s="188"/>
      <c r="R278" s="188"/>
      <c r="S278" s="188"/>
      <c r="T278" s="188"/>
      <c r="U278" s="188"/>
      <c r="V278" s="188"/>
      <c r="W278" s="188"/>
      <c r="X278" s="188"/>
      <c r="Y278" s="188"/>
      <c r="Z278" s="188"/>
      <c r="AA278" s="183"/>
    </row>
    <row r="279" spans="1:27" ht="15.75">
      <c r="A279" s="193"/>
      <c r="B279" s="190"/>
      <c r="C279" s="81" t="s">
        <v>62</v>
      </c>
      <c r="D279" s="191"/>
      <c r="E279" s="126">
        <f aca="true" t="shared" si="71" ref="E279:Z279">E277+E227</f>
        <v>-0.0060000000084983185</v>
      </c>
      <c r="F279" s="126">
        <f t="shared" si="71"/>
        <v>7501284.206999987</v>
      </c>
      <c r="G279" s="126">
        <f t="shared" si="71"/>
        <v>7501284.200999986</v>
      </c>
      <c r="H279" s="126">
        <f t="shared" si="71"/>
        <v>-3312061.467000005</v>
      </c>
      <c r="I279" s="126">
        <f t="shared" si="71"/>
        <v>0</v>
      </c>
      <c r="J279" s="126">
        <f t="shared" si="71"/>
        <v>0</v>
      </c>
      <c r="K279" s="126">
        <f t="shared" si="71"/>
        <v>0</v>
      </c>
      <c r="L279" s="126">
        <f t="shared" si="71"/>
        <v>0</v>
      </c>
      <c r="M279" s="126">
        <f t="shared" si="71"/>
        <v>-5215136.5</v>
      </c>
      <c r="N279" s="126">
        <f t="shared" si="71"/>
        <v>10025147.44</v>
      </c>
      <c r="O279" s="126">
        <f t="shared" si="71"/>
        <v>53773.79</v>
      </c>
      <c r="P279" s="192">
        <f t="shared" si="71"/>
        <v>4863784.73</v>
      </c>
      <c r="Q279" s="192">
        <f t="shared" si="71"/>
        <v>657946.3599999999</v>
      </c>
      <c r="R279" s="192">
        <f t="shared" si="71"/>
        <v>-36944.700000000004</v>
      </c>
      <c r="S279" s="192">
        <f t="shared" si="71"/>
        <v>-4.48</v>
      </c>
      <c r="T279" s="192">
        <f t="shared" si="71"/>
        <v>-2040612.5899999999</v>
      </c>
      <c r="U279" s="192">
        <f t="shared" si="71"/>
        <v>-1419615.4100000004</v>
      </c>
      <c r="V279" s="192">
        <f t="shared" si="71"/>
        <v>7633392.05399999</v>
      </c>
      <c r="W279" s="192">
        <f t="shared" si="71"/>
        <v>0</v>
      </c>
      <c r="X279" s="192">
        <f t="shared" si="71"/>
        <v>7633392.05399999</v>
      </c>
      <c r="Y279" s="192">
        <f t="shared" si="71"/>
        <v>-1580417.0170000007</v>
      </c>
      <c r="Z279" s="192">
        <f t="shared" si="71"/>
        <v>6052975.036999978</v>
      </c>
      <c r="AA279" s="196"/>
    </row>
    <row r="280" spans="1:27" ht="15">
      <c r="A280" s="183"/>
      <c r="B280" s="185"/>
      <c r="C280" s="184"/>
      <c r="D280" s="186"/>
      <c r="E280" s="162"/>
      <c r="F280" s="162"/>
      <c r="G280" s="162"/>
      <c r="H280" s="162"/>
      <c r="I280" s="162"/>
      <c r="J280" s="162"/>
      <c r="K280" s="162"/>
      <c r="L280" s="162"/>
      <c r="M280" s="162"/>
      <c r="N280" s="162"/>
      <c r="O280" s="162"/>
      <c r="P280" s="188"/>
      <c r="Q280" s="188"/>
      <c r="R280" s="188"/>
      <c r="S280" s="188"/>
      <c r="T280" s="188"/>
      <c r="U280" s="188"/>
      <c r="V280" s="188"/>
      <c r="W280" s="188"/>
      <c r="X280" s="188"/>
      <c r="Y280" s="188"/>
      <c r="Z280" s="188"/>
      <c r="AA280" s="183"/>
    </row>
    <row r="281" spans="1:26" ht="12.75" hidden="1" outlineLevel="1">
      <c r="A281" s="143" t="s">
        <v>63</v>
      </c>
      <c r="C281" s="88" t="s">
        <v>64</v>
      </c>
      <c r="D281" s="88" t="s">
        <v>65</v>
      </c>
      <c r="E281" s="143">
        <v>0</v>
      </c>
      <c r="F281" s="143">
        <v>17095589.53</v>
      </c>
      <c r="G281" s="88">
        <f>E281+F281</f>
        <v>17095589.53</v>
      </c>
      <c r="H281" s="143">
        <v>1511791.56</v>
      </c>
      <c r="I281" s="143">
        <v>0</v>
      </c>
      <c r="J281" s="143">
        <v>0</v>
      </c>
      <c r="K281" s="143">
        <v>0</v>
      </c>
      <c r="L281" s="143">
        <f>J281+I281+K281</f>
        <v>0</v>
      </c>
      <c r="M281" s="143">
        <v>27693829.71</v>
      </c>
      <c r="N281" s="143">
        <v>603878.02</v>
      </c>
      <c r="O281" s="143">
        <v>2006604.54</v>
      </c>
      <c r="P281" s="143">
        <f>M281+N281+O281</f>
        <v>30304312.27</v>
      </c>
      <c r="Q281" s="88">
        <v>2489441.61</v>
      </c>
      <c r="R281" s="88">
        <v>81499.72</v>
      </c>
      <c r="S281" s="88">
        <v>4.48</v>
      </c>
      <c r="T281" s="88">
        <v>43705370.68</v>
      </c>
      <c r="U281" s="88">
        <f>Q281+R281+S281+T281</f>
        <v>46276316.49</v>
      </c>
      <c r="V281" s="88">
        <f>G281+H281+L281+P281+U281</f>
        <v>95188009.85</v>
      </c>
      <c r="W281" s="143">
        <v>0</v>
      </c>
      <c r="X281" s="143">
        <f>V281+W281</f>
        <v>95188009.85</v>
      </c>
      <c r="Y281" s="88">
        <v>4278468.11</v>
      </c>
      <c r="Z281" s="143">
        <f>X281+Y281</f>
        <v>99466477.96</v>
      </c>
    </row>
    <row r="282" spans="1:27" ht="15.75" collapsed="1">
      <c r="A282" s="189" t="s">
        <v>66</v>
      </c>
      <c r="B282" s="190" t="s">
        <v>559</v>
      </c>
      <c r="C282" s="184"/>
      <c r="D282" s="191"/>
      <c r="E282" s="126">
        <v>0</v>
      </c>
      <c r="F282" s="126">
        <v>17095589.53</v>
      </c>
      <c r="G282" s="126">
        <f>E282+F282</f>
        <v>17095589.53</v>
      </c>
      <c r="H282" s="126">
        <v>1511791.56</v>
      </c>
      <c r="I282" s="126">
        <v>0</v>
      </c>
      <c r="J282" s="126">
        <v>0</v>
      </c>
      <c r="K282" s="126">
        <v>0</v>
      </c>
      <c r="L282" s="126">
        <f>J282+I282+K282</f>
        <v>0</v>
      </c>
      <c r="M282" s="126">
        <v>27693829.71</v>
      </c>
      <c r="N282" s="126">
        <v>603878.02</v>
      </c>
      <c r="O282" s="126">
        <v>2006604.54</v>
      </c>
      <c r="P282" s="192">
        <f>M282+N282+O282</f>
        <v>30304312.27</v>
      </c>
      <c r="Q282" s="192">
        <v>2489441.61</v>
      </c>
      <c r="R282" s="192">
        <v>81499.72</v>
      </c>
      <c r="S282" s="192">
        <v>4.48</v>
      </c>
      <c r="T282" s="192">
        <v>43705370.68</v>
      </c>
      <c r="U282" s="192">
        <f>Q282+R282+S282+T282</f>
        <v>46276316.49</v>
      </c>
      <c r="V282" s="192">
        <f>G282+H282+L282+P282+U282</f>
        <v>95188009.85</v>
      </c>
      <c r="W282" s="192">
        <v>0</v>
      </c>
      <c r="X282" s="192">
        <f>V282+W282</f>
        <v>95188009.85</v>
      </c>
      <c r="Y282" s="192">
        <v>4278468.11</v>
      </c>
      <c r="Z282" s="192">
        <f>X282+Y282</f>
        <v>99466477.96</v>
      </c>
      <c r="AA282" s="189"/>
    </row>
    <row r="283" spans="1:27" ht="15.75" hidden="1">
      <c r="A283" s="189"/>
      <c r="B283" s="190"/>
      <c r="C283" s="184"/>
      <c r="D283" s="191"/>
      <c r="E283" s="126"/>
      <c r="F283" s="126"/>
      <c r="G283" s="126"/>
      <c r="H283" s="126"/>
      <c r="I283" s="126"/>
      <c r="J283" s="126"/>
      <c r="K283" s="126"/>
      <c r="L283" s="126"/>
      <c r="M283" s="126"/>
      <c r="N283" s="126"/>
      <c r="O283" s="126"/>
      <c r="P283" s="192"/>
      <c r="Q283" s="192"/>
      <c r="R283" s="192"/>
      <c r="S283" s="192"/>
      <c r="T283" s="192"/>
      <c r="U283" s="192"/>
      <c r="V283" s="192"/>
      <c r="W283" s="192"/>
      <c r="X283" s="192"/>
      <c r="Y283" s="192"/>
      <c r="Z283" s="192"/>
      <c r="AA283" s="189"/>
    </row>
    <row r="284" spans="1:27" ht="16.5" customHeight="1" hidden="1">
      <c r="A284" s="189" t="s">
        <v>67</v>
      </c>
      <c r="B284" s="190" t="s">
        <v>68</v>
      </c>
      <c r="C284" s="184"/>
      <c r="D284" s="191"/>
      <c r="E284" s="126">
        <v>0</v>
      </c>
      <c r="F284" s="126">
        <v>0</v>
      </c>
      <c r="G284" s="126">
        <f>E284+F284</f>
        <v>0</v>
      </c>
      <c r="H284" s="126">
        <v>0</v>
      </c>
      <c r="I284" s="126">
        <v>0</v>
      </c>
      <c r="J284" s="126">
        <v>0</v>
      </c>
      <c r="K284" s="126">
        <v>0</v>
      </c>
      <c r="L284" s="126">
        <f>J284+I284+K284</f>
        <v>0</v>
      </c>
      <c r="M284" s="126">
        <v>0</v>
      </c>
      <c r="N284" s="126">
        <v>0</v>
      </c>
      <c r="O284" s="126">
        <v>0</v>
      </c>
      <c r="P284" s="192">
        <f>M284+N284+O284</f>
        <v>0</v>
      </c>
      <c r="Q284" s="192">
        <v>0</v>
      </c>
      <c r="R284" s="192">
        <v>0</v>
      </c>
      <c r="S284" s="192">
        <v>0</v>
      </c>
      <c r="T284" s="192">
        <v>0</v>
      </c>
      <c r="U284" s="192">
        <f>Q284+R284+S284+T284</f>
        <v>0</v>
      </c>
      <c r="V284" s="192">
        <f>G284+H284+L284+P284+U284</f>
        <v>0</v>
      </c>
      <c r="W284" s="192">
        <v>0</v>
      </c>
      <c r="X284" s="192">
        <f>V284+W284</f>
        <v>0</v>
      </c>
      <c r="Y284" s="192">
        <v>0</v>
      </c>
      <c r="Z284" s="192">
        <f>X284+Y284</f>
        <v>0</v>
      </c>
      <c r="AA284" s="189"/>
    </row>
    <row r="285" spans="1:27" s="199" customFormat="1" ht="15.75" hidden="1">
      <c r="A285" s="197" t="s">
        <v>69</v>
      </c>
      <c r="B285" s="190" t="s">
        <v>70</v>
      </c>
      <c r="C285" s="198"/>
      <c r="D285" s="191"/>
      <c r="E285" s="126">
        <v>0</v>
      </c>
      <c r="F285" s="126">
        <v>0</v>
      </c>
      <c r="G285" s="126">
        <f>E285+F285</f>
        <v>0</v>
      </c>
      <c r="H285" s="126">
        <v>0</v>
      </c>
      <c r="I285" s="126">
        <v>0</v>
      </c>
      <c r="J285" s="126">
        <v>0</v>
      </c>
      <c r="K285" s="126">
        <v>0</v>
      </c>
      <c r="L285" s="126">
        <f>J285+I285+K285</f>
        <v>0</v>
      </c>
      <c r="M285" s="126">
        <v>0</v>
      </c>
      <c r="N285" s="126">
        <v>0</v>
      </c>
      <c r="O285" s="126">
        <v>0</v>
      </c>
      <c r="P285" s="192">
        <f>M285+N285+O285</f>
        <v>0</v>
      </c>
      <c r="Q285" s="192">
        <v>0</v>
      </c>
      <c r="R285" s="192">
        <v>0</v>
      </c>
      <c r="S285" s="192">
        <v>0</v>
      </c>
      <c r="T285" s="192">
        <v>0</v>
      </c>
      <c r="U285" s="192">
        <f>Q285+R285+S285+T285</f>
        <v>0</v>
      </c>
      <c r="V285" s="192">
        <f>G285+H285+L285+P285+U285</f>
        <v>0</v>
      </c>
      <c r="W285" s="192">
        <v>0</v>
      </c>
      <c r="X285" s="192">
        <f>V285+W285</f>
        <v>0</v>
      </c>
      <c r="Y285" s="192">
        <v>0</v>
      </c>
      <c r="Z285" s="192">
        <f>X285+Y285</f>
        <v>0</v>
      </c>
      <c r="AA285" s="197"/>
    </row>
    <row r="286" spans="1:27" ht="15.75" hidden="1">
      <c r="A286" s="189"/>
      <c r="B286" s="190"/>
      <c r="C286" s="184"/>
      <c r="D286" s="191"/>
      <c r="E286" s="126"/>
      <c r="F286" s="126"/>
      <c r="G286" s="126"/>
      <c r="H286" s="126"/>
      <c r="I286" s="126"/>
      <c r="J286" s="126"/>
      <c r="K286" s="126"/>
      <c r="L286" s="126"/>
      <c r="M286" s="126"/>
      <c r="N286" s="126"/>
      <c r="O286" s="126"/>
      <c r="P286" s="192"/>
      <c r="Q286" s="192"/>
      <c r="R286" s="192"/>
      <c r="S286" s="192"/>
      <c r="T286" s="192"/>
      <c r="U286" s="192"/>
      <c r="V286" s="192"/>
      <c r="W286" s="192"/>
      <c r="X286" s="192"/>
      <c r="Y286" s="192"/>
      <c r="Z286" s="192"/>
      <c r="AA286" s="189"/>
    </row>
    <row r="287" spans="1:27" ht="15.75" hidden="1">
      <c r="A287" s="189"/>
      <c r="B287" s="190" t="s">
        <v>71</v>
      </c>
      <c r="C287" s="184"/>
      <c r="D287" s="191"/>
      <c r="E287" s="126">
        <f aca="true" t="shared" si="72" ref="E287:Z287">E282-E284-E285</f>
        <v>0</v>
      </c>
      <c r="F287" s="126">
        <f t="shared" si="72"/>
        <v>17095589.53</v>
      </c>
      <c r="G287" s="126">
        <f t="shared" si="72"/>
        <v>17095589.53</v>
      </c>
      <c r="H287" s="126">
        <f t="shared" si="72"/>
        <v>1511791.56</v>
      </c>
      <c r="I287" s="126">
        <f t="shared" si="72"/>
        <v>0</v>
      </c>
      <c r="J287" s="126">
        <f t="shared" si="72"/>
        <v>0</v>
      </c>
      <c r="K287" s="126">
        <f t="shared" si="72"/>
        <v>0</v>
      </c>
      <c r="L287" s="126">
        <f t="shared" si="72"/>
        <v>0</v>
      </c>
      <c r="M287" s="126">
        <f t="shared" si="72"/>
        <v>27693829.71</v>
      </c>
      <c r="N287" s="126">
        <f t="shared" si="72"/>
        <v>603878.02</v>
      </c>
      <c r="O287" s="126">
        <f t="shared" si="72"/>
        <v>2006604.54</v>
      </c>
      <c r="P287" s="192">
        <f t="shared" si="72"/>
        <v>30304312.27</v>
      </c>
      <c r="Q287" s="192">
        <f t="shared" si="72"/>
        <v>2489441.61</v>
      </c>
      <c r="R287" s="192">
        <f t="shared" si="72"/>
        <v>81499.72</v>
      </c>
      <c r="S287" s="192">
        <f t="shared" si="72"/>
        <v>4.48</v>
      </c>
      <c r="T287" s="192">
        <f t="shared" si="72"/>
        <v>43705370.68</v>
      </c>
      <c r="U287" s="192">
        <f t="shared" si="72"/>
        <v>46276316.49</v>
      </c>
      <c r="V287" s="192">
        <f t="shared" si="72"/>
        <v>95188009.85</v>
      </c>
      <c r="W287" s="192">
        <f t="shared" si="72"/>
        <v>0</v>
      </c>
      <c r="X287" s="192">
        <f t="shared" si="72"/>
        <v>95188009.85</v>
      </c>
      <c r="Y287" s="192">
        <f t="shared" si="72"/>
        <v>4278468.11</v>
      </c>
      <c r="Z287" s="192">
        <f t="shared" si="72"/>
        <v>99466477.96</v>
      </c>
      <c r="AA287" s="189"/>
    </row>
    <row r="288" spans="1:27" ht="15">
      <c r="A288" s="183"/>
      <c r="B288" s="185"/>
      <c r="C288" s="184"/>
      <c r="D288" s="186"/>
      <c r="E288" s="162"/>
      <c r="F288" s="162"/>
      <c r="G288" s="162"/>
      <c r="H288" s="162"/>
      <c r="I288" s="162"/>
      <c r="J288" s="162"/>
      <c r="K288" s="162"/>
      <c r="L288" s="162"/>
      <c r="M288" s="162"/>
      <c r="N288" s="162"/>
      <c r="O288" s="162"/>
      <c r="P288" s="188"/>
      <c r="Q288" s="188"/>
      <c r="R288" s="188"/>
      <c r="S288" s="188"/>
      <c r="T288" s="188"/>
      <c r="U288" s="188"/>
      <c r="V288" s="188"/>
      <c r="W288" s="188"/>
      <c r="X288" s="188"/>
      <c r="Y288" s="188"/>
      <c r="Z288" s="188"/>
      <c r="AA288" s="183"/>
    </row>
    <row r="289" spans="1:27" ht="15.75">
      <c r="A289" s="189"/>
      <c r="B289" s="190" t="s">
        <v>560</v>
      </c>
      <c r="C289" s="184"/>
      <c r="D289" s="191"/>
      <c r="E289" s="126">
        <f aca="true" t="shared" si="73" ref="E289:Z289">E279+E287</f>
        <v>-0.0060000000084983185</v>
      </c>
      <c r="F289" s="126">
        <f t="shared" si="73"/>
        <v>24596873.73699999</v>
      </c>
      <c r="G289" s="200">
        <f t="shared" si="73"/>
        <v>24596873.730999988</v>
      </c>
      <c r="H289" s="200">
        <f t="shared" si="73"/>
        <v>-1800269.9070000048</v>
      </c>
      <c r="I289" s="200">
        <f t="shared" si="73"/>
        <v>0</v>
      </c>
      <c r="J289" s="200">
        <f t="shared" si="73"/>
        <v>0</v>
      </c>
      <c r="K289" s="200">
        <f t="shared" si="73"/>
        <v>0</v>
      </c>
      <c r="L289" s="200">
        <f t="shared" si="73"/>
        <v>0</v>
      </c>
      <c r="M289" s="200">
        <f t="shared" si="73"/>
        <v>22478693.21</v>
      </c>
      <c r="N289" s="200">
        <f t="shared" si="73"/>
        <v>10629025.459999999</v>
      </c>
      <c r="O289" s="200">
        <f t="shared" si="73"/>
        <v>2060378.33</v>
      </c>
      <c r="P289" s="200">
        <f t="shared" si="73"/>
        <v>35168097</v>
      </c>
      <c r="Q289" s="200">
        <f t="shared" si="73"/>
        <v>3147387.9699999997</v>
      </c>
      <c r="R289" s="200">
        <f t="shared" si="73"/>
        <v>44555.02</v>
      </c>
      <c r="S289" s="200">
        <f t="shared" si="73"/>
        <v>0</v>
      </c>
      <c r="T289" s="200">
        <f t="shared" si="73"/>
        <v>41664758.09</v>
      </c>
      <c r="U289" s="200">
        <f t="shared" si="73"/>
        <v>44856701.08</v>
      </c>
      <c r="V289" s="200">
        <f t="shared" si="73"/>
        <v>102821401.90399998</v>
      </c>
      <c r="W289" s="200">
        <f t="shared" si="73"/>
        <v>0</v>
      </c>
      <c r="X289" s="200">
        <f t="shared" si="73"/>
        <v>102821401.90399998</v>
      </c>
      <c r="Y289" s="200">
        <f t="shared" si="73"/>
        <v>2698051.0929999994</v>
      </c>
      <c r="Z289" s="200">
        <f t="shared" si="73"/>
        <v>105519452.99699998</v>
      </c>
      <c r="AA289" s="189"/>
    </row>
    <row r="290" spans="5:25" ht="12.75">
      <c r="E290" s="201"/>
      <c r="F290" s="201"/>
      <c r="G290" s="143"/>
      <c r="U290" s="143"/>
      <c r="V290" s="143"/>
      <c r="Y290" s="143"/>
    </row>
    <row r="291" spans="5:25" ht="12.75">
      <c r="E291" s="201"/>
      <c r="F291" s="201"/>
      <c r="G291" s="143"/>
      <c r="U291" s="143"/>
      <c r="V291" s="143"/>
      <c r="Y291" s="143"/>
    </row>
    <row r="292" spans="5:25" ht="12.75">
      <c r="E292" s="201"/>
      <c r="F292" s="201"/>
      <c r="G292" s="143"/>
      <c r="I292" s="201"/>
      <c r="J292" s="201"/>
      <c r="K292" s="201"/>
      <c r="M292" s="201"/>
      <c r="N292" s="201"/>
      <c r="O292" s="201"/>
      <c r="Q292" s="201"/>
      <c r="R292" s="201"/>
      <c r="S292" s="201"/>
      <c r="T292" s="201"/>
      <c r="U292" s="143"/>
      <c r="V292" s="143"/>
      <c r="Y292" s="143"/>
    </row>
    <row r="293" spans="5:25" ht="12.75">
      <c r="E293" s="201"/>
      <c r="F293" s="201"/>
      <c r="G293" s="143"/>
      <c r="I293" s="201"/>
      <c r="J293" s="201"/>
      <c r="K293" s="201"/>
      <c r="M293" s="201"/>
      <c r="N293" s="201"/>
      <c r="O293" s="201"/>
      <c r="Q293" s="201"/>
      <c r="R293" s="201"/>
      <c r="S293" s="201"/>
      <c r="T293" s="201"/>
      <c r="U293" s="143"/>
      <c r="V293" s="143"/>
      <c r="Y293" s="143"/>
    </row>
    <row r="294" spans="5:25" ht="12.75">
      <c r="E294" s="201"/>
      <c r="F294" s="201"/>
      <c r="G294" s="143"/>
      <c r="I294" s="201"/>
      <c r="J294" s="201"/>
      <c r="K294" s="201"/>
      <c r="M294" s="201"/>
      <c r="N294" s="201"/>
      <c r="O294" s="201"/>
      <c r="Q294" s="201"/>
      <c r="R294" s="201"/>
      <c r="S294" s="201"/>
      <c r="T294" s="201"/>
      <c r="U294" s="143"/>
      <c r="V294" s="143"/>
      <c r="Y294" s="143"/>
    </row>
    <row r="295" spans="5:25" ht="12.75">
      <c r="E295" s="201"/>
      <c r="F295" s="201"/>
      <c r="G295" s="143"/>
      <c r="I295" s="201"/>
      <c r="J295" s="201"/>
      <c r="K295" s="201"/>
      <c r="M295" s="201"/>
      <c r="N295" s="201"/>
      <c r="O295" s="201"/>
      <c r="Q295" s="201"/>
      <c r="R295" s="201"/>
      <c r="S295" s="201"/>
      <c r="T295" s="201"/>
      <c r="U295" s="143"/>
      <c r="V295" s="143"/>
      <c r="Y295" s="143"/>
    </row>
    <row r="296" spans="5:25" ht="12.75">
      <c r="E296" s="201"/>
      <c r="F296" s="201"/>
      <c r="G296" s="143"/>
      <c r="I296" s="201"/>
      <c r="J296" s="201"/>
      <c r="K296" s="201"/>
      <c r="M296" s="201"/>
      <c r="N296" s="201"/>
      <c r="O296" s="201"/>
      <c r="Q296" s="201"/>
      <c r="R296" s="201"/>
      <c r="S296" s="201"/>
      <c r="T296" s="201"/>
      <c r="U296" s="143"/>
      <c r="V296" s="143"/>
      <c r="Y296" s="143"/>
    </row>
    <row r="297" spans="5:25" ht="12.75">
      <c r="E297" s="201"/>
      <c r="F297" s="201"/>
      <c r="G297" s="143"/>
      <c r="I297" s="201"/>
      <c r="J297" s="201"/>
      <c r="K297" s="201"/>
      <c r="M297" s="201"/>
      <c r="N297" s="201"/>
      <c r="O297" s="201"/>
      <c r="Q297" s="201"/>
      <c r="R297" s="201"/>
      <c r="S297" s="201"/>
      <c r="T297" s="201"/>
      <c r="U297" s="143"/>
      <c r="V297" s="143"/>
      <c r="Y297" s="143"/>
    </row>
    <row r="298" spans="5:25" ht="12.75">
      <c r="E298" s="201"/>
      <c r="F298" s="201"/>
      <c r="G298" s="143"/>
      <c r="I298" s="201"/>
      <c r="J298" s="201"/>
      <c r="K298" s="201"/>
      <c r="M298" s="201"/>
      <c r="N298" s="201"/>
      <c r="O298" s="201"/>
      <c r="Q298" s="201"/>
      <c r="R298" s="201"/>
      <c r="S298" s="201"/>
      <c r="T298" s="201"/>
      <c r="U298" s="143"/>
      <c r="V298" s="143"/>
      <c r="Y298" s="143"/>
    </row>
    <row r="299" spans="5:25" ht="12.75">
      <c r="E299" s="201"/>
      <c r="F299" s="201"/>
      <c r="G299" s="143"/>
      <c r="I299" s="201"/>
      <c r="J299" s="201"/>
      <c r="K299" s="201"/>
      <c r="M299" s="201"/>
      <c r="N299" s="201"/>
      <c r="O299" s="201"/>
      <c r="Q299" s="201"/>
      <c r="R299" s="201"/>
      <c r="S299" s="201"/>
      <c r="T299" s="201"/>
      <c r="U299" s="143"/>
      <c r="V299" s="143"/>
      <c r="Y299" s="143"/>
    </row>
    <row r="300" spans="5:25" ht="12.75">
      <c r="E300" s="201"/>
      <c r="F300" s="201"/>
      <c r="G300" s="143"/>
      <c r="I300" s="201"/>
      <c r="J300" s="201"/>
      <c r="K300" s="201"/>
      <c r="M300" s="201"/>
      <c r="N300" s="201"/>
      <c r="O300" s="201"/>
      <c r="Q300" s="201"/>
      <c r="R300" s="201"/>
      <c r="S300" s="201"/>
      <c r="T300" s="201"/>
      <c r="U300" s="143"/>
      <c r="V300" s="143"/>
      <c r="Y300" s="143"/>
    </row>
    <row r="301" spans="5:25" ht="12.75">
      <c r="E301" s="201"/>
      <c r="F301" s="201"/>
      <c r="G301" s="143"/>
      <c r="I301" s="201"/>
      <c r="J301" s="201"/>
      <c r="K301" s="201"/>
      <c r="M301" s="201"/>
      <c r="N301" s="201"/>
      <c r="O301" s="201"/>
      <c r="Q301" s="201"/>
      <c r="R301" s="201"/>
      <c r="S301" s="201"/>
      <c r="T301" s="201"/>
      <c r="U301" s="143"/>
      <c r="V301" s="143"/>
      <c r="Y301" s="143"/>
    </row>
    <row r="302" spans="5:25" ht="12.75">
      <c r="E302" s="201"/>
      <c r="F302" s="201"/>
      <c r="G302" s="143"/>
      <c r="I302" s="201"/>
      <c r="J302" s="201"/>
      <c r="K302" s="201"/>
      <c r="M302" s="201"/>
      <c r="N302" s="201"/>
      <c r="O302" s="201"/>
      <c r="Q302" s="201"/>
      <c r="R302" s="201"/>
      <c r="S302" s="201"/>
      <c r="T302" s="201"/>
      <c r="U302" s="143"/>
      <c r="V302" s="143"/>
      <c r="Y302" s="143"/>
    </row>
    <row r="303" spans="5:25" ht="12.75">
      <c r="E303" s="201"/>
      <c r="F303" s="201"/>
      <c r="G303" s="143"/>
      <c r="I303" s="201"/>
      <c r="J303" s="201"/>
      <c r="K303" s="201"/>
      <c r="M303" s="201"/>
      <c r="N303" s="201"/>
      <c r="O303" s="201"/>
      <c r="Q303" s="201"/>
      <c r="R303" s="201"/>
      <c r="S303" s="201"/>
      <c r="T303" s="201"/>
      <c r="U303" s="143"/>
      <c r="V303" s="143"/>
      <c r="Y303" s="143"/>
    </row>
    <row r="304" spans="5:25" ht="12.75">
      <c r="E304" s="201"/>
      <c r="F304" s="201"/>
      <c r="G304" s="143"/>
      <c r="I304" s="201"/>
      <c r="J304" s="201"/>
      <c r="K304" s="201"/>
      <c r="M304" s="201"/>
      <c r="N304" s="201"/>
      <c r="O304" s="201"/>
      <c r="Q304" s="201"/>
      <c r="R304" s="201"/>
      <c r="S304" s="201"/>
      <c r="T304" s="201"/>
      <c r="U304" s="143"/>
      <c r="V304" s="143"/>
      <c r="Y304" s="143"/>
    </row>
    <row r="305" spans="5:25" ht="12.75">
      <c r="E305" s="201"/>
      <c r="F305" s="201"/>
      <c r="G305" s="143"/>
      <c r="I305" s="201"/>
      <c r="J305" s="201"/>
      <c r="K305" s="201"/>
      <c r="M305" s="201"/>
      <c r="N305" s="201"/>
      <c r="O305" s="201"/>
      <c r="Q305" s="201"/>
      <c r="R305" s="201"/>
      <c r="S305" s="201"/>
      <c r="T305" s="201"/>
      <c r="U305" s="143"/>
      <c r="V305" s="143"/>
      <c r="Y305" s="143"/>
    </row>
    <row r="306" spans="5:25" ht="12.75">
      <c r="E306" s="201"/>
      <c r="F306" s="201"/>
      <c r="G306" s="143"/>
      <c r="I306" s="201"/>
      <c r="J306" s="201"/>
      <c r="K306" s="201"/>
      <c r="M306" s="201"/>
      <c r="N306" s="201"/>
      <c r="O306" s="201"/>
      <c r="Q306" s="201"/>
      <c r="R306" s="201"/>
      <c r="S306" s="201"/>
      <c r="T306" s="201"/>
      <c r="U306" s="143"/>
      <c r="V306" s="143"/>
      <c r="Y306" s="143"/>
    </row>
    <row r="307" spans="5:25" ht="12.75">
      <c r="E307" s="201"/>
      <c r="F307" s="201"/>
      <c r="G307" s="143"/>
      <c r="I307" s="201"/>
      <c r="J307" s="201"/>
      <c r="K307" s="201"/>
      <c r="M307" s="201"/>
      <c r="N307" s="201"/>
      <c r="O307" s="201"/>
      <c r="Q307" s="201"/>
      <c r="R307" s="201"/>
      <c r="S307" s="201"/>
      <c r="T307" s="201"/>
      <c r="U307" s="143"/>
      <c r="V307" s="143"/>
      <c r="Y307" s="143"/>
    </row>
    <row r="308" spans="5:25" ht="12.75">
      <c r="E308" s="201"/>
      <c r="F308" s="201"/>
      <c r="G308" s="143"/>
      <c r="I308" s="201"/>
      <c r="J308" s="201"/>
      <c r="K308" s="201"/>
      <c r="M308" s="201"/>
      <c r="N308" s="201"/>
      <c r="O308" s="201"/>
      <c r="Q308" s="201"/>
      <c r="R308" s="201"/>
      <c r="S308" s="201"/>
      <c r="T308" s="201"/>
      <c r="U308" s="143"/>
      <c r="V308" s="143"/>
      <c r="Y308" s="143"/>
    </row>
    <row r="309" spans="5:25" ht="12.75">
      <c r="E309" s="201"/>
      <c r="F309" s="201"/>
      <c r="G309" s="143"/>
      <c r="I309" s="201"/>
      <c r="J309" s="201"/>
      <c r="K309" s="201"/>
      <c r="M309" s="201"/>
      <c r="N309" s="201"/>
      <c r="O309" s="201"/>
      <c r="Q309" s="201"/>
      <c r="R309" s="201"/>
      <c r="S309" s="201"/>
      <c r="T309" s="201"/>
      <c r="U309" s="143"/>
      <c r="V309" s="143"/>
      <c r="Y309" s="143"/>
    </row>
    <row r="310" spans="5:25" ht="12.75">
      <c r="E310" s="201"/>
      <c r="F310" s="201"/>
      <c r="G310" s="143"/>
      <c r="I310" s="201"/>
      <c r="J310" s="201"/>
      <c r="K310" s="201"/>
      <c r="M310" s="201"/>
      <c r="N310" s="201"/>
      <c r="O310" s="201"/>
      <c r="Q310" s="201"/>
      <c r="R310" s="201"/>
      <c r="S310" s="201"/>
      <c r="T310" s="201"/>
      <c r="U310" s="143"/>
      <c r="V310" s="143"/>
      <c r="Y310" s="143"/>
    </row>
    <row r="311" spans="5:25" ht="12.75">
      <c r="E311" s="201"/>
      <c r="F311" s="201"/>
      <c r="G311" s="143"/>
      <c r="I311" s="201"/>
      <c r="J311" s="201"/>
      <c r="K311" s="201"/>
      <c r="M311" s="201"/>
      <c r="N311" s="201"/>
      <c r="O311" s="201"/>
      <c r="Q311" s="201"/>
      <c r="R311" s="201"/>
      <c r="S311" s="201"/>
      <c r="T311" s="201"/>
      <c r="U311" s="143"/>
      <c r="V311" s="143"/>
      <c r="Y311" s="143"/>
    </row>
    <row r="312" spans="5:25" ht="12.75">
      <c r="E312" s="201"/>
      <c r="F312" s="201"/>
      <c r="G312" s="143"/>
      <c r="I312" s="201"/>
      <c r="J312" s="201"/>
      <c r="K312" s="201"/>
      <c r="M312" s="201"/>
      <c r="N312" s="201"/>
      <c r="O312" s="201"/>
      <c r="Q312" s="201"/>
      <c r="R312" s="201"/>
      <c r="S312" s="201"/>
      <c r="T312" s="201"/>
      <c r="U312" s="143"/>
      <c r="V312" s="143"/>
      <c r="Y312" s="143"/>
    </row>
    <row r="313" spans="5:25" ht="12.75">
      <c r="E313" s="201"/>
      <c r="F313" s="201"/>
      <c r="G313" s="143"/>
      <c r="I313" s="201"/>
      <c r="J313" s="201"/>
      <c r="K313" s="201"/>
      <c r="M313" s="201"/>
      <c r="N313" s="201"/>
      <c r="O313" s="201"/>
      <c r="Q313" s="201"/>
      <c r="R313" s="201"/>
      <c r="S313" s="201"/>
      <c r="T313" s="201"/>
      <c r="U313" s="143"/>
      <c r="V313" s="143"/>
      <c r="Y313" s="143"/>
    </row>
    <row r="314" spans="5:25" ht="12.75">
      <c r="E314" s="201"/>
      <c r="F314" s="201"/>
      <c r="G314" s="143"/>
      <c r="I314" s="201"/>
      <c r="J314" s="201"/>
      <c r="K314" s="201"/>
      <c r="M314" s="201"/>
      <c r="N314" s="201"/>
      <c r="O314" s="201"/>
      <c r="Q314" s="201"/>
      <c r="R314" s="201"/>
      <c r="S314" s="201"/>
      <c r="T314" s="201"/>
      <c r="U314" s="143"/>
      <c r="V314" s="143"/>
      <c r="Y314" s="143"/>
    </row>
    <row r="315" spans="5:25" ht="12.75">
      <c r="E315" s="201"/>
      <c r="F315" s="201"/>
      <c r="G315" s="143"/>
      <c r="I315" s="201"/>
      <c r="J315" s="201"/>
      <c r="K315" s="201"/>
      <c r="M315" s="201"/>
      <c r="N315" s="201"/>
      <c r="O315" s="201"/>
      <c r="Q315" s="201"/>
      <c r="R315" s="201"/>
      <c r="S315" s="201"/>
      <c r="T315" s="201"/>
      <c r="U315" s="143"/>
      <c r="V315" s="143"/>
      <c r="Y315" s="143"/>
    </row>
    <row r="316" spans="5:25" ht="12.75">
      <c r="E316" s="201"/>
      <c r="F316" s="201"/>
      <c r="G316" s="143"/>
      <c r="I316" s="201"/>
      <c r="J316" s="201"/>
      <c r="K316" s="201"/>
      <c r="M316" s="201"/>
      <c r="N316" s="201"/>
      <c r="O316" s="201"/>
      <c r="Q316" s="201"/>
      <c r="R316" s="201"/>
      <c r="S316" s="201"/>
      <c r="T316" s="201"/>
      <c r="U316" s="143"/>
      <c r="V316" s="143"/>
      <c r="Y316" s="143"/>
    </row>
    <row r="317" spans="5:25" ht="12.75">
      <c r="E317" s="201"/>
      <c r="F317" s="201"/>
      <c r="G317" s="143"/>
      <c r="I317" s="201"/>
      <c r="J317" s="201"/>
      <c r="K317" s="201"/>
      <c r="M317" s="201"/>
      <c r="N317" s="201"/>
      <c r="O317" s="201"/>
      <c r="Q317" s="201"/>
      <c r="R317" s="201"/>
      <c r="S317" s="201"/>
      <c r="T317" s="201"/>
      <c r="U317" s="143"/>
      <c r="V317" s="143"/>
      <c r="Y317" s="143"/>
    </row>
    <row r="318" spans="5:25" ht="12.75">
      <c r="E318" s="201"/>
      <c r="F318" s="201"/>
      <c r="G318" s="143"/>
      <c r="I318" s="201"/>
      <c r="J318" s="201"/>
      <c r="K318" s="201"/>
      <c r="M318" s="201"/>
      <c r="N318" s="201"/>
      <c r="O318" s="201"/>
      <c r="Q318" s="201"/>
      <c r="R318" s="201"/>
      <c r="S318" s="201"/>
      <c r="T318" s="201"/>
      <c r="U318" s="143"/>
      <c r="V318" s="143"/>
      <c r="Y318" s="143"/>
    </row>
    <row r="319" spans="5:25" ht="12.75">
      <c r="E319" s="201"/>
      <c r="F319" s="201"/>
      <c r="G319" s="143"/>
      <c r="I319" s="201"/>
      <c r="J319" s="201"/>
      <c r="K319" s="201"/>
      <c r="M319" s="201"/>
      <c r="N319" s="201"/>
      <c r="O319" s="201"/>
      <c r="Q319" s="201"/>
      <c r="R319" s="201"/>
      <c r="S319" s="201"/>
      <c r="T319" s="201"/>
      <c r="U319" s="143"/>
      <c r="V319" s="143"/>
      <c r="Y319" s="143"/>
    </row>
    <row r="320" spans="5:25" ht="12.75">
      <c r="E320" s="201"/>
      <c r="F320" s="201"/>
      <c r="G320" s="143"/>
      <c r="I320" s="201"/>
      <c r="J320" s="201"/>
      <c r="K320" s="201"/>
      <c r="M320" s="201"/>
      <c r="N320" s="201"/>
      <c r="O320" s="201"/>
      <c r="Q320" s="201"/>
      <c r="R320" s="201"/>
      <c r="S320" s="201"/>
      <c r="T320" s="201"/>
      <c r="U320" s="143"/>
      <c r="V320" s="143"/>
      <c r="Y320" s="143"/>
    </row>
    <row r="321" spans="5:25" ht="12.75">
      <c r="E321" s="201"/>
      <c r="F321" s="201"/>
      <c r="G321" s="143"/>
      <c r="I321" s="201"/>
      <c r="J321" s="201"/>
      <c r="K321" s="201"/>
      <c r="M321" s="201"/>
      <c r="N321" s="201"/>
      <c r="O321" s="201"/>
      <c r="Q321" s="201"/>
      <c r="R321" s="201"/>
      <c r="S321" s="201"/>
      <c r="T321" s="201"/>
      <c r="U321" s="143"/>
      <c r="V321" s="143"/>
      <c r="Y321" s="143"/>
    </row>
    <row r="322" spans="5:25" ht="12.75">
      <c r="E322" s="201"/>
      <c r="F322" s="201"/>
      <c r="G322" s="143"/>
      <c r="I322" s="201"/>
      <c r="J322" s="201"/>
      <c r="K322" s="201"/>
      <c r="M322" s="201"/>
      <c r="N322" s="201"/>
      <c r="O322" s="201"/>
      <c r="Q322" s="201"/>
      <c r="R322" s="201"/>
      <c r="S322" s="201"/>
      <c r="T322" s="201"/>
      <c r="U322" s="143"/>
      <c r="V322" s="143"/>
      <c r="Y322" s="143"/>
    </row>
    <row r="323" spans="5:25" ht="12.75">
      <c r="E323" s="201"/>
      <c r="F323" s="201"/>
      <c r="G323" s="143"/>
      <c r="I323" s="201"/>
      <c r="J323" s="201"/>
      <c r="K323" s="201"/>
      <c r="M323" s="201"/>
      <c r="N323" s="201"/>
      <c r="O323" s="201"/>
      <c r="Q323" s="201"/>
      <c r="R323" s="201"/>
      <c r="S323" s="201"/>
      <c r="T323" s="201"/>
      <c r="U323" s="143"/>
      <c r="V323" s="143"/>
      <c r="Y323" s="143"/>
    </row>
    <row r="324" spans="5:25" ht="12.75">
      <c r="E324" s="201"/>
      <c r="F324" s="201"/>
      <c r="G324" s="143"/>
      <c r="I324" s="201"/>
      <c r="J324" s="201"/>
      <c r="K324" s="201"/>
      <c r="M324" s="201"/>
      <c r="N324" s="201"/>
      <c r="O324" s="201"/>
      <c r="Q324" s="201"/>
      <c r="R324" s="201"/>
      <c r="S324" s="201"/>
      <c r="T324" s="201"/>
      <c r="U324" s="143"/>
      <c r="V324" s="143"/>
      <c r="Y324" s="143"/>
    </row>
    <row r="325" spans="5:25" ht="12.75">
      <c r="E325" s="201"/>
      <c r="F325" s="201"/>
      <c r="G325" s="143"/>
      <c r="I325" s="201"/>
      <c r="J325" s="201"/>
      <c r="K325" s="201"/>
      <c r="M325" s="201"/>
      <c r="N325" s="201"/>
      <c r="O325" s="201"/>
      <c r="Q325" s="201"/>
      <c r="R325" s="201"/>
      <c r="S325" s="201"/>
      <c r="T325" s="201"/>
      <c r="U325" s="143"/>
      <c r="V325" s="143"/>
      <c r="Y325" s="143"/>
    </row>
    <row r="326" spans="5:25" ht="12.75">
      <c r="E326" s="201"/>
      <c r="F326" s="201"/>
      <c r="G326" s="143"/>
      <c r="I326" s="201"/>
      <c r="J326" s="201"/>
      <c r="K326" s="201"/>
      <c r="M326" s="201"/>
      <c r="N326" s="201"/>
      <c r="O326" s="201"/>
      <c r="Q326" s="201"/>
      <c r="R326" s="201"/>
      <c r="S326" s="201"/>
      <c r="T326" s="201"/>
      <c r="U326" s="143"/>
      <c r="V326" s="143"/>
      <c r="Y326" s="143"/>
    </row>
    <row r="327" spans="5:25" ht="12.75">
      <c r="E327" s="201"/>
      <c r="F327" s="201"/>
      <c r="G327" s="143"/>
      <c r="I327" s="201"/>
      <c r="J327" s="201"/>
      <c r="K327" s="201"/>
      <c r="M327" s="201"/>
      <c r="N327" s="201"/>
      <c r="O327" s="201"/>
      <c r="Q327" s="201"/>
      <c r="R327" s="201"/>
      <c r="S327" s="201"/>
      <c r="T327" s="201"/>
      <c r="U327" s="143"/>
      <c r="V327" s="143"/>
      <c r="Y327" s="143"/>
    </row>
    <row r="328" spans="5:25" ht="12.75">
      <c r="E328" s="201"/>
      <c r="F328" s="201"/>
      <c r="G328" s="143"/>
      <c r="I328" s="201"/>
      <c r="J328" s="201"/>
      <c r="K328" s="201"/>
      <c r="M328" s="201"/>
      <c r="N328" s="201"/>
      <c r="O328" s="201"/>
      <c r="Q328" s="201"/>
      <c r="R328" s="201"/>
      <c r="S328" s="201"/>
      <c r="T328" s="201"/>
      <c r="U328" s="143"/>
      <c r="V328" s="143"/>
      <c r="Y328" s="143"/>
    </row>
    <row r="329" spans="5:25" ht="12.75">
      <c r="E329" s="201"/>
      <c r="F329" s="201"/>
      <c r="G329" s="143"/>
      <c r="I329" s="201"/>
      <c r="J329" s="201"/>
      <c r="K329" s="201"/>
      <c r="M329" s="201"/>
      <c r="N329" s="201"/>
      <c r="O329" s="201"/>
      <c r="Q329" s="201"/>
      <c r="R329" s="201"/>
      <c r="S329" s="201"/>
      <c r="T329" s="201"/>
      <c r="U329" s="143"/>
      <c r="V329" s="143"/>
      <c r="Y329" s="143"/>
    </row>
    <row r="330" spans="5:25" ht="12.75">
      <c r="E330" s="201"/>
      <c r="F330" s="201"/>
      <c r="G330" s="143"/>
      <c r="I330" s="201"/>
      <c r="J330" s="201"/>
      <c r="K330" s="201"/>
      <c r="M330" s="201"/>
      <c r="N330" s="201"/>
      <c r="O330" s="201"/>
      <c r="Q330" s="201"/>
      <c r="R330" s="201"/>
      <c r="S330" s="201"/>
      <c r="T330" s="201"/>
      <c r="U330" s="143"/>
      <c r="V330" s="143"/>
      <c r="Y330" s="143"/>
    </row>
    <row r="331" spans="5:25" ht="12.75">
      <c r="E331" s="201"/>
      <c r="F331" s="201"/>
      <c r="G331" s="143"/>
      <c r="I331" s="201"/>
      <c r="J331" s="201"/>
      <c r="K331" s="201"/>
      <c r="M331" s="201"/>
      <c r="N331" s="201"/>
      <c r="O331" s="201"/>
      <c r="Q331" s="201"/>
      <c r="R331" s="201"/>
      <c r="S331" s="201"/>
      <c r="T331" s="201"/>
      <c r="U331" s="143"/>
      <c r="V331" s="143"/>
      <c r="Y331" s="143"/>
    </row>
    <row r="332" spans="5:25" ht="12.75">
      <c r="E332" s="201"/>
      <c r="F332" s="201"/>
      <c r="G332" s="143"/>
      <c r="I332" s="201"/>
      <c r="J332" s="201"/>
      <c r="K332" s="201"/>
      <c r="M332" s="201"/>
      <c r="N332" s="201"/>
      <c r="O332" s="201"/>
      <c r="Q332" s="201"/>
      <c r="R332" s="201"/>
      <c r="S332" s="201"/>
      <c r="T332" s="201"/>
      <c r="U332" s="143"/>
      <c r="V332" s="143"/>
      <c r="Y332" s="143"/>
    </row>
    <row r="333" spans="5:25" ht="12.75">
      <c r="E333" s="201"/>
      <c r="F333" s="201"/>
      <c r="G333" s="143"/>
      <c r="I333" s="201"/>
      <c r="J333" s="201"/>
      <c r="K333" s="201"/>
      <c r="M333" s="201"/>
      <c r="N333" s="201"/>
      <c r="O333" s="201"/>
      <c r="Q333" s="201"/>
      <c r="R333" s="201"/>
      <c r="S333" s="201"/>
      <c r="T333" s="201"/>
      <c r="U333" s="143"/>
      <c r="V333" s="143"/>
      <c r="Y333" s="143"/>
    </row>
    <row r="334" spans="5:25" ht="12.75">
      <c r="E334" s="201"/>
      <c r="F334" s="201"/>
      <c r="G334" s="143"/>
      <c r="I334" s="201"/>
      <c r="J334" s="201"/>
      <c r="K334" s="201"/>
      <c r="M334" s="201"/>
      <c r="N334" s="201"/>
      <c r="O334" s="201"/>
      <c r="Q334" s="201"/>
      <c r="R334" s="201"/>
      <c r="S334" s="201"/>
      <c r="T334" s="201"/>
      <c r="U334" s="143"/>
      <c r="V334" s="143"/>
      <c r="Y334" s="143"/>
    </row>
    <row r="335" spans="5:25" ht="12.75">
      <c r="E335" s="201"/>
      <c r="F335" s="201"/>
      <c r="G335" s="143"/>
      <c r="I335" s="201"/>
      <c r="J335" s="201"/>
      <c r="K335" s="201"/>
      <c r="M335" s="201"/>
      <c r="N335" s="201"/>
      <c r="O335" s="201"/>
      <c r="Q335" s="201"/>
      <c r="R335" s="201"/>
      <c r="S335" s="201"/>
      <c r="T335" s="201"/>
      <c r="U335" s="143"/>
      <c r="V335" s="143"/>
      <c r="Y335" s="143"/>
    </row>
    <row r="336" spans="5:25" ht="12.75">
      <c r="E336" s="201"/>
      <c r="F336" s="201"/>
      <c r="G336" s="143"/>
      <c r="I336" s="201"/>
      <c r="J336" s="201"/>
      <c r="K336" s="201"/>
      <c r="M336" s="201"/>
      <c r="N336" s="201"/>
      <c r="O336" s="201"/>
      <c r="Q336" s="201"/>
      <c r="R336" s="201"/>
      <c r="S336" s="201"/>
      <c r="T336" s="201"/>
      <c r="U336" s="143"/>
      <c r="V336" s="143"/>
      <c r="Y336" s="143"/>
    </row>
    <row r="337" spans="5:25" ht="12.75">
      <c r="E337" s="201"/>
      <c r="F337" s="201"/>
      <c r="G337" s="143"/>
      <c r="I337" s="201"/>
      <c r="J337" s="201"/>
      <c r="K337" s="201"/>
      <c r="M337" s="201"/>
      <c r="N337" s="201"/>
      <c r="O337" s="201"/>
      <c r="Q337" s="201"/>
      <c r="R337" s="201"/>
      <c r="S337" s="201"/>
      <c r="T337" s="201"/>
      <c r="U337" s="143"/>
      <c r="V337" s="143"/>
      <c r="Y337" s="143"/>
    </row>
    <row r="338" spans="5:25" ht="12.75">
      <c r="E338" s="201"/>
      <c r="F338" s="201"/>
      <c r="G338" s="143"/>
      <c r="I338" s="201"/>
      <c r="J338" s="201"/>
      <c r="K338" s="201"/>
      <c r="M338" s="201"/>
      <c r="N338" s="201"/>
      <c r="O338" s="201"/>
      <c r="Q338" s="201"/>
      <c r="R338" s="201"/>
      <c r="S338" s="201"/>
      <c r="T338" s="201"/>
      <c r="U338" s="143"/>
      <c r="V338" s="143"/>
      <c r="Y338" s="143"/>
    </row>
    <row r="339" spans="5:25" ht="12.75">
      <c r="E339" s="201"/>
      <c r="F339" s="201"/>
      <c r="G339" s="143"/>
      <c r="I339" s="201"/>
      <c r="J339" s="201"/>
      <c r="K339" s="201"/>
      <c r="M339" s="201"/>
      <c r="N339" s="201"/>
      <c r="O339" s="201"/>
      <c r="Q339" s="201"/>
      <c r="R339" s="201"/>
      <c r="S339" s="201"/>
      <c r="T339" s="201"/>
      <c r="U339" s="143"/>
      <c r="V339" s="143"/>
      <c r="Y339" s="143"/>
    </row>
    <row r="340" spans="5:25" ht="12.75">
      <c r="E340" s="201"/>
      <c r="F340" s="201"/>
      <c r="G340" s="143"/>
      <c r="I340" s="201"/>
      <c r="J340" s="201"/>
      <c r="K340" s="201"/>
      <c r="M340" s="201"/>
      <c r="N340" s="201"/>
      <c r="O340" s="201"/>
      <c r="Q340" s="201"/>
      <c r="R340" s="201"/>
      <c r="S340" s="201"/>
      <c r="T340" s="201"/>
      <c r="U340" s="143"/>
      <c r="V340" s="143"/>
      <c r="Y340" s="143"/>
    </row>
    <row r="341" spans="5:25" ht="12.75">
      <c r="E341" s="201"/>
      <c r="F341" s="201"/>
      <c r="G341" s="143"/>
      <c r="I341" s="201"/>
      <c r="J341" s="201"/>
      <c r="K341" s="201"/>
      <c r="M341" s="201"/>
      <c r="N341" s="201"/>
      <c r="O341" s="201"/>
      <c r="Q341" s="201"/>
      <c r="R341" s="201"/>
      <c r="S341" s="201"/>
      <c r="T341" s="201"/>
      <c r="U341" s="143"/>
      <c r="V341" s="143"/>
      <c r="Y341" s="143"/>
    </row>
    <row r="342" spans="5:25" ht="12.75">
      <c r="E342" s="201"/>
      <c r="F342" s="201"/>
      <c r="G342" s="143"/>
      <c r="I342" s="201"/>
      <c r="J342" s="201"/>
      <c r="K342" s="201"/>
      <c r="M342" s="201"/>
      <c r="N342" s="201"/>
      <c r="O342" s="201"/>
      <c r="Q342" s="201"/>
      <c r="R342" s="201"/>
      <c r="S342" s="201"/>
      <c r="T342" s="201"/>
      <c r="U342" s="143"/>
      <c r="V342" s="143"/>
      <c r="Y342" s="143"/>
    </row>
    <row r="343" spans="5:25" ht="12.75">
      <c r="E343" s="201"/>
      <c r="F343" s="201"/>
      <c r="G343" s="143"/>
      <c r="I343" s="201"/>
      <c r="J343" s="201"/>
      <c r="K343" s="201"/>
      <c r="M343" s="201"/>
      <c r="N343" s="201"/>
      <c r="O343" s="201"/>
      <c r="Q343" s="201"/>
      <c r="R343" s="201"/>
      <c r="S343" s="201"/>
      <c r="T343" s="201"/>
      <c r="U343" s="143"/>
      <c r="V343" s="143"/>
      <c r="Y343" s="143"/>
    </row>
    <row r="344" spans="5:25" ht="12.75">
      <c r="E344" s="201"/>
      <c r="F344" s="201"/>
      <c r="G344" s="143"/>
      <c r="I344" s="201"/>
      <c r="J344" s="201"/>
      <c r="K344" s="201"/>
      <c r="M344" s="201"/>
      <c r="N344" s="201"/>
      <c r="O344" s="201"/>
      <c r="Q344" s="201"/>
      <c r="R344" s="201"/>
      <c r="S344" s="201"/>
      <c r="T344" s="201"/>
      <c r="U344" s="143"/>
      <c r="V344" s="143"/>
      <c r="Y344" s="143"/>
    </row>
    <row r="345" spans="5:25" ht="12.75">
      <c r="E345" s="201"/>
      <c r="F345" s="201"/>
      <c r="G345" s="143"/>
      <c r="I345" s="201"/>
      <c r="J345" s="201"/>
      <c r="K345" s="201"/>
      <c r="M345" s="201"/>
      <c r="N345" s="201"/>
      <c r="O345" s="201"/>
      <c r="Q345" s="201"/>
      <c r="R345" s="201"/>
      <c r="S345" s="201"/>
      <c r="T345" s="201"/>
      <c r="U345" s="143"/>
      <c r="V345" s="143"/>
      <c r="Y345" s="143"/>
    </row>
    <row r="346" spans="5:25" ht="12.75">
      <c r="E346" s="201"/>
      <c r="F346" s="201"/>
      <c r="G346" s="143"/>
      <c r="I346" s="201"/>
      <c r="J346" s="201"/>
      <c r="K346" s="201"/>
      <c r="M346" s="201"/>
      <c r="N346" s="201"/>
      <c r="O346" s="201"/>
      <c r="Q346" s="201"/>
      <c r="R346" s="201"/>
      <c r="S346" s="201"/>
      <c r="T346" s="201"/>
      <c r="U346" s="143"/>
      <c r="V346" s="143"/>
      <c r="Y346" s="143"/>
    </row>
    <row r="347" spans="5:25" ht="12.75">
      <c r="E347" s="201"/>
      <c r="F347" s="201"/>
      <c r="G347" s="143"/>
      <c r="I347" s="201"/>
      <c r="J347" s="201"/>
      <c r="K347" s="201"/>
      <c r="M347" s="201"/>
      <c r="N347" s="201"/>
      <c r="O347" s="201"/>
      <c r="Q347" s="201"/>
      <c r="R347" s="201"/>
      <c r="S347" s="201"/>
      <c r="T347" s="201"/>
      <c r="U347" s="143"/>
      <c r="V347" s="143"/>
      <c r="Y347" s="143"/>
    </row>
    <row r="348" spans="5:25" ht="12.75">
      <c r="E348" s="201"/>
      <c r="F348" s="201"/>
      <c r="G348" s="143"/>
      <c r="I348" s="201"/>
      <c r="J348" s="201"/>
      <c r="K348" s="201"/>
      <c r="M348" s="201"/>
      <c r="N348" s="201"/>
      <c r="O348" s="201"/>
      <c r="Q348" s="201"/>
      <c r="R348" s="201"/>
      <c r="S348" s="201"/>
      <c r="T348" s="201"/>
      <c r="U348" s="143"/>
      <c r="V348" s="143"/>
      <c r="Y348" s="143"/>
    </row>
    <row r="349" spans="5:25" ht="12.75">
      <c r="E349" s="201"/>
      <c r="F349" s="201"/>
      <c r="G349" s="143"/>
      <c r="I349" s="201"/>
      <c r="J349" s="201"/>
      <c r="K349" s="201"/>
      <c r="M349" s="201"/>
      <c r="N349" s="201"/>
      <c r="O349" s="201"/>
      <c r="Q349" s="201"/>
      <c r="R349" s="201"/>
      <c r="S349" s="201"/>
      <c r="T349" s="201"/>
      <c r="U349" s="143"/>
      <c r="V349" s="143"/>
      <c r="Y349" s="143"/>
    </row>
    <row r="350" spans="5:25" ht="12.75">
      <c r="E350" s="201"/>
      <c r="F350" s="201"/>
      <c r="G350" s="143"/>
      <c r="I350" s="201"/>
      <c r="J350" s="201"/>
      <c r="K350" s="201"/>
      <c r="M350" s="201"/>
      <c r="N350" s="201"/>
      <c r="O350" s="201"/>
      <c r="Q350" s="201"/>
      <c r="R350" s="201"/>
      <c r="S350" s="201"/>
      <c r="T350" s="201"/>
      <c r="U350" s="143"/>
      <c r="V350" s="143"/>
      <c r="Y350" s="143"/>
    </row>
    <row r="351" spans="5:25" ht="12.75">
      <c r="E351" s="201"/>
      <c r="F351" s="201"/>
      <c r="G351" s="143"/>
      <c r="I351" s="201"/>
      <c r="J351" s="201"/>
      <c r="K351" s="201"/>
      <c r="M351" s="201"/>
      <c r="N351" s="201"/>
      <c r="O351" s="201"/>
      <c r="Q351" s="201"/>
      <c r="R351" s="201"/>
      <c r="S351" s="201"/>
      <c r="T351" s="201"/>
      <c r="U351" s="143"/>
      <c r="V351" s="143"/>
      <c r="Y351" s="143"/>
    </row>
    <row r="352" spans="5:25" ht="12.75">
      <c r="E352" s="201"/>
      <c r="F352" s="201"/>
      <c r="G352" s="143"/>
      <c r="I352" s="201"/>
      <c r="J352" s="201"/>
      <c r="K352" s="201"/>
      <c r="M352" s="201"/>
      <c r="N352" s="201"/>
      <c r="O352" s="201"/>
      <c r="Q352" s="201"/>
      <c r="R352" s="201"/>
      <c r="S352" s="201"/>
      <c r="T352" s="201"/>
      <c r="U352" s="143"/>
      <c r="V352" s="143"/>
      <c r="Y352" s="143"/>
    </row>
    <row r="353" spans="5:25" ht="12.75">
      <c r="E353" s="201"/>
      <c r="F353" s="201"/>
      <c r="G353" s="143"/>
      <c r="I353" s="201"/>
      <c r="J353" s="201"/>
      <c r="K353" s="201"/>
      <c r="M353" s="201"/>
      <c r="N353" s="201"/>
      <c r="O353" s="201"/>
      <c r="Q353" s="201"/>
      <c r="R353" s="201"/>
      <c r="S353" s="201"/>
      <c r="T353" s="201"/>
      <c r="U353" s="143"/>
      <c r="V353" s="143"/>
      <c r="Y353" s="143"/>
    </row>
    <row r="354" spans="5:25" ht="12.75">
      <c r="E354" s="201"/>
      <c r="F354" s="201"/>
      <c r="G354" s="143"/>
      <c r="I354" s="201"/>
      <c r="J354" s="201"/>
      <c r="K354" s="201"/>
      <c r="M354" s="201"/>
      <c r="N354" s="201"/>
      <c r="O354" s="201"/>
      <c r="Q354" s="201"/>
      <c r="R354" s="201"/>
      <c r="S354" s="201"/>
      <c r="T354" s="201"/>
      <c r="U354" s="143"/>
      <c r="V354" s="143"/>
      <c r="Y354" s="143"/>
    </row>
    <row r="355" spans="5:25" ht="12.75">
      <c r="E355" s="201"/>
      <c r="F355" s="201"/>
      <c r="G355" s="143"/>
      <c r="I355" s="201"/>
      <c r="J355" s="201"/>
      <c r="K355" s="201"/>
      <c r="M355" s="201"/>
      <c r="N355" s="201"/>
      <c r="O355" s="201"/>
      <c r="Q355" s="201"/>
      <c r="R355" s="201"/>
      <c r="S355" s="201"/>
      <c r="T355" s="201"/>
      <c r="U355" s="143"/>
      <c r="V355" s="143"/>
      <c r="Y355" s="143"/>
    </row>
    <row r="356" spans="5:25" ht="12.75">
      <c r="E356" s="201"/>
      <c r="F356" s="201"/>
      <c r="G356" s="143"/>
      <c r="I356" s="201"/>
      <c r="J356" s="201"/>
      <c r="K356" s="201"/>
      <c r="M356" s="201"/>
      <c r="N356" s="201"/>
      <c r="O356" s="201"/>
      <c r="Q356" s="201"/>
      <c r="R356" s="201"/>
      <c r="S356" s="201"/>
      <c r="T356" s="201"/>
      <c r="U356" s="143"/>
      <c r="V356" s="143"/>
      <c r="Y356" s="143"/>
    </row>
    <row r="357" spans="5:25" ht="12.75">
      <c r="E357" s="201"/>
      <c r="F357" s="201"/>
      <c r="G357" s="143"/>
      <c r="I357" s="201"/>
      <c r="J357" s="201"/>
      <c r="K357" s="201"/>
      <c r="M357" s="201"/>
      <c r="N357" s="201"/>
      <c r="O357" s="201"/>
      <c r="Q357" s="201"/>
      <c r="R357" s="201"/>
      <c r="S357" s="201"/>
      <c r="T357" s="201"/>
      <c r="U357" s="143"/>
      <c r="V357" s="143"/>
      <c r="Y357" s="143"/>
    </row>
    <row r="358" spans="5:25" ht="12.75">
      <c r="E358" s="201"/>
      <c r="F358" s="201"/>
      <c r="G358" s="143"/>
      <c r="I358" s="201"/>
      <c r="J358" s="201"/>
      <c r="K358" s="201"/>
      <c r="M358" s="201"/>
      <c r="N358" s="201"/>
      <c r="O358" s="201"/>
      <c r="Q358" s="201"/>
      <c r="R358" s="201"/>
      <c r="S358" s="201"/>
      <c r="T358" s="201"/>
      <c r="U358" s="143"/>
      <c r="V358" s="143"/>
      <c r="Y358" s="143"/>
    </row>
    <row r="359" spans="5:25" ht="12.75">
      <c r="E359" s="201"/>
      <c r="F359" s="201"/>
      <c r="G359" s="143"/>
      <c r="I359" s="201"/>
      <c r="J359" s="201"/>
      <c r="K359" s="201"/>
      <c r="M359" s="201"/>
      <c r="N359" s="201"/>
      <c r="O359" s="201"/>
      <c r="Q359" s="201"/>
      <c r="R359" s="201"/>
      <c r="S359" s="201"/>
      <c r="T359" s="201"/>
      <c r="U359" s="143"/>
      <c r="V359" s="143"/>
      <c r="Y359" s="143"/>
    </row>
    <row r="360" spans="5:25" ht="12.75">
      <c r="E360" s="201"/>
      <c r="F360" s="201"/>
      <c r="G360" s="143"/>
      <c r="I360" s="201"/>
      <c r="J360" s="201"/>
      <c r="K360" s="201"/>
      <c r="M360" s="201"/>
      <c r="N360" s="201"/>
      <c r="O360" s="201"/>
      <c r="Q360" s="201"/>
      <c r="R360" s="201"/>
      <c r="S360" s="201"/>
      <c r="T360" s="201"/>
      <c r="U360" s="143"/>
      <c r="V360" s="143"/>
      <c r="Y360" s="143"/>
    </row>
    <row r="361" spans="5:25" ht="12.75">
      <c r="E361" s="201"/>
      <c r="F361" s="201"/>
      <c r="G361" s="143"/>
      <c r="I361" s="201"/>
      <c r="J361" s="201"/>
      <c r="K361" s="201"/>
      <c r="M361" s="201"/>
      <c r="N361" s="201"/>
      <c r="O361" s="201"/>
      <c r="Q361" s="201"/>
      <c r="R361" s="201"/>
      <c r="S361" s="201"/>
      <c r="T361" s="201"/>
      <c r="U361" s="143"/>
      <c r="V361" s="143"/>
      <c r="Y361" s="143"/>
    </row>
    <row r="362" spans="5:25" ht="12.75">
      <c r="E362" s="201"/>
      <c r="F362" s="201"/>
      <c r="G362" s="143"/>
      <c r="I362" s="201"/>
      <c r="J362" s="201"/>
      <c r="K362" s="201"/>
      <c r="M362" s="201"/>
      <c r="N362" s="201"/>
      <c r="O362" s="201"/>
      <c r="Q362" s="201"/>
      <c r="R362" s="201"/>
      <c r="S362" s="201"/>
      <c r="T362" s="201"/>
      <c r="U362" s="143"/>
      <c r="V362" s="143"/>
      <c r="Y362" s="143"/>
    </row>
    <row r="363" spans="5:25" ht="12.75">
      <c r="E363" s="201"/>
      <c r="F363" s="201"/>
      <c r="G363" s="143"/>
      <c r="I363" s="201"/>
      <c r="J363" s="201"/>
      <c r="K363" s="201"/>
      <c r="M363" s="201"/>
      <c r="N363" s="201"/>
      <c r="O363" s="201"/>
      <c r="Q363" s="201"/>
      <c r="R363" s="201"/>
      <c r="S363" s="201"/>
      <c r="T363" s="201"/>
      <c r="U363" s="143"/>
      <c r="V363" s="143"/>
      <c r="Y363" s="143"/>
    </row>
    <row r="364" spans="5:25" ht="12.75">
      <c r="E364" s="201"/>
      <c r="F364" s="201"/>
      <c r="G364" s="143"/>
      <c r="I364" s="201"/>
      <c r="J364" s="201"/>
      <c r="K364" s="201"/>
      <c r="M364" s="201"/>
      <c r="N364" s="201"/>
      <c r="O364" s="201"/>
      <c r="Q364" s="201"/>
      <c r="R364" s="201"/>
      <c r="S364" s="201"/>
      <c r="T364" s="201"/>
      <c r="U364" s="143"/>
      <c r="V364" s="143"/>
      <c r="Y364" s="143"/>
    </row>
    <row r="365" spans="5:25" ht="12.75">
      <c r="E365" s="201"/>
      <c r="F365" s="201"/>
      <c r="G365" s="143"/>
      <c r="I365" s="201"/>
      <c r="J365" s="201"/>
      <c r="K365" s="201"/>
      <c r="M365" s="201"/>
      <c r="N365" s="201"/>
      <c r="O365" s="201"/>
      <c r="Q365" s="201"/>
      <c r="R365" s="201"/>
      <c r="S365" s="201"/>
      <c r="T365" s="201"/>
      <c r="U365" s="143"/>
      <c r="V365" s="143"/>
      <c r="Y365" s="143"/>
    </row>
    <row r="366" spans="5:25" ht="12.75">
      <c r="E366" s="201"/>
      <c r="F366" s="201"/>
      <c r="G366" s="143"/>
      <c r="I366" s="201"/>
      <c r="J366" s="201"/>
      <c r="K366" s="201"/>
      <c r="M366" s="201"/>
      <c r="N366" s="201"/>
      <c r="O366" s="201"/>
      <c r="Q366" s="201"/>
      <c r="R366" s="201"/>
      <c r="S366" s="201"/>
      <c r="T366" s="201"/>
      <c r="U366" s="143"/>
      <c r="V366" s="143"/>
      <c r="Y366" s="143"/>
    </row>
    <row r="367" spans="5:25" ht="12.75">
      <c r="E367" s="201"/>
      <c r="F367" s="201"/>
      <c r="G367" s="143"/>
      <c r="I367" s="201"/>
      <c r="J367" s="201"/>
      <c r="K367" s="201"/>
      <c r="M367" s="201"/>
      <c r="N367" s="201"/>
      <c r="O367" s="201"/>
      <c r="Q367" s="201"/>
      <c r="R367" s="201"/>
      <c r="S367" s="201"/>
      <c r="T367" s="201"/>
      <c r="U367" s="143"/>
      <c r="V367" s="143"/>
      <c r="Y367" s="143"/>
    </row>
    <row r="368" spans="5:25" ht="12.75">
      <c r="E368" s="201"/>
      <c r="F368" s="201"/>
      <c r="G368" s="143"/>
      <c r="I368" s="201"/>
      <c r="J368" s="201"/>
      <c r="K368" s="201"/>
      <c r="M368" s="201"/>
      <c r="N368" s="201"/>
      <c r="O368" s="201"/>
      <c r="Q368" s="201"/>
      <c r="R368" s="201"/>
      <c r="S368" s="201"/>
      <c r="T368" s="201"/>
      <c r="U368" s="143"/>
      <c r="V368" s="143"/>
      <c r="Y368" s="143"/>
    </row>
    <row r="369" spans="5:25" ht="12.75">
      <c r="E369" s="201"/>
      <c r="F369" s="201"/>
      <c r="G369" s="143"/>
      <c r="I369" s="201"/>
      <c r="J369" s="201"/>
      <c r="K369" s="201"/>
      <c r="M369" s="201"/>
      <c r="N369" s="201"/>
      <c r="O369" s="201"/>
      <c r="Q369" s="201"/>
      <c r="R369" s="201"/>
      <c r="S369" s="201"/>
      <c r="T369" s="201"/>
      <c r="U369" s="143"/>
      <c r="V369" s="143"/>
      <c r="Y369" s="143"/>
    </row>
    <row r="370" spans="5:25" ht="12.75">
      <c r="E370" s="201"/>
      <c r="F370" s="201"/>
      <c r="G370" s="143"/>
      <c r="I370" s="201"/>
      <c r="J370" s="201"/>
      <c r="K370" s="201"/>
      <c r="M370" s="201"/>
      <c r="N370" s="201"/>
      <c r="O370" s="201"/>
      <c r="Q370" s="201"/>
      <c r="R370" s="201"/>
      <c r="S370" s="201"/>
      <c r="T370" s="201"/>
      <c r="U370" s="143"/>
      <c r="V370" s="143"/>
      <c r="Y370" s="143"/>
    </row>
    <row r="371" spans="5:25" ht="12.75">
      <c r="E371" s="201"/>
      <c r="F371" s="201"/>
      <c r="G371" s="143"/>
      <c r="I371" s="201"/>
      <c r="J371" s="201"/>
      <c r="K371" s="201"/>
      <c r="M371" s="201"/>
      <c r="N371" s="201"/>
      <c r="O371" s="201"/>
      <c r="Q371" s="201"/>
      <c r="R371" s="201"/>
      <c r="S371" s="201"/>
      <c r="T371" s="201"/>
      <c r="U371" s="143"/>
      <c r="V371" s="143"/>
      <c r="Y371" s="143"/>
    </row>
    <row r="372" spans="5:25" ht="12.75">
      <c r="E372" s="201"/>
      <c r="F372" s="201"/>
      <c r="G372" s="143"/>
      <c r="I372" s="201"/>
      <c r="J372" s="201"/>
      <c r="K372" s="201"/>
      <c r="M372" s="201"/>
      <c r="N372" s="201"/>
      <c r="O372" s="201"/>
      <c r="Q372" s="201"/>
      <c r="R372" s="201"/>
      <c r="S372" s="201"/>
      <c r="T372" s="201"/>
      <c r="U372" s="143"/>
      <c r="V372" s="143"/>
      <c r="Y372" s="143"/>
    </row>
    <row r="373" spans="5:25" ht="12.75">
      <c r="E373" s="201"/>
      <c r="F373" s="201"/>
      <c r="G373" s="143"/>
      <c r="I373" s="201"/>
      <c r="J373" s="201"/>
      <c r="K373" s="201"/>
      <c r="M373" s="201"/>
      <c r="N373" s="201"/>
      <c r="O373" s="201"/>
      <c r="Q373" s="201"/>
      <c r="R373" s="201"/>
      <c r="S373" s="201"/>
      <c r="T373" s="201"/>
      <c r="U373" s="143"/>
      <c r="V373" s="143"/>
      <c r="Y373" s="143"/>
    </row>
    <row r="374" spans="5:25" ht="12.75">
      <c r="E374" s="201"/>
      <c r="F374" s="201"/>
      <c r="G374" s="143"/>
      <c r="I374" s="201"/>
      <c r="J374" s="201"/>
      <c r="K374" s="201"/>
      <c r="M374" s="201"/>
      <c r="N374" s="201"/>
      <c r="O374" s="201"/>
      <c r="Q374" s="201"/>
      <c r="R374" s="201"/>
      <c r="S374" s="201"/>
      <c r="T374" s="201"/>
      <c r="U374" s="143"/>
      <c r="V374" s="143"/>
      <c r="Y374" s="143"/>
    </row>
    <row r="375" spans="5:25" ht="12.75">
      <c r="E375" s="201"/>
      <c r="F375" s="201"/>
      <c r="G375" s="143"/>
      <c r="I375" s="201"/>
      <c r="J375" s="201"/>
      <c r="K375" s="201"/>
      <c r="M375" s="201"/>
      <c r="N375" s="201"/>
      <c r="O375" s="201"/>
      <c r="Q375" s="201"/>
      <c r="R375" s="201"/>
      <c r="S375" s="201"/>
      <c r="T375" s="201"/>
      <c r="U375" s="143"/>
      <c r="V375" s="143"/>
      <c r="Y375" s="143"/>
    </row>
    <row r="376" spans="5:25" ht="12.75">
      <c r="E376" s="201"/>
      <c r="F376" s="201"/>
      <c r="G376" s="143"/>
      <c r="I376" s="201"/>
      <c r="J376" s="201"/>
      <c r="K376" s="201"/>
      <c r="M376" s="201"/>
      <c r="N376" s="201"/>
      <c r="O376" s="201"/>
      <c r="Q376" s="201"/>
      <c r="R376" s="201"/>
      <c r="S376" s="201"/>
      <c r="T376" s="201"/>
      <c r="U376" s="143"/>
      <c r="V376" s="143"/>
      <c r="Y376" s="143"/>
    </row>
    <row r="377" spans="5:25" ht="12.75">
      <c r="E377" s="201"/>
      <c r="F377" s="201"/>
      <c r="G377" s="143"/>
      <c r="I377" s="201"/>
      <c r="J377" s="201"/>
      <c r="K377" s="201"/>
      <c r="M377" s="201"/>
      <c r="N377" s="201"/>
      <c r="O377" s="201"/>
      <c r="Q377" s="201"/>
      <c r="R377" s="201"/>
      <c r="S377" s="201"/>
      <c r="T377" s="201"/>
      <c r="U377" s="143"/>
      <c r="V377" s="143"/>
      <c r="Y377" s="143"/>
    </row>
    <row r="378" spans="5:25" ht="12.75">
      <c r="E378" s="201"/>
      <c r="F378" s="201"/>
      <c r="G378" s="143"/>
      <c r="I378" s="201"/>
      <c r="J378" s="201"/>
      <c r="K378" s="201"/>
      <c r="M378" s="201"/>
      <c r="N378" s="201"/>
      <c r="O378" s="201"/>
      <c r="Q378" s="201"/>
      <c r="R378" s="201"/>
      <c r="S378" s="201"/>
      <c r="T378" s="201"/>
      <c r="U378" s="143"/>
      <c r="V378" s="143"/>
      <c r="Y378" s="143"/>
    </row>
    <row r="379" spans="5:25" ht="12.75">
      <c r="E379" s="201"/>
      <c r="F379" s="201"/>
      <c r="G379" s="143"/>
      <c r="I379" s="201"/>
      <c r="J379" s="201"/>
      <c r="K379" s="201"/>
      <c r="M379" s="201"/>
      <c r="N379" s="201"/>
      <c r="O379" s="201"/>
      <c r="Q379" s="201"/>
      <c r="R379" s="201"/>
      <c r="S379" s="201"/>
      <c r="T379" s="201"/>
      <c r="U379" s="143"/>
      <c r="V379" s="143"/>
      <c r="Y379" s="143"/>
    </row>
    <row r="380" spans="5:25" ht="12.75">
      <c r="E380" s="201"/>
      <c r="F380" s="201"/>
      <c r="G380" s="143"/>
      <c r="I380" s="201"/>
      <c r="J380" s="201"/>
      <c r="K380" s="201"/>
      <c r="M380" s="201"/>
      <c r="N380" s="201"/>
      <c r="O380" s="201"/>
      <c r="Q380" s="201"/>
      <c r="R380" s="201"/>
      <c r="S380" s="201"/>
      <c r="T380" s="201"/>
      <c r="U380" s="143"/>
      <c r="V380" s="143"/>
      <c r="Y380" s="143"/>
    </row>
    <row r="381" spans="5:25" ht="12.75">
      <c r="E381" s="201"/>
      <c r="F381" s="201"/>
      <c r="G381" s="143"/>
      <c r="I381" s="201"/>
      <c r="J381" s="201"/>
      <c r="K381" s="201"/>
      <c r="M381" s="201"/>
      <c r="N381" s="201"/>
      <c r="O381" s="201"/>
      <c r="Q381" s="201"/>
      <c r="R381" s="201"/>
      <c r="S381" s="201"/>
      <c r="T381" s="201"/>
      <c r="U381" s="143"/>
      <c r="V381" s="143"/>
      <c r="Y381" s="143"/>
    </row>
    <row r="382" spans="5:25" ht="12.75">
      <c r="E382" s="201"/>
      <c r="F382" s="201"/>
      <c r="G382" s="143"/>
      <c r="I382" s="201"/>
      <c r="J382" s="201"/>
      <c r="K382" s="201"/>
      <c r="M382" s="201"/>
      <c r="N382" s="201"/>
      <c r="O382" s="201"/>
      <c r="Q382" s="201"/>
      <c r="R382" s="201"/>
      <c r="S382" s="201"/>
      <c r="T382" s="201"/>
      <c r="U382" s="143"/>
      <c r="V382" s="143"/>
      <c r="Y382" s="143"/>
    </row>
    <row r="383" spans="5:25" ht="12.75">
      <c r="E383" s="201"/>
      <c r="F383" s="201"/>
      <c r="G383" s="143"/>
      <c r="I383" s="201"/>
      <c r="J383" s="201"/>
      <c r="K383" s="201"/>
      <c r="M383" s="201"/>
      <c r="N383" s="201"/>
      <c r="O383" s="201"/>
      <c r="Q383" s="201"/>
      <c r="R383" s="201"/>
      <c r="S383" s="201"/>
      <c r="T383" s="201"/>
      <c r="U383" s="143"/>
      <c r="V383" s="143"/>
      <c r="Y383" s="143"/>
    </row>
    <row r="384" spans="5:25" ht="12.75">
      <c r="E384" s="201"/>
      <c r="F384" s="201"/>
      <c r="G384" s="143"/>
      <c r="I384" s="201"/>
      <c r="J384" s="201"/>
      <c r="K384" s="201"/>
      <c r="M384" s="201"/>
      <c r="N384" s="201"/>
      <c r="O384" s="201"/>
      <c r="Q384" s="201"/>
      <c r="R384" s="201"/>
      <c r="S384" s="201"/>
      <c r="T384" s="201"/>
      <c r="U384" s="143"/>
      <c r="V384" s="143"/>
      <c r="Y384" s="143"/>
    </row>
    <row r="385" spans="5:25" ht="12.75">
      <c r="E385" s="201"/>
      <c r="F385" s="201"/>
      <c r="G385" s="143"/>
      <c r="I385" s="201"/>
      <c r="J385" s="201"/>
      <c r="K385" s="201"/>
      <c r="M385" s="201"/>
      <c r="N385" s="201"/>
      <c r="O385" s="201"/>
      <c r="Q385" s="201"/>
      <c r="R385" s="201"/>
      <c r="S385" s="201"/>
      <c r="T385" s="201"/>
      <c r="U385" s="143"/>
      <c r="V385" s="143"/>
      <c r="Y385" s="143"/>
    </row>
    <row r="386" spans="5:25" ht="12.75">
      <c r="E386" s="201"/>
      <c r="F386" s="201"/>
      <c r="G386" s="143"/>
      <c r="I386" s="201"/>
      <c r="J386" s="201"/>
      <c r="K386" s="201"/>
      <c r="M386" s="201"/>
      <c r="N386" s="201"/>
      <c r="O386" s="201"/>
      <c r="Q386" s="201"/>
      <c r="R386" s="201"/>
      <c r="S386" s="201"/>
      <c r="T386" s="201"/>
      <c r="U386" s="143"/>
      <c r="V386" s="143"/>
      <c r="Y386" s="143"/>
    </row>
    <row r="387" spans="5:25" ht="12.75">
      <c r="E387" s="201"/>
      <c r="F387" s="201"/>
      <c r="G387" s="143"/>
      <c r="I387" s="201"/>
      <c r="J387" s="201"/>
      <c r="K387" s="201"/>
      <c r="M387" s="201"/>
      <c r="N387" s="201"/>
      <c r="O387" s="201"/>
      <c r="Q387" s="201"/>
      <c r="R387" s="201"/>
      <c r="S387" s="201"/>
      <c r="T387" s="201"/>
      <c r="U387" s="143"/>
      <c r="V387" s="143"/>
      <c r="Y387" s="143"/>
    </row>
    <row r="388" spans="5:25" ht="12.75">
      <c r="E388" s="201"/>
      <c r="F388" s="201"/>
      <c r="G388" s="143"/>
      <c r="I388" s="201"/>
      <c r="J388" s="201"/>
      <c r="K388" s="201"/>
      <c r="M388" s="201"/>
      <c r="N388" s="201"/>
      <c r="O388" s="201"/>
      <c r="Q388" s="201"/>
      <c r="R388" s="201"/>
      <c r="S388" s="201"/>
      <c r="T388" s="201"/>
      <c r="U388" s="143"/>
      <c r="V388" s="143"/>
      <c r="Y388" s="143"/>
    </row>
    <row r="389" spans="5:25" ht="12.75">
      <c r="E389" s="201"/>
      <c r="F389" s="201"/>
      <c r="G389" s="143"/>
      <c r="I389" s="201"/>
      <c r="J389" s="201"/>
      <c r="K389" s="201"/>
      <c r="M389" s="201"/>
      <c r="N389" s="201"/>
      <c r="O389" s="201"/>
      <c r="Q389" s="201"/>
      <c r="R389" s="201"/>
      <c r="S389" s="201"/>
      <c r="T389" s="201"/>
      <c r="U389" s="143"/>
      <c r="V389" s="143"/>
      <c r="Y389" s="143"/>
    </row>
    <row r="390" spans="5:25" ht="12.75">
      <c r="E390" s="201"/>
      <c r="F390" s="201"/>
      <c r="G390" s="143"/>
      <c r="I390" s="201"/>
      <c r="J390" s="201"/>
      <c r="K390" s="201"/>
      <c r="M390" s="201"/>
      <c r="N390" s="201"/>
      <c r="O390" s="201"/>
      <c r="Q390" s="201"/>
      <c r="R390" s="201"/>
      <c r="S390" s="201"/>
      <c r="T390" s="201"/>
      <c r="U390" s="143"/>
      <c r="V390" s="143"/>
      <c r="Y390" s="143"/>
    </row>
    <row r="391" spans="5:25" ht="12.75">
      <c r="E391" s="201"/>
      <c r="F391" s="201"/>
      <c r="G391" s="143"/>
      <c r="I391" s="201"/>
      <c r="J391" s="201"/>
      <c r="K391" s="201"/>
      <c r="M391" s="201"/>
      <c r="N391" s="201"/>
      <c r="O391" s="201"/>
      <c r="Q391" s="201"/>
      <c r="R391" s="201"/>
      <c r="S391" s="201"/>
      <c r="T391" s="201"/>
      <c r="U391" s="143"/>
      <c r="V391" s="143"/>
      <c r="Y391" s="143"/>
    </row>
    <row r="392" spans="5:25" ht="12.75">
      <c r="E392" s="201"/>
      <c r="F392" s="201"/>
      <c r="G392" s="143"/>
      <c r="I392" s="201"/>
      <c r="J392" s="201"/>
      <c r="K392" s="201"/>
      <c r="M392" s="201"/>
      <c r="N392" s="201"/>
      <c r="O392" s="201"/>
      <c r="Q392" s="201"/>
      <c r="R392" s="201"/>
      <c r="S392" s="201"/>
      <c r="T392" s="201"/>
      <c r="U392" s="143"/>
      <c r="V392" s="143"/>
      <c r="Y392" s="143"/>
    </row>
    <row r="393" spans="5:25" ht="12.75">
      <c r="E393" s="201"/>
      <c r="F393" s="201"/>
      <c r="G393" s="143"/>
      <c r="I393" s="201"/>
      <c r="J393" s="201"/>
      <c r="K393" s="201"/>
      <c r="M393" s="201"/>
      <c r="N393" s="201"/>
      <c r="O393" s="201"/>
      <c r="Q393" s="201"/>
      <c r="R393" s="201"/>
      <c r="S393" s="201"/>
      <c r="T393" s="201"/>
      <c r="U393" s="143"/>
      <c r="V393" s="143"/>
      <c r="Y393" s="143"/>
    </row>
    <row r="394" spans="5:25" ht="12.75">
      <c r="E394" s="201"/>
      <c r="F394" s="201"/>
      <c r="G394" s="143"/>
      <c r="I394" s="201"/>
      <c r="J394" s="201"/>
      <c r="K394" s="201"/>
      <c r="M394" s="201"/>
      <c r="N394" s="201"/>
      <c r="O394" s="201"/>
      <c r="Q394" s="201"/>
      <c r="R394" s="201"/>
      <c r="S394" s="201"/>
      <c r="T394" s="201"/>
      <c r="U394" s="143"/>
      <c r="V394" s="143"/>
      <c r="Y394" s="143"/>
    </row>
    <row r="395" spans="5:25" ht="12.75">
      <c r="E395" s="201"/>
      <c r="F395" s="201"/>
      <c r="G395" s="143"/>
      <c r="I395" s="201"/>
      <c r="J395" s="201"/>
      <c r="K395" s="201"/>
      <c r="M395" s="201"/>
      <c r="N395" s="201"/>
      <c r="O395" s="201"/>
      <c r="Q395" s="201"/>
      <c r="R395" s="201"/>
      <c r="S395" s="201"/>
      <c r="T395" s="201"/>
      <c r="U395" s="143"/>
      <c r="V395" s="143"/>
      <c r="Y395" s="143"/>
    </row>
    <row r="396" spans="5:25" ht="12.75">
      <c r="E396" s="201"/>
      <c r="F396" s="201"/>
      <c r="G396" s="143"/>
      <c r="I396" s="201"/>
      <c r="J396" s="201"/>
      <c r="K396" s="201"/>
      <c r="M396" s="201"/>
      <c r="N396" s="201"/>
      <c r="O396" s="201"/>
      <c r="Q396" s="201"/>
      <c r="R396" s="201"/>
      <c r="S396" s="201"/>
      <c r="T396" s="201"/>
      <c r="U396" s="143"/>
      <c r="V396" s="143"/>
      <c r="Y396" s="143"/>
    </row>
    <row r="397" spans="5:25" ht="12.75">
      <c r="E397" s="201"/>
      <c r="F397" s="201"/>
      <c r="G397" s="143"/>
      <c r="I397" s="201"/>
      <c r="J397" s="201"/>
      <c r="K397" s="201"/>
      <c r="M397" s="201"/>
      <c r="N397" s="201"/>
      <c r="O397" s="201"/>
      <c r="Q397" s="201"/>
      <c r="R397" s="201"/>
      <c r="S397" s="201"/>
      <c r="T397" s="201"/>
      <c r="U397" s="143"/>
      <c r="V397" s="143"/>
      <c r="Y397" s="143"/>
    </row>
    <row r="398" spans="5:25" ht="12.75">
      <c r="E398" s="201"/>
      <c r="F398" s="201"/>
      <c r="G398" s="143"/>
      <c r="I398" s="201"/>
      <c r="J398" s="201"/>
      <c r="K398" s="201"/>
      <c r="M398" s="201"/>
      <c r="N398" s="201"/>
      <c r="O398" s="201"/>
      <c r="Q398" s="201"/>
      <c r="R398" s="201"/>
      <c r="S398" s="201"/>
      <c r="T398" s="201"/>
      <c r="U398" s="143"/>
      <c r="V398" s="143"/>
      <c r="Y398" s="143"/>
    </row>
    <row r="399" spans="5:25" ht="12.75">
      <c r="E399" s="201"/>
      <c r="F399" s="201"/>
      <c r="G399" s="143"/>
      <c r="I399" s="201"/>
      <c r="J399" s="201"/>
      <c r="K399" s="201"/>
      <c r="M399" s="201"/>
      <c r="N399" s="201"/>
      <c r="O399" s="201"/>
      <c r="Q399" s="201"/>
      <c r="R399" s="201"/>
      <c r="S399" s="201"/>
      <c r="T399" s="201"/>
      <c r="U399" s="143"/>
      <c r="V399" s="143"/>
      <c r="Y399" s="143"/>
    </row>
    <row r="400" spans="5:25" ht="12.75">
      <c r="E400" s="201"/>
      <c r="F400" s="201"/>
      <c r="G400" s="143"/>
      <c r="I400" s="201"/>
      <c r="J400" s="201"/>
      <c r="K400" s="201"/>
      <c r="M400" s="201"/>
      <c r="N400" s="201"/>
      <c r="O400" s="201"/>
      <c r="Q400" s="201"/>
      <c r="R400" s="201"/>
      <c r="S400" s="201"/>
      <c r="T400" s="201"/>
      <c r="U400" s="143"/>
      <c r="V400" s="143"/>
      <c r="Y400" s="143"/>
    </row>
    <row r="401" spans="5:25" ht="12.75">
      <c r="E401" s="201"/>
      <c r="F401" s="201"/>
      <c r="G401" s="143"/>
      <c r="I401" s="201"/>
      <c r="J401" s="201"/>
      <c r="K401" s="201"/>
      <c r="M401" s="201"/>
      <c r="N401" s="201"/>
      <c r="O401" s="201"/>
      <c r="Q401" s="201"/>
      <c r="R401" s="201"/>
      <c r="S401" s="201"/>
      <c r="T401" s="201"/>
      <c r="U401" s="143"/>
      <c r="V401" s="143"/>
      <c r="Y401" s="143"/>
    </row>
    <row r="402" spans="5:25" ht="12.75">
      <c r="E402" s="201"/>
      <c r="F402" s="201"/>
      <c r="G402" s="143"/>
      <c r="I402" s="201"/>
      <c r="J402" s="201"/>
      <c r="K402" s="201"/>
      <c r="M402" s="201"/>
      <c r="N402" s="201"/>
      <c r="O402" s="201"/>
      <c r="Q402" s="201"/>
      <c r="R402" s="201"/>
      <c r="S402" s="201"/>
      <c r="T402" s="201"/>
      <c r="U402" s="143"/>
      <c r="V402" s="143"/>
      <c r="Y402" s="143"/>
    </row>
    <row r="403" spans="5:25" ht="12.75">
      <c r="E403" s="201"/>
      <c r="F403" s="201"/>
      <c r="G403" s="143"/>
      <c r="I403" s="201"/>
      <c r="J403" s="201"/>
      <c r="K403" s="201"/>
      <c r="M403" s="201"/>
      <c r="N403" s="201"/>
      <c r="O403" s="201"/>
      <c r="Q403" s="201"/>
      <c r="R403" s="201"/>
      <c r="S403" s="201"/>
      <c r="T403" s="201"/>
      <c r="U403" s="143"/>
      <c r="V403" s="143"/>
      <c r="Y403" s="143"/>
    </row>
    <row r="404" spans="5:25" ht="12.75">
      <c r="E404" s="201"/>
      <c r="F404" s="201"/>
      <c r="G404" s="143"/>
      <c r="I404" s="201"/>
      <c r="J404" s="201"/>
      <c r="K404" s="201"/>
      <c r="M404" s="201"/>
      <c r="N404" s="201"/>
      <c r="O404" s="201"/>
      <c r="Q404" s="201"/>
      <c r="R404" s="201"/>
      <c r="S404" s="201"/>
      <c r="T404" s="201"/>
      <c r="U404" s="143"/>
      <c r="V404" s="143"/>
      <c r="Y404" s="143"/>
    </row>
    <row r="405" spans="5:25" ht="12.75">
      <c r="E405" s="201"/>
      <c r="F405" s="201"/>
      <c r="G405" s="143"/>
      <c r="I405" s="201"/>
      <c r="J405" s="201"/>
      <c r="K405" s="201"/>
      <c r="M405" s="201"/>
      <c r="N405" s="201"/>
      <c r="O405" s="201"/>
      <c r="Q405" s="201"/>
      <c r="R405" s="201"/>
      <c r="S405" s="201"/>
      <c r="T405" s="201"/>
      <c r="U405" s="143"/>
      <c r="V405" s="143"/>
      <c r="Y405" s="143"/>
    </row>
    <row r="406" spans="5:25" ht="12.75">
      <c r="E406" s="201"/>
      <c r="F406" s="201"/>
      <c r="G406" s="143"/>
      <c r="I406" s="201"/>
      <c r="J406" s="201"/>
      <c r="K406" s="201"/>
      <c r="M406" s="201"/>
      <c r="N406" s="201"/>
      <c r="O406" s="201"/>
      <c r="Q406" s="201"/>
      <c r="R406" s="201"/>
      <c r="S406" s="201"/>
      <c r="T406" s="201"/>
      <c r="U406" s="143"/>
      <c r="V406" s="143"/>
      <c r="Y406" s="143"/>
    </row>
    <row r="407" spans="5:25" ht="12.75">
      <c r="E407" s="201"/>
      <c r="F407" s="201"/>
      <c r="G407" s="143"/>
      <c r="I407" s="201"/>
      <c r="J407" s="201"/>
      <c r="K407" s="201"/>
      <c r="M407" s="201"/>
      <c r="N407" s="201"/>
      <c r="O407" s="201"/>
      <c r="Q407" s="201"/>
      <c r="R407" s="201"/>
      <c r="S407" s="201"/>
      <c r="T407" s="201"/>
      <c r="U407" s="143"/>
      <c r="V407" s="143"/>
      <c r="Y407" s="143"/>
    </row>
    <row r="408" spans="5:25" ht="12.75">
      <c r="E408" s="201"/>
      <c r="F408" s="201"/>
      <c r="G408" s="143"/>
      <c r="I408" s="201"/>
      <c r="J408" s="201"/>
      <c r="K408" s="201"/>
      <c r="M408" s="201"/>
      <c r="N408" s="201"/>
      <c r="O408" s="201"/>
      <c r="Q408" s="201"/>
      <c r="R408" s="201"/>
      <c r="S408" s="201"/>
      <c r="T408" s="201"/>
      <c r="U408" s="143"/>
      <c r="V408" s="143"/>
      <c r="Y408" s="143"/>
    </row>
    <row r="409" spans="5:25" ht="12.75">
      <c r="E409" s="201"/>
      <c r="F409" s="201"/>
      <c r="G409" s="143"/>
      <c r="I409" s="201"/>
      <c r="J409" s="201"/>
      <c r="K409" s="201"/>
      <c r="M409" s="201"/>
      <c r="N409" s="201"/>
      <c r="O409" s="201"/>
      <c r="Q409" s="201"/>
      <c r="R409" s="201"/>
      <c r="S409" s="201"/>
      <c r="T409" s="201"/>
      <c r="U409" s="143"/>
      <c r="V409" s="143"/>
      <c r="Y409" s="143"/>
    </row>
    <row r="410" spans="5:25" ht="12.75">
      <c r="E410" s="201"/>
      <c r="F410" s="201"/>
      <c r="G410" s="143"/>
      <c r="I410" s="201"/>
      <c r="J410" s="201"/>
      <c r="K410" s="201"/>
      <c r="M410" s="201"/>
      <c r="N410" s="201"/>
      <c r="O410" s="201"/>
      <c r="Q410" s="201"/>
      <c r="R410" s="201"/>
      <c r="S410" s="201"/>
      <c r="T410" s="201"/>
      <c r="U410" s="143"/>
      <c r="V410" s="143"/>
      <c r="Y410" s="143"/>
    </row>
    <row r="411" spans="5:25" ht="12.75">
      <c r="E411" s="201"/>
      <c r="F411" s="201"/>
      <c r="G411" s="143"/>
      <c r="I411" s="201"/>
      <c r="J411" s="201"/>
      <c r="K411" s="201"/>
      <c r="M411" s="201"/>
      <c r="N411" s="201"/>
      <c r="O411" s="201"/>
      <c r="Q411" s="201"/>
      <c r="R411" s="201"/>
      <c r="S411" s="201"/>
      <c r="T411" s="201"/>
      <c r="U411" s="143"/>
      <c r="V411" s="143"/>
      <c r="Y411" s="143"/>
    </row>
    <row r="412" spans="5:25" ht="12.75">
      <c r="E412" s="201"/>
      <c r="F412" s="201"/>
      <c r="G412" s="143"/>
      <c r="I412" s="201"/>
      <c r="J412" s="201"/>
      <c r="K412" s="201"/>
      <c r="M412" s="201"/>
      <c r="N412" s="201"/>
      <c r="O412" s="201"/>
      <c r="Q412" s="201"/>
      <c r="R412" s="201"/>
      <c r="S412" s="201"/>
      <c r="T412" s="201"/>
      <c r="U412" s="143"/>
      <c r="V412" s="143"/>
      <c r="Y412" s="143"/>
    </row>
    <row r="413" spans="5:25" ht="12.75">
      <c r="E413" s="201"/>
      <c r="F413" s="201"/>
      <c r="G413" s="143"/>
      <c r="I413" s="201"/>
      <c r="J413" s="201"/>
      <c r="K413" s="201"/>
      <c r="M413" s="201"/>
      <c r="N413" s="201"/>
      <c r="O413" s="201"/>
      <c r="Q413" s="201"/>
      <c r="R413" s="201"/>
      <c r="S413" s="201"/>
      <c r="T413" s="201"/>
      <c r="U413" s="143"/>
      <c r="V413" s="143"/>
      <c r="Y413" s="143"/>
    </row>
    <row r="414" spans="5:25" ht="12.75">
      <c r="E414" s="201"/>
      <c r="F414" s="201"/>
      <c r="G414" s="143"/>
      <c r="I414" s="201"/>
      <c r="J414" s="201"/>
      <c r="K414" s="201"/>
      <c r="M414" s="201"/>
      <c r="N414" s="201"/>
      <c r="O414" s="201"/>
      <c r="Q414" s="201"/>
      <c r="R414" s="201"/>
      <c r="S414" s="201"/>
      <c r="T414" s="201"/>
      <c r="U414" s="143"/>
      <c r="V414" s="143"/>
      <c r="Y414" s="143"/>
    </row>
    <row r="415" spans="5:25" ht="12.75">
      <c r="E415" s="201"/>
      <c r="F415" s="201"/>
      <c r="G415" s="143"/>
      <c r="I415" s="201"/>
      <c r="J415" s="201"/>
      <c r="K415" s="201"/>
      <c r="M415" s="201"/>
      <c r="N415" s="201"/>
      <c r="O415" s="201"/>
      <c r="Q415" s="201"/>
      <c r="R415" s="201"/>
      <c r="S415" s="201"/>
      <c r="T415" s="201"/>
      <c r="U415" s="143"/>
      <c r="V415" s="143"/>
      <c r="Y415" s="143"/>
    </row>
    <row r="416" spans="5:25" ht="12.75">
      <c r="E416" s="201"/>
      <c r="F416" s="201"/>
      <c r="G416" s="143"/>
      <c r="I416" s="201"/>
      <c r="J416" s="201"/>
      <c r="K416" s="201"/>
      <c r="M416" s="201"/>
      <c r="N416" s="201"/>
      <c r="O416" s="201"/>
      <c r="Q416" s="201"/>
      <c r="R416" s="201"/>
      <c r="S416" s="201"/>
      <c r="T416" s="201"/>
      <c r="U416" s="143"/>
      <c r="V416" s="143"/>
      <c r="Y416" s="143"/>
    </row>
    <row r="417" spans="5:25" ht="12.75">
      <c r="E417" s="201"/>
      <c r="F417" s="201"/>
      <c r="G417" s="143"/>
      <c r="I417" s="201"/>
      <c r="J417" s="201"/>
      <c r="K417" s="201"/>
      <c r="M417" s="201"/>
      <c r="N417" s="201"/>
      <c r="O417" s="201"/>
      <c r="Q417" s="201"/>
      <c r="R417" s="201"/>
      <c r="S417" s="201"/>
      <c r="T417" s="201"/>
      <c r="U417" s="143"/>
      <c r="V417" s="143"/>
      <c r="Y417" s="143"/>
    </row>
    <row r="418" spans="5:25" ht="12.75">
      <c r="E418" s="201"/>
      <c r="F418" s="201"/>
      <c r="G418" s="143"/>
      <c r="I418" s="201"/>
      <c r="J418" s="201"/>
      <c r="K418" s="201"/>
      <c r="M418" s="201"/>
      <c r="N418" s="201"/>
      <c r="O418" s="201"/>
      <c r="Q418" s="201"/>
      <c r="R418" s="201"/>
      <c r="S418" s="201"/>
      <c r="T418" s="201"/>
      <c r="U418" s="143"/>
      <c r="V418" s="143"/>
      <c r="Y418" s="143"/>
    </row>
    <row r="419" spans="5:25" ht="12.75">
      <c r="E419" s="201"/>
      <c r="F419" s="201"/>
      <c r="G419" s="143"/>
      <c r="I419" s="201"/>
      <c r="J419" s="201"/>
      <c r="K419" s="201"/>
      <c r="M419" s="201"/>
      <c r="N419" s="201"/>
      <c r="O419" s="201"/>
      <c r="Q419" s="201"/>
      <c r="R419" s="201"/>
      <c r="S419" s="201"/>
      <c r="T419" s="201"/>
      <c r="U419" s="143"/>
      <c r="V419" s="143"/>
      <c r="Y419" s="143"/>
    </row>
    <row r="420" spans="5:25" ht="12.75">
      <c r="E420" s="201"/>
      <c r="F420" s="201"/>
      <c r="G420" s="143"/>
      <c r="I420" s="201"/>
      <c r="J420" s="201"/>
      <c r="K420" s="201"/>
      <c r="M420" s="201"/>
      <c r="N420" s="201"/>
      <c r="O420" s="201"/>
      <c r="Q420" s="201"/>
      <c r="R420" s="201"/>
      <c r="S420" s="201"/>
      <c r="T420" s="201"/>
      <c r="U420" s="143"/>
      <c r="V420" s="143"/>
      <c r="Y420" s="143"/>
    </row>
    <row r="421" spans="5:25" ht="12.75">
      <c r="E421" s="201"/>
      <c r="F421" s="201"/>
      <c r="G421" s="143"/>
      <c r="I421" s="201"/>
      <c r="J421" s="201"/>
      <c r="K421" s="201"/>
      <c r="M421" s="201"/>
      <c r="N421" s="201"/>
      <c r="O421" s="201"/>
      <c r="Q421" s="201"/>
      <c r="R421" s="201"/>
      <c r="S421" s="201"/>
      <c r="T421" s="201"/>
      <c r="U421" s="143"/>
      <c r="V421" s="143"/>
      <c r="Y421" s="143"/>
    </row>
    <row r="422" spans="5:25" ht="12.75">
      <c r="E422" s="201"/>
      <c r="F422" s="201"/>
      <c r="G422" s="143"/>
      <c r="I422" s="201"/>
      <c r="J422" s="201"/>
      <c r="K422" s="201"/>
      <c r="M422" s="201"/>
      <c r="N422" s="201"/>
      <c r="O422" s="201"/>
      <c r="Q422" s="201"/>
      <c r="R422" s="201"/>
      <c r="S422" s="201"/>
      <c r="T422" s="201"/>
      <c r="U422" s="143"/>
      <c r="V422" s="143"/>
      <c r="Y422" s="143"/>
    </row>
    <row r="423" spans="5:25" ht="12.75">
      <c r="E423" s="201"/>
      <c r="F423" s="201"/>
      <c r="G423" s="143"/>
      <c r="I423" s="201"/>
      <c r="J423" s="201"/>
      <c r="K423" s="201"/>
      <c r="M423" s="201"/>
      <c r="N423" s="201"/>
      <c r="O423" s="201"/>
      <c r="Q423" s="201"/>
      <c r="R423" s="201"/>
      <c r="S423" s="201"/>
      <c r="T423" s="201"/>
      <c r="U423" s="143"/>
      <c r="V423" s="143"/>
      <c r="Y423" s="143"/>
    </row>
    <row r="424" spans="5:25" ht="12.75">
      <c r="E424" s="201"/>
      <c r="F424" s="201"/>
      <c r="G424" s="143"/>
      <c r="I424" s="201"/>
      <c r="J424" s="201"/>
      <c r="K424" s="201"/>
      <c r="M424" s="201"/>
      <c r="N424" s="201"/>
      <c r="O424" s="201"/>
      <c r="Q424" s="201"/>
      <c r="R424" s="201"/>
      <c r="S424" s="201"/>
      <c r="T424" s="201"/>
      <c r="U424" s="143"/>
      <c r="V424" s="143"/>
      <c r="Y424" s="143"/>
    </row>
    <row r="425" spans="7:25" ht="12.75">
      <c r="G425" s="143"/>
      <c r="U425" s="143"/>
      <c r="V425" s="143"/>
      <c r="Y425" s="143"/>
    </row>
    <row r="426" spans="7:25" ht="12.75">
      <c r="G426" s="143"/>
      <c r="U426" s="143"/>
      <c r="V426" s="143"/>
      <c r="Y426" s="143"/>
    </row>
    <row r="427" spans="7:25" ht="12.75">
      <c r="G427" s="143"/>
      <c r="U427" s="143"/>
      <c r="V427" s="143"/>
      <c r="Y427" s="143"/>
    </row>
    <row r="428" spans="7:25" ht="12.75">
      <c r="G428" s="143"/>
      <c r="U428" s="143"/>
      <c r="V428" s="143"/>
      <c r="Y428" s="143"/>
    </row>
    <row r="429" spans="7:25" ht="12.75">
      <c r="G429" s="143"/>
      <c r="U429" s="143"/>
      <c r="V429" s="143"/>
      <c r="Y429" s="143"/>
    </row>
    <row r="430" spans="7:25" ht="12.75">
      <c r="G430" s="143"/>
      <c r="U430" s="143"/>
      <c r="V430" s="143"/>
      <c r="Y430" s="143"/>
    </row>
    <row r="431" spans="7:25" ht="12.75">
      <c r="G431" s="143"/>
      <c r="U431" s="143"/>
      <c r="V431" s="143"/>
      <c r="Y431" s="143"/>
    </row>
    <row r="432" spans="7:25" ht="12.75">
      <c r="G432" s="143"/>
      <c r="U432" s="143"/>
      <c r="V432" s="143"/>
      <c r="Y432" s="143"/>
    </row>
    <row r="433" spans="7:25" ht="12.75">
      <c r="G433" s="143"/>
      <c r="U433" s="143"/>
      <c r="V433" s="143"/>
      <c r="Y433" s="143"/>
    </row>
    <row r="434" spans="7:25" ht="12.75">
      <c r="G434" s="143"/>
      <c r="U434" s="143"/>
      <c r="V434" s="143"/>
      <c r="Y434" s="143"/>
    </row>
    <row r="435" spans="7:25" ht="12.75">
      <c r="G435" s="143"/>
      <c r="U435" s="143"/>
      <c r="V435" s="143"/>
      <c r="Y435" s="143"/>
    </row>
    <row r="436" spans="7:25" ht="12.75">
      <c r="G436" s="143"/>
      <c r="U436" s="143"/>
      <c r="V436" s="143"/>
      <c r="Y436" s="143"/>
    </row>
    <row r="437" spans="7:25" ht="12.75">
      <c r="G437" s="143"/>
      <c r="U437" s="143"/>
      <c r="V437" s="143"/>
      <c r="Y437" s="143"/>
    </row>
    <row r="438" spans="7:25" ht="12.75">
      <c r="G438" s="143"/>
      <c r="U438" s="143"/>
      <c r="V438" s="143"/>
      <c r="Y438" s="143"/>
    </row>
    <row r="439" spans="7:25" ht="12.75">
      <c r="G439" s="143"/>
      <c r="U439" s="143"/>
      <c r="V439" s="143"/>
      <c r="Y439" s="143"/>
    </row>
    <row r="440" spans="7:25" ht="12.75">
      <c r="G440" s="143"/>
      <c r="U440" s="143"/>
      <c r="V440" s="143"/>
      <c r="Y440" s="143"/>
    </row>
    <row r="441" spans="7:25" ht="12.75">
      <c r="G441" s="143"/>
      <c r="U441" s="143"/>
      <c r="V441" s="143"/>
      <c r="Y441" s="143"/>
    </row>
    <row r="442" spans="7:25" ht="12.75">
      <c r="G442" s="143"/>
      <c r="U442" s="143"/>
      <c r="V442" s="143"/>
      <c r="Y442" s="143"/>
    </row>
    <row r="443" spans="7:25" ht="12.75">
      <c r="G443" s="143"/>
      <c r="U443" s="143"/>
      <c r="V443" s="143"/>
      <c r="Y443" s="143"/>
    </row>
    <row r="444" spans="7:25" ht="12.75">
      <c r="G444" s="143"/>
      <c r="U444" s="143"/>
      <c r="V444" s="143"/>
      <c r="Y444" s="143"/>
    </row>
    <row r="445" spans="7:25" ht="12.75">
      <c r="G445" s="143"/>
      <c r="U445" s="143"/>
      <c r="V445" s="143"/>
      <c r="Y445" s="143"/>
    </row>
    <row r="446" spans="7:25" ht="12.75">
      <c r="G446" s="143"/>
      <c r="U446" s="143"/>
      <c r="V446" s="143"/>
      <c r="Y446" s="143"/>
    </row>
    <row r="447" spans="7:25" ht="12.75">
      <c r="G447" s="143"/>
      <c r="U447" s="143"/>
      <c r="V447" s="143"/>
      <c r="Y447" s="143"/>
    </row>
    <row r="448" spans="7:25" ht="12.75">
      <c r="G448" s="143"/>
      <c r="U448" s="143"/>
      <c r="V448" s="143"/>
      <c r="Y448" s="143"/>
    </row>
    <row r="449" spans="7:25" ht="12.75">
      <c r="G449" s="143"/>
      <c r="U449" s="143"/>
      <c r="V449" s="143"/>
      <c r="Y449" s="143"/>
    </row>
    <row r="450" spans="7:25" ht="12.75">
      <c r="G450" s="143"/>
      <c r="U450" s="143"/>
      <c r="V450" s="143"/>
      <c r="Y450" s="143"/>
    </row>
    <row r="451" spans="7:25" ht="12.75">
      <c r="G451" s="143"/>
      <c r="U451" s="143"/>
      <c r="V451" s="143"/>
      <c r="Y451" s="143"/>
    </row>
    <row r="452" spans="7:25" ht="12.75">
      <c r="G452" s="143"/>
      <c r="U452" s="143"/>
      <c r="V452" s="143"/>
      <c r="Y452" s="143"/>
    </row>
    <row r="453" spans="7:25" ht="12.75">
      <c r="G453" s="143"/>
      <c r="U453" s="143"/>
      <c r="V453" s="143"/>
      <c r="Y453" s="143"/>
    </row>
    <row r="454" spans="7:25" ht="12.75">
      <c r="G454" s="143"/>
      <c r="U454" s="143"/>
      <c r="V454" s="143"/>
      <c r="Y454" s="143"/>
    </row>
    <row r="455" spans="7:25" ht="12.75">
      <c r="G455" s="143"/>
      <c r="U455" s="143"/>
      <c r="V455" s="143"/>
      <c r="Y455" s="143"/>
    </row>
    <row r="456" spans="7:25" ht="12.75">
      <c r="G456" s="143"/>
      <c r="U456" s="143"/>
      <c r="V456" s="143"/>
      <c r="Y456" s="143"/>
    </row>
    <row r="457" spans="7:25" ht="12.75">
      <c r="G457" s="143"/>
      <c r="U457" s="143"/>
      <c r="V457" s="143"/>
      <c r="Y457" s="143"/>
    </row>
    <row r="458" spans="7:25" ht="12.75">
      <c r="G458" s="143"/>
      <c r="U458" s="143"/>
      <c r="V458" s="143"/>
      <c r="Y458" s="143"/>
    </row>
    <row r="459" spans="7:25" ht="12.75">
      <c r="G459" s="143"/>
      <c r="U459" s="143"/>
      <c r="V459" s="143"/>
      <c r="Y459" s="143"/>
    </row>
    <row r="460" spans="7:25" ht="12.75">
      <c r="G460" s="143"/>
      <c r="U460" s="143"/>
      <c r="V460" s="143"/>
      <c r="Y460" s="143"/>
    </row>
    <row r="461" spans="7:25" ht="12.75">
      <c r="G461" s="143"/>
      <c r="U461" s="143"/>
      <c r="V461" s="143"/>
      <c r="Y461" s="143"/>
    </row>
    <row r="462" spans="7:25" ht="12.75">
      <c r="G462" s="143"/>
      <c r="U462" s="143"/>
      <c r="V462" s="143"/>
      <c r="Y462" s="143"/>
    </row>
    <row r="463" spans="7:25" ht="12.75">
      <c r="G463" s="143"/>
      <c r="U463" s="143"/>
      <c r="V463" s="143"/>
      <c r="Y463" s="143"/>
    </row>
    <row r="464" spans="7:25" ht="12.75">
      <c r="G464" s="143"/>
      <c r="U464" s="143"/>
      <c r="V464" s="143"/>
      <c r="Y464" s="143"/>
    </row>
    <row r="465" spans="7:25" ht="12.75">
      <c r="G465" s="143"/>
      <c r="U465" s="143"/>
      <c r="V465" s="143"/>
      <c r="Y465" s="143"/>
    </row>
    <row r="466" spans="7:25" ht="12.75">
      <c r="G466" s="143"/>
      <c r="U466" s="143"/>
      <c r="V466" s="143"/>
      <c r="Y466" s="143"/>
    </row>
    <row r="467" spans="7:25" ht="12.75">
      <c r="G467" s="143"/>
      <c r="U467" s="143"/>
      <c r="V467" s="143"/>
      <c r="Y467" s="143"/>
    </row>
    <row r="468" spans="7:25" ht="12.75">
      <c r="G468" s="143"/>
      <c r="U468" s="143"/>
      <c r="V468" s="143"/>
      <c r="Y468" s="143"/>
    </row>
    <row r="469" spans="7:25" ht="12.75">
      <c r="G469" s="143"/>
      <c r="U469" s="143"/>
      <c r="V469" s="143"/>
      <c r="Y469" s="143"/>
    </row>
    <row r="470" spans="7:25" ht="12.75">
      <c r="G470" s="143"/>
      <c r="U470" s="143"/>
      <c r="V470" s="143"/>
      <c r="Y470" s="143"/>
    </row>
    <row r="471" spans="7:25" ht="12.75">
      <c r="G471" s="143"/>
      <c r="U471" s="143"/>
      <c r="V471" s="143"/>
      <c r="Y471" s="143"/>
    </row>
    <row r="472" spans="7:25" ht="12.75">
      <c r="G472" s="143"/>
      <c r="U472" s="143"/>
      <c r="V472" s="143"/>
      <c r="Y472" s="143"/>
    </row>
    <row r="473" spans="7:25" ht="12.75">
      <c r="G473" s="143"/>
      <c r="U473" s="143"/>
      <c r="V473" s="143"/>
      <c r="Y473" s="143"/>
    </row>
    <row r="474" spans="7:25" ht="12.75">
      <c r="G474" s="143"/>
      <c r="U474" s="143"/>
      <c r="V474" s="143"/>
      <c r="Y474" s="143"/>
    </row>
    <row r="475" spans="7:25" ht="12.75">
      <c r="G475" s="143"/>
      <c r="U475" s="143"/>
      <c r="V475" s="143"/>
      <c r="Y475" s="143"/>
    </row>
    <row r="476" spans="7:25" ht="12.75">
      <c r="G476" s="143"/>
      <c r="U476" s="143"/>
      <c r="V476" s="143"/>
      <c r="Y476" s="143"/>
    </row>
    <row r="477" spans="7:25" ht="12.75">
      <c r="G477" s="143"/>
      <c r="U477" s="143"/>
      <c r="V477" s="143"/>
      <c r="Y477" s="143"/>
    </row>
    <row r="478" spans="7:25" ht="12.75">
      <c r="G478" s="143"/>
      <c r="U478" s="143"/>
      <c r="V478" s="143"/>
      <c r="Y478" s="143"/>
    </row>
    <row r="479" spans="7:25" ht="12.75">
      <c r="G479" s="143"/>
      <c r="U479" s="143"/>
      <c r="V479" s="143"/>
      <c r="Y479" s="143"/>
    </row>
    <row r="480" spans="7:25" ht="12.75">
      <c r="G480" s="143"/>
      <c r="U480" s="143"/>
      <c r="V480" s="143"/>
      <c r="Y480" s="143"/>
    </row>
    <row r="481" spans="7:25" ht="12.75">
      <c r="G481" s="143"/>
      <c r="U481" s="143"/>
      <c r="V481" s="143"/>
      <c r="Y481" s="143"/>
    </row>
    <row r="482" spans="7:25" ht="12.75">
      <c r="G482" s="143"/>
      <c r="U482" s="143"/>
      <c r="V482" s="143"/>
      <c r="Y482" s="143"/>
    </row>
    <row r="483" spans="7:25" ht="12.75">
      <c r="G483" s="143"/>
      <c r="U483" s="143"/>
      <c r="V483" s="143"/>
      <c r="Y483" s="143"/>
    </row>
    <row r="484" spans="7:25" ht="12.75">
      <c r="G484" s="143"/>
      <c r="U484" s="143"/>
      <c r="V484" s="143"/>
      <c r="Y484" s="143"/>
    </row>
    <row r="485" spans="7:25" ht="12.75">
      <c r="G485" s="143"/>
      <c r="U485" s="143"/>
      <c r="V485" s="143"/>
      <c r="Y485" s="143"/>
    </row>
    <row r="486" spans="7:25" ht="12.75">
      <c r="G486" s="143"/>
      <c r="U486" s="143"/>
      <c r="V486" s="143"/>
      <c r="Y486" s="143"/>
    </row>
    <row r="487" spans="7:25" ht="12.75">
      <c r="G487" s="143"/>
      <c r="U487" s="143"/>
      <c r="V487" s="143"/>
      <c r="Y487" s="143"/>
    </row>
    <row r="488" spans="7:25" ht="12.75">
      <c r="G488" s="143"/>
      <c r="U488" s="143"/>
      <c r="V488" s="143"/>
      <c r="Y488" s="143"/>
    </row>
    <row r="489" spans="7:25" ht="12.75">
      <c r="G489" s="143"/>
      <c r="U489" s="143"/>
      <c r="V489" s="143"/>
      <c r="Y489" s="143"/>
    </row>
    <row r="490" spans="7:25" ht="12.75">
      <c r="G490" s="143"/>
      <c r="U490" s="143"/>
      <c r="V490" s="143"/>
      <c r="Y490" s="143"/>
    </row>
    <row r="491" spans="7:25" ht="12.75">
      <c r="G491" s="143"/>
      <c r="U491" s="143"/>
      <c r="V491" s="143"/>
      <c r="Y491" s="143"/>
    </row>
    <row r="492" spans="7:25" ht="12.75">
      <c r="G492" s="143"/>
      <c r="U492" s="143"/>
      <c r="V492" s="143"/>
      <c r="Y492" s="143"/>
    </row>
    <row r="493" spans="7:25" ht="12.75">
      <c r="G493" s="143"/>
      <c r="U493" s="143"/>
      <c r="V493" s="143"/>
      <c r="Y493" s="143"/>
    </row>
    <row r="494" spans="7:25" ht="12.75">
      <c r="G494" s="143"/>
      <c r="U494" s="143"/>
      <c r="V494" s="143"/>
      <c r="Y494" s="143"/>
    </row>
    <row r="495" spans="7:25" ht="12.75">
      <c r="G495" s="143"/>
      <c r="U495" s="143"/>
      <c r="V495" s="143"/>
      <c r="Y495" s="143"/>
    </row>
    <row r="496" spans="7:25" ht="12.75">
      <c r="G496" s="143"/>
      <c r="U496" s="143"/>
      <c r="V496" s="143"/>
      <c r="Y496" s="143"/>
    </row>
    <row r="497" spans="7:25" ht="12.75">
      <c r="G497" s="143"/>
      <c r="U497" s="143"/>
      <c r="V497" s="143"/>
      <c r="Y497" s="143"/>
    </row>
    <row r="498" spans="7:25" ht="12.75">
      <c r="G498" s="143"/>
      <c r="U498" s="143"/>
      <c r="V498" s="143"/>
      <c r="Y498" s="143"/>
    </row>
    <row r="499" spans="7:25" ht="12.75">
      <c r="G499" s="143"/>
      <c r="U499" s="143"/>
      <c r="V499" s="143"/>
      <c r="Y499" s="143"/>
    </row>
    <row r="500" spans="7:25" ht="12.75">
      <c r="G500" s="143"/>
      <c r="U500" s="143"/>
      <c r="V500" s="143"/>
      <c r="Y500" s="143"/>
    </row>
    <row r="501" spans="7:25" ht="12.75">
      <c r="G501" s="143"/>
      <c r="U501" s="143"/>
      <c r="V501" s="143"/>
      <c r="Y501" s="143"/>
    </row>
    <row r="502" spans="7:25" ht="12.75">
      <c r="G502" s="143"/>
      <c r="U502" s="143"/>
      <c r="V502" s="143"/>
      <c r="Y502" s="143"/>
    </row>
    <row r="503" spans="7:25" ht="12.75">
      <c r="G503" s="143"/>
      <c r="U503" s="143"/>
      <c r="V503" s="143"/>
      <c r="Y503" s="143"/>
    </row>
    <row r="504" spans="7:25" ht="12.75">
      <c r="G504" s="143"/>
      <c r="U504" s="143"/>
      <c r="V504" s="143"/>
      <c r="Y504" s="143"/>
    </row>
    <row r="505" spans="7:25" ht="12.75">
      <c r="G505" s="143"/>
      <c r="U505" s="143"/>
      <c r="V505" s="143"/>
      <c r="Y505" s="143"/>
    </row>
    <row r="506" spans="7:25" ht="12.75">
      <c r="G506" s="143"/>
      <c r="U506" s="143"/>
      <c r="V506" s="143"/>
      <c r="Y506" s="143"/>
    </row>
    <row r="507" spans="7:25" ht="12.75">
      <c r="G507" s="143"/>
      <c r="U507" s="143"/>
      <c r="V507" s="143"/>
      <c r="Y507" s="143"/>
    </row>
    <row r="508" spans="7:25" ht="12.75">
      <c r="G508" s="143"/>
      <c r="U508" s="143"/>
      <c r="V508" s="143"/>
      <c r="Y508" s="143"/>
    </row>
    <row r="509" spans="7:25" ht="12.75">
      <c r="G509" s="143"/>
      <c r="U509" s="143"/>
      <c r="V509" s="143"/>
      <c r="Y509" s="143"/>
    </row>
    <row r="510" spans="7:25" ht="12.75">
      <c r="G510" s="143"/>
      <c r="U510" s="143"/>
      <c r="V510" s="143"/>
      <c r="Y510" s="143"/>
    </row>
    <row r="511" spans="7:25" ht="12.75">
      <c r="G511" s="143"/>
      <c r="U511" s="143"/>
      <c r="V511" s="143"/>
      <c r="Y511" s="143"/>
    </row>
    <row r="512" spans="7:25" ht="12.75">
      <c r="G512" s="143"/>
      <c r="U512" s="143"/>
      <c r="V512" s="143"/>
      <c r="Y512" s="143"/>
    </row>
    <row r="513" spans="7:25" ht="12.75">
      <c r="G513" s="143"/>
      <c r="U513" s="143"/>
      <c r="V513" s="143"/>
      <c r="Y513" s="143"/>
    </row>
    <row r="514" spans="7:25" ht="12.75">
      <c r="G514" s="143"/>
      <c r="U514" s="143"/>
      <c r="V514" s="143"/>
      <c r="Y514" s="143"/>
    </row>
    <row r="515" spans="7:25" ht="12.75">
      <c r="G515" s="143"/>
      <c r="U515" s="143"/>
      <c r="V515" s="143"/>
      <c r="Y515" s="143"/>
    </row>
    <row r="516" spans="7:25" ht="12.75">
      <c r="G516" s="143"/>
      <c r="U516" s="143"/>
      <c r="V516" s="143"/>
      <c r="Y516" s="143"/>
    </row>
    <row r="517" spans="7:25" ht="12.75">
      <c r="G517" s="143"/>
      <c r="U517" s="143"/>
      <c r="V517" s="143"/>
      <c r="Y517" s="143"/>
    </row>
    <row r="518" spans="7:25" ht="12.75">
      <c r="G518" s="143"/>
      <c r="U518" s="143"/>
      <c r="V518" s="143"/>
      <c r="Y518" s="143"/>
    </row>
    <row r="519" spans="7:25" ht="12.75">
      <c r="G519" s="143"/>
      <c r="U519" s="143"/>
      <c r="V519" s="143"/>
      <c r="Y519" s="143"/>
    </row>
    <row r="520" spans="7:25" ht="12.75">
      <c r="G520" s="143"/>
      <c r="U520" s="143"/>
      <c r="V520" s="143"/>
      <c r="Y520" s="143"/>
    </row>
    <row r="521" spans="7:25" ht="12.75">
      <c r="G521" s="143"/>
      <c r="U521" s="143"/>
      <c r="V521" s="143"/>
      <c r="Y521" s="143"/>
    </row>
    <row r="522" spans="7:25" ht="12.75">
      <c r="G522" s="143"/>
      <c r="U522" s="143"/>
      <c r="V522" s="143"/>
      <c r="Y522" s="143"/>
    </row>
    <row r="523" spans="7:25" ht="12.75">
      <c r="G523" s="143"/>
      <c r="U523" s="143"/>
      <c r="V523" s="143"/>
      <c r="Y523" s="143"/>
    </row>
    <row r="524" spans="7:25" ht="12.75">
      <c r="G524" s="143"/>
      <c r="U524" s="143"/>
      <c r="V524" s="143"/>
      <c r="Y524" s="143"/>
    </row>
    <row r="525" spans="7:25" ht="12.75">
      <c r="G525" s="143"/>
      <c r="U525" s="143"/>
      <c r="V525" s="143"/>
      <c r="Y525" s="143"/>
    </row>
    <row r="526" spans="7:25" ht="12.75">
      <c r="G526" s="143"/>
      <c r="U526" s="143"/>
      <c r="V526" s="143"/>
      <c r="Y526" s="143"/>
    </row>
    <row r="527" spans="7:25" ht="12.75">
      <c r="G527" s="143"/>
      <c r="U527" s="143"/>
      <c r="V527" s="143"/>
      <c r="Y527" s="143"/>
    </row>
    <row r="528" spans="7:25" ht="12.75">
      <c r="G528" s="143"/>
      <c r="U528" s="143"/>
      <c r="V528" s="143"/>
      <c r="Y528" s="143"/>
    </row>
    <row r="529" spans="7:25" ht="12.75">
      <c r="G529" s="143"/>
      <c r="U529" s="143"/>
      <c r="V529" s="143"/>
      <c r="Y529" s="143"/>
    </row>
    <row r="530" spans="7:25" ht="12.75">
      <c r="G530" s="143"/>
      <c r="U530" s="143"/>
      <c r="V530" s="143"/>
      <c r="Y530" s="143"/>
    </row>
    <row r="531" spans="7:25" ht="12.75">
      <c r="G531" s="143"/>
      <c r="U531" s="143"/>
      <c r="V531" s="143"/>
      <c r="Y531" s="143"/>
    </row>
    <row r="532" spans="7:25" ht="12.75">
      <c r="G532" s="143"/>
      <c r="U532" s="143"/>
      <c r="V532" s="143"/>
      <c r="Y532" s="143"/>
    </row>
    <row r="533" spans="7:25" ht="12.75">
      <c r="G533" s="143"/>
      <c r="U533" s="143"/>
      <c r="V533" s="143"/>
      <c r="Y533" s="143"/>
    </row>
    <row r="534" spans="7:25" ht="12.75">
      <c r="G534" s="143"/>
      <c r="U534" s="143"/>
      <c r="V534" s="143"/>
      <c r="Y534" s="143"/>
    </row>
    <row r="535" spans="7:25" ht="12.75">
      <c r="G535" s="143"/>
      <c r="U535" s="143"/>
      <c r="V535" s="143"/>
      <c r="Y535" s="143"/>
    </row>
    <row r="536" spans="7:25" ht="12.75">
      <c r="G536" s="143"/>
      <c r="U536" s="143"/>
      <c r="V536" s="143"/>
      <c r="Y536" s="143"/>
    </row>
    <row r="537" spans="7:25" ht="12.75">
      <c r="G537" s="143"/>
      <c r="U537" s="143"/>
      <c r="V537" s="143"/>
      <c r="Y537" s="143"/>
    </row>
    <row r="538" spans="7:25" ht="12.75">
      <c r="G538" s="143"/>
      <c r="U538" s="143"/>
      <c r="V538" s="143"/>
      <c r="Y538" s="143"/>
    </row>
    <row r="539" spans="7:25" ht="12.75">
      <c r="G539" s="143"/>
      <c r="U539" s="143"/>
      <c r="V539" s="143"/>
      <c r="Y539" s="143"/>
    </row>
    <row r="540" spans="7:25" ht="12.75">
      <c r="G540" s="143"/>
      <c r="U540" s="143"/>
      <c r="V540" s="143"/>
      <c r="Y540" s="143"/>
    </row>
    <row r="541" spans="7:25" ht="12.75">
      <c r="G541" s="143"/>
      <c r="U541" s="143"/>
      <c r="V541" s="143"/>
      <c r="Y541" s="143"/>
    </row>
    <row r="542" spans="7:25" ht="12.75">
      <c r="G542" s="143"/>
      <c r="U542" s="143"/>
      <c r="V542" s="143"/>
      <c r="Y542" s="143"/>
    </row>
    <row r="543" spans="7:25" ht="12.75">
      <c r="G543" s="143"/>
      <c r="U543" s="143"/>
      <c r="V543" s="143"/>
      <c r="Y543" s="143"/>
    </row>
    <row r="544" spans="7:25" ht="12.75">
      <c r="G544" s="143"/>
      <c r="U544" s="143"/>
      <c r="V544" s="143"/>
      <c r="Y544" s="143"/>
    </row>
    <row r="545" spans="7:25" ht="12.75">
      <c r="G545" s="143"/>
      <c r="U545" s="143"/>
      <c r="V545" s="143"/>
      <c r="Y545" s="143"/>
    </row>
    <row r="546" spans="7:25" ht="12.75">
      <c r="G546" s="143"/>
      <c r="U546" s="143"/>
      <c r="V546" s="143"/>
      <c r="Y546" s="143"/>
    </row>
    <row r="547" spans="7:25" ht="12.75">
      <c r="G547" s="143"/>
      <c r="U547" s="143"/>
      <c r="V547" s="143"/>
      <c r="Y547" s="143"/>
    </row>
    <row r="548" spans="7:25" ht="12.75">
      <c r="G548" s="143"/>
      <c r="U548" s="143"/>
      <c r="V548" s="143"/>
      <c r="Y548" s="143"/>
    </row>
    <row r="549" spans="7:25" ht="12.75">
      <c r="G549" s="143"/>
      <c r="U549" s="143"/>
      <c r="V549" s="143"/>
      <c r="Y549" s="143"/>
    </row>
    <row r="550" spans="7:25" ht="12.75">
      <c r="G550" s="143"/>
      <c r="U550" s="143"/>
      <c r="V550" s="143"/>
      <c r="Y550" s="143"/>
    </row>
    <row r="551" spans="7:25" ht="12.75">
      <c r="G551" s="143"/>
      <c r="U551" s="143"/>
      <c r="V551" s="143"/>
      <c r="Y551" s="143"/>
    </row>
    <row r="552" spans="7:25" ht="12.75">
      <c r="G552" s="143"/>
      <c r="U552" s="143"/>
      <c r="V552" s="143"/>
      <c r="Y552" s="143"/>
    </row>
    <row r="553" spans="7:25" ht="12.75">
      <c r="G553" s="143"/>
      <c r="U553" s="143"/>
      <c r="V553" s="143"/>
      <c r="Y553" s="143"/>
    </row>
    <row r="554" spans="7:25" ht="12.75">
      <c r="G554" s="143"/>
      <c r="U554" s="143"/>
      <c r="V554" s="143"/>
      <c r="Y554" s="143"/>
    </row>
    <row r="555" spans="7:25" ht="12.75">
      <c r="G555" s="143"/>
      <c r="U555" s="143"/>
      <c r="V555" s="143"/>
      <c r="Y555" s="143"/>
    </row>
    <row r="556" spans="7:25" ht="12.75">
      <c r="G556" s="143"/>
      <c r="U556" s="143"/>
      <c r="V556" s="143"/>
      <c r="Y556" s="143"/>
    </row>
    <row r="557" spans="7:25" ht="12.75">
      <c r="G557" s="143"/>
      <c r="U557" s="143"/>
      <c r="V557" s="143"/>
      <c r="Y557" s="143"/>
    </row>
    <row r="558" spans="7:25" ht="12.75">
      <c r="G558" s="143"/>
      <c r="U558" s="143"/>
      <c r="V558" s="143"/>
      <c r="Y558" s="143"/>
    </row>
    <row r="559" spans="7:25" ht="12.75">
      <c r="G559" s="143"/>
      <c r="U559" s="143"/>
      <c r="V559" s="143"/>
      <c r="Y559" s="143"/>
    </row>
    <row r="560" spans="7:25" ht="12.75">
      <c r="G560" s="143"/>
      <c r="U560" s="143"/>
      <c r="V560" s="143"/>
      <c r="Y560" s="143"/>
    </row>
    <row r="561" spans="7:25" ht="12.75">
      <c r="G561" s="143"/>
      <c r="U561" s="143"/>
      <c r="V561" s="143"/>
      <c r="Y561" s="143"/>
    </row>
    <row r="562" spans="7:25" ht="12.75">
      <c r="G562" s="143"/>
      <c r="U562" s="143"/>
      <c r="V562" s="143"/>
      <c r="Y562" s="143"/>
    </row>
    <row r="563" spans="7:25" ht="12.75">
      <c r="G563" s="143"/>
      <c r="U563" s="143"/>
      <c r="V563" s="143"/>
      <c r="Y563" s="143"/>
    </row>
    <row r="564" spans="7:25" ht="12.75">
      <c r="G564" s="143"/>
      <c r="U564" s="143"/>
      <c r="V564" s="143"/>
      <c r="Y564" s="143"/>
    </row>
    <row r="565" spans="7:25" ht="12.75">
      <c r="G565" s="143"/>
      <c r="U565" s="143"/>
      <c r="V565" s="143"/>
      <c r="Y565" s="143"/>
    </row>
    <row r="566" spans="7:25" ht="12.75">
      <c r="G566" s="143"/>
      <c r="U566" s="143"/>
      <c r="V566" s="143"/>
      <c r="Y566" s="143"/>
    </row>
    <row r="567" spans="7:25" ht="12.75">
      <c r="G567" s="143"/>
      <c r="U567" s="143"/>
      <c r="V567" s="143"/>
      <c r="Y567" s="143"/>
    </row>
    <row r="568" spans="7:25" ht="12.75">
      <c r="G568" s="143"/>
      <c r="U568" s="143"/>
      <c r="V568" s="143"/>
      <c r="Y568" s="143"/>
    </row>
    <row r="569" spans="7:25" ht="12.75">
      <c r="G569" s="143"/>
      <c r="U569" s="143"/>
      <c r="V569" s="143"/>
      <c r="Y569" s="143"/>
    </row>
    <row r="570" spans="7:25" ht="12.75">
      <c r="G570" s="143"/>
      <c r="U570" s="143"/>
      <c r="V570" s="143"/>
      <c r="Y570" s="143"/>
    </row>
    <row r="571" spans="7:25" ht="12.75">
      <c r="G571" s="143"/>
      <c r="U571" s="143"/>
      <c r="V571" s="143"/>
      <c r="Y571" s="143"/>
    </row>
    <row r="572" spans="7:25" ht="12.75">
      <c r="G572" s="143"/>
      <c r="U572" s="143"/>
      <c r="V572" s="143"/>
      <c r="Y572" s="143"/>
    </row>
    <row r="573" spans="7:25" ht="12.75">
      <c r="G573" s="143"/>
      <c r="U573" s="143"/>
      <c r="V573" s="143"/>
      <c r="Y573" s="143"/>
    </row>
    <row r="574" spans="7:25" ht="12.75">
      <c r="G574" s="143"/>
      <c r="U574" s="143"/>
      <c r="V574" s="143"/>
      <c r="Y574" s="143"/>
    </row>
    <row r="575" spans="7:25" ht="12.75">
      <c r="G575" s="143"/>
      <c r="U575" s="143"/>
      <c r="V575" s="143"/>
      <c r="Y575" s="143"/>
    </row>
    <row r="576" spans="7:25" ht="12.75">
      <c r="G576" s="143"/>
      <c r="U576" s="143"/>
      <c r="V576" s="143"/>
      <c r="Y576" s="143"/>
    </row>
    <row r="577" spans="7:25" ht="12.75">
      <c r="G577" s="143"/>
      <c r="U577" s="143"/>
      <c r="V577" s="143"/>
      <c r="Y577" s="143"/>
    </row>
    <row r="578" spans="7:25" ht="12.75">
      <c r="G578" s="143"/>
      <c r="U578" s="143"/>
      <c r="V578" s="143"/>
      <c r="Y578" s="143"/>
    </row>
    <row r="579" spans="7:25" ht="12.75">
      <c r="G579" s="143"/>
      <c r="U579" s="143"/>
      <c r="V579" s="143"/>
      <c r="Y579" s="143"/>
    </row>
    <row r="580" spans="7:25" ht="12.75">
      <c r="G580" s="143"/>
      <c r="U580" s="143"/>
      <c r="V580" s="143"/>
      <c r="Y580" s="143"/>
    </row>
    <row r="581" spans="7:25" ht="12.75">
      <c r="G581" s="143"/>
      <c r="U581" s="143"/>
      <c r="V581" s="143"/>
      <c r="Y581" s="143"/>
    </row>
    <row r="582" spans="7:25" ht="12.75">
      <c r="G582" s="143"/>
      <c r="U582" s="143"/>
      <c r="V582" s="143"/>
      <c r="Y582" s="143"/>
    </row>
    <row r="583" spans="7:25" ht="12.75">
      <c r="G583" s="143"/>
      <c r="U583" s="143"/>
      <c r="V583" s="143"/>
      <c r="Y583" s="143"/>
    </row>
    <row r="584" spans="7:25" ht="12.75">
      <c r="G584" s="143"/>
      <c r="U584" s="143"/>
      <c r="V584" s="143"/>
      <c r="Y584" s="143"/>
    </row>
    <row r="585" spans="7:25" ht="12.75">
      <c r="G585" s="143"/>
      <c r="U585" s="143"/>
      <c r="V585" s="143"/>
      <c r="Y585" s="143"/>
    </row>
    <row r="586" spans="7:25" ht="12.75">
      <c r="G586" s="143"/>
      <c r="U586" s="143"/>
      <c r="V586" s="143"/>
      <c r="Y586" s="143"/>
    </row>
    <row r="587" spans="7:25" ht="12.75">
      <c r="G587" s="143"/>
      <c r="U587" s="143"/>
      <c r="V587" s="143"/>
      <c r="Y587" s="143"/>
    </row>
    <row r="588" spans="7:25" ht="12.75">
      <c r="G588" s="143"/>
      <c r="U588" s="143"/>
      <c r="V588" s="143"/>
      <c r="Y588" s="143"/>
    </row>
    <row r="589" spans="7:25" ht="12.75">
      <c r="G589" s="143"/>
      <c r="U589" s="143"/>
      <c r="V589" s="143"/>
      <c r="Y589" s="143"/>
    </row>
    <row r="590" spans="7:25" ht="12.75">
      <c r="G590" s="143"/>
      <c r="U590" s="143"/>
      <c r="V590" s="143"/>
      <c r="Y590" s="143"/>
    </row>
    <row r="591" spans="7:25" ht="12.75">
      <c r="G591" s="143"/>
      <c r="U591" s="143"/>
      <c r="V591" s="143"/>
      <c r="Y591" s="143"/>
    </row>
    <row r="592" spans="7:25" ht="12.75">
      <c r="G592" s="143"/>
      <c r="U592" s="143"/>
      <c r="V592" s="143"/>
      <c r="Y592" s="143"/>
    </row>
    <row r="593" spans="7:25" ht="12.75">
      <c r="G593" s="143"/>
      <c r="U593" s="143"/>
      <c r="V593" s="143"/>
      <c r="Y593" s="143"/>
    </row>
    <row r="594" spans="7:25" ht="12.75">
      <c r="G594" s="143"/>
      <c r="U594" s="143"/>
      <c r="V594" s="143"/>
      <c r="Y594" s="143"/>
    </row>
    <row r="595" spans="7:25" ht="12.75">
      <c r="G595" s="143"/>
      <c r="U595" s="143"/>
      <c r="V595" s="143"/>
      <c r="Y595" s="143"/>
    </row>
    <row r="596" spans="7:25" ht="12.75">
      <c r="G596" s="143"/>
      <c r="U596" s="143"/>
      <c r="V596" s="143"/>
      <c r="Y596" s="143"/>
    </row>
    <row r="597" spans="7:25" ht="12.75">
      <c r="G597" s="143"/>
      <c r="U597" s="143"/>
      <c r="V597" s="143"/>
      <c r="Y597" s="143"/>
    </row>
    <row r="598" spans="7:25" ht="12.75">
      <c r="G598" s="143"/>
      <c r="U598" s="143"/>
      <c r="V598" s="143"/>
      <c r="Y598" s="143"/>
    </row>
    <row r="599" spans="7:25" ht="12.75">
      <c r="G599" s="143"/>
      <c r="U599" s="143"/>
      <c r="V599" s="143"/>
      <c r="Y599" s="143"/>
    </row>
    <row r="600" spans="7:25" ht="12.75">
      <c r="G600" s="143"/>
      <c r="U600" s="143"/>
      <c r="V600" s="143"/>
      <c r="Y600" s="143"/>
    </row>
    <row r="601" spans="7:25" ht="12.75">
      <c r="G601" s="143"/>
      <c r="U601" s="143"/>
      <c r="V601" s="143"/>
      <c r="Y601" s="143"/>
    </row>
    <row r="602" spans="7:25" ht="12.75">
      <c r="G602" s="143"/>
      <c r="U602" s="143"/>
      <c r="V602" s="143"/>
      <c r="Y602" s="143"/>
    </row>
    <row r="603" spans="7:25" ht="12.75">
      <c r="G603" s="143"/>
      <c r="U603" s="143"/>
      <c r="V603" s="143"/>
      <c r="Y603" s="143"/>
    </row>
    <row r="604" spans="7:25" ht="12.75">
      <c r="G604" s="143"/>
      <c r="U604" s="143"/>
      <c r="V604" s="143"/>
      <c r="Y604" s="143"/>
    </row>
    <row r="605" spans="7:25" ht="12.75">
      <c r="G605" s="143"/>
      <c r="U605" s="143"/>
      <c r="V605" s="143"/>
      <c r="Y605" s="143"/>
    </row>
    <row r="606" spans="7:25" ht="12.75">
      <c r="G606" s="143"/>
      <c r="U606" s="143"/>
      <c r="V606" s="143"/>
      <c r="Y606" s="143"/>
    </row>
    <row r="607" spans="7:25" ht="12.75">
      <c r="G607" s="143"/>
      <c r="U607" s="143"/>
      <c r="V607" s="143"/>
      <c r="Y607" s="143"/>
    </row>
    <row r="608" spans="7:25" ht="12.75">
      <c r="G608" s="143"/>
      <c r="U608" s="143"/>
      <c r="V608" s="143"/>
      <c r="Y608" s="143"/>
    </row>
    <row r="609" spans="7:25" ht="12.75">
      <c r="G609" s="143"/>
      <c r="U609" s="143"/>
      <c r="V609" s="143"/>
      <c r="Y609" s="143"/>
    </row>
    <row r="610" spans="7:25" ht="12.75">
      <c r="G610" s="143"/>
      <c r="U610" s="143"/>
      <c r="V610" s="143"/>
      <c r="Y610" s="143"/>
    </row>
    <row r="611" spans="7:25" ht="12.75">
      <c r="G611" s="143"/>
      <c r="U611" s="143"/>
      <c r="V611" s="143"/>
      <c r="Y611" s="143"/>
    </row>
    <row r="612" spans="7:25" ht="12.75">
      <c r="G612" s="143"/>
      <c r="U612" s="143"/>
      <c r="V612" s="143"/>
      <c r="Y612" s="143"/>
    </row>
    <row r="613" spans="7:25" ht="12.75">
      <c r="G613" s="143"/>
      <c r="U613" s="143"/>
      <c r="V613" s="143"/>
      <c r="Y613" s="143"/>
    </row>
    <row r="614" spans="7:25" ht="12.75">
      <c r="G614" s="143"/>
      <c r="U614" s="143"/>
      <c r="V614" s="143"/>
      <c r="Y614" s="143"/>
    </row>
    <row r="615" spans="7:25" ht="12.75">
      <c r="G615" s="143"/>
      <c r="U615" s="143"/>
      <c r="V615" s="143"/>
      <c r="Y615" s="143"/>
    </row>
    <row r="616" spans="7:25" ht="12.75">
      <c r="G616" s="143"/>
      <c r="U616" s="143"/>
      <c r="V616" s="143"/>
      <c r="Y616" s="143"/>
    </row>
    <row r="617" spans="7:25" ht="12.75">
      <c r="G617" s="143"/>
      <c r="U617" s="143"/>
      <c r="V617" s="143"/>
      <c r="Y617" s="143"/>
    </row>
    <row r="618" spans="7:25" ht="12.75">
      <c r="G618" s="143"/>
      <c r="U618" s="143"/>
      <c r="V618" s="143"/>
      <c r="Y618" s="143"/>
    </row>
    <row r="619" spans="7:25" ht="12.75">
      <c r="G619" s="143"/>
      <c r="U619" s="143"/>
      <c r="V619" s="143"/>
      <c r="Y619" s="143"/>
    </row>
    <row r="620" spans="7:25" ht="12.75">
      <c r="G620" s="143"/>
      <c r="U620" s="143"/>
      <c r="V620" s="143"/>
      <c r="Y620" s="143"/>
    </row>
    <row r="621" spans="7:25" ht="12.75">
      <c r="G621" s="143"/>
      <c r="U621" s="143"/>
      <c r="V621" s="143"/>
      <c r="Y621" s="143"/>
    </row>
    <row r="622" spans="7:25" ht="12.75">
      <c r="G622" s="143"/>
      <c r="U622" s="143"/>
      <c r="V622" s="143"/>
      <c r="Y622" s="143"/>
    </row>
    <row r="623" spans="7:25" ht="12.75">
      <c r="G623" s="143"/>
      <c r="U623" s="143"/>
      <c r="V623" s="143"/>
      <c r="Y623" s="143"/>
    </row>
    <row r="624" spans="7:25" ht="12.75">
      <c r="G624" s="143"/>
      <c r="U624" s="143"/>
      <c r="V624" s="143"/>
      <c r="Y624" s="143"/>
    </row>
    <row r="625" spans="7:25" ht="12.75">
      <c r="G625" s="143"/>
      <c r="U625" s="143"/>
      <c r="V625" s="143"/>
      <c r="Y625" s="143"/>
    </row>
    <row r="626" spans="7:25" ht="12.75">
      <c r="G626" s="143"/>
      <c r="U626" s="143"/>
      <c r="V626" s="143"/>
      <c r="Y626" s="143"/>
    </row>
    <row r="627" spans="7:25" ht="12.75">
      <c r="G627" s="143"/>
      <c r="U627" s="143"/>
      <c r="V627" s="143"/>
      <c r="Y627" s="143"/>
    </row>
    <row r="628" spans="7:25" ht="12.75">
      <c r="G628" s="143"/>
      <c r="U628" s="143"/>
      <c r="V628" s="143"/>
      <c r="Y628" s="143"/>
    </row>
    <row r="629" spans="7:25" ht="12.75">
      <c r="G629" s="143"/>
      <c r="U629" s="143"/>
      <c r="V629" s="143"/>
      <c r="Y629" s="143"/>
    </row>
    <row r="630" spans="7:25" ht="12.75">
      <c r="G630" s="143"/>
      <c r="U630" s="143"/>
      <c r="V630" s="143"/>
      <c r="Y630" s="143"/>
    </row>
    <row r="631" spans="7:25" ht="12.75">
      <c r="G631" s="143"/>
      <c r="U631" s="143"/>
      <c r="V631" s="143"/>
      <c r="Y631" s="143"/>
    </row>
    <row r="632" spans="7:25" ht="12.75">
      <c r="G632" s="143"/>
      <c r="U632" s="143"/>
      <c r="V632" s="143"/>
      <c r="Y632" s="143"/>
    </row>
    <row r="633" spans="7:25" ht="12.75">
      <c r="G633" s="143"/>
      <c r="U633" s="143"/>
      <c r="V633" s="143"/>
      <c r="Y633" s="143"/>
    </row>
    <row r="634" spans="7:25" ht="12.75">
      <c r="G634" s="143"/>
      <c r="U634" s="143"/>
      <c r="V634" s="143"/>
      <c r="Y634" s="143"/>
    </row>
    <row r="635" spans="7:25" ht="12.75">
      <c r="G635" s="143"/>
      <c r="U635" s="143"/>
      <c r="V635" s="143"/>
      <c r="Y635" s="143"/>
    </row>
    <row r="636" spans="7:25" ht="12.75">
      <c r="G636" s="143"/>
      <c r="U636" s="143"/>
      <c r="V636" s="143"/>
      <c r="Y636" s="143"/>
    </row>
    <row r="637" spans="7:25" ht="12.75">
      <c r="G637" s="143"/>
      <c r="U637" s="143"/>
      <c r="V637" s="143"/>
      <c r="Y637" s="143"/>
    </row>
    <row r="638" spans="7:25" ht="12.75">
      <c r="G638" s="143"/>
      <c r="U638" s="143"/>
      <c r="V638" s="143"/>
      <c r="Y638" s="143"/>
    </row>
    <row r="639" spans="7:25" ht="12.75">
      <c r="G639" s="143"/>
      <c r="U639" s="143"/>
      <c r="V639" s="143"/>
      <c r="Y639" s="143"/>
    </row>
    <row r="640" spans="7:25" ht="12.75">
      <c r="G640" s="143"/>
      <c r="U640" s="143"/>
      <c r="V640" s="143"/>
      <c r="Y640" s="143"/>
    </row>
    <row r="641" spans="7:25" ht="12.75">
      <c r="G641" s="143"/>
      <c r="U641" s="143"/>
      <c r="V641" s="143"/>
      <c r="Y641" s="143"/>
    </row>
    <row r="642" spans="7:25" ht="12.75">
      <c r="G642" s="143"/>
      <c r="U642" s="143"/>
      <c r="V642" s="143"/>
      <c r="Y642" s="143"/>
    </row>
    <row r="643" spans="7:25" ht="12.75">
      <c r="G643" s="143"/>
      <c r="U643" s="143"/>
      <c r="V643" s="143"/>
      <c r="Y643" s="143"/>
    </row>
    <row r="644" spans="7:25" ht="12.75">
      <c r="G644" s="143"/>
      <c r="U644" s="143"/>
      <c r="V644" s="143"/>
      <c r="Y644" s="143"/>
    </row>
    <row r="645" spans="7:25" ht="12.75">
      <c r="G645" s="143"/>
      <c r="U645" s="143"/>
      <c r="V645" s="143"/>
      <c r="Y645" s="143"/>
    </row>
    <row r="646" spans="7:25" ht="12.75">
      <c r="G646" s="143"/>
      <c r="U646" s="143"/>
      <c r="V646" s="143"/>
      <c r="Y646" s="143"/>
    </row>
    <row r="647" spans="7:25" ht="12.75">
      <c r="G647" s="143"/>
      <c r="U647" s="143"/>
      <c r="V647" s="143"/>
      <c r="Y647" s="143"/>
    </row>
    <row r="648" spans="7:25" ht="12.75">
      <c r="G648" s="143"/>
      <c r="U648" s="143"/>
      <c r="V648" s="143"/>
      <c r="Y648" s="143"/>
    </row>
    <row r="649" spans="7:25" ht="12.75">
      <c r="G649" s="143"/>
      <c r="U649" s="143"/>
      <c r="V649" s="143"/>
      <c r="Y649" s="143"/>
    </row>
    <row r="650" spans="7:25" ht="12.75">
      <c r="G650" s="143"/>
      <c r="U650" s="143"/>
      <c r="V650" s="143"/>
      <c r="Y650" s="143"/>
    </row>
    <row r="651" spans="7:25" ht="12.75">
      <c r="G651" s="143"/>
      <c r="U651" s="143"/>
      <c r="V651" s="143"/>
      <c r="Y651" s="143"/>
    </row>
  </sheetData>
  <printOptions horizontalCentered="1"/>
  <pageMargins left="0.25" right="0.25" top="0.75" bottom="0.5" header="0.25" footer="0"/>
  <pageSetup horizontalDpi="600" verticalDpi="600" orientation="landscape" scale="70" r:id="rId1"/>
  <rowBreaks count="1" manualBreakCount="1">
    <brk id="24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M627"/>
  <sheetViews>
    <sheetView zoomScale="90" zoomScaleNormal="90" workbookViewId="0" topLeftCell="B2">
      <selection activeCell="U41" sqref="U41"/>
    </sheetView>
  </sheetViews>
  <sheetFormatPr defaultColWidth="9.140625" defaultRowHeight="12.75" outlineLevelRow="1" outlineLevelCol="1"/>
  <cols>
    <col min="1" max="1" width="0" style="143" hidden="1" customWidth="1"/>
    <col min="2" max="2" width="3.8515625" style="88" customWidth="1"/>
    <col min="3" max="3" width="52.140625" style="88" customWidth="1"/>
    <col min="4" max="4" width="2.421875" style="88" customWidth="1"/>
    <col min="5" max="5" width="19.57421875" style="88" customWidth="1"/>
    <col min="6" max="6" width="17.8515625" style="88" customWidth="1"/>
    <col min="7" max="7" width="19.57421875" style="88" customWidth="1"/>
    <col min="8" max="10" width="19.57421875" style="143" hidden="1" customWidth="1" outlineLevel="1"/>
    <col min="11" max="11" width="19.57421875" style="88" customWidth="1" collapsed="1"/>
    <col min="12" max="12" width="19.57421875" style="88" customWidth="1"/>
    <col min="13" max="13" width="17.8515625" style="88" customWidth="1"/>
    <col min="14" max="14" width="11.140625" style="143" hidden="1" customWidth="1"/>
    <col min="15" max="16384" width="8.00390625" style="215" customWidth="1"/>
  </cols>
  <sheetData>
    <row r="1" spans="1:14" s="204" customFormat="1" ht="12.75" hidden="1">
      <c r="A1" s="202" t="s">
        <v>822</v>
      </c>
      <c r="B1" s="203" t="s">
        <v>488</v>
      </c>
      <c r="C1" s="203" t="s">
        <v>72</v>
      </c>
      <c r="D1" s="203" t="s">
        <v>73</v>
      </c>
      <c r="E1" s="203" t="s">
        <v>74</v>
      </c>
      <c r="F1" s="203" t="s">
        <v>75</v>
      </c>
      <c r="G1" s="203" t="s">
        <v>488</v>
      </c>
      <c r="H1" s="202" t="s">
        <v>76</v>
      </c>
      <c r="I1" s="202" t="s">
        <v>77</v>
      </c>
      <c r="J1" s="202" t="s">
        <v>78</v>
      </c>
      <c r="K1" s="203" t="s">
        <v>79</v>
      </c>
      <c r="L1" s="203" t="s">
        <v>80</v>
      </c>
      <c r="M1" s="203" t="s">
        <v>490</v>
      </c>
      <c r="N1" s="202"/>
    </row>
    <row r="2" spans="1:14" s="207" customFormat="1" ht="15.75" customHeight="1">
      <c r="A2" s="205"/>
      <c r="B2" s="5" t="str">
        <f>"University of Missouri - "&amp;TEXT(N3,)</f>
        <v>University of Missouri - System Administration</v>
      </c>
      <c r="C2" s="51"/>
      <c r="D2" s="51"/>
      <c r="E2" s="51"/>
      <c r="F2" s="51"/>
      <c r="G2" s="51"/>
      <c r="H2" s="205"/>
      <c r="I2" s="205"/>
      <c r="J2" s="205"/>
      <c r="K2" s="51"/>
      <c r="L2" s="51"/>
      <c r="M2" s="206"/>
      <c r="N2" s="205"/>
    </row>
    <row r="3" spans="1:14" s="207" customFormat="1" ht="15.75" customHeight="1">
      <c r="A3" s="205"/>
      <c r="B3" s="11" t="s">
        <v>81</v>
      </c>
      <c r="C3" s="52"/>
      <c r="D3" s="52"/>
      <c r="E3" s="52"/>
      <c r="F3" s="52"/>
      <c r="G3" s="52"/>
      <c r="H3" s="205"/>
      <c r="I3" s="205"/>
      <c r="J3" s="205"/>
      <c r="K3" s="52"/>
      <c r="L3" s="52"/>
      <c r="M3" s="153"/>
      <c r="N3" s="208" t="s">
        <v>599</v>
      </c>
    </row>
    <row r="4" spans="1:14" s="207" customFormat="1" ht="15.75" customHeight="1">
      <c r="A4" s="205"/>
      <c r="B4" s="155" t="str">
        <f>"For the Year Ending "&amp;TEXT(N4,"MMMM DD, YYY")</f>
        <v>For the Year Ending June 30, 2005</v>
      </c>
      <c r="C4" s="52"/>
      <c r="D4" s="52"/>
      <c r="E4" s="52"/>
      <c r="F4" s="52"/>
      <c r="G4" s="52"/>
      <c r="H4" s="205"/>
      <c r="I4" s="205"/>
      <c r="J4" s="205"/>
      <c r="K4" s="52"/>
      <c r="L4" s="52"/>
      <c r="M4" s="153"/>
      <c r="N4" s="208" t="s">
        <v>598</v>
      </c>
    </row>
    <row r="5" spans="1:14" s="207" customFormat="1" ht="12.75" customHeight="1">
      <c r="A5" s="205"/>
      <c r="B5" s="209"/>
      <c r="C5" s="210"/>
      <c r="D5" s="152"/>
      <c r="E5" s="210"/>
      <c r="F5" s="210"/>
      <c r="G5" s="210"/>
      <c r="H5" s="205"/>
      <c r="I5" s="205"/>
      <c r="J5" s="205"/>
      <c r="K5" s="210"/>
      <c r="L5" s="210"/>
      <c r="M5" s="211"/>
      <c r="N5" s="205"/>
    </row>
    <row r="6" spans="2:13" ht="12.75">
      <c r="B6" s="212"/>
      <c r="C6" s="213"/>
      <c r="D6" s="214"/>
      <c r="E6" s="179" t="s">
        <v>82</v>
      </c>
      <c r="F6" s="180"/>
      <c r="G6" s="180"/>
      <c r="K6" s="180"/>
      <c r="L6" s="181"/>
      <c r="M6" s="118"/>
    </row>
    <row r="7" spans="1:14" s="222" customFormat="1" ht="45" customHeight="1">
      <c r="A7" s="216" t="s">
        <v>489</v>
      </c>
      <c r="B7" s="217"/>
      <c r="C7" s="218"/>
      <c r="D7" s="219"/>
      <c r="E7" s="220" t="s">
        <v>83</v>
      </c>
      <c r="F7" s="220" t="s">
        <v>84</v>
      </c>
      <c r="G7" s="220" t="s">
        <v>85</v>
      </c>
      <c r="H7" s="216" t="s">
        <v>86</v>
      </c>
      <c r="I7" s="216" t="s">
        <v>87</v>
      </c>
      <c r="J7" s="216" t="s">
        <v>88</v>
      </c>
      <c r="K7" s="220" t="s">
        <v>89</v>
      </c>
      <c r="L7" s="220" t="s">
        <v>90</v>
      </c>
      <c r="M7" s="221" t="s">
        <v>91</v>
      </c>
      <c r="N7" s="216"/>
    </row>
    <row r="8" spans="1:39" s="224" customFormat="1" ht="12.75" customHeight="1">
      <c r="A8" s="185"/>
      <c r="B8" s="179"/>
      <c r="C8" s="180"/>
      <c r="D8" s="181"/>
      <c r="E8" s="165"/>
      <c r="F8" s="165"/>
      <c r="G8" s="165"/>
      <c r="H8" s="185"/>
      <c r="I8" s="185"/>
      <c r="J8" s="185"/>
      <c r="K8" s="165"/>
      <c r="L8" s="165"/>
      <c r="M8" s="165"/>
      <c r="N8" s="184"/>
      <c r="O8" s="223"/>
      <c r="P8" s="223"/>
      <c r="Q8" s="223"/>
      <c r="R8" s="223"/>
      <c r="S8" s="223"/>
      <c r="T8" s="223"/>
      <c r="U8" s="223"/>
      <c r="V8" s="223"/>
      <c r="W8" s="223"/>
      <c r="X8" s="223"/>
      <c r="Y8" s="223"/>
      <c r="Z8" s="223"/>
      <c r="AA8" s="223"/>
      <c r="AB8" s="223"/>
      <c r="AC8" s="223"/>
      <c r="AD8" s="223"/>
      <c r="AE8" s="223"/>
      <c r="AF8" s="223"/>
      <c r="AG8" s="223"/>
      <c r="AH8" s="223"/>
      <c r="AI8" s="223"/>
      <c r="AJ8" s="223"/>
      <c r="AK8" s="223"/>
      <c r="AL8" s="223"/>
      <c r="AM8" s="223"/>
    </row>
    <row r="9" spans="1:39" s="224" customFormat="1" ht="12.75" customHeight="1">
      <c r="A9" s="225"/>
      <c r="B9" s="65" t="s">
        <v>529</v>
      </c>
      <c r="C9" s="80"/>
      <c r="D9" s="66"/>
      <c r="E9" s="162"/>
      <c r="F9" s="162"/>
      <c r="G9" s="162"/>
      <c r="H9" s="225"/>
      <c r="I9" s="225"/>
      <c r="J9" s="225"/>
      <c r="K9" s="162"/>
      <c r="L9" s="162"/>
      <c r="M9" s="162"/>
      <c r="N9" s="226"/>
      <c r="O9" s="223"/>
      <c r="P9" s="223"/>
      <c r="Q9" s="223"/>
      <c r="R9" s="223"/>
      <c r="S9" s="223"/>
      <c r="T9" s="223"/>
      <c r="U9" s="223"/>
      <c r="V9" s="223"/>
      <c r="W9" s="223"/>
      <c r="X9" s="223"/>
      <c r="Y9" s="223"/>
      <c r="Z9" s="223"/>
      <c r="AA9" s="223"/>
      <c r="AB9" s="223"/>
      <c r="AC9" s="223"/>
      <c r="AD9" s="223"/>
      <c r="AE9" s="223"/>
      <c r="AF9" s="223"/>
      <c r="AG9" s="223"/>
      <c r="AH9" s="223"/>
      <c r="AI9" s="223"/>
      <c r="AJ9" s="223"/>
      <c r="AK9" s="223"/>
      <c r="AL9" s="223"/>
      <c r="AM9" s="223"/>
    </row>
    <row r="10" spans="1:39" s="224" customFormat="1" ht="12.75" customHeight="1">
      <c r="A10" s="185" t="s">
        <v>830</v>
      </c>
      <c r="B10" s="185"/>
      <c r="C10" s="184" t="s">
        <v>831</v>
      </c>
      <c r="D10" s="186"/>
      <c r="E10" s="187">
        <v>0</v>
      </c>
      <c r="F10" s="187">
        <v>0</v>
      </c>
      <c r="G10" s="187">
        <v>0</v>
      </c>
      <c r="H10" s="185">
        <v>0</v>
      </c>
      <c r="I10" s="185">
        <v>0</v>
      </c>
      <c r="J10" s="185">
        <v>0</v>
      </c>
      <c r="K10" s="187">
        <v>0</v>
      </c>
      <c r="L10" s="187">
        <v>0</v>
      </c>
      <c r="M10" s="187">
        <f>E10+F10+G10+K10+L10</f>
        <v>0</v>
      </c>
      <c r="N10" s="184"/>
      <c r="O10" s="223"/>
      <c r="P10" s="223"/>
      <c r="Q10" s="223"/>
      <c r="R10" s="223"/>
      <c r="S10" s="223"/>
      <c r="T10" s="223"/>
      <c r="U10" s="223"/>
      <c r="V10" s="223"/>
      <c r="W10" s="223"/>
      <c r="X10" s="223"/>
      <c r="Y10" s="223"/>
      <c r="Z10" s="223"/>
      <c r="AA10" s="223"/>
      <c r="AB10" s="223"/>
      <c r="AC10" s="223"/>
      <c r="AD10" s="223"/>
      <c r="AE10" s="223"/>
      <c r="AF10" s="223"/>
      <c r="AG10" s="223"/>
      <c r="AH10" s="223"/>
      <c r="AI10" s="223"/>
      <c r="AJ10" s="223"/>
      <c r="AK10" s="223"/>
      <c r="AL10" s="223"/>
      <c r="AM10" s="223"/>
    </row>
    <row r="11" spans="1:39" s="224" customFormat="1" ht="12.75" customHeight="1">
      <c r="A11" s="185" t="s">
        <v>838</v>
      </c>
      <c r="B11" s="185"/>
      <c r="C11" s="184" t="s">
        <v>531</v>
      </c>
      <c r="D11" s="186"/>
      <c r="E11" s="188">
        <v>0</v>
      </c>
      <c r="F11" s="188">
        <v>0</v>
      </c>
      <c r="G11" s="188">
        <v>0</v>
      </c>
      <c r="H11" s="185">
        <v>0</v>
      </c>
      <c r="I11" s="185">
        <v>0</v>
      </c>
      <c r="J11" s="185">
        <v>0</v>
      </c>
      <c r="K11" s="188">
        <v>0</v>
      </c>
      <c r="L11" s="188">
        <v>0</v>
      </c>
      <c r="M11" s="188">
        <f>E11+F11+G11+K11+L11</f>
        <v>0</v>
      </c>
      <c r="N11" s="184"/>
      <c r="O11" s="223"/>
      <c r="P11" s="223"/>
      <c r="Q11" s="223"/>
      <c r="R11" s="223"/>
      <c r="S11" s="223"/>
      <c r="T11" s="223"/>
      <c r="U11" s="223"/>
      <c r="V11" s="223"/>
      <c r="W11" s="223"/>
      <c r="X11" s="223"/>
      <c r="Y11" s="223"/>
      <c r="Z11" s="223"/>
      <c r="AA11" s="223"/>
      <c r="AB11" s="223"/>
      <c r="AC11" s="223"/>
      <c r="AD11" s="223"/>
      <c r="AE11" s="223"/>
      <c r="AF11" s="223"/>
      <c r="AG11" s="223"/>
      <c r="AH11" s="223"/>
      <c r="AI11" s="223"/>
      <c r="AJ11" s="223"/>
      <c r="AK11" s="223"/>
      <c r="AL11" s="223"/>
      <c r="AM11" s="223"/>
    </row>
    <row r="12" spans="1:39" s="229" customFormat="1" ht="12.75" customHeight="1">
      <c r="A12" s="227" t="s">
        <v>490</v>
      </c>
      <c r="B12" s="190"/>
      <c r="C12" s="81" t="s">
        <v>839</v>
      </c>
      <c r="D12" s="191"/>
      <c r="E12" s="192">
        <f aca="true" t="shared" si="0" ref="E12:M12">E10-E11</f>
        <v>0</v>
      </c>
      <c r="F12" s="192">
        <f t="shared" si="0"/>
        <v>0</v>
      </c>
      <c r="G12" s="192">
        <f t="shared" si="0"/>
        <v>0</v>
      </c>
      <c r="H12" s="227">
        <f t="shared" si="0"/>
        <v>0</v>
      </c>
      <c r="I12" s="227">
        <f t="shared" si="0"/>
        <v>0</v>
      </c>
      <c r="J12" s="227">
        <f t="shared" si="0"/>
        <v>0</v>
      </c>
      <c r="K12" s="192">
        <f t="shared" si="0"/>
        <v>0</v>
      </c>
      <c r="L12" s="192">
        <f t="shared" si="0"/>
        <v>0</v>
      </c>
      <c r="M12" s="192">
        <f t="shared" si="0"/>
        <v>0</v>
      </c>
      <c r="N12" s="197"/>
      <c r="O12" s="228"/>
      <c r="P12" s="228"/>
      <c r="Q12" s="228"/>
      <c r="R12" s="228"/>
      <c r="S12" s="228"/>
      <c r="T12" s="228"/>
      <c r="U12" s="228"/>
      <c r="V12" s="228"/>
      <c r="W12" s="228"/>
      <c r="X12" s="228"/>
      <c r="Y12" s="228"/>
      <c r="Z12" s="228"/>
      <c r="AA12" s="228"/>
      <c r="AB12" s="228"/>
      <c r="AC12" s="228"/>
      <c r="AD12" s="228"/>
      <c r="AE12" s="228"/>
      <c r="AF12" s="228"/>
      <c r="AG12" s="228"/>
      <c r="AH12" s="228"/>
      <c r="AI12" s="228"/>
      <c r="AJ12" s="228"/>
      <c r="AK12" s="228"/>
      <c r="AL12" s="228"/>
      <c r="AM12" s="228"/>
    </row>
    <row r="13" spans="1:39" s="224" customFormat="1" ht="12.75" customHeight="1">
      <c r="A13" s="185"/>
      <c r="B13" s="185"/>
      <c r="C13" s="184"/>
      <c r="D13" s="186"/>
      <c r="E13" s="188"/>
      <c r="F13" s="188"/>
      <c r="G13" s="188"/>
      <c r="H13" s="185"/>
      <c r="I13" s="185"/>
      <c r="J13" s="185"/>
      <c r="K13" s="188"/>
      <c r="L13" s="188"/>
      <c r="M13" s="188"/>
      <c r="N13" s="184"/>
      <c r="O13" s="223"/>
      <c r="P13" s="223"/>
      <c r="Q13" s="223"/>
      <c r="R13" s="223"/>
      <c r="S13" s="223"/>
      <c r="T13" s="223"/>
      <c r="U13" s="223"/>
      <c r="V13" s="223"/>
      <c r="W13" s="223"/>
      <c r="X13" s="223"/>
      <c r="Y13" s="223"/>
      <c r="Z13" s="223"/>
      <c r="AA13" s="223"/>
      <c r="AB13" s="223"/>
      <c r="AC13" s="223"/>
      <c r="AD13" s="223"/>
      <c r="AE13" s="223"/>
      <c r="AF13" s="223"/>
      <c r="AG13" s="223"/>
      <c r="AH13" s="223"/>
      <c r="AI13" s="223"/>
      <c r="AJ13" s="223"/>
      <c r="AK13" s="223"/>
      <c r="AL13" s="223"/>
      <c r="AM13" s="223"/>
    </row>
    <row r="14" spans="1:39" s="224" customFormat="1" ht="12.75" customHeight="1">
      <c r="A14" s="185" t="s">
        <v>92</v>
      </c>
      <c r="B14" s="185"/>
      <c r="C14" s="184" t="s">
        <v>533</v>
      </c>
      <c r="D14" s="186"/>
      <c r="E14" s="188">
        <v>0</v>
      </c>
      <c r="F14" s="188">
        <v>0</v>
      </c>
      <c r="G14" s="188">
        <v>0</v>
      </c>
      <c r="H14" s="185">
        <v>0</v>
      </c>
      <c r="I14" s="185">
        <v>0</v>
      </c>
      <c r="J14" s="185">
        <v>0</v>
      </c>
      <c r="K14" s="188">
        <v>0</v>
      </c>
      <c r="L14" s="188">
        <v>0</v>
      </c>
      <c r="M14" s="188">
        <f aca="true" t="shared" si="1" ref="M14:M22">E14+F14+G14+K14+L14</f>
        <v>0</v>
      </c>
      <c r="N14" s="184"/>
      <c r="O14" s="223"/>
      <c r="P14" s="223"/>
      <c r="Q14" s="223"/>
      <c r="R14" s="223"/>
      <c r="S14" s="223"/>
      <c r="T14" s="223"/>
      <c r="U14" s="223"/>
      <c r="V14" s="223"/>
      <c r="W14" s="223"/>
      <c r="X14" s="223"/>
      <c r="Y14" s="223"/>
      <c r="Z14" s="223"/>
      <c r="AA14" s="223"/>
      <c r="AB14" s="223"/>
      <c r="AC14" s="223"/>
      <c r="AD14" s="223"/>
      <c r="AE14" s="223"/>
      <c r="AF14" s="223"/>
      <c r="AG14" s="223"/>
      <c r="AH14" s="223"/>
      <c r="AI14" s="223"/>
      <c r="AJ14" s="223"/>
      <c r="AK14" s="223"/>
      <c r="AL14" s="223"/>
      <c r="AM14" s="223"/>
    </row>
    <row r="15" spans="1:39" s="224" customFormat="1" ht="12.75" customHeight="1">
      <c r="A15" s="185" t="s">
        <v>93</v>
      </c>
      <c r="B15" s="185"/>
      <c r="C15" s="184" t="s">
        <v>534</v>
      </c>
      <c r="D15" s="186"/>
      <c r="E15" s="188">
        <v>0</v>
      </c>
      <c r="F15" s="188">
        <v>0</v>
      </c>
      <c r="G15" s="188">
        <v>0</v>
      </c>
      <c r="H15" s="185">
        <v>0</v>
      </c>
      <c r="I15" s="185">
        <v>0</v>
      </c>
      <c r="J15" s="185">
        <v>0</v>
      </c>
      <c r="K15" s="188">
        <v>0</v>
      </c>
      <c r="L15" s="188">
        <v>0</v>
      </c>
      <c r="M15" s="188">
        <f t="shared" si="1"/>
        <v>0</v>
      </c>
      <c r="N15" s="184"/>
      <c r="O15" s="223"/>
      <c r="P15" s="223"/>
      <c r="Q15" s="223"/>
      <c r="R15" s="223"/>
      <c r="S15" s="223"/>
      <c r="T15" s="223"/>
      <c r="U15" s="223"/>
      <c r="V15" s="223"/>
      <c r="W15" s="223"/>
      <c r="X15" s="223"/>
      <c r="Y15" s="223"/>
      <c r="Z15" s="223"/>
      <c r="AA15" s="223"/>
      <c r="AB15" s="223"/>
      <c r="AC15" s="223"/>
      <c r="AD15" s="223"/>
      <c r="AE15" s="223"/>
      <c r="AF15" s="223"/>
      <c r="AG15" s="223"/>
      <c r="AH15" s="223"/>
      <c r="AI15" s="223"/>
      <c r="AJ15" s="223"/>
      <c r="AK15" s="223"/>
      <c r="AL15" s="223"/>
      <c r="AM15" s="223"/>
    </row>
    <row r="16" spans="1:39" s="224" customFormat="1" ht="12.75" customHeight="1">
      <c r="A16" s="185" t="s">
        <v>94</v>
      </c>
      <c r="B16" s="185"/>
      <c r="C16" s="184" t="s">
        <v>535</v>
      </c>
      <c r="D16" s="186"/>
      <c r="E16" s="188">
        <v>0</v>
      </c>
      <c r="F16" s="188">
        <v>0</v>
      </c>
      <c r="G16" s="188">
        <v>0</v>
      </c>
      <c r="H16" s="185">
        <v>0</v>
      </c>
      <c r="I16" s="185">
        <v>0</v>
      </c>
      <c r="J16" s="185">
        <v>0</v>
      </c>
      <c r="K16" s="188">
        <v>0</v>
      </c>
      <c r="L16" s="188">
        <v>0</v>
      </c>
      <c r="M16" s="188">
        <f t="shared" si="1"/>
        <v>0</v>
      </c>
      <c r="N16" s="184"/>
      <c r="O16" s="223"/>
      <c r="P16" s="223"/>
      <c r="Q16" s="223"/>
      <c r="R16" s="223"/>
      <c r="S16" s="223"/>
      <c r="T16" s="223"/>
      <c r="U16" s="223"/>
      <c r="V16" s="223"/>
      <c r="W16" s="223"/>
      <c r="X16" s="223"/>
      <c r="Y16" s="223"/>
      <c r="Z16" s="223"/>
      <c r="AA16" s="223"/>
      <c r="AB16" s="223"/>
      <c r="AC16" s="223"/>
      <c r="AD16" s="223"/>
      <c r="AE16" s="223"/>
      <c r="AF16" s="223"/>
      <c r="AG16" s="223"/>
      <c r="AH16" s="223"/>
      <c r="AI16" s="223"/>
      <c r="AJ16" s="223"/>
      <c r="AK16" s="223"/>
      <c r="AL16" s="223"/>
      <c r="AM16" s="223"/>
    </row>
    <row r="17" spans="1:14" s="204" customFormat="1" ht="12.75" hidden="1" outlineLevel="1">
      <c r="A17" s="202" t="s">
        <v>95</v>
      </c>
      <c r="B17" s="203"/>
      <c r="C17" s="203" t="s">
        <v>96</v>
      </c>
      <c r="D17" s="203" t="s">
        <v>97</v>
      </c>
      <c r="E17" s="203">
        <v>34536.09</v>
      </c>
      <c r="F17" s="203">
        <v>0</v>
      </c>
      <c r="G17" s="203"/>
      <c r="H17" s="202">
        <v>0</v>
      </c>
      <c r="I17" s="202">
        <v>0</v>
      </c>
      <c r="J17" s="202">
        <v>0</v>
      </c>
      <c r="K17" s="203">
        <v>0</v>
      </c>
      <c r="L17" s="203">
        <v>0</v>
      </c>
      <c r="M17" s="203">
        <f t="shared" si="1"/>
        <v>34536.09</v>
      </c>
      <c r="N17" s="202"/>
    </row>
    <row r="18" spans="1:14" s="204" customFormat="1" ht="12.75" hidden="1" outlineLevel="1">
      <c r="A18" s="202" t="s">
        <v>98</v>
      </c>
      <c r="B18" s="203"/>
      <c r="C18" s="203" t="s">
        <v>99</v>
      </c>
      <c r="D18" s="203" t="s">
        <v>100</v>
      </c>
      <c r="E18" s="203">
        <v>7517.36</v>
      </c>
      <c r="F18" s="203">
        <v>0</v>
      </c>
      <c r="G18" s="203"/>
      <c r="H18" s="202">
        <v>0</v>
      </c>
      <c r="I18" s="202">
        <v>0</v>
      </c>
      <c r="J18" s="202">
        <v>0</v>
      </c>
      <c r="K18" s="203">
        <v>0</v>
      </c>
      <c r="L18" s="203">
        <v>0</v>
      </c>
      <c r="M18" s="203">
        <f t="shared" si="1"/>
        <v>7517.36</v>
      </c>
      <c r="N18" s="202"/>
    </row>
    <row r="19" spans="1:14" s="204" customFormat="1" ht="12.75" hidden="1" outlineLevel="1">
      <c r="A19" s="202" t="s">
        <v>101</v>
      </c>
      <c r="B19" s="203"/>
      <c r="C19" s="203" t="s">
        <v>102</v>
      </c>
      <c r="D19" s="203" t="s">
        <v>103</v>
      </c>
      <c r="E19" s="203">
        <v>1264.56</v>
      </c>
      <c r="F19" s="203">
        <v>0</v>
      </c>
      <c r="G19" s="203"/>
      <c r="H19" s="202">
        <v>0</v>
      </c>
      <c r="I19" s="202">
        <v>0</v>
      </c>
      <c r="J19" s="202">
        <v>0</v>
      </c>
      <c r="K19" s="203">
        <v>0</v>
      </c>
      <c r="L19" s="203">
        <v>0</v>
      </c>
      <c r="M19" s="203">
        <f t="shared" si="1"/>
        <v>1264.56</v>
      </c>
      <c r="N19" s="202"/>
    </row>
    <row r="20" spans="1:14" s="204" customFormat="1" ht="12.75" hidden="1" outlineLevel="1">
      <c r="A20" s="202" t="s">
        <v>104</v>
      </c>
      <c r="B20" s="203"/>
      <c r="C20" s="203" t="s">
        <v>105</v>
      </c>
      <c r="D20" s="203" t="s">
        <v>106</v>
      </c>
      <c r="E20" s="203">
        <v>1683.88</v>
      </c>
      <c r="F20" s="203">
        <v>0</v>
      </c>
      <c r="G20" s="203"/>
      <c r="H20" s="202">
        <v>0</v>
      </c>
      <c r="I20" s="202">
        <v>0</v>
      </c>
      <c r="J20" s="202">
        <v>0</v>
      </c>
      <c r="K20" s="203">
        <v>0</v>
      </c>
      <c r="L20" s="203">
        <v>0</v>
      </c>
      <c r="M20" s="203">
        <f t="shared" si="1"/>
        <v>1683.88</v>
      </c>
      <c r="N20" s="202"/>
    </row>
    <row r="21" spans="1:14" s="204" customFormat="1" ht="12.75" hidden="1" outlineLevel="1">
      <c r="A21" s="202" t="s">
        <v>107</v>
      </c>
      <c r="B21" s="203"/>
      <c r="C21" s="203" t="s">
        <v>108</v>
      </c>
      <c r="D21" s="203" t="s">
        <v>109</v>
      </c>
      <c r="E21" s="203">
        <v>1261.99</v>
      </c>
      <c r="F21" s="203">
        <v>0</v>
      </c>
      <c r="G21" s="203"/>
      <c r="H21" s="202">
        <v>0</v>
      </c>
      <c r="I21" s="202">
        <v>0</v>
      </c>
      <c r="J21" s="202">
        <v>0</v>
      </c>
      <c r="K21" s="203">
        <v>0</v>
      </c>
      <c r="L21" s="203">
        <v>0</v>
      </c>
      <c r="M21" s="203">
        <f t="shared" si="1"/>
        <v>1261.99</v>
      </c>
      <c r="N21" s="202"/>
    </row>
    <row r="22" spans="1:39" s="224" customFormat="1" ht="12.75" customHeight="1" collapsed="1">
      <c r="A22" s="185" t="s">
        <v>843</v>
      </c>
      <c r="B22" s="185"/>
      <c r="C22" s="184" t="s">
        <v>844</v>
      </c>
      <c r="D22" s="186"/>
      <c r="E22" s="188">
        <v>46263.88</v>
      </c>
      <c r="F22" s="188">
        <v>0</v>
      </c>
      <c r="G22" s="188">
        <v>0</v>
      </c>
      <c r="H22" s="185">
        <v>0</v>
      </c>
      <c r="I22" s="185">
        <v>0</v>
      </c>
      <c r="J22" s="185">
        <v>0</v>
      </c>
      <c r="K22" s="188">
        <v>0</v>
      </c>
      <c r="L22" s="188">
        <v>0</v>
      </c>
      <c r="M22" s="188">
        <f t="shared" si="1"/>
        <v>46263.88</v>
      </c>
      <c r="N22" s="184"/>
      <c r="O22" s="223"/>
      <c r="P22" s="223"/>
      <c r="Q22" s="223"/>
      <c r="R22" s="223"/>
      <c r="S22" s="223"/>
      <c r="T22" s="223"/>
      <c r="U22" s="223"/>
      <c r="V22" s="223"/>
      <c r="W22" s="223"/>
      <c r="X22" s="223"/>
      <c r="Y22" s="223"/>
      <c r="Z22" s="223"/>
      <c r="AA22" s="223"/>
      <c r="AB22" s="223"/>
      <c r="AC22" s="223"/>
      <c r="AD22" s="223"/>
      <c r="AE22" s="223"/>
      <c r="AF22" s="223"/>
      <c r="AG22" s="223"/>
      <c r="AH22" s="223"/>
      <c r="AI22" s="223"/>
      <c r="AJ22" s="223"/>
      <c r="AK22" s="223"/>
      <c r="AL22" s="223"/>
      <c r="AM22" s="223"/>
    </row>
    <row r="23" spans="1:39" s="224" customFormat="1" ht="12.75" customHeight="1">
      <c r="A23" s="185"/>
      <c r="B23" s="185"/>
      <c r="C23" s="184" t="s">
        <v>845</v>
      </c>
      <c r="D23" s="186"/>
      <c r="E23" s="188"/>
      <c r="F23" s="188"/>
      <c r="G23" s="188"/>
      <c r="H23" s="185"/>
      <c r="I23" s="185"/>
      <c r="J23" s="185"/>
      <c r="K23" s="188"/>
      <c r="L23" s="188"/>
      <c r="M23" s="188"/>
      <c r="N23" s="184"/>
      <c r="O23" s="223"/>
      <c r="P23" s="223"/>
      <c r="Q23" s="223"/>
      <c r="R23" s="223"/>
      <c r="S23" s="223"/>
      <c r="T23" s="223"/>
      <c r="U23" s="223"/>
      <c r="V23" s="223"/>
      <c r="W23" s="223"/>
      <c r="X23" s="223"/>
      <c r="Y23" s="223"/>
      <c r="Z23" s="223"/>
      <c r="AA23" s="223"/>
      <c r="AB23" s="223"/>
      <c r="AC23" s="223"/>
      <c r="AD23" s="223"/>
      <c r="AE23" s="223"/>
      <c r="AF23" s="223"/>
      <c r="AG23" s="223"/>
      <c r="AH23" s="223"/>
      <c r="AI23" s="223"/>
      <c r="AJ23" s="223"/>
      <c r="AK23" s="223"/>
      <c r="AL23" s="223"/>
      <c r="AM23" s="223"/>
    </row>
    <row r="24" spans="1:39" s="224" customFormat="1" ht="12.75" customHeight="1">
      <c r="A24" s="185"/>
      <c r="B24" s="185"/>
      <c r="C24" s="184" t="s">
        <v>110</v>
      </c>
      <c r="D24" s="186"/>
      <c r="E24" s="188">
        <v>0</v>
      </c>
      <c r="F24" s="188">
        <v>0</v>
      </c>
      <c r="G24" s="188">
        <v>0</v>
      </c>
      <c r="H24" s="185"/>
      <c r="I24" s="185"/>
      <c r="J24" s="185"/>
      <c r="K24" s="188">
        <v>0</v>
      </c>
      <c r="L24" s="188">
        <v>0</v>
      </c>
      <c r="M24" s="188">
        <f aca="true" t="shared" si="2" ref="M24:M38">E24+F24+G24+K24+L24</f>
        <v>0</v>
      </c>
      <c r="N24" s="184"/>
      <c r="O24" s="223"/>
      <c r="P24" s="223"/>
      <c r="Q24" s="223"/>
      <c r="R24" s="223"/>
      <c r="S24" s="223"/>
      <c r="T24" s="223"/>
      <c r="U24" s="223"/>
      <c r="V24" s="223"/>
      <c r="W24" s="223"/>
      <c r="X24" s="223"/>
      <c r="Y24" s="223"/>
      <c r="Z24" s="223"/>
      <c r="AA24" s="223"/>
      <c r="AB24" s="223"/>
      <c r="AC24" s="223"/>
      <c r="AD24" s="223"/>
      <c r="AE24" s="223"/>
      <c r="AF24" s="223"/>
      <c r="AG24" s="223"/>
      <c r="AH24" s="223"/>
      <c r="AI24" s="223"/>
      <c r="AJ24" s="223"/>
      <c r="AK24" s="223"/>
      <c r="AL24" s="223"/>
      <c r="AM24" s="223"/>
    </row>
    <row r="25" spans="1:39" s="224" customFormat="1" ht="12.75" customHeight="1">
      <c r="A25" s="185"/>
      <c r="B25" s="185"/>
      <c r="C25" s="184" t="s">
        <v>577</v>
      </c>
      <c r="D25" s="186"/>
      <c r="E25" s="188">
        <v>0</v>
      </c>
      <c r="F25" s="188">
        <v>0</v>
      </c>
      <c r="G25" s="188">
        <v>0</v>
      </c>
      <c r="H25" s="185"/>
      <c r="I25" s="185"/>
      <c r="J25" s="185"/>
      <c r="K25" s="188">
        <v>0</v>
      </c>
      <c r="L25" s="188">
        <v>0</v>
      </c>
      <c r="M25" s="188">
        <f t="shared" si="2"/>
        <v>0</v>
      </c>
      <c r="N25" s="184"/>
      <c r="O25" s="223"/>
      <c r="P25" s="223"/>
      <c r="Q25" s="223"/>
      <c r="R25" s="223"/>
      <c r="S25" s="223"/>
      <c r="T25" s="223"/>
      <c r="U25" s="223"/>
      <c r="V25" s="223"/>
      <c r="W25" s="223"/>
      <c r="X25" s="223"/>
      <c r="Y25" s="223"/>
      <c r="Z25" s="223"/>
      <c r="AA25" s="223"/>
      <c r="AB25" s="223"/>
      <c r="AC25" s="223"/>
      <c r="AD25" s="223"/>
      <c r="AE25" s="223"/>
      <c r="AF25" s="223"/>
      <c r="AG25" s="223"/>
      <c r="AH25" s="223"/>
      <c r="AI25" s="223"/>
      <c r="AJ25" s="223"/>
      <c r="AK25" s="223"/>
      <c r="AL25" s="223"/>
      <c r="AM25" s="223"/>
    </row>
    <row r="26" spans="1:39" s="224" customFormat="1" ht="12.75" customHeight="1">
      <c r="A26" s="185"/>
      <c r="B26" s="185"/>
      <c r="C26" s="184" t="s">
        <v>578</v>
      </c>
      <c r="D26" s="186"/>
      <c r="E26" s="188">
        <v>0</v>
      </c>
      <c r="F26" s="188">
        <v>0</v>
      </c>
      <c r="G26" s="188">
        <v>0</v>
      </c>
      <c r="H26" s="185"/>
      <c r="I26" s="185"/>
      <c r="J26" s="185"/>
      <c r="K26" s="188">
        <v>0</v>
      </c>
      <c r="L26" s="188">
        <v>0</v>
      </c>
      <c r="M26" s="188">
        <f t="shared" si="2"/>
        <v>0</v>
      </c>
      <c r="N26" s="184"/>
      <c r="O26" s="223"/>
      <c r="P26" s="223"/>
      <c r="Q26" s="223"/>
      <c r="R26" s="223"/>
      <c r="S26" s="223"/>
      <c r="T26" s="223"/>
      <c r="U26" s="223"/>
      <c r="V26" s="223"/>
      <c r="W26" s="223"/>
      <c r="X26" s="223"/>
      <c r="Y26" s="223"/>
      <c r="Z26" s="223"/>
      <c r="AA26" s="223"/>
      <c r="AB26" s="223"/>
      <c r="AC26" s="223"/>
      <c r="AD26" s="223"/>
      <c r="AE26" s="223"/>
      <c r="AF26" s="223"/>
      <c r="AG26" s="223"/>
      <c r="AH26" s="223"/>
      <c r="AI26" s="223"/>
      <c r="AJ26" s="223"/>
      <c r="AK26" s="223"/>
      <c r="AL26" s="223"/>
      <c r="AM26" s="223"/>
    </row>
    <row r="27" spans="1:39" s="224" customFormat="1" ht="12.75" customHeight="1">
      <c r="A27" s="185" t="s">
        <v>849</v>
      </c>
      <c r="B27" s="185"/>
      <c r="C27" s="184" t="s">
        <v>111</v>
      </c>
      <c r="D27" s="186"/>
      <c r="E27" s="188">
        <v>0</v>
      </c>
      <c r="F27" s="188">
        <v>0</v>
      </c>
      <c r="G27" s="188"/>
      <c r="H27" s="185">
        <v>0</v>
      </c>
      <c r="I27" s="185">
        <v>0</v>
      </c>
      <c r="J27" s="185">
        <v>0</v>
      </c>
      <c r="K27" s="188">
        <v>0</v>
      </c>
      <c r="L27" s="188">
        <v>0</v>
      </c>
      <c r="M27" s="188">
        <f t="shared" si="2"/>
        <v>0</v>
      </c>
      <c r="N27" s="184"/>
      <c r="O27" s="223"/>
      <c r="P27" s="223"/>
      <c r="Q27" s="223"/>
      <c r="R27" s="223"/>
      <c r="S27" s="223"/>
      <c r="T27" s="223"/>
      <c r="U27" s="223"/>
      <c r="V27" s="223"/>
      <c r="W27" s="223"/>
      <c r="X27" s="223"/>
      <c r="Y27" s="223"/>
      <c r="Z27" s="223"/>
      <c r="AA27" s="223"/>
      <c r="AB27" s="223"/>
      <c r="AC27" s="223"/>
      <c r="AD27" s="223"/>
      <c r="AE27" s="223"/>
      <c r="AF27" s="223"/>
      <c r="AG27" s="223"/>
      <c r="AH27" s="223"/>
      <c r="AI27" s="223"/>
      <c r="AJ27" s="223"/>
      <c r="AK27" s="223"/>
      <c r="AL27" s="223"/>
      <c r="AM27" s="223"/>
    </row>
    <row r="28" spans="1:39" s="224" customFormat="1" ht="12.75" customHeight="1">
      <c r="A28" s="185"/>
      <c r="B28" s="185"/>
      <c r="C28" s="184" t="s">
        <v>579</v>
      </c>
      <c r="D28" s="186"/>
      <c r="E28" s="188">
        <v>0</v>
      </c>
      <c r="F28" s="188">
        <v>0</v>
      </c>
      <c r="G28" s="188">
        <v>1318234.22</v>
      </c>
      <c r="H28" s="185"/>
      <c r="I28" s="185"/>
      <c r="J28" s="185"/>
      <c r="K28" s="188">
        <v>0</v>
      </c>
      <c r="L28" s="188">
        <v>0</v>
      </c>
      <c r="M28" s="188">
        <f t="shared" si="2"/>
        <v>1318234.22</v>
      </c>
      <c r="N28" s="184"/>
      <c r="O28" s="223"/>
      <c r="P28" s="223"/>
      <c r="Q28" s="223"/>
      <c r="R28" s="223"/>
      <c r="S28" s="223"/>
      <c r="T28" s="223"/>
      <c r="U28" s="223"/>
      <c r="V28" s="223"/>
      <c r="W28" s="223"/>
      <c r="X28" s="223"/>
      <c r="Y28" s="223"/>
      <c r="Z28" s="223"/>
      <c r="AA28" s="223"/>
      <c r="AB28" s="223"/>
      <c r="AC28" s="223"/>
      <c r="AD28" s="223"/>
      <c r="AE28" s="223"/>
      <c r="AF28" s="223"/>
      <c r="AG28" s="223"/>
      <c r="AH28" s="223"/>
      <c r="AI28" s="223"/>
      <c r="AJ28" s="223"/>
      <c r="AK28" s="223"/>
      <c r="AL28" s="223"/>
      <c r="AM28" s="223"/>
    </row>
    <row r="29" spans="1:39" s="224" customFormat="1" ht="12.75" customHeight="1">
      <c r="A29" s="185" t="s">
        <v>852</v>
      </c>
      <c r="B29" s="185"/>
      <c r="C29" s="184" t="s">
        <v>538</v>
      </c>
      <c r="D29" s="186"/>
      <c r="E29" s="188">
        <v>0</v>
      </c>
      <c r="F29" s="188">
        <v>0</v>
      </c>
      <c r="G29" s="188">
        <v>0</v>
      </c>
      <c r="H29" s="185">
        <v>0</v>
      </c>
      <c r="I29" s="185">
        <v>0</v>
      </c>
      <c r="J29" s="185">
        <v>0</v>
      </c>
      <c r="K29" s="188">
        <v>0</v>
      </c>
      <c r="L29" s="188">
        <v>0</v>
      </c>
      <c r="M29" s="188">
        <f t="shared" si="2"/>
        <v>0</v>
      </c>
      <c r="N29" s="184"/>
      <c r="O29" s="223"/>
      <c r="P29" s="223"/>
      <c r="Q29" s="223"/>
      <c r="R29" s="223"/>
      <c r="S29" s="223"/>
      <c r="T29" s="223"/>
      <c r="U29" s="223"/>
      <c r="V29" s="223"/>
      <c r="W29" s="223"/>
      <c r="X29" s="223"/>
      <c r="Y29" s="223"/>
      <c r="Z29" s="223"/>
      <c r="AA29" s="223"/>
      <c r="AB29" s="223"/>
      <c r="AC29" s="223"/>
      <c r="AD29" s="223"/>
      <c r="AE29" s="223"/>
      <c r="AF29" s="223"/>
      <c r="AG29" s="223"/>
      <c r="AH29" s="223"/>
      <c r="AI29" s="223"/>
      <c r="AJ29" s="223"/>
      <c r="AK29" s="223"/>
      <c r="AL29" s="223"/>
      <c r="AM29" s="223"/>
    </row>
    <row r="30" spans="1:14" s="204" customFormat="1" ht="12.75" hidden="1" outlineLevel="1">
      <c r="A30" s="202" t="s">
        <v>853</v>
      </c>
      <c r="B30" s="203"/>
      <c r="C30" s="203" t="s">
        <v>854</v>
      </c>
      <c r="D30" s="203" t="s">
        <v>855</v>
      </c>
      <c r="E30" s="203">
        <v>-13912.2</v>
      </c>
      <c r="F30" s="203">
        <v>0</v>
      </c>
      <c r="G30" s="203"/>
      <c r="H30" s="202">
        <v>0</v>
      </c>
      <c r="I30" s="202">
        <v>0</v>
      </c>
      <c r="J30" s="202">
        <v>879.91</v>
      </c>
      <c r="K30" s="203">
        <v>879.91</v>
      </c>
      <c r="L30" s="203">
        <v>0</v>
      </c>
      <c r="M30" s="203">
        <f t="shared" si="2"/>
        <v>-13032.29</v>
      </c>
      <c r="N30" s="202"/>
    </row>
    <row r="31" spans="1:14" s="204" customFormat="1" ht="12.75" hidden="1" outlineLevel="1">
      <c r="A31" s="202" t="s">
        <v>112</v>
      </c>
      <c r="B31" s="203"/>
      <c r="C31" s="203" t="s">
        <v>113</v>
      </c>
      <c r="D31" s="203" t="s">
        <v>114</v>
      </c>
      <c r="E31" s="203">
        <v>122791.05</v>
      </c>
      <c r="F31" s="203">
        <v>0</v>
      </c>
      <c r="G31" s="203"/>
      <c r="H31" s="202">
        <v>0</v>
      </c>
      <c r="I31" s="202">
        <v>0</v>
      </c>
      <c r="J31" s="202">
        <v>12660.15</v>
      </c>
      <c r="K31" s="203">
        <v>12660.15</v>
      </c>
      <c r="L31" s="203">
        <v>0</v>
      </c>
      <c r="M31" s="203">
        <f t="shared" si="2"/>
        <v>135451.2</v>
      </c>
      <c r="N31" s="202"/>
    </row>
    <row r="32" spans="1:14" s="204" customFormat="1" ht="12.75" hidden="1" outlineLevel="1">
      <c r="A32" s="202" t="s">
        <v>115</v>
      </c>
      <c r="B32" s="203"/>
      <c r="C32" s="203" t="s">
        <v>116</v>
      </c>
      <c r="D32" s="203" t="s">
        <v>117</v>
      </c>
      <c r="E32" s="203">
        <v>0</v>
      </c>
      <c r="F32" s="203">
        <v>0</v>
      </c>
      <c r="G32" s="203"/>
      <c r="H32" s="202">
        <v>0</v>
      </c>
      <c r="I32" s="202">
        <v>0</v>
      </c>
      <c r="J32" s="202">
        <v>178.04</v>
      </c>
      <c r="K32" s="203">
        <v>178.04</v>
      </c>
      <c r="L32" s="203">
        <v>0</v>
      </c>
      <c r="M32" s="203">
        <f t="shared" si="2"/>
        <v>178.04</v>
      </c>
      <c r="N32" s="202"/>
    </row>
    <row r="33" spans="1:14" s="204" customFormat="1" ht="12.75" hidden="1" outlineLevel="1">
      <c r="A33" s="202" t="s">
        <v>856</v>
      </c>
      <c r="B33" s="203"/>
      <c r="C33" s="203" t="s">
        <v>857</v>
      </c>
      <c r="D33" s="203" t="s">
        <v>858</v>
      </c>
      <c r="E33" s="203">
        <v>17521626.729999997</v>
      </c>
      <c r="F33" s="203">
        <v>0</v>
      </c>
      <c r="G33" s="203"/>
      <c r="H33" s="202">
        <v>0</v>
      </c>
      <c r="I33" s="202">
        <v>151289.57</v>
      </c>
      <c r="J33" s="202">
        <v>408293.78</v>
      </c>
      <c r="K33" s="203">
        <v>559583.35</v>
      </c>
      <c r="L33" s="203">
        <v>0</v>
      </c>
      <c r="M33" s="203">
        <f t="shared" si="2"/>
        <v>18081210.08</v>
      </c>
      <c r="N33" s="202"/>
    </row>
    <row r="34" spans="1:14" s="204" customFormat="1" ht="12.75" hidden="1" outlineLevel="1">
      <c r="A34" s="202" t="s">
        <v>859</v>
      </c>
      <c r="B34" s="203"/>
      <c r="C34" s="203" t="s">
        <v>860</v>
      </c>
      <c r="D34" s="203" t="s">
        <v>861</v>
      </c>
      <c r="E34" s="203">
        <v>1081963.82</v>
      </c>
      <c r="F34" s="203">
        <v>0</v>
      </c>
      <c r="G34" s="203"/>
      <c r="H34" s="202">
        <v>0</v>
      </c>
      <c r="I34" s="202">
        <v>0</v>
      </c>
      <c r="J34" s="202">
        <v>0</v>
      </c>
      <c r="K34" s="203">
        <v>0</v>
      </c>
      <c r="L34" s="203">
        <v>0</v>
      </c>
      <c r="M34" s="203">
        <f t="shared" si="2"/>
        <v>1081963.82</v>
      </c>
      <c r="N34" s="202"/>
    </row>
    <row r="35" spans="1:14" s="204" customFormat="1" ht="12.75" hidden="1" outlineLevel="1">
      <c r="A35" s="202" t="s">
        <v>118</v>
      </c>
      <c r="B35" s="203"/>
      <c r="C35" s="203" t="s">
        <v>119</v>
      </c>
      <c r="D35" s="203" t="s">
        <v>120</v>
      </c>
      <c r="E35" s="203">
        <v>91.5</v>
      </c>
      <c r="F35" s="203">
        <v>0</v>
      </c>
      <c r="G35" s="203"/>
      <c r="H35" s="202">
        <v>0</v>
      </c>
      <c r="I35" s="202">
        <v>0</v>
      </c>
      <c r="J35" s="202">
        <v>0</v>
      </c>
      <c r="K35" s="203">
        <v>0</v>
      </c>
      <c r="L35" s="203">
        <v>0</v>
      </c>
      <c r="M35" s="203">
        <f t="shared" si="2"/>
        <v>91.5</v>
      </c>
      <c r="N35" s="202"/>
    </row>
    <row r="36" spans="1:14" s="204" customFormat="1" ht="12.75" hidden="1" outlineLevel="1">
      <c r="A36" s="202" t="s">
        <v>121</v>
      </c>
      <c r="B36" s="203"/>
      <c r="C36" s="203" t="s">
        <v>122</v>
      </c>
      <c r="D36" s="203" t="s">
        <v>123</v>
      </c>
      <c r="E36" s="203">
        <v>4898.43</v>
      </c>
      <c r="F36" s="203">
        <v>0</v>
      </c>
      <c r="G36" s="203"/>
      <c r="H36" s="202">
        <v>0</v>
      </c>
      <c r="I36" s="202">
        <v>0</v>
      </c>
      <c r="J36" s="202">
        <v>0</v>
      </c>
      <c r="K36" s="203">
        <v>0</v>
      </c>
      <c r="L36" s="203">
        <v>0</v>
      </c>
      <c r="M36" s="203">
        <f t="shared" si="2"/>
        <v>4898.43</v>
      </c>
      <c r="N36" s="202"/>
    </row>
    <row r="37" spans="1:14" s="204" customFormat="1" ht="12.75" hidden="1" outlineLevel="1">
      <c r="A37" s="202" t="s">
        <v>124</v>
      </c>
      <c r="B37" s="203"/>
      <c r="C37" s="203" t="s">
        <v>125</v>
      </c>
      <c r="D37" s="203" t="s">
        <v>126</v>
      </c>
      <c r="E37" s="203">
        <v>498065.97</v>
      </c>
      <c r="F37" s="203">
        <v>0</v>
      </c>
      <c r="G37" s="203"/>
      <c r="H37" s="202">
        <v>0</v>
      </c>
      <c r="I37" s="202">
        <v>0</v>
      </c>
      <c r="J37" s="202">
        <v>0</v>
      </c>
      <c r="K37" s="203">
        <v>0</v>
      </c>
      <c r="L37" s="203">
        <v>0</v>
      </c>
      <c r="M37" s="203">
        <f t="shared" si="2"/>
        <v>498065.97</v>
      </c>
      <c r="N37" s="202"/>
    </row>
    <row r="38" spans="1:39" s="224" customFormat="1" ht="12.75" customHeight="1" collapsed="1">
      <c r="A38" s="185" t="s">
        <v>865</v>
      </c>
      <c r="B38" s="185"/>
      <c r="C38" s="184" t="s">
        <v>539</v>
      </c>
      <c r="D38" s="186"/>
      <c r="E38" s="188">
        <v>19215525.299999997</v>
      </c>
      <c r="F38" s="188">
        <v>0</v>
      </c>
      <c r="G38" s="188">
        <v>0</v>
      </c>
      <c r="H38" s="185">
        <v>0</v>
      </c>
      <c r="I38" s="185">
        <v>151289.57</v>
      </c>
      <c r="J38" s="185">
        <v>422011.88</v>
      </c>
      <c r="K38" s="188">
        <v>573301.45</v>
      </c>
      <c r="L38" s="188">
        <v>0</v>
      </c>
      <c r="M38" s="188">
        <f t="shared" si="2"/>
        <v>19788826.749999996</v>
      </c>
      <c r="N38" s="184"/>
      <c r="O38" s="223"/>
      <c r="P38" s="223"/>
      <c r="Q38" s="223"/>
      <c r="R38" s="223"/>
      <c r="S38" s="223"/>
      <c r="T38" s="223"/>
      <c r="U38" s="223"/>
      <c r="V38" s="223"/>
      <c r="W38" s="223"/>
      <c r="X38" s="223"/>
      <c r="Y38" s="223"/>
      <c r="Z38" s="223"/>
      <c r="AA38" s="223"/>
      <c r="AB38" s="223"/>
      <c r="AC38" s="223"/>
      <c r="AD38" s="223"/>
      <c r="AE38" s="223"/>
      <c r="AF38" s="223"/>
      <c r="AG38" s="223"/>
      <c r="AH38" s="223"/>
      <c r="AI38" s="223"/>
      <c r="AJ38" s="223"/>
      <c r="AK38" s="223"/>
      <c r="AL38" s="223"/>
      <c r="AM38" s="223"/>
    </row>
    <row r="39" spans="1:39" s="224" customFormat="1" ht="12.75" customHeight="1">
      <c r="A39" s="227" t="s">
        <v>490</v>
      </c>
      <c r="B39" s="190"/>
      <c r="C39" s="80" t="s">
        <v>866</v>
      </c>
      <c r="D39" s="66"/>
      <c r="E39" s="192">
        <f aca="true" t="shared" si="3" ref="E39:M39">+E12+E14+E15+E16+E22+E24+E25+E26+E27+E28+E29+E38</f>
        <v>19261789.179999996</v>
      </c>
      <c r="F39" s="192">
        <f t="shared" si="3"/>
        <v>0</v>
      </c>
      <c r="G39" s="192">
        <f t="shared" si="3"/>
        <v>1318234.22</v>
      </c>
      <c r="H39" s="227">
        <f t="shared" si="3"/>
        <v>0</v>
      </c>
      <c r="I39" s="227">
        <f t="shared" si="3"/>
        <v>151289.57</v>
      </c>
      <c r="J39" s="227">
        <f t="shared" si="3"/>
        <v>422011.88</v>
      </c>
      <c r="K39" s="192">
        <f t="shared" si="3"/>
        <v>573301.45</v>
      </c>
      <c r="L39" s="192">
        <f t="shared" si="3"/>
        <v>0</v>
      </c>
      <c r="M39" s="192">
        <f t="shared" si="3"/>
        <v>21153324.849999998</v>
      </c>
      <c r="N39" s="226"/>
      <c r="O39" s="223"/>
      <c r="P39" s="223"/>
      <c r="Q39" s="223"/>
      <c r="R39" s="223"/>
      <c r="S39" s="223"/>
      <c r="T39" s="223"/>
      <c r="U39" s="223"/>
      <c r="V39" s="223"/>
      <c r="W39" s="223"/>
      <c r="X39" s="223"/>
      <c r="Y39" s="223"/>
      <c r="Z39" s="223"/>
      <c r="AA39" s="223"/>
      <c r="AB39" s="223"/>
      <c r="AC39" s="223"/>
      <c r="AD39" s="223"/>
      <c r="AE39" s="223"/>
      <c r="AF39" s="223"/>
      <c r="AG39" s="223"/>
      <c r="AH39" s="223"/>
      <c r="AI39" s="223"/>
      <c r="AJ39" s="223"/>
      <c r="AK39" s="223"/>
      <c r="AL39" s="223"/>
      <c r="AM39" s="223"/>
    </row>
    <row r="40" spans="1:39" s="224" customFormat="1" ht="12.75" customHeight="1">
      <c r="A40" s="185"/>
      <c r="B40" s="185"/>
      <c r="C40" s="184"/>
      <c r="D40" s="186"/>
      <c r="E40" s="188"/>
      <c r="F40" s="188"/>
      <c r="G40" s="188"/>
      <c r="H40" s="185"/>
      <c r="I40" s="185"/>
      <c r="J40" s="185"/>
      <c r="K40" s="188"/>
      <c r="L40" s="188"/>
      <c r="M40" s="188"/>
      <c r="N40" s="184"/>
      <c r="O40" s="223"/>
      <c r="P40" s="223"/>
      <c r="Q40" s="223"/>
      <c r="R40" s="223"/>
      <c r="S40" s="223"/>
      <c r="T40" s="223"/>
      <c r="U40" s="223"/>
      <c r="V40" s="223"/>
      <c r="W40" s="223"/>
      <c r="X40" s="223"/>
      <c r="Y40" s="223"/>
      <c r="Z40" s="223"/>
      <c r="AA40" s="223"/>
      <c r="AB40" s="223"/>
      <c r="AC40" s="223"/>
      <c r="AD40" s="223"/>
      <c r="AE40" s="223"/>
      <c r="AF40" s="223"/>
      <c r="AG40" s="223"/>
      <c r="AH40" s="223"/>
      <c r="AI40" s="223"/>
      <c r="AJ40" s="223"/>
      <c r="AK40" s="223"/>
      <c r="AL40" s="223"/>
      <c r="AM40" s="223"/>
    </row>
    <row r="41" spans="1:39" s="224" customFormat="1" ht="12.75" customHeight="1">
      <c r="A41" s="225"/>
      <c r="B41" s="190" t="s">
        <v>540</v>
      </c>
      <c r="C41" s="81"/>
      <c r="D41" s="191"/>
      <c r="E41" s="188"/>
      <c r="F41" s="188"/>
      <c r="G41" s="188"/>
      <c r="H41" s="225"/>
      <c r="I41" s="225"/>
      <c r="J41" s="225"/>
      <c r="K41" s="188"/>
      <c r="L41" s="188"/>
      <c r="M41" s="188"/>
      <c r="N41" s="226"/>
      <c r="O41" s="223"/>
      <c r="P41" s="223"/>
      <c r="Q41" s="223"/>
      <c r="R41" s="223"/>
      <c r="S41" s="223"/>
      <c r="T41" s="223"/>
      <c r="U41" s="223"/>
      <c r="V41" s="223"/>
      <c r="W41" s="223"/>
      <c r="X41" s="223"/>
      <c r="Y41" s="223"/>
      <c r="Z41" s="223"/>
      <c r="AA41" s="223"/>
      <c r="AB41" s="223"/>
      <c r="AC41" s="223"/>
      <c r="AD41" s="223"/>
      <c r="AE41" s="223"/>
      <c r="AF41" s="223"/>
      <c r="AG41" s="223"/>
      <c r="AH41" s="223"/>
      <c r="AI41" s="223"/>
      <c r="AJ41" s="223"/>
      <c r="AK41" s="223"/>
      <c r="AL41" s="223"/>
      <c r="AM41" s="223"/>
    </row>
    <row r="42" spans="1:14" s="204" customFormat="1" ht="12.75" hidden="1" outlineLevel="1">
      <c r="A42" s="202" t="s">
        <v>867</v>
      </c>
      <c r="B42" s="203"/>
      <c r="C42" s="203" t="s">
        <v>868</v>
      </c>
      <c r="D42" s="203" t="s">
        <v>869</v>
      </c>
      <c r="E42" s="203">
        <v>75284.35</v>
      </c>
      <c r="F42" s="203">
        <v>0</v>
      </c>
      <c r="G42" s="203"/>
      <c r="H42" s="202">
        <v>0</v>
      </c>
      <c r="I42" s="202">
        <v>0</v>
      </c>
      <c r="J42" s="202">
        <v>0</v>
      </c>
      <c r="K42" s="203">
        <v>0</v>
      </c>
      <c r="L42" s="203">
        <v>0</v>
      </c>
      <c r="M42" s="203">
        <f aca="true" t="shared" si="4" ref="M42:M73">E42+F42+G42+K42+L42</f>
        <v>75284.35</v>
      </c>
      <c r="N42" s="202"/>
    </row>
    <row r="43" spans="1:14" s="204" customFormat="1" ht="12.75" hidden="1" outlineLevel="1">
      <c r="A43" s="202" t="s">
        <v>873</v>
      </c>
      <c r="B43" s="203"/>
      <c r="C43" s="203" t="s">
        <v>874</v>
      </c>
      <c r="D43" s="203" t="s">
        <v>875</v>
      </c>
      <c r="E43" s="203">
        <v>314191.17</v>
      </c>
      <c r="F43" s="203">
        <v>0</v>
      </c>
      <c r="G43" s="203"/>
      <c r="H43" s="202">
        <v>0</v>
      </c>
      <c r="I43" s="202">
        <v>0</v>
      </c>
      <c r="J43" s="202">
        <v>0</v>
      </c>
      <c r="K43" s="203">
        <v>0</v>
      </c>
      <c r="L43" s="203">
        <v>0</v>
      </c>
      <c r="M43" s="203">
        <f t="shared" si="4"/>
        <v>314191.17</v>
      </c>
      <c r="N43" s="202"/>
    </row>
    <row r="44" spans="1:14" s="204" customFormat="1" ht="12.75" hidden="1" outlineLevel="1">
      <c r="A44" s="202" t="s">
        <v>876</v>
      </c>
      <c r="B44" s="203"/>
      <c r="C44" s="203" t="s">
        <v>877</v>
      </c>
      <c r="D44" s="203" t="s">
        <v>878</v>
      </c>
      <c r="E44" s="203">
        <v>20308.494</v>
      </c>
      <c r="F44" s="203">
        <v>0</v>
      </c>
      <c r="G44" s="203"/>
      <c r="H44" s="202">
        <v>0</v>
      </c>
      <c r="I44" s="202">
        <v>0</v>
      </c>
      <c r="J44" s="202">
        <v>0</v>
      </c>
      <c r="K44" s="203">
        <v>0</v>
      </c>
      <c r="L44" s="203">
        <v>0</v>
      </c>
      <c r="M44" s="203">
        <f t="shared" si="4"/>
        <v>20308.494</v>
      </c>
      <c r="N44" s="202"/>
    </row>
    <row r="45" spans="1:14" s="204" customFormat="1" ht="12.75" hidden="1" outlineLevel="1">
      <c r="A45" s="202" t="s">
        <v>879</v>
      </c>
      <c r="B45" s="203"/>
      <c r="C45" s="203" t="s">
        <v>880</v>
      </c>
      <c r="D45" s="203" t="s">
        <v>881</v>
      </c>
      <c r="E45" s="203">
        <v>6650202.936</v>
      </c>
      <c r="F45" s="203">
        <v>0</v>
      </c>
      <c r="G45" s="203"/>
      <c r="H45" s="202">
        <v>0</v>
      </c>
      <c r="I45" s="202">
        <v>0</v>
      </c>
      <c r="J45" s="202">
        <v>0</v>
      </c>
      <c r="K45" s="203">
        <v>0</v>
      </c>
      <c r="L45" s="203">
        <v>0</v>
      </c>
      <c r="M45" s="203">
        <f t="shared" si="4"/>
        <v>6650202.936</v>
      </c>
      <c r="N45" s="202"/>
    </row>
    <row r="46" spans="1:14" s="204" customFormat="1" ht="12.75" hidden="1" outlineLevel="1">
      <c r="A46" s="202" t="s">
        <v>882</v>
      </c>
      <c r="B46" s="203"/>
      <c r="C46" s="203" t="s">
        <v>883</v>
      </c>
      <c r="D46" s="203" t="s">
        <v>884</v>
      </c>
      <c r="E46" s="203">
        <v>7872262.072</v>
      </c>
      <c r="F46" s="203">
        <v>0</v>
      </c>
      <c r="G46" s="203"/>
      <c r="H46" s="202">
        <v>0</v>
      </c>
      <c r="I46" s="202">
        <v>0</v>
      </c>
      <c r="J46" s="202">
        <v>0</v>
      </c>
      <c r="K46" s="203">
        <v>0</v>
      </c>
      <c r="L46" s="203">
        <v>0</v>
      </c>
      <c r="M46" s="203">
        <f t="shared" si="4"/>
        <v>7872262.072</v>
      </c>
      <c r="N46" s="202"/>
    </row>
    <row r="47" spans="1:14" s="204" customFormat="1" ht="12.75" hidden="1" outlineLevel="1">
      <c r="A47" s="202" t="s">
        <v>885</v>
      </c>
      <c r="B47" s="203"/>
      <c r="C47" s="203" t="s">
        <v>886</v>
      </c>
      <c r="D47" s="203" t="s">
        <v>887</v>
      </c>
      <c r="E47" s="203">
        <v>444468.524</v>
      </c>
      <c r="F47" s="203">
        <v>0</v>
      </c>
      <c r="G47" s="203"/>
      <c r="H47" s="202">
        <v>0</v>
      </c>
      <c r="I47" s="202">
        <v>0</v>
      </c>
      <c r="J47" s="202">
        <v>0</v>
      </c>
      <c r="K47" s="203">
        <v>0</v>
      </c>
      <c r="L47" s="203">
        <v>0</v>
      </c>
      <c r="M47" s="203">
        <f t="shared" si="4"/>
        <v>444468.524</v>
      </c>
      <c r="N47" s="202"/>
    </row>
    <row r="48" spans="1:14" s="204" customFormat="1" ht="12.75" hidden="1" outlineLevel="1">
      <c r="A48" s="202" t="s">
        <v>888</v>
      </c>
      <c r="B48" s="203"/>
      <c r="C48" s="203" t="s">
        <v>889</v>
      </c>
      <c r="D48" s="203" t="s">
        <v>890</v>
      </c>
      <c r="E48" s="203">
        <v>1939845.724</v>
      </c>
      <c r="F48" s="203">
        <v>0</v>
      </c>
      <c r="G48" s="203"/>
      <c r="H48" s="202">
        <v>0</v>
      </c>
      <c r="I48" s="202">
        <v>0</v>
      </c>
      <c r="J48" s="202">
        <v>0</v>
      </c>
      <c r="K48" s="203">
        <v>0</v>
      </c>
      <c r="L48" s="203">
        <v>0</v>
      </c>
      <c r="M48" s="203">
        <f t="shared" si="4"/>
        <v>1939845.724</v>
      </c>
      <c r="N48" s="202"/>
    </row>
    <row r="49" spans="1:14" s="204" customFormat="1" ht="12.75" hidden="1" outlineLevel="1">
      <c r="A49" s="202" t="s">
        <v>891</v>
      </c>
      <c r="B49" s="203"/>
      <c r="C49" s="203" t="s">
        <v>892</v>
      </c>
      <c r="D49" s="203" t="s">
        <v>893</v>
      </c>
      <c r="E49" s="203">
        <v>163690.084</v>
      </c>
      <c r="F49" s="203">
        <v>0</v>
      </c>
      <c r="G49" s="203"/>
      <c r="H49" s="202">
        <v>0</v>
      </c>
      <c r="I49" s="202">
        <v>0</v>
      </c>
      <c r="J49" s="202">
        <v>0</v>
      </c>
      <c r="K49" s="203">
        <v>0</v>
      </c>
      <c r="L49" s="203">
        <v>0</v>
      </c>
      <c r="M49" s="203">
        <f t="shared" si="4"/>
        <v>163690.084</v>
      </c>
      <c r="N49" s="202"/>
    </row>
    <row r="50" spans="1:14" s="204" customFormat="1" ht="12.75" hidden="1" outlineLevel="1">
      <c r="A50" s="202" t="s">
        <v>894</v>
      </c>
      <c r="B50" s="203"/>
      <c r="C50" s="203" t="s">
        <v>895</v>
      </c>
      <c r="D50" s="203" t="s">
        <v>896</v>
      </c>
      <c r="E50" s="203">
        <v>35965.146</v>
      </c>
      <c r="F50" s="203">
        <v>0</v>
      </c>
      <c r="G50" s="203"/>
      <c r="H50" s="202">
        <v>0</v>
      </c>
      <c r="I50" s="202">
        <v>0</v>
      </c>
      <c r="J50" s="202">
        <v>0</v>
      </c>
      <c r="K50" s="203">
        <v>0</v>
      </c>
      <c r="L50" s="203">
        <v>0</v>
      </c>
      <c r="M50" s="203">
        <f t="shared" si="4"/>
        <v>35965.146</v>
      </c>
      <c r="N50" s="202"/>
    </row>
    <row r="51" spans="1:14" s="204" customFormat="1" ht="12.75" hidden="1" outlineLevel="1">
      <c r="A51" s="202" t="s">
        <v>897</v>
      </c>
      <c r="B51" s="203"/>
      <c r="C51" s="203" t="s">
        <v>898</v>
      </c>
      <c r="D51" s="203" t="s">
        <v>899</v>
      </c>
      <c r="E51" s="203">
        <v>-150003.22</v>
      </c>
      <c r="F51" s="203">
        <v>0</v>
      </c>
      <c r="G51" s="203"/>
      <c r="H51" s="202">
        <v>0</v>
      </c>
      <c r="I51" s="202">
        <v>0</v>
      </c>
      <c r="J51" s="202">
        <v>0</v>
      </c>
      <c r="K51" s="203">
        <v>0</v>
      </c>
      <c r="L51" s="203">
        <v>0</v>
      </c>
      <c r="M51" s="203">
        <f t="shared" si="4"/>
        <v>-150003.22</v>
      </c>
      <c r="N51" s="202"/>
    </row>
    <row r="52" spans="1:14" s="204" customFormat="1" ht="12.75" hidden="1" outlineLevel="1">
      <c r="A52" s="202" t="s">
        <v>900</v>
      </c>
      <c r="B52" s="203"/>
      <c r="C52" s="203" t="s">
        <v>901</v>
      </c>
      <c r="D52" s="203" t="s">
        <v>902</v>
      </c>
      <c r="E52" s="203">
        <v>286569.48</v>
      </c>
      <c r="F52" s="203">
        <v>0</v>
      </c>
      <c r="G52" s="203"/>
      <c r="H52" s="202">
        <v>-89943.31</v>
      </c>
      <c r="I52" s="202">
        <v>0</v>
      </c>
      <c r="J52" s="202">
        <v>0</v>
      </c>
      <c r="K52" s="203">
        <v>-89943.31</v>
      </c>
      <c r="L52" s="203">
        <v>0</v>
      </c>
      <c r="M52" s="203">
        <f t="shared" si="4"/>
        <v>196626.16999999998</v>
      </c>
      <c r="N52" s="202"/>
    </row>
    <row r="53" spans="1:14" s="204" customFormat="1" ht="12.75" hidden="1" outlineLevel="1">
      <c r="A53" s="202" t="s">
        <v>903</v>
      </c>
      <c r="B53" s="203"/>
      <c r="C53" s="203" t="s">
        <v>904</v>
      </c>
      <c r="D53" s="203" t="s">
        <v>905</v>
      </c>
      <c r="E53" s="203">
        <v>51295.45</v>
      </c>
      <c r="F53" s="203">
        <v>0</v>
      </c>
      <c r="G53" s="203"/>
      <c r="H53" s="202">
        <v>0</v>
      </c>
      <c r="I53" s="202">
        <v>0</v>
      </c>
      <c r="J53" s="202">
        <v>0</v>
      </c>
      <c r="K53" s="203">
        <v>0</v>
      </c>
      <c r="L53" s="203">
        <v>0</v>
      </c>
      <c r="M53" s="203">
        <f t="shared" si="4"/>
        <v>51295.45</v>
      </c>
      <c r="N53" s="202"/>
    </row>
    <row r="54" spans="1:14" s="204" customFormat="1" ht="12.75" hidden="1" outlineLevel="1">
      <c r="A54" s="202" t="s">
        <v>906</v>
      </c>
      <c r="B54" s="203"/>
      <c r="C54" s="203" t="s">
        <v>907</v>
      </c>
      <c r="D54" s="203" t="s">
        <v>908</v>
      </c>
      <c r="E54" s="203">
        <v>5439506.67</v>
      </c>
      <c r="F54" s="203">
        <v>0</v>
      </c>
      <c r="G54" s="203"/>
      <c r="H54" s="202">
        <v>0</v>
      </c>
      <c r="I54" s="202">
        <v>0</v>
      </c>
      <c r="J54" s="202">
        <v>0</v>
      </c>
      <c r="K54" s="203">
        <v>0</v>
      </c>
      <c r="L54" s="203">
        <v>0</v>
      </c>
      <c r="M54" s="203">
        <f t="shared" si="4"/>
        <v>5439506.67</v>
      </c>
      <c r="N54" s="202"/>
    </row>
    <row r="55" spans="1:39" s="224" customFormat="1" ht="12.75" customHeight="1" collapsed="1">
      <c r="A55" s="185" t="s">
        <v>909</v>
      </c>
      <c r="B55" s="185"/>
      <c r="C55" s="184" t="s">
        <v>541</v>
      </c>
      <c r="D55" s="186"/>
      <c r="E55" s="188">
        <v>23143586.88</v>
      </c>
      <c r="F55" s="188">
        <v>0</v>
      </c>
      <c r="G55" s="188">
        <v>957566.091</v>
      </c>
      <c r="H55" s="185">
        <v>-89943.31</v>
      </c>
      <c r="I55" s="185">
        <v>0</v>
      </c>
      <c r="J55" s="185">
        <v>0</v>
      </c>
      <c r="K55" s="188">
        <v>-89943.31</v>
      </c>
      <c r="L55" s="188">
        <v>0</v>
      </c>
      <c r="M55" s="188">
        <f t="shared" si="4"/>
        <v>24011209.661000002</v>
      </c>
      <c r="N55" s="184"/>
      <c r="O55" s="223"/>
      <c r="P55" s="223"/>
      <c r="Q55" s="223"/>
      <c r="R55" s="223"/>
      <c r="S55" s="223"/>
      <c r="T55" s="223"/>
      <c r="U55" s="223"/>
      <c r="V55" s="223"/>
      <c r="W55" s="223"/>
      <c r="X55" s="223"/>
      <c r="Y55" s="223"/>
      <c r="Z55" s="223"/>
      <c r="AA55" s="223"/>
      <c r="AB55" s="223"/>
      <c r="AC55" s="223"/>
      <c r="AD55" s="223"/>
      <c r="AE55" s="223"/>
      <c r="AF55" s="223"/>
      <c r="AG55" s="223"/>
      <c r="AH55" s="223"/>
      <c r="AI55" s="223"/>
      <c r="AJ55" s="223"/>
      <c r="AK55" s="223"/>
      <c r="AL55" s="223"/>
      <c r="AM55" s="223"/>
    </row>
    <row r="56" spans="1:14" s="204" customFormat="1" ht="12.75" hidden="1" outlineLevel="1">
      <c r="A56" s="202" t="s">
        <v>910</v>
      </c>
      <c r="B56" s="203"/>
      <c r="C56" s="203" t="s">
        <v>911</v>
      </c>
      <c r="D56" s="203" t="s">
        <v>912</v>
      </c>
      <c r="E56" s="203">
        <v>18139.56</v>
      </c>
      <c r="F56" s="203">
        <v>0</v>
      </c>
      <c r="G56" s="203"/>
      <c r="H56" s="202">
        <v>0</v>
      </c>
      <c r="I56" s="202">
        <v>0</v>
      </c>
      <c r="J56" s="202">
        <v>0</v>
      </c>
      <c r="K56" s="203">
        <v>0</v>
      </c>
      <c r="L56" s="203">
        <v>0</v>
      </c>
      <c r="M56" s="203">
        <f t="shared" si="4"/>
        <v>18139.56</v>
      </c>
      <c r="N56" s="202"/>
    </row>
    <row r="57" spans="1:14" s="204" customFormat="1" ht="12.75" hidden="1" outlineLevel="1">
      <c r="A57" s="202" t="s">
        <v>916</v>
      </c>
      <c r="B57" s="203"/>
      <c r="C57" s="203" t="s">
        <v>917</v>
      </c>
      <c r="D57" s="203" t="s">
        <v>918</v>
      </c>
      <c r="E57" s="203">
        <v>82099.74</v>
      </c>
      <c r="F57" s="203">
        <v>0</v>
      </c>
      <c r="G57" s="203"/>
      <c r="H57" s="202">
        <v>0</v>
      </c>
      <c r="I57" s="202">
        <v>0</v>
      </c>
      <c r="J57" s="202">
        <v>0</v>
      </c>
      <c r="K57" s="203">
        <v>0</v>
      </c>
      <c r="L57" s="203">
        <v>0</v>
      </c>
      <c r="M57" s="203">
        <f t="shared" si="4"/>
        <v>82099.74</v>
      </c>
      <c r="N57" s="202"/>
    </row>
    <row r="58" spans="1:14" s="204" customFormat="1" ht="12.75" hidden="1" outlineLevel="1">
      <c r="A58" s="202" t="s">
        <v>919</v>
      </c>
      <c r="B58" s="203"/>
      <c r="C58" s="203" t="s">
        <v>920</v>
      </c>
      <c r="D58" s="203" t="s">
        <v>921</v>
      </c>
      <c r="E58" s="203">
        <v>557.35</v>
      </c>
      <c r="F58" s="203">
        <v>0</v>
      </c>
      <c r="G58" s="203"/>
      <c r="H58" s="202">
        <v>0</v>
      </c>
      <c r="I58" s="202">
        <v>0</v>
      </c>
      <c r="J58" s="202">
        <v>0</v>
      </c>
      <c r="K58" s="203">
        <v>0</v>
      </c>
      <c r="L58" s="203">
        <v>0</v>
      </c>
      <c r="M58" s="203">
        <f t="shared" si="4"/>
        <v>557.35</v>
      </c>
      <c r="N58" s="202"/>
    </row>
    <row r="59" spans="1:14" s="204" customFormat="1" ht="12.75" hidden="1" outlineLevel="1">
      <c r="A59" s="202" t="s">
        <v>922</v>
      </c>
      <c r="B59" s="203"/>
      <c r="C59" s="203" t="s">
        <v>923</v>
      </c>
      <c r="D59" s="203" t="s">
        <v>924</v>
      </c>
      <c r="E59" s="203">
        <v>1667185.673</v>
      </c>
      <c r="F59" s="203">
        <v>0</v>
      </c>
      <c r="G59" s="203"/>
      <c r="H59" s="202">
        <v>0</v>
      </c>
      <c r="I59" s="202">
        <v>0</v>
      </c>
      <c r="J59" s="202">
        <v>0</v>
      </c>
      <c r="K59" s="203">
        <v>0</v>
      </c>
      <c r="L59" s="203">
        <v>0</v>
      </c>
      <c r="M59" s="203">
        <f t="shared" si="4"/>
        <v>1667185.673</v>
      </c>
      <c r="N59" s="202"/>
    </row>
    <row r="60" spans="1:14" s="204" customFormat="1" ht="12.75" hidden="1" outlineLevel="1">
      <c r="A60" s="202" t="s">
        <v>925</v>
      </c>
      <c r="B60" s="203"/>
      <c r="C60" s="203" t="s">
        <v>926</v>
      </c>
      <c r="D60" s="203" t="s">
        <v>927</v>
      </c>
      <c r="E60" s="203">
        <v>2051568.508</v>
      </c>
      <c r="F60" s="203">
        <v>0</v>
      </c>
      <c r="G60" s="203"/>
      <c r="H60" s="202">
        <v>0</v>
      </c>
      <c r="I60" s="202">
        <v>0</v>
      </c>
      <c r="J60" s="202">
        <v>0</v>
      </c>
      <c r="K60" s="203">
        <v>0</v>
      </c>
      <c r="L60" s="203">
        <v>0</v>
      </c>
      <c r="M60" s="203">
        <f t="shared" si="4"/>
        <v>2051568.508</v>
      </c>
      <c r="N60" s="202"/>
    </row>
    <row r="61" spans="1:14" s="204" customFormat="1" ht="12.75" hidden="1" outlineLevel="1">
      <c r="A61" s="202" t="s">
        <v>928</v>
      </c>
      <c r="B61" s="203"/>
      <c r="C61" s="203" t="s">
        <v>929</v>
      </c>
      <c r="D61" s="203" t="s">
        <v>930</v>
      </c>
      <c r="E61" s="203">
        <v>112446.408</v>
      </c>
      <c r="F61" s="203">
        <v>0</v>
      </c>
      <c r="G61" s="203"/>
      <c r="H61" s="202">
        <v>0</v>
      </c>
      <c r="I61" s="202">
        <v>0</v>
      </c>
      <c r="J61" s="202">
        <v>0</v>
      </c>
      <c r="K61" s="203">
        <v>0</v>
      </c>
      <c r="L61" s="203">
        <v>0</v>
      </c>
      <c r="M61" s="203">
        <f t="shared" si="4"/>
        <v>112446.408</v>
      </c>
      <c r="N61" s="202"/>
    </row>
    <row r="62" spans="1:14" s="204" customFormat="1" ht="12.75" hidden="1" outlineLevel="1">
      <c r="A62" s="202" t="s">
        <v>931</v>
      </c>
      <c r="B62" s="203"/>
      <c r="C62" s="203" t="s">
        <v>932</v>
      </c>
      <c r="D62" s="203" t="s">
        <v>933</v>
      </c>
      <c r="E62" s="203">
        <v>504806.129</v>
      </c>
      <c r="F62" s="203">
        <v>0</v>
      </c>
      <c r="G62" s="203"/>
      <c r="H62" s="202">
        <v>0</v>
      </c>
      <c r="I62" s="202">
        <v>0</v>
      </c>
      <c r="J62" s="202">
        <v>0</v>
      </c>
      <c r="K62" s="203">
        <v>0</v>
      </c>
      <c r="L62" s="203">
        <v>0</v>
      </c>
      <c r="M62" s="203">
        <f t="shared" si="4"/>
        <v>504806.129</v>
      </c>
      <c r="N62" s="202"/>
    </row>
    <row r="63" spans="1:14" s="204" customFormat="1" ht="12.75" hidden="1" outlineLevel="1">
      <c r="A63" s="202" t="s">
        <v>934</v>
      </c>
      <c r="B63" s="203"/>
      <c r="C63" s="203" t="s">
        <v>935</v>
      </c>
      <c r="D63" s="203" t="s">
        <v>936</v>
      </c>
      <c r="E63" s="203">
        <v>38795.332</v>
      </c>
      <c r="F63" s="203">
        <v>0</v>
      </c>
      <c r="G63" s="203"/>
      <c r="H63" s="202">
        <v>0</v>
      </c>
      <c r="I63" s="202">
        <v>0</v>
      </c>
      <c r="J63" s="202">
        <v>0</v>
      </c>
      <c r="K63" s="203">
        <v>0</v>
      </c>
      <c r="L63" s="203">
        <v>0</v>
      </c>
      <c r="M63" s="203">
        <f t="shared" si="4"/>
        <v>38795.332</v>
      </c>
      <c r="N63" s="202"/>
    </row>
    <row r="64" spans="1:14" s="204" customFormat="1" ht="12.75" hidden="1" outlineLevel="1">
      <c r="A64" s="202" t="s">
        <v>937</v>
      </c>
      <c r="B64" s="203"/>
      <c r="C64" s="203" t="s">
        <v>938</v>
      </c>
      <c r="D64" s="203" t="s">
        <v>939</v>
      </c>
      <c r="E64" s="203">
        <v>3003.785</v>
      </c>
      <c r="F64" s="203">
        <v>0</v>
      </c>
      <c r="G64" s="203"/>
      <c r="H64" s="202">
        <v>0</v>
      </c>
      <c r="I64" s="202">
        <v>0</v>
      </c>
      <c r="J64" s="202">
        <v>0</v>
      </c>
      <c r="K64" s="203">
        <v>0</v>
      </c>
      <c r="L64" s="203">
        <v>0</v>
      </c>
      <c r="M64" s="203">
        <f t="shared" si="4"/>
        <v>3003.785</v>
      </c>
      <c r="N64" s="202"/>
    </row>
    <row r="65" spans="1:14" s="204" customFormat="1" ht="12.75" hidden="1" outlineLevel="1">
      <c r="A65" s="202" t="s">
        <v>940</v>
      </c>
      <c r="B65" s="203"/>
      <c r="C65" s="203" t="s">
        <v>941</v>
      </c>
      <c r="D65" s="203" t="s">
        <v>942</v>
      </c>
      <c r="E65" s="203">
        <v>500</v>
      </c>
      <c r="F65" s="203">
        <v>0</v>
      </c>
      <c r="G65" s="203"/>
      <c r="H65" s="202">
        <v>0</v>
      </c>
      <c r="I65" s="202">
        <v>0</v>
      </c>
      <c r="J65" s="202">
        <v>0</v>
      </c>
      <c r="K65" s="203">
        <v>0</v>
      </c>
      <c r="L65" s="203">
        <v>0</v>
      </c>
      <c r="M65" s="203">
        <f t="shared" si="4"/>
        <v>500</v>
      </c>
      <c r="N65" s="202"/>
    </row>
    <row r="66" spans="1:14" s="204" customFormat="1" ht="12.75" hidden="1" outlineLevel="1">
      <c r="A66" s="202" t="s">
        <v>943</v>
      </c>
      <c r="B66" s="203"/>
      <c r="C66" s="203" t="s">
        <v>944</v>
      </c>
      <c r="D66" s="203" t="s">
        <v>945</v>
      </c>
      <c r="E66" s="203">
        <v>47512.37</v>
      </c>
      <c r="F66" s="203">
        <v>0</v>
      </c>
      <c r="G66" s="203"/>
      <c r="H66" s="202">
        <v>-14912.65</v>
      </c>
      <c r="I66" s="202">
        <v>0</v>
      </c>
      <c r="J66" s="202">
        <v>0</v>
      </c>
      <c r="K66" s="203">
        <v>-14912.65</v>
      </c>
      <c r="L66" s="203">
        <v>0</v>
      </c>
      <c r="M66" s="203">
        <f t="shared" si="4"/>
        <v>32599.72</v>
      </c>
      <c r="N66" s="202"/>
    </row>
    <row r="67" spans="1:14" s="204" customFormat="1" ht="12.75" hidden="1" outlineLevel="1">
      <c r="A67" s="202" t="s">
        <v>946</v>
      </c>
      <c r="B67" s="203"/>
      <c r="C67" s="203" t="s">
        <v>947</v>
      </c>
      <c r="D67" s="203" t="s">
        <v>948</v>
      </c>
      <c r="E67" s="203">
        <v>-6370.25</v>
      </c>
      <c r="F67" s="203">
        <v>0</v>
      </c>
      <c r="G67" s="203"/>
      <c r="H67" s="202">
        <v>0</v>
      </c>
      <c r="I67" s="202">
        <v>0</v>
      </c>
      <c r="J67" s="202">
        <v>0</v>
      </c>
      <c r="K67" s="203">
        <v>0</v>
      </c>
      <c r="L67" s="203">
        <v>0</v>
      </c>
      <c r="M67" s="203">
        <f t="shared" si="4"/>
        <v>-6370.25</v>
      </c>
      <c r="N67" s="202"/>
    </row>
    <row r="68" spans="1:14" s="204" customFormat="1" ht="12.75" hidden="1" outlineLevel="1">
      <c r="A68" s="202" t="s">
        <v>949</v>
      </c>
      <c r="B68" s="203"/>
      <c r="C68" s="203" t="s">
        <v>950</v>
      </c>
      <c r="D68" s="203" t="s">
        <v>951</v>
      </c>
      <c r="E68" s="203">
        <v>929029.04</v>
      </c>
      <c r="F68" s="203">
        <v>0</v>
      </c>
      <c r="G68" s="203"/>
      <c r="H68" s="202">
        <v>0</v>
      </c>
      <c r="I68" s="202">
        <v>0</v>
      </c>
      <c r="J68" s="202">
        <v>0</v>
      </c>
      <c r="K68" s="203">
        <v>0</v>
      </c>
      <c r="L68" s="203">
        <v>0</v>
      </c>
      <c r="M68" s="203">
        <f t="shared" si="4"/>
        <v>929029.04</v>
      </c>
      <c r="N68" s="202"/>
    </row>
    <row r="69" spans="1:39" s="224" customFormat="1" ht="12.75" customHeight="1" collapsed="1">
      <c r="A69" s="185" t="s">
        <v>952</v>
      </c>
      <c r="B69" s="185"/>
      <c r="C69" s="184" t="s">
        <v>542</v>
      </c>
      <c r="D69" s="186"/>
      <c r="E69" s="188">
        <v>5449273.6450000005</v>
      </c>
      <c r="F69" s="188">
        <v>0</v>
      </c>
      <c r="G69" s="188">
        <v>250453.032</v>
      </c>
      <c r="H69" s="185">
        <v>-14912.65</v>
      </c>
      <c r="I69" s="185">
        <v>0</v>
      </c>
      <c r="J69" s="185">
        <v>0</v>
      </c>
      <c r="K69" s="188">
        <v>-14912.65</v>
      </c>
      <c r="L69" s="188">
        <v>0</v>
      </c>
      <c r="M69" s="188">
        <f t="shared" si="4"/>
        <v>5684814.027</v>
      </c>
      <c r="N69" s="184"/>
      <c r="O69" s="223"/>
      <c r="P69" s="223"/>
      <c r="Q69" s="223"/>
      <c r="R69" s="223"/>
      <c r="S69" s="223"/>
      <c r="T69" s="223"/>
      <c r="U69" s="223"/>
      <c r="V69" s="223"/>
      <c r="W69" s="223"/>
      <c r="X69" s="223"/>
      <c r="Y69" s="223"/>
      <c r="Z69" s="223"/>
      <c r="AA69" s="223"/>
      <c r="AB69" s="223"/>
      <c r="AC69" s="223"/>
      <c r="AD69" s="223"/>
      <c r="AE69" s="223"/>
      <c r="AF69" s="223"/>
      <c r="AG69" s="223"/>
      <c r="AH69" s="223"/>
      <c r="AI69" s="223"/>
      <c r="AJ69" s="223"/>
      <c r="AK69" s="223"/>
      <c r="AL69" s="223"/>
      <c r="AM69" s="223"/>
    </row>
    <row r="70" spans="1:14" s="204" customFormat="1" ht="12.75" hidden="1" outlineLevel="1">
      <c r="A70" s="202" t="s">
        <v>953</v>
      </c>
      <c r="B70" s="203"/>
      <c r="C70" s="203" t="s">
        <v>954</v>
      </c>
      <c r="D70" s="203" t="s">
        <v>955</v>
      </c>
      <c r="E70" s="203">
        <v>-3833384.22</v>
      </c>
      <c r="F70" s="203">
        <v>0</v>
      </c>
      <c r="G70" s="203"/>
      <c r="H70" s="202">
        <v>-105000</v>
      </c>
      <c r="I70" s="202">
        <v>0</v>
      </c>
      <c r="J70" s="202">
        <v>-26779.83</v>
      </c>
      <c r="K70" s="203">
        <v>-131779.83</v>
      </c>
      <c r="L70" s="203">
        <v>0</v>
      </c>
      <c r="M70" s="203">
        <f t="shared" si="4"/>
        <v>-3965164.0500000003</v>
      </c>
      <c r="N70" s="202"/>
    </row>
    <row r="71" spans="1:14" s="204" customFormat="1" ht="12.75" hidden="1" outlineLevel="1">
      <c r="A71" s="202" t="s">
        <v>956</v>
      </c>
      <c r="B71" s="203"/>
      <c r="C71" s="203" t="s">
        <v>957</v>
      </c>
      <c r="D71" s="203" t="s">
        <v>958</v>
      </c>
      <c r="E71" s="203">
        <v>333796.3</v>
      </c>
      <c r="F71" s="203">
        <v>0</v>
      </c>
      <c r="G71" s="203"/>
      <c r="H71" s="202">
        <v>0</v>
      </c>
      <c r="I71" s="202">
        <v>0</v>
      </c>
      <c r="J71" s="202">
        <v>0</v>
      </c>
      <c r="K71" s="203">
        <v>0</v>
      </c>
      <c r="L71" s="203">
        <v>0</v>
      </c>
      <c r="M71" s="203">
        <f t="shared" si="4"/>
        <v>333796.3</v>
      </c>
      <c r="N71" s="202"/>
    </row>
    <row r="72" spans="1:14" s="204" customFormat="1" ht="12.75" hidden="1" outlineLevel="1">
      <c r="A72" s="202" t="s">
        <v>959</v>
      </c>
      <c r="B72" s="203"/>
      <c r="C72" s="203" t="s">
        <v>960</v>
      </c>
      <c r="D72" s="203" t="s">
        <v>961</v>
      </c>
      <c r="E72" s="203">
        <v>180393.65</v>
      </c>
      <c r="F72" s="203">
        <v>0</v>
      </c>
      <c r="G72" s="203"/>
      <c r="H72" s="202">
        <v>0</v>
      </c>
      <c r="I72" s="202">
        <v>0</v>
      </c>
      <c r="J72" s="202">
        <v>0</v>
      </c>
      <c r="K72" s="203">
        <v>0</v>
      </c>
      <c r="L72" s="203">
        <v>0</v>
      </c>
      <c r="M72" s="203">
        <f t="shared" si="4"/>
        <v>180393.65</v>
      </c>
      <c r="N72" s="202"/>
    </row>
    <row r="73" spans="1:14" s="204" customFormat="1" ht="12.75" hidden="1" outlineLevel="1">
      <c r="A73" s="202" t="s">
        <v>965</v>
      </c>
      <c r="B73" s="203"/>
      <c r="C73" s="203" t="s">
        <v>966</v>
      </c>
      <c r="D73" s="203" t="s">
        <v>967</v>
      </c>
      <c r="E73" s="203">
        <v>63451.54</v>
      </c>
      <c r="F73" s="203">
        <v>0</v>
      </c>
      <c r="G73" s="203"/>
      <c r="H73" s="202">
        <v>0</v>
      </c>
      <c r="I73" s="202">
        <v>0</v>
      </c>
      <c r="J73" s="202">
        <v>0</v>
      </c>
      <c r="K73" s="203">
        <v>0</v>
      </c>
      <c r="L73" s="203">
        <v>0</v>
      </c>
      <c r="M73" s="203">
        <f t="shared" si="4"/>
        <v>63451.54</v>
      </c>
      <c r="N73" s="202"/>
    </row>
    <row r="74" spans="1:14" s="204" customFormat="1" ht="12.75" hidden="1" outlineLevel="1">
      <c r="A74" s="202" t="s">
        <v>968</v>
      </c>
      <c r="B74" s="203"/>
      <c r="C74" s="203" t="s">
        <v>969</v>
      </c>
      <c r="D74" s="203" t="s">
        <v>970</v>
      </c>
      <c r="E74" s="203">
        <v>2863.75</v>
      </c>
      <c r="F74" s="203">
        <v>0</v>
      </c>
      <c r="G74" s="203"/>
      <c r="H74" s="202">
        <v>0</v>
      </c>
      <c r="I74" s="202">
        <v>0</v>
      </c>
      <c r="J74" s="202">
        <v>0</v>
      </c>
      <c r="K74" s="203">
        <v>0</v>
      </c>
      <c r="L74" s="203">
        <v>0</v>
      </c>
      <c r="M74" s="203">
        <f aca="true" t="shared" si="5" ref="M74:M105">E74+F74+G74+K74+L74</f>
        <v>2863.75</v>
      </c>
      <c r="N74" s="202"/>
    </row>
    <row r="75" spans="1:14" s="204" customFormat="1" ht="12.75" hidden="1" outlineLevel="1">
      <c r="A75" s="202" t="s">
        <v>974</v>
      </c>
      <c r="B75" s="203"/>
      <c r="C75" s="203" t="s">
        <v>975</v>
      </c>
      <c r="D75" s="203" t="s">
        <v>976</v>
      </c>
      <c r="E75" s="203">
        <v>-5152.91</v>
      </c>
      <c r="F75" s="203">
        <v>0</v>
      </c>
      <c r="G75" s="203"/>
      <c r="H75" s="202">
        <v>0</v>
      </c>
      <c r="I75" s="202">
        <v>0</v>
      </c>
      <c r="J75" s="202">
        <v>0</v>
      </c>
      <c r="K75" s="203">
        <v>0</v>
      </c>
      <c r="L75" s="203">
        <v>0</v>
      </c>
      <c r="M75" s="203">
        <f t="shared" si="5"/>
        <v>-5152.91</v>
      </c>
      <c r="N75" s="202"/>
    </row>
    <row r="76" spans="1:14" s="204" customFormat="1" ht="12.75" hidden="1" outlineLevel="1">
      <c r="A76" s="202" t="s">
        <v>977</v>
      </c>
      <c r="B76" s="203"/>
      <c r="C76" s="203" t="s">
        <v>978</v>
      </c>
      <c r="D76" s="203" t="s">
        <v>979</v>
      </c>
      <c r="E76" s="203">
        <v>426225.34</v>
      </c>
      <c r="F76" s="203">
        <v>0</v>
      </c>
      <c r="G76" s="203"/>
      <c r="H76" s="202">
        <v>694.4</v>
      </c>
      <c r="I76" s="202">
        <v>0</v>
      </c>
      <c r="J76" s="202">
        <v>0</v>
      </c>
      <c r="K76" s="203">
        <v>694.4</v>
      </c>
      <c r="L76" s="203">
        <v>0</v>
      </c>
      <c r="M76" s="203">
        <f t="shared" si="5"/>
        <v>426919.74000000005</v>
      </c>
      <c r="N76" s="202"/>
    </row>
    <row r="77" spans="1:14" s="204" customFormat="1" ht="12.75" hidden="1" outlineLevel="1">
      <c r="A77" s="202" t="s">
        <v>980</v>
      </c>
      <c r="B77" s="203"/>
      <c r="C77" s="203" t="s">
        <v>981</v>
      </c>
      <c r="D77" s="203" t="s">
        <v>982</v>
      </c>
      <c r="E77" s="203">
        <v>224132.18</v>
      </c>
      <c r="F77" s="203">
        <v>0</v>
      </c>
      <c r="G77" s="203"/>
      <c r="H77" s="202">
        <v>0</v>
      </c>
      <c r="I77" s="202">
        <v>0</v>
      </c>
      <c r="J77" s="202">
        <v>0</v>
      </c>
      <c r="K77" s="203">
        <v>0</v>
      </c>
      <c r="L77" s="203">
        <v>0</v>
      </c>
      <c r="M77" s="203">
        <f t="shared" si="5"/>
        <v>224132.18</v>
      </c>
      <c r="N77" s="202"/>
    </row>
    <row r="78" spans="1:14" s="204" customFormat="1" ht="12.75" hidden="1" outlineLevel="1">
      <c r="A78" s="202" t="s">
        <v>983</v>
      </c>
      <c r="B78" s="203"/>
      <c r="C78" s="203" t="s">
        <v>984</v>
      </c>
      <c r="D78" s="203" t="s">
        <v>985</v>
      </c>
      <c r="E78" s="203">
        <v>108678.47</v>
      </c>
      <c r="F78" s="203">
        <v>0</v>
      </c>
      <c r="G78" s="203"/>
      <c r="H78" s="202">
        <v>0</v>
      </c>
      <c r="I78" s="202">
        <v>0</v>
      </c>
      <c r="J78" s="202">
        <v>0</v>
      </c>
      <c r="K78" s="203">
        <v>0</v>
      </c>
      <c r="L78" s="203">
        <v>0</v>
      </c>
      <c r="M78" s="203">
        <f t="shared" si="5"/>
        <v>108678.47</v>
      </c>
      <c r="N78" s="202"/>
    </row>
    <row r="79" spans="1:14" s="204" customFormat="1" ht="12.75" hidden="1" outlineLevel="1">
      <c r="A79" s="202" t="s">
        <v>986</v>
      </c>
      <c r="B79" s="203"/>
      <c r="C79" s="203" t="s">
        <v>987</v>
      </c>
      <c r="D79" s="203" t="s">
        <v>988</v>
      </c>
      <c r="E79" s="203">
        <v>1428.5</v>
      </c>
      <c r="F79" s="203">
        <v>0</v>
      </c>
      <c r="G79" s="203"/>
      <c r="H79" s="202">
        <v>0</v>
      </c>
      <c r="I79" s="202">
        <v>0</v>
      </c>
      <c r="J79" s="202">
        <v>0</v>
      </c>
      <c r="K79" s="203">
        <v>0</v>
      </c>
      <c r="L79" s="203">
        <v>0</v>
      </c>
      <c r="M79" s="203">
        <f t="shared" si="5"/>
        <v>1428.5</v>
      </c>
      <c r="N79" s="202"/>
    </row>
    <row r="80" spans="1:14" s="204" customFormat="1" ht="12.75" hidden="1" outlineLevel="1">
      <c r="A80" s="202" t="s">
        <v>989</v>
      </c>
      <c r="B80" s="203"/>
      <c r="C80" s="203" t="s">
        <v>990</v>
      </c>
      <c r="D80" s="203" t="s">
        <v>991</v>
      </c>
      <c r="E80" s="203">
        <v>6622.07</v>
      </c>
      <c r="F80" s="203">
        <v>0</v>
      </c>
      <c r="G80" s="203"/>
      <c r="H80" s="202">
        <v>0</v>
      </c>
      <c r="I80" s="202">
        <v>0</v>
      </c>
      <c r="J80" s="202">
        <v>0</v>
      </c>
      <c r="K80" s="203">
        <v>0</v>
      </c>
      <c r="L80" s="203">
        <v>0</v>
      </c>
      <c r="M80" s="203">
        <f t="shared" si="5"/>
        <v>6622.07</v>
      </c>
      <c r="N80" s="202"/>
    </row>
    <row r="81" spans="1:14" s="204" customFormat="1" ht="12.75" hidden="1" outlineLevel="1">
      <c r="A81" s="202" t="s">
        <v>992</v>
      </c>
      <c r="B81" s="203"/>
      <c r="C81" s="203" t="s">
        <v>993</v>
      </c>
      <c r="D81" s="203" t="s">
        <v>994</v>
      </c>
      <c r="E81" s="203">
        <v>125</v>
      </c>
      <c r="F81" s="203">
        <v>0</v>
      </c>
      <c r="G81" s="203"/>
      <c r="H81" s="202">
        <v>0</v>
      </c>
      <c r="I81" s="202">
        <v>0</v>
      </c>
      <c r="J81" s="202">
        <v>0</v>
      </c>
      <c r="K81" s="203">
        <v>0</v>
      </c>
      <c r="L81" s="203">
        <v>0</v>
      </c>
      <c r="M81" s="203">
        <f t="shared" si="5"/>
        <v>125</v>
      </c>
      <c r="N81" s="202"/>
    </row>
    <row r="82" spans="1:14" s="204" customFormat="1" ht="12.75" hidden="1" outlineLevel="1">
      <c r="A82" s="202" t="s">
        <v>995</v>
      </c>
      <c r="B82" s="203"/>
      <c r="C82" s="203" t="s">
        <v>996</v>
      </c>
      <c r="D82" s="203" t="s">
        <v>997</v>
      </c>
      <c r="E82" s="203">
        <v>10845.98</v>
      </c>
      <c r="F82" s="203">
        <v>0</v>
      </c>
      <c r="G82" s="203"/>
      <c r="H82" s="202">
        <v>0</v>
      </c>
      <c r="I82" s="202">
        <v>0</v>
      </c>
      <c r="J82" s="202">
        <v>1196.48</v>
      </c>
      <c r="K82" s="203">
        <v>1196.48</v>
      </c>
      <c r="L82" s="203">
        <v>0</v>
      </c>
      <c r="M82" s="203">
        <f t="shared" si="5"/>
        <v>12042.46</v>
      </c>
      <c r="N82" s="202"/>
    </row>
    <row r="83" spans="1:14" s="204" customFormat="1" ht="12.75" hidden="1" outlineLevel="1">
      <c r="A83" s="202" t="s">
        <v>998</v>
      </c>
      <c r="B83" s="203"/>
      <c r="C83" s="203" t="s">
        <v>999</v>
      </c>
      <c r="D83" s="203" t="s">
        <v>1000</v>
      </c>
      <c r="E83" s="203">
        <v>4988</v>
      </c>
      <c r="F83" s="203">
        <v>0</v>
      </c>
      <c r="G83" s="203"/>
      <c r="H83" s="202">
        <v>0</v>
      </c>
      <c r="I83" s="202">
        <v>0</v>
      </c>
      <c r="J83" s="202">
        <v>0</v>
      </c>
      <c r="K83" s="203">
        <v>0</v>
      </c>
      <c r="L83" s="203">
        <v>0</v>
      </c>
      <c r="M83" s="203">
        <f t="shared" si="5"/>
        <v>4988</v>
      </c>
      <c r="N83" s="202"/>
    </row>
    <row r="84" spans="1:14" s="204" customFormat="1" ht="12.75" hidden="1" outlineLevel="1">
      <c r="A84" s="202" t="s">
        <v>1001</v>
      </c>
      <c r="B84" s="203"/>
      <c r="C84" s="203" t="s">
        <v>1002</v>
      </c>
      <c r="D84" s="203" t="s">
        <v>1003</v>
      </c>
      <c r="E84" s="203">
        <v>326196.38</v>
      </c>
      <c r="F84" s="203">
        <v>0</v>
      </c>
      <c r="G84" s="203"/>
      <c r="H84" s="202">
        <v>0</v>
      </c>
      <c r="I84" s="202">
        <v>0</v>
      </c>
      <c r="J84" s="202">
        <v>327.43</v>
      </c>
      <c r="K84" s="203">
        <v>327.43</v>
      </c>
      <c r="L84" s="203">
        <v>0</v>
      </c>
      <c r="M84" s="203">
        <f t="shared" si="5"/>
        <v>326523.81</v>
      </c>
      <c r="N84" s="202"/>
    </row>
    <row r="85" spans="1:14" s="204" customFormat="1" ht="12.75" hidden="1" outlineLevel="1">
      <c r="A85" s="202" t="s">
        <v>1004</v>
      </c>
      <c r="B85" s="203"/>
      <c r="C85" s="203" t="s">
        <v>1005</v>
      </c>
      <c r="D85" s="203" t="s">
        <v>1006</v>
      </c>
      <c r="E85" s="203">
        <v>10339.87</v>
      </c>
      <c r="F85" s="203">
        <v>0</v>
      </c>
      <c r="G85" s="203"/>
      <c r="H85" s="202">
        <v>0</v>
      </c>
      <c r="I85" s="202">
        <v>0</v>
      </c>
      <c r="J85" s="202">
        <v>0</v>
      </c>
      <c r="K85" s="203">
        <v>0</v>
      </c>
      <c r="L85" s="203">
        <v>0</v>
      </c>
      <c r="M85" s="203">
        <f t="shared" si="5"/>
        <v>10339.87</v>
      </c>
      <c r="N85" s="202"/>
    </row>
    <row r="86" spans="1:14" s="204" customFormat="1" ht="12.75" hidden="1" outlineLevel="1">
      <c r="A86" s="202" t="s">
        <v>1007</v>
      </c>
      <c r="B86" s="203"/>
      <c r="C86" s="203" t="s">
        <v>1008</v>
      </c>
      <c r="D86" s="203" t="s">
        <v>1009</v>
      </c>
      <c r="E86" s="203">
        <v>32543.67</v>
      </c>
      <c r="F86" s="203">
        <v>0</v>
      </c>
      <c r="G86" s="203"/>
      <c r="H86" s="202">
        <v>0</v>
      </c>
      <c r="I86" s="202">
        <v>0</v>
      </c>
      <c r="J86" s="202">
        <v>0</v>
      </c>
      <c r="K86" s="203">
        <v>0</v>
      </c>
      <c r="L86" s="203">
        <v>0</v>
      </c>
      <c r="M86" s="203">
        <f t="shared" si="5"/>
        <v>32543.67</v>
      </c>
      <c r="N86" s="202"/>
    </row>
    <row r="87" spans="1:14" s="204" customFormat="1" ht="12.75" hidden="1" outlineLevel="1">
      <c r="A87" s="202" t="s">
        <v>1010</v>
      </c>
      <c r="B87" s="203"/>
      <c r="C87" s="203" t="s">
        <v>1011</v>
      </c>
      <c r="D87" s="203" t="s">
        <v>1012</v>
      </c>
      <c r="E87" s="203">
        <v>168976.23</v>
      </c>
      <c r="F87" s="203">
        <v>0</v>
      </c>
      <c r="G87" s="203"/>
      <c r="H87" s="202">
        <v>0</v>
      </c>
      <c r="I87" s="202">
        <v>0</v>
      </c>
      <c r="J87" s="202">
        <v>0</v>
      </c>
      <c r="K87" s="203">
        <v>0</v>
      </c>
      <c r="L87" s="203">
        <v>0</v>
      </c>
      <c r="M87" s="203">
        <f t="shared" si="5"/>
        <v>168976.23</v>
      </c>
      <c r="N87" s="202"/>
    </row>
    <row r="88" spans="1:14" s="204" customFormat="1" ht="12.75" hidden="1" outlineLevel="1">
      <c r="A88" s="202" t="s">
        <v>1013</v>
      </c>
      <c r="B88" s="203"/>
      <c r="C88" s="203" t="s">
        <v>1014</v>
      </c>
      <c r="D88" s="203" t="s">
        <v>1015</v>
      </c>
      <c r="E88" s="203">
        <v>2965.02</v>
      </c>
      <c r="F88" s="203">
        <v>0</v>
      </c>
      <c r="G88" s="203"/>
      <c r="H88" s="202">
        <v>0</v>
      </c>
      <c r="I88" s="202">
        <v>0</v>
      </c>
      <c r="J88" s="202">
        <v>0</v>
      </c>
      <c r="K88" s="203">
        <v>0</v>
      </c>
      <c r="L88" s="203">
        <v>0</v>
      </c>
      <c r="M88" s="203">
        <f t="shared" si="5"/>
        <v>2965.02</v>
      </c>
      <c r="N88" s="202"/>
    </row>
    <row r="89" spans="1:14" s="204" customFormat="1" ht="12.75" hidden="1" outlineLevel="1">
      <c r="A89" s="202" t="s">
        <v>1016</v>
      </c>
      <c r="B89" s="203"/>
      <c r="C89" s="203" t="s">
        <v>1017</v>
      </c>
      <c r="D89" s="203" t="s">
        <v>1018</v>
      </c>
      <c r="E89" s="203">
        <v>20138.02</v>
      </c>
      <c r="F89" s="203">
        <v>0</v>
      </c>
      <c r="G89" s="203"/>
      <c r="H89" s="202">
        <v>0</v>
      </c>
      <c r="I89" s="202">
        <v>0</v>
      </c>
      <c r="J89" s="202">
        <v>0</v>
      </c>
      <c r="K89" s="203">
        <v>0</v>
      </c>
      <c r="L89" s="203">
        <v>0</v>
      </c>
      <c r="M89" s="203">
        <f t="shared" si="5"/>
        <v>20138.02</v>
      </c>
      <c r="N89" s="202"/>
    </row>
    <row r="90" spans="1:14" s="204" customFormat="1" ht="12.75" hidden="1" outlineLevel="1">
      <c r="A90" s="202" t="s">
        <v>1019</v>
      </c>
      <c r="B90" s="203"/>
      <c r="C90" s="203" t="s">
        <v>1020</v>
      </c>
      <c r="D90" s="203" t="s">
        <v>1021</v>
      </c>
      <c r="E90" s="203">
        <v>27368.63</v>
      </c>
      <c r="F90" s="203">
        <v>0</v>
      </c>
      <c r="G90" s="203"/>
      <c r="H90" s="202">
        <v>0</v>
      </c>
      <c r="I90" s="202">
        <v>0</v>
      </c>
      <c r="J90" s="202">
        <v>0</v>
      </c>
      <c r="K90" s="203">
        <v>0</v>
      </c>
      <c r="L90" s="203">
        <v>0</v>
      </c>
      <c r="M90" s="203">
        <f t="shared" si="5"/>
        <v>27368.63</v>
      </c>
      <c r="N90" s="202"/>
    </row>
    <row r="91" spans="1:14" s="204" customFormat="1" ht="12.75" hidden="1" outlineLevel="1">
      <c r="A91" s="202" t="s">
        <v>1022</v>
      </c>
      <c r="B91" s="203"/>
      <c r="C91" s="203" t="s">
        <v>1023</v>
      </c>
      <c r="D91" s="203" t="s">
        <v>1024</v>
      </c>
      <c r="E91" s="203">
        <v>111908.54</v>
      </c>
      <c r="F91" s="203">
        <v>0</v>
      </c>
      <c r="G91" s="203"/>
      <c r="H91" s="202">
        <v>0</v>
      </c>
      <c r="I91" s="202">
        <v>0</v>
      </c>
      <c r="J91" s="202">
        <v>0</v>
      </c>
      <c r="K91" s="203">
        <v>0</v>
      </c>
      <c r="L91" s="203">
        <v>0</v>
      </c>
      <c r="M91" s="203">
        <f t="shared" si="5"/>
        <v>111908.54</v>
      </c>
      <c r="N91" s="202"/>
    </row>
    <row r="92" spans="1:14" s="204" customFormat="1" ht="12.75" hidden="1" outlineLevel="1">
      <c r="A92" s="202" t="s">
        <v>1025</v>
      </c>
      <c r="B92" s="203"/>
      <c r="C92" s="203" t="s">
        <v>1026</v>
      </c>
      <c r="D92" s="203" t="s">
        <v>1027</v>
      </c>
      <c r="E92" s="203">
        <v>1325.1</v>
      </c>
      <c r="F92" s="203">
        <v>0</v>
      </c>
      <c r="G92" s="203"/>
      <c r="H92" s="202">
        <v>0</v>
      </c>
      <c r="I92" s="202">
        <v>0</v>
      </c>
      <c r="J92" s="202">
        <v>0</v>
      </c>
      <c r="K92" s="203">
        <v>0</v>
      </c>
      <c r="L92" s="203">
        <v>0</v>
      </c>
      <c r="M92" s="203">
        <f t="shared" si="5"/>
        <v>1325.1</v>
      </c>
      <c r="N92" s="202"/>
    </row>
    <row r="93" spans="1:14" s="204" customFormat="1" ht="12.75" hidden="1" outlineLevel="1">
      <c r="A93" s="202" t="s">
        <v>1028</v>
      </c>
      <c r="B93" s="203"/>
      <c r="C93" s="203" t="s">
        <v>1029</v>
      </c>
      <c r="D93" s="203" t="s">
        <v>1030</v>
      </c>
      <c r="E93" s="203">
        <v>145403.96</v>
      </c>
      <c r="F93" s="203">
        <v>0</v>
      </c>
      <c r="G93" s="203"/>
      <c r="H93" s="202">
        <v>0</v>
      </c>
      <c r="I93" s="202">
        <v>0</v>
      </c>
      <c r="J93" s="202">
        <v>730.105</v>
      </c>
      <c r="K93" s="203">
        <v>730.105</v>
      </c>
      <c r="L93" s="203">
        <v>0</v>
      </c>
      <c r="M93" s="203">
        <f t="shared" si="5"/>
        <v>146134.065</v>
      </c>
      <c r="N93" s="202"/>
    </row>
    <row r="94" spans="1:14" s="204" customFormat="1" ht="12.75" hidden="1" outlineLevel="1">
      <c r="A94" s="202" t="s">
        <v>1031</v>
      </c>
      <c r="B94" s="203"/>
      <c r="C94" s="203" t="s">
        <v>1032</v>
      </c>
      <c r="D94" s="203" t="s">
        <v>1033</v>
      </c>
      <c r="E94" s="203">
        <v>31601.81</v>
      </c>
      <c r="F94" s="203">
        <v>0</v>
      </c>
      <c r="G94" s="203"/>
      <c r="H94" s="202">
        <v>0</v>
      </c>
      <c r="I94" s="202">
        <v>0</v>
      </c>
      <c r="J94" s="202">
        <v>999.95</v>
      </c>
      <c r="K94" s="203">
        <v>999.95</v>
      </c>
      <c r="L94" s="203">
        <v>0</v>
      </c>
      <c r="M94" s="203">
        <f t="shared" si="5"/>
        <v>32601.760000000002</v>
      </c>
      <c r="N94" s="202"/>
    </row>
    <row r="95" spans="1:14" s="204" customFormat="1" ht="12.75" hidden="1" outlineLevel="1">
      <c r="A95" s="202" t="s">
        <v>1034</v>
      </c>
      <c r="B95" s="203"/>
      <c r="C95" s="203" t="s">
        <v>1035</v>
      </c>
      <c r="D95" s="203" t="s">
        <v>1036</v>
      </c>
      <c r="E95" s="203">
        <v>1248.55</v>
      </c>
      <c r="F95" s="203">
        <v>0</v>
      </c>
      <c r="G95" s="203"/>
      <c r="H95" s="202">
        <v>0</v>
      </c>
      <c r="I95" s="202">
        <v>0</v>
      </c>
      <c r="J95" s="202">
        <v>0</v>
      </c>
      <c r="K95" s="203">
        <v>0</v>
      </c>
      <c r="L95" s="203">
        <v>0</v>
      </c>
      <c r="M95" s="203">
        <f t="shared" si="5"/>
        <v>1248.55</v>
      </c>
      <c r="N95" s="202"/>
    </row>
    <row r="96" spans="1:14" s="204" customFormat="1" ht="12.75" hidden="1" outlineLevel="1">
      <c r="A96" s="202" t="s">
        <v>1037</v>
      </c>
      <c r="B96" s="203"/>
      <c r="C96" s="203" t="s">
        <v>1038</v>
      </c>
      <c r="D96" s="203" t="s">
        <v>1039</v>
      </c>
      <c r="E96" s="203">
        <v>11058.44</v>
      </c>
      <c r="F96" s="203">
        <v>0</v>
      </c>
      <c r="G96" s="203"/>
      <c r="H96" s="202">
        <v>0</v>
      </c>
      <c r="I96" s="202">
        <v>0</v>
      </c>
      <c r="J96" s="202">
        <v>0</v>
      </c>
      <c r="K96" s="203">
        <v>0</v>
      </c>
      <c r="L96" s="203">
        <v>0</v>
      </c>
      <c r="M96" s="203">
        <f t="shared" si="5"/>
        <v>11058.44</v>
      </c>
      <c r="N96" s="202"/>
    </row>
    <row r="97" spans="1:14" s="204" customFormat="1" ht="12.75" hidden="1" outlineLevel="1">
      <c r="A97" s="202" t="s">
        <v>1040</v>
      </c>
      <c r="B97" s="203"/>
      <c r="C97" s="203" t="s">
        <v>1041</v>
      </c>
      <c r="D97" s="203" t="s">
        <v>1042</v>
      </c>
      <c r="E97" s="203">
        <v>1854.93</v>
      </c>
      <c r="F97" s="203">
        <v>0</v>
      </c>
      <c r="G97" s="203"/>
      <c r="H97" s="202">
        <v>0</v>
      </c>
      <c r="I97" s="202">
        <v>0</v>
      </c>
      <c r="J97" s="202">
        <v>2261.76</v>
      </c>
      <c r="K97" s="203">
        <v>2261.76</v>
      </c>
      <c r="L97" s="203">
        <v>0</v>
      </c>
      <c r="M97" s="203">
        <f t="shared" si="5"/>
        <v>4116.6900000000005</v>
      </c>
      <c r="N97" s="202"/>
    </row>
    <row r="98" spans="1:14" s="204" customFormat="1" ht="12.75" hidden="1" outlineLevel="1">
      <c r="A98" s="202" t="s">
        <v>1043</v>
      </c>
      <c r="B98" s="203"/>
      <c r="C98" s="203" t="s">
        <v>1044</v>
      </c>
      <c r="D98" s="203" t="s">
        <v>1045</v>
      </c>
      <c r="E98" s="203">
        <v>2112235.79</v>
      </c>
      <c r="F98" s="203">
        <v>0</v>
      </c>
      <c r="G98" s="203"/>
      <c r="H98" s="202">
        <v>0</v>
      </c>
      <c r="I98" s="202">
        <v>0</v>
      </c>
      <c r="J98" s="202">
        <v>31667.69</v>
      </c>
      <c r="K98" s="203">
        <v>31667.69</v>
      </c>
      <c r="L98" s="203">
        <v>0</v>
      </c>
      <c r="M98" s="203">
        <f t="shared" si="5"/>
        <v>2143903.48</v>
      </c>
      <c r="N98" s="202"/>
    </row>
    <row r="99" spans="1:14" s="204" customFormat="1" ht="12.75" hidden="1" outlineLevel="1">
      <c r="A99" s="202" t="s">
        <v>1046</v>
      </c>
      <c r="B99" s="203"/>
      <c r="C99" s="203" t="s">
        <v>1047</v>
      </c>
      <c r="D99" s="203" t="s">
        <v>1048</v>
      </c>
      <c r="E99" s="203">
        <v>5481.23</v>
      </c>
      <c r="F99" s="203">
        <v>0</v>
      </c>
      <c r="G99" s="203"/>
      <c r="H99" s="202">
        <v>0</v>
      </c>
      <c r="I99" s="202">
        <v>0</v>
      </c>
      <c r="J99" s="202">
        <v>76711.83</v>
      </c>
      <c r="K99" s="203">
        <v>76711.83</v>
      </c>
      <c r="L99" s="203">
        <v>0</v>
      </c>
      <c r="M99" s="203">
        <f t="shared" si="5"/>
        <v>82193.06</v>
      </c>
      <c r="N99" s="202"/>
    </row>
    <row r="100" spans="1:14" s="204" customFormat="1" ht="12.75" hidden="1" outlineLevel="1">
      <c r="A100" s="202" t="s">
        <v>1049</v>
      </c>
      <c r="B100" s="203"/>
      <c r="C100" s="203" t="s">
        <v>1050</v>
      </c>
      <c r="D100" s="203" t="s">
        <v>1051</v>
      </c>
      <c r="E100" s="203">
        <v>11565.24</v>
      </c>
      <c r="F100" s="203">
        <v>0</v>
      </c>
      <c r="G100" s="203"/>
      <c r="H100" s="202">
        <v>0</v>
      </c>
      <c r="I100" s="202">
        <v>0</v>
      </c>
      <c r="J100" s="202">
        <v>0</v>
      </c>
      <c r="K100" s="203">
        <v>0</v>
      </c>
      <c r="L100" s="203">
        <v>0</v>
      </c>
      <c r="M100" s="203">
        <f t="shared" si="5"/>
        <v>11565.24</v>
      </c>
      <c r="N100" s="202"/>
    </row>
    <row r="101" spans="1:14" s="204" customFormat="1" ht="12.75" hidden="1" outlineLevel="1">
      <c r="A101" s="202" t="s">
        <v>1052</v>
      </c>
      <c r="B101" s="203"/>
      <c r="C101" s="203" t="s">
        <v>1053</v>
      </c>
      <c r="D101" s="203" t="s">
        <v>1054</v>
      </c>
      <c r="E101" s="203">
        <v>6345.38</v>
      </c>
      <c r="F101" s="203">
        <v>0</v>
      </c>
      <c r="G101" s="203"/>
      <c r="H101" s="202">
        <v>0</v>
      </c>
      <c r="I101" s="202">
        <v>0</v>
      </c>
      <c r="J101" s="202">
        <v>0</v>
      </c>
      <c r="K101" s="203">
        <v>0</v>
      </c>
      <c r="L101" s="203">
        <v>0</v>
      </c>
      <c r="M101" s="203">
        <f t="shared" si="5"/>
        <v>6345.38</v>
      </c>
      <c r="N101" s="202"/>
    </row>
    <row r="102" spans="1:14" s="204" customFormat="1" ht="12.75" hidden="1" outlineLevel="1">
      <c r="A102" s="202" t="s">
        <v>1055</v>
      </c>
      <c r="B102" s="203"/>
      <c r="C102" s="203" t="s">
        <v>1056</v>
      </c>
      <c r="D102" s="203" t="s">
        <v>1057</v>
      </c>
      <c r="E102" s="203">
        <v>29341.01</v>
      </c>
      <c r="F102" s="203">
        <v>0</v>
      </c>
      <c r="G102" s="203"/>
      <c r="H102" s="202">
        <v>0</v>
      </c>
      <c r="I102" s="202">
        <v>0</v>
      </c>
      <c r="J102" s="202">
        <v>0</v>
      </c>
      <c r="K102" s="203">
        <v>0</v>
      </c>
      <c r="L102" s="203">
        <v>0</v>
      </c>
      <c r="M102" s="203">
        <f t="shared" si="5"/>
        <v>29341.01</v>
      </c>
      <c r="N102" s="202"/>
    </row>
    <row r="103" spans="1:14" s="204" customFormat="1" ht="12.75" hidden="1" outlineLevel="1">
      <c r="A103" s="202" t="s">
        <v>1058</v>
      </c>
      <c r="B103" s="203"/>
      <c r="C103" s="203" t="s">
        <v>1059</v>
      </c>
      <c r="D103" s="203" t="s">
        <v>1060</v>
      </c>
      <c r="E103" s="203">
        <v>1162</v>
      </c>
      <c r="F103" s="203">
        <v>0</v>
      </c>
      <c r="G103" s="203"/>
      <c r="H103" s="202">
        <v>0</v>
      </c>
      <c r="I103" s="202">
        <v>0</v>
      </c>
      <c r="J103" s="202">
        <v>0</v>
      </c>
      <c r="K103" s="203">
        <v>0</v>
      </c>
      <c r="L103" s="203">
        <v>0</v>
      </c>
      <c r="M103" s="203">
        <f t="shared" si="5"/>
        <v>1162</v>
      </c>
      <c r="N103" s="202"/>
    </row>
    <row r="104" spans="1:14" s="204" customFormat="1" ht="12.75" hidden="1" outlineLevel="1">
      <c r="A104" s="202" t="s">
        <v>1061</v>
      </c>
      <c r="B104" s="203"/>
      <c r="C104" s="203" t="s">
        <v>1062</v>
      </c>
      <c r="D104" s="203" t="s">
        <v>1063</v>
      </c>
      <c r="E104" s="203">
        <v>75868.99</v>
      </c>
      <c r="F104" s="203">
        <v>0</v>
      </c>
      <c r="G104" s="203"/>
      <c r="H104" s="202">
        <v>0</v>
      </c>
      <c r="I104" s="202">
        <v>0</v>
      </c>
      <c r="J104" s="202">
        <v>0</v>
      </c>
      <c r="K104" s="203">
        <v>0</v>
      </c>
      <c r="L104" s="203">
        <v>0</v>
      </c>
      <c r="M104" s="203">
        <f t="shared" si="5"/>
        <v>75868.99</v>
      </c>
      <c r="N104" s="202"/>
    </row>
    <row r="105" spans="1:14" s="204" customFormat="1" ht="12.75" hidden="1" outlineLevel="1">
      <c r="A105" s="202" t="s">
        <v>1064</v>
      </c>
      <c r="B105" s="203"/>
      <c r="C105" s="203" t="s">
        <v>1065</v>
      </c>
      <c r="D105" s="203" t="s">
        <v>1066</v>
      </c>
      <c r="E105" s="203">
        <v>19095.97</v>
      </c>
      <c r="F105" s="203">
        <v>0</v>
      </c>
      <c r="G105" s="203"/>
      <c r="H105" s="202">
        <v>0</v>
      </c>
      <c r="I105" s="202">
        <v>0</v>
      </c>
      <c r="J105" s="202">
        <v>0</v>
      </c>
      <c r="K105" s="203">
        <v>0</v>
      </c>
      <c r="L105" s="203">
        <v>0</v>
      </c>
      <c r="M105" s="203">
        <f t="shared" si="5"/>
        <v>19095.97</v>
      </c>
      <c r="N105" s="202"/>
    </row>
    <row r="106" spans="1:14" s="204" customFormat="1" ht="12.75" hidden="1" outlineLevel="1">
      <c r="A106" s="202" t="s">
        <v>1067</v>
      </c>
      <c r="B106" s="203"/>
      <c r="C106" s="203" t="s">
        <v>1068</v>
      </c>
      <c r="D106" s="203" t="s">
        <v>1069</v>
      </c>
      <c r="E106" s="203">
        <v>3120.37</v>
      </c>
      <c r="F106" s="203">
        <v>0</v>
      </c>
      <c r="G106" s="203"/>
      <c r="H106" s="202">
        <v>0</v>
      </c>
      <c r="I106" s="202">
        <v>0</v>
      </c>
      <c r="J106" s="202">
        <v>2480.9</v>
      </c>
      <c r="K106" s="203">
        <v>2480.9</v>
      </c>
      <c r="L106" s="203">
        <v>0</v>
      </c>
      <c r="M106" s="203">
        <f aca="true" t="shared" si="6" ref="M106:M137">E106+F106+G106+K106+L106</f>
        <v>5601.27</v>
      </c>
      <c r="N106" s="202"/>
    </row>
    <row r="107" spans="1:14" s="204" customFormat="1" ht="12.75" hidden="1" outlineLevel="1">
      <c r="A107" s="202" t="s">
        <v>1070</v>
      </c>
      <c r="B107" s="203"/>
      <c r="C107" s="203" t="s">
        <v>1071</v>
      </c>
      <c r="D107" s="203" t="s">
        <v>1072</v>
      </c>
      <c r="E107" s="203">
        <v>5314.28</v>
      </c>
      <c r="F107" s="203">
        <v>0</v>
      </c>
      <c r="G107" s="203"/>
      <c r="H107" s="202">
        <v>0</v>
      </c>
      <c r="I107" s="202">
        <v>0</v>
      </c>
      <c r="J107" s="202">
        <v>0</v>
      </c>
      <c r="K107" s="203">
        <v>0</v>
      </c>
      <c r="L107" s="203">
        <v>0</v>
      </c>
      <c r="M107" s="203">
        <f t="shared" si="6"/>
        <v>5314.28</v>
      </c>
      <c r="N107" s="202"/>
    </row>
    <row r="108" spans="1:14" s="204" customFormat="1" ht="12.75" hidden="1" outlineLevel="1">
      <c r="A108" s="202" t="s">
        <v>1073</v>
      </c>
      <c r="B108" s="203"/>
      <c r="C108" s="203" t="s">
        <v>1074</v>
      </c>
      <c r="D108" s="203" t="s">
        <v>1075</v>
      </c>
      <c r="E108" s="203">
        <v>-20201.26</v>
      </c>
      <c r="F108" s="203">
        <v>0</v>
      </c>
      <c r="G108" s="203"/>
      <c r="H108" s="202">
        <v>0</v>
      </c>
      <c r="I108" s="202">
        <v>0</v>
      </c>
      <c r="J108" s="202">
        <v>0</v>
      </c>
      <c r="K108" s="203">
        <v>0</v>
      </c>
      <c r="L108" s="203">
        <v>0</v>
      </c>
      <c r="M108" s="203">
        <f t="shared" si="6"/>
        <v>-20201.26</v>
      </c>
      <c r="N108" s="202"/>
    </row>
    <row r="109" spans="1:14" s="204" customFormat="1" ht="12.75" hidden="1" outlineLevel="1">
      <c r="A109" s="202" t="s">
        <v>1076</v>
      </c>
      <c r="B109" s="203"/>
      <c r="C109" s="203" t="s">
        <v>1077</v>
      </c>
      <c r="D109" s="203" t="s">
        <v>1078</v>
      </c>
      <c r="E109" s="203">
        <v>13091.76</v>
      </c>
      <c r="F109" s="203">
        <v>0</v>
      </c>
      <c r="G109" s="203"/>
      <c r="H109" s="202">
        <v>0</v>
      </c>
      <c r="I109" s="202">
        <v>0</v>
      </c>
      <c r="J109" s="202">
        <v>0</v>
      </c>
      <c r="K109" s="203">
        <v>0</v>
      </c>
      <c r="L109" s="203">
        <v>0</v>
      </c>
      <c r="M109" s="203">
        <f t="shared" si="6"/>
        <v>13091.76</v>
      </c>
      <c r="N109" s="202"/>
    </row>
    <row r="110" spans="1:14" s="204" customFormat="1" ht="12.75" hidden="1" outlineLevel="1">
      <c r="A110" s="202" t="s">
        <v>1079</v>
      </c>
      <c r="B110" s="203"/>
      <c r="C110" s="203" t="s">
        <v>1080</v>
      </c>
      <c r="D110" s="203" t="s">
        <v>1081</v>
      </c>
      <c r="E110" s="203">
        <v>44048.13</v>
      </c>
      <c r="F110" s="203">
        <v>0</v>
      </c>
      <c r="G110" s="203"/>
      <c r="H110" s="202">
        <v>0</v>
      </c>
      <c r="I110" s="202">
        <v>0</v>
      </c>
      <c r="J110" s="202">
        <v>581.96</v>
      </c>
      <c r="K110" s="203">
        <v>581.96</v>
      </c>
      <c r="L110" s="203">
        <v>0</v>
      </c>
      <c r="M110" s="203">
        <f t="shared" si="6"/>
        <v>44630.09</v>
      </c>
      <c r="N110" s="202"/>
    </row>
    <row r="111" spans="1:14" s="204" customFormat="1" ht="12.75" hidden="1" outlineLevel="1">
      <c r="A111" s="202" t="s">
        <v>1082</v>
      </c>
      <c r="B111" s="203"/>
      <c r="C111" s="203" t="s">
        <v>1083</v>
      </c>
      <c r="D111" s="203" t="s">
        <v>1084</v>
      </c>
      <c r="E111" s="203">
        <v>70285</v>
      </c>
      <c r="F111" s="203">
        <v>0</v>
      </c>
      <c r="G111" s="203"/>
      <c r="H111" s="202">
        <v>0</v>
      </c>
      <c r="I111" s="202">
        <v>0</v>
      </c>
      <c r="J111" s="202">
        <v>2650.16</v>
      </c>
      <c r="K111" s="203">
        <v>2650.16</v>
      </c>
      <c r="L111" s="203">
        <v>0</v>
      </c>
      <c r="M111" s="203">
        <f t="shared" si="6"/>
        <v>72935.16</v>
      </c>
      <c r="N111" s="202"/>
    </row>
    <row r="112" spans="1:14" s="204" customFormat="1" ht="12.75" hidden="1" outlineLevel="1">
      <c r="A112" s="202" t="s">
        <v>1085</v>
      </c>
      <c r="B112" s="203"/>
      <c r="C112" s="203" t="s">
        <v>1086</v>
      </c>
      <c r="D112" s="203" t="s">
        <v>1087</v>
      </c>
      <c r="E112" s="203">
        <v>296270</v>
      </c>
      <c r="F112" s="203">
        <v>0</v>
      </c>
      <c r="G112" s="203"/>
      <c r="H112" s="202">
        <v>0</v>
      </c>
      <c r="I112" s="202">
        <v>0</v>
      </c>
      <c r="J112" s="202">
        <v>21750.86</v>
      </c>
      <c r="K112" s="203">
        <v>21750.86</v>
      </c>
      <c r="L112" s="203">
        <v>0</v>
      </c>
      <c r="M112" s="203">
        <f t="shared" si="6"/>
        <v>318020.86</v>
      </c>
      <c r="N112" s="202"/>
    </row>
    <row r="113" spans="1:14" s="204" customFormat="1" ht="12.75" hidden="1" outlineLevel="1">
      <c r="A113" s="202" t="s">
        <v>1088</v>
      </c>
      <c r="B113" s="203"/>
      <c r="C113" s="203" t="s">
        <v>1089</v>
      </c>
      <c r="D113" s="203" t="s">
        <v>1090</v>
      </c>
      <c r="E113" s="203">
        <v>88834.44</v>
      </c>
      <c r="F113" s="203">
        <v>0</v>
      </c>
      <c r="G113" s="203"/>
      <c r="H113" s="202">
        <v>0</v>
      </c>
      <c r="I113" s="202">
        <v>0</v>
      </c>
      <c r="J113" s="202">
        <v>0</v>
      </c>
      <c r="K113" s="203">
        <v>0</v>
      </c>
      <c r="L113" s="203">
        <v>0</v>
      </c>
      <c r="M113" s="203">
        <f t="shared" si="6"/>
        <v>88834.44</v>
      </c>
      <c r="N113" s="202"/>
    </row>
    <row r="114" spans="1:14" s="204" customFormat="1" ht="12.75" hidden="1" outlineLevel="1">
      <c r="A114" s="202" t="s">
        <v>1091</v>
      </c>
      <c r="B114" s="203"/>
      <c r="C114" s="203" t="s">
        <v>1092</v>
      </c>
      <c r="D114" s="203" t="s">
        <v>1093</v>
      </c>
      <c r="E114" s="203">
        <v>4.35</v>
      </c>
      <c r="F114" s="203">
        <v>0</v>
      </c>
      <c r="G114" s="203"/>
      <c r="H114" s="202">
        <v>0</v>
      </c>
      <c r="I114" s="202">
        <v>0</v>
      </c>
      <c r="J114" s="202">
        <v>0</v>
      </c>
      <c r="K114" s="203">
        <v>0</v>
      </c>
      <c r="L114" s="203">
        <v>0</v>
      </c>
      <c r="M114" s="203">
        <f t="shared" si="6"/>
        <v>4.35</v>
      </c>
      <c r="N114" s="202"/>
    </row>
    <row r="115" spans="1:14" s="204" customFormat="1" ht="12.75" hidden="1" outlineLevel="1">
      <c r="A115" s="202" t="s">
        <v>1094</v>
      </c>
      <c r="B115" s="203"/>
      <c r="C115" s="203" t="s">
        <v>1095</v>
      </c>
      <c r="D115" s="203" t="s">
        <v>1096</v>
      </c>
      <c r="E115" s="203">
        <v>95264.37</v>
      </c>
      <c r="F115" s="203">
        <v>0</v>
      </c>
      <c r="G115" s="203"/>
      <c r="H115" s="202">
        <v>0</v>
      </c>
      <c r="I115" s="202">
        <v>0</v>
      </c>
      <c r="J115" s="202">
        <v>0</v>
      </c>
      <c r="K115" s="203">
        <v>0</v>
      </c>
      <c r="L115" s="203">
        <v>0</v>
      </c>
      <c r="M115" s="203">
        <f t="shared" si="6"/>
        <v>95264.37</v>
      </c>
      <c r="N115" s="202"/>
    </row>
    <row r="116" spans="1:14" s="204" customFormat="1" ht="12.75" hidden="1" outlineLevel="1">
      <c r="A116" s="202" t="s">
        <v>1097</v>
      </c>
      <c r="B116" s="203"/>
      <c r="C116" s="203" t="s">
        <v>1098</v>
      </c>
      <c r="D116" s="203" t="s">
        <v>1099</v>
      </c>
      <c r="E116" s="203">
        <v>11405.97</v>
      </c>
      <c r="F116" s="203">
        <v>0</v>
      </c>
      <c r="G116" s="203"/>
      <c r="H116" s="202">
        <v>0</v>
      </c>
      <c r="I116" s="202">
        <v>0</v>
      </c>
      <c r="J116" s="202">
        <v>0</v>
      </c>
      <c r="K116" s="203">
        <v>0</v>
      </c>
      <c r="L116" s="203">
        <v>0</v>
      </c>
      <c r="M116" s="203">
        <f t="shared" si="6"/>
        <v>11405.97</v>
      </c>
      <c r="N116" s="202"/>
    </row>
    <row r="117" spans="1:14" s="204" customFormat="1" ht="12.75" hidden="1" outlineLevel="1">
      <c r="A117" s="202" t="s">
        <v>1103</v>
      </c>
      <c r="B117" s="203"/>
      <c r="C117" s="203" t="s">
        <v>1104</v>
      </c>
      <c r="D117" s="203" t="s">
        <v>1105</v>
      </c>
      <c r="E117" s="203">
        <v>6.01</v>
      </c>
      <c r="F117" s="203">
        <v>0</v>
      </c>
      <c r="G117" s="203"/>
      <c r="H117" s="202">
        <v>0</v>
      </c>
      <c r="I117" s="202">
        <v>0</v>
      </c>
      <c r="J117" s="202">
        <v>0</v>
      </c>
      <c r="K117" s="203">
        <v>0</v>
      </c>
      <c r="L117" s="203">
        <v>0</v>
      </c>
      <c r="M117" s="203">
        <f t="shared" si="6"/>
        <v>6.01</v>
      </c>
      <c r="N117" s="202"/>
    </row>
    <row r="118" spans="1:14" s="204" customFormat="1" ht="12.75" hidden="1" outlineLevel="1">
      <c r="A118" s="202" t="s">
        <v>1106</v>
      </c>
      <c r="B118" s="203"/>
      <c r="C118" s="203" t="s">
        <v>1107</v>
      </c>
      <c r="D118" s="203" t="s">
        <v>1108</v>
      </c>
      <c r="E118" s="203">
        <v>803.16</v>
      </c>
      <c r="F118" s="203">
        <v>0</v>
      </c>
      <c r="G118" s="203"/>
      <c r="H118" s="202">
        <v>0</v>
      </c>
      <c r="I118" s="202">
        <v>0</v>
      </c>
      <c r="J118" s="202">
        <v>0</v>
      </c>
      <c r="K118" s="203">
        <v>0</v>
      </c>
      <c r="L118" s="203">
        <v>0</v>
      </c>
      <c r="M118" s="203">
        <f t="shared" si="6"/>
        <v>803.16</v>
      </c>
      <c r="N118" s="202"/>
    </row>
    <row r="119" spans="1:14" s="204" customFormat="1" ht="12.75" hidden="1" outlineLevel="1">
      <c r="A119" s="202" t="s">
        <v>1109</v>
      </c>
      <c r="B119" s="203"/>
      <c r="C119" s="203" t="s">
        <v>1110</v>
      </c>
      <c r="D119" s="203" t="s">
        <v>1111</v>
      </c>
      <c r="E119" s="203">
        <v>7067.76</v>
      </c>
      <c r="F119" s="203">
        <v>0</v>
      </c>
      <c r="G119" s="203"/>
      <c r="H119" s="202">
        <v>0</v>
      </c>
      <c r="I119" s="202">
        <v>0</v>
      </c>
      <c r="J119" s="202">
        <v>0</v>
      </c>
      <c r="K119" s="203">
        <v>0</v>
      </c>
      <c r="L119" s="203">
        <v>0</v>
      </c>
      <c r="M119" s="203">
        <f t="shared" si="6"/>
        <v>7067.76</v>
      </c>
      <c r="N119" s="202"/>
    </row>
    <row r="120" spans="1:14" s="204" customFormat="1" ht="12.75" hidden="1" outlineLevel="1">
      <c r="A120" s="202" t="s">
        <v>1112</v>
      </c>
      <c r="B120" s="203"/>
      <c r="C120" s="203" t="s">
        <v>1113</v>
      </c>
      <c r="D120" s="203" t="s">
        <v>1114</v>
      </c>
      <c r="E120" s="203">
        <v>8.57</v>
      </c>
      <c r="F120" s="203">
        <v>0</v>
      </c>
      <c r="G120" s="203"/>
      <c r="H120" s="202">
        <v>0</v>
      </c>
      <c r="I120" s="202">
        <v>0</v>
      </c>
      <c r="J120" s="202">
        <v>0</v>
      </c>
      <c r="K120" s="203">
        <v>0</v>
      </c>
      <c r="L120" s="203">
        <v>0</v>
      </c>
      <c r="M120" s="203">
        <f t="shared" si="6"/>
        <v>8.57</v>
      </c>
      <c r="N120" s="202"/>
    </row>
    <row r="121" spans="1:14" s="204" customFormat="1" ht="12.75" hidden="1" outlineLevel="1">
      <c r="A121" s="202" t="s">
        <v>1115</v>
      </c>
      <c r="B121" s="203"/>
      <c r="C121" s="203" t="s">
        <v>1116</v>
      </c>
      <c r="D121" s="203" t="s">
        <v>1117</v>
      </c>
      <c r="E121" s="203">
        <v>547.29</v>
      </c>
      <c r="F121" s="203">
        <v>0</v>
      </c>
      <c r="G121" s="203"/>
      <c r="H121" s="202">
        <v>0</v>
      </c>
      <c r="I121" s="202">
        <v>0</v>
      </c>
      <c r="J121" s="202">
        <v>0</v>
      </c>
      <c r="K121" s="203">
        <v>0</v>
      </c>
      <c r="L121" s="203">
        <v>0</v>
      </c>
      <c r="M121" s="203">
        <f t="shared" si="6"/>
        <v>547.29</v>
      </c>
      <c r="N121" s="202"/>
    </row>
    <row r="122" spans="1:14" s="204" customFormat="1" ht="12.75" hidden="1" outlineLevel="1">
      <c r="A122" s="202" t="s">
        <v>1118</v>
      </c>
      <c r="B122" s="203"/>
      <c r="C122" s="203" t="s">
        <v>1119</v>
      </c>
      <c r="D122" s="203" t="s">
        <v>1120</v>
      </c>
      <c r="E122" s="203">
        <v>321.49</v>
      </c>
      <c r="F122" s="203">
        <v>0</v>
      </c>
      <c r="G122" s="203"/>
      <c r="H122" s="202">
        <v>0</v>
      </c>
      <c r="I122" s="202">
        <v>0</v>
      </c>
      <c r="J122" s="202">
        <v>0</v>
      </c>
      <c r="K122" s="203">
        <v>0</v>
      </c>
      <c r="L122" s="203">
        <v>0</v>
      </c>
      <c r="M122" s="203">
        <f t="shared" si="6"/>
        <v>321.49</v>
      </c>
      <c r="N122" s="202"/>
    </row>
    <row r="123" spans="1:14" s="204" customFormat="1" ht="12.75" hidden="1" outlineLevel="1">
      <c r="A123" s="202" t="s">
        <v>1121</v>
      </c>
      <c r="B123" s="203"/>
      <c r="C123" s="203" t="s">
        <v>1122</v>
      </c>
      <c r="D123" s="203" t="s">
        <v>1123</v>
      </c>
      <c r="E123" s="203">
        <v>75</v>
      </c>
      <c r="F123" s="203">
        <v>0</v>
      </c>
      <c r="G123" s="203"/>
      <c r="H123" s="202">
        <v>0</v>
      </c>
      <c r="I123" s="202">
        <v>0</v>
      </c>
      <c r="J123" s="202">
        <v>0</v>
      </c>
      <c r="K123" s="203">
        <v>0</v>
      </c>
      <c r="L123" s="203">
        <v>0</v>
      </c>
      <c r="M123" s="203">
        <f t="shared" si="6"/>
        <v>75</v>
      </c>
      <c r="N123" s="202"/>
    </row>
    <row r="124" spans="1:14" s="204" customFormat="1" ht="12.75" hidden="1" outlineLevel="1">
      <c r="A124" s="202" t="s">
        <v>1124</v>
      </c>
      <c r="B124" s="203"/>
      <c r="C124" s="203" t="s">
        <v>1125</v>
      </c>
      <c r="D124" s="203" t="s">
        <v>1126</v>
      </c>
      <c r="E124" s="203">
        <v>290</v>
      </c>
      <c r="F124" s="203">
        <v>0</v>
      </c>
      <c r="G124" s="203"/>
      <c r="H124" s="202">
        <v>0</v>
      </c>
      <c r="I124" s="202">
        <v>0</v>
      </c>
      <c r="J124" s="202">
        <v>-2864.45</v>
      </c>
      <c r="K124" s="203">
        <v>-2864.45</v>
      </c>
      <c r="L124" s="203">
        <v>0</v>
      </c>
      <c r="M124" s="203">
        <f t="shared" si="6"/>
        <v>-2574.45</v>
      </c>
      <c r="N124" s="202"/>
    </row>
    <row r="125" spans="1:14" s="204" customFormat="1" ht="12.75" hidden="1" outlineLevel="1">
      <c r="A125" s="202" t="s">
        <v>1127</v>
      </c>
      <c r="B125" s="203"/>
      <c r="C125" s="203" t="s">
        <v>1128</v>
      </c>
      <c r="D125" s="203" t="s">
        <v>1129</v>
      </c>
      <c r="E125" s="203">
        <v>1157</v>
      </c>
      <c r="F125" s="203">
        <v>0</v>
      </c>
      <c r="G125" s="203"/>
      <c r="H125" s="202">
        <v>0</v>
      </c>
      <c r="I125" s="202">
        <v>0</v>
      </c>
      <c r="J125" s="202">
        <v>0</v>
      </c>
      <c r="K125" s="203">
        <v>0</v>
      </c>
      <c r="L125" s="203">
        <v>0</v>
      </c>
      <c r="M125" s="203">
        <f t="shared" si="6"/>
        <v>1157</v>
      </c>
      <c r="N125" s="202"/>
    </row>
    <row r="126" spans="1:14" s="204" customFormat="1" ht="12.75" hidden="1" outlineLevel="1">
      <c r="A126" s="202" t="s">
        <v>1130</v>
      </c>
      <c r="B126" s="203"/>
      <c r="C126" s="203" t="s">
        <v>1131</v>
      </c>
      <c r="D126" s="203" t="s">
        <v>1132</v>
      </c>
      <c r="E126" s="203">
        <v>66623</v>
      </c>
      <c r="F126" s="203">
        <v>0</v>
      </c>
      <c r="G126" s="203"/>
      <c r="H126" s="202">
        <v>0</v>
      </c>
      <c r="I126" s="202">
        <v>0</v>
      </c>
      <c r="J126" s="202">
        <v>0</v>
      </c>
      <c r="K126" s="203">
        <v>0</v>
      </c>
      <c r="L126" s="203">
        <v>0</v>
      </c>
      <c r="M126" s="203">
        <f t="shared" si="6"/>
        <v>66623</v>
      </c>
      <c r="N126" s="202"/>
    </row>
    <row r="127" spans="1:14" s="204" customFormat="1" ht="12.75" hidden="1" outlineLevel="1">
      <c r="A127" s="202" t="s">
        <v>1133</v>
      </c>
      <c r="B127" s="203"/>
      <c r="C127" s="203" t="s">
        <v>1134</v>
      </c>
      <c r="D127" s="203" t="s">
        <v>1135</v>
      </c>
      <c r="E127" s="203">
        <v>31608.33</v>
      </c>
      <c r="F127" s="203">
        <v>0</v>
      </c>
      <c r="G127" s="203"/>
      <c r="H127" s="202">
        <v>0</v>
      </c>
      <c r="I127" s="202">
        <v>0</v>
      </c>
      <c r="J127" s="202">
        <v>0</v>
      </c>
      <c r="K127" s="203">
        <v>0</v>
      </c>
      <c r="L127" s="203">
        <v>0</v>
      </c>
      <c r="M127" s="203">
        <f t="shared" si="6"/>
        <v>31608.33</v>
      </c>
      <c r="N127" s="202"/>
    </row>
    <row r="128" spans="1:14" s="204" customFormat="1" ht="12.75" hidden="1" outlineLevel="1">
      <c r="A128" s="202" t="s">
        <v>1136</v>
      </c>
      <c r="B128" s="203"/>
      <c r="C128" s="203" t="s">
        <v>1137</v>
      </c>
      <c r="D128" s="203" t="s">
        <v>1138</v>
      </c>
      <c r="E128" s="203">
        <v>5299.3</v>
      </c>
      <c r="F128" s="203">
        <v>0</v>
      </c>
      <c r="G128" s="203"/>
      <c r="H128" s="202">
        <v>0</v>
      </c>
      <c r="I128" s="202">
        <v>0</v>
      </c>
      <c r="J128" s="202">
        <v>0</v>
      </c>
      <c r="K128" s="203">
        <v>0</v>
      </c>
      <c r="L128" s="203">
        <v>0</v>
      </c>
      <c r="M128" s="203">
        <f t="shared" si="6"/>
        <v>5299.3</v>
      </c>
      <c r="N128" s="202"/>
    </row>
    <row r="129" spans="1:14" s="204" customFormat="1" ht="12.75" hidden="1" outlineLevel="1">
      <c r="A129" s="202" t="s">
        <v>1139</v>
      </c>
      <c r="B129" s="203"/>
      <c r="C129" s="203" t="s">
        <v>1140</v>
      </c>
      <c r="D129" s="203" t="s">
        <v>1141</v>
      </c>
      <c r="E129" s="203">
        <v>319104.45</v>
      </c>
      <c r="F129" s="203">
        <v>0</v>
      </c>
      <c r="G129" s="203"/>
      <c r="H129" s="202">
        <v>0</v>
      </c>
      <c r="I129" s="202">
        <v>0</v>
      </c>
      <c r="J129" s="202">
        <v>0</v>
      </c>
      <c r="K129" s="203">
        <v>0</v>
      </c>
      <c r="L129" s="203">
        <v>0</v>
      </c>
      <c r="M129" s="203">
        <f t="shared" si="6"/>
        <v>319104.45</v>
      </c>
      <c r="N129" s="202"/>
    </row>
    <row r="130" spans="1:14" s="204" customFormat="1" ht="12.75" hidden="1" outlineLevel="1">
      <c r="A130" s="202" t="s">
        <v>1142</v>
      </c>
      <c r="B130" s="203"/>
      <c r="C130" s="203" t="s">
        <v>1143</v>
      </c>
      <c r="D130" s="203" t="s">
        <v>1144</v>
      </c>
      <c r="E130" s="203">
        <v>59560.62</v>
      </c>
      <c r="F130" s="203">
        <v>0</v>
      </c>
      <c r="G130" s="203"/>
      <c r="H130" s="202">
        <v>4807.7</v>
      </c>
      <c r="I130" s="202">
        <v>0</v>
      </c>
      <c r="J130" s="202">
        <v>0</v>
      </c>
      <c r="K130" s="203">
        <v>4807.7</v>
      </c>
      <c r="L130" s="203">
        <v>0</v>
      </c>
      <c r="M130" s="203">
        <f t="shared" si="6"/>
        <v>64368.32</v>
      </c>
      <c r="N130" s="202"/>
    </row>
    <row r="131" spans="1:14" s="204" customFormat="1" ht="12.75" hidden="1" outlineLevel="1">
      <c r="A131" s="202" t="s">
        <v>1145</v>
      </c>
      <c r="B131" s="203"/>
      <c r="C131" s="203" t="s">
        <v>1146</v>
      </c>
      <c r="D131" s="203" t="s">
        <v>1147</v>
      </c>
      <c r="E131" s="203">
        <v>22233.04</v>
      </c>
      <c r="F131" s="203">
        <v>0</v>
      </c>
      <c r="G131" s="203"/>
      <c r="H131" s="202">
        <v>0</v>
      </c>
      <c r="I131" s="202">
        <v>0</v>
      </c>
      <c r="J131" s="202">
        <v>0</v>
      </c>
      <c r="K131" s="203">
        <v>0</v>
      </c>
      <c r="L131" s="203">
        <v>0</v>
      </c>
      <c r="M131" s="203">
        <f t="shared" si="6"/>
        <v>22233.04</v>
      </c>
      <c r="N131" s="202"/>
    </row>
    <row r="132" spans="1:14" s="204" customFormat="1" ht="12.75" hidden="1" outlineLevel="1">
      <c r="A132" s="202" t="s">
        <v>1148</v>
      </c>
      <c r="B132" s="203"/>
      <c r="C132" s="203" t="s">
        <v>1149</v>
      </c>
      <c r="D132" s="203" t="s">
        <v>1150</v>
      </c>
      <c r="E132" s="203">
        <v>86034.13</v>
      </c>
      <c r="F132" s="203">
        <v>0</v>
      </c>
      <c r="G132" s="203"/>
      <c r="H132" s="202">
        <v>0</v>
      </c>
      <c r="I132" s="202">
        <v>0</v>
      </c>
      <c r="J132" s="202">
        <v>0</v>
      </c>
      <c r="K132" s="203">
        <v>0</v>
      </c>
      <c r="L132" s="203">
        <v>0</v>
      </c>
      <c r="M132" s="203">
        <f t="shared" si="6"/>
        <v>86034.13</v>
      </c>
      <c r="N132" s="202"/>
    </row>
    <row r="133" spans="1:14" s="204" customFormat="1" ht="12.75" hidden="1" outlineLevel="1">
      <c r="A133" s="202" t="s">
        <v>1151</v>
      </c>
      <c r="B133" s="203"/>
      <c r="C133" s="203" t="s">
        <v>1152</v>
      </c>
      <c r="D133" s="203" t="s">
        <v>1153</v>
      </c>
      <c r="E133" s="203">
        <v>458322.11</v>
      </c>
      <c r="F133" s="203">
        <v>0</v>
      </c>
      <c r="G133" s="203"/>
      <c r="H133" s="202">
        <v>0</v>
      </c>
      <c r="I133" s="202">
        <v>0</v>
      </c>
      <c r="J133" s="202">
        <v>0</v>
      </c>
      <c r="K133" s="203">
        <v>0</v>
      </c>
      <c r="L133" s="203">
        <v>0</v>
      </c>
      <c r="M133" s="203">
        <f t="shared" si="6"/>
        <v>458322.11</v>
      </c>
      <c r="N133" s="202"/>
    </row>
    <row r="134" spans="1:14" s="204" customFormat="1" ht="12.75" hidden="1" outlineLevel="1">
      <c r="A134" s="202" t="s">
        <v>1154</v>
      </c>
      <c r="B134" s="203"/>
      <c r="C134" s="203" t="s">
        <v>1155</v>
      </c>
      <c r="D134" s="203" t="s">
        <v>1156</v>
      </c>
      <c r="E134" s="203">
        <v>66649.61</v>
      </c>
      <c r="F134" s="203">
        <v>0</v>
      </c>
      <c r="G134" s="203"/>
      <c r="H134" s="202">
        <v>0</v>
      </c>
      <c r="I134" s="202">
        <v>0</v>
      </c>
      <c r="J134" s="202">
        <v>0</v>
      </c>
      <c r="K134" s="203">
        <v>0</v>
      </c>
      <c r="L134" s="203">
        <v>0</v>
      </c>
      <c r="M134" s="203">
        <f t="shared" si="6"/>
        <v>66649.61</v>
      </c>
      <c r="N134" s="202"/>
    </row>
    <row r="135" spans="1:14" s="204" customFormat="1" ht="12.75" hidden="1" outlineLevel="1">
      <c r="A135" s="202" t="s">
        <v>1157</v>
      </c>
      <c r="B135" s="203"/>
      <c r="C135" s="203" t="s">
        <v>1158</v>
      </c>
      <c r="D135" s="203" t="s">
        <v>1159</v>
      </c>
      <c r="E135" s="203">
        <v>73584.8</v>
      </c>
      <c r="F135" s="203">
        <v>0</v>
      </c>
      <c r="G135" s="203"/>
      <c r="H135" s="202">
        <v>0</v>
      </c>
      <c r="I135" s="202">
        <v>0</v>
      </c>
      <c r="J135" s="202">
        <v>0</v>
      </c>
      <c r="K135" s="203">
        <v>0</v>
      </c>
      <c r="L135" s="203">
        <v>0</v>
      </c>
      <c r="M135" s="203">
        <f t="shared" si="6"/>
        <v>73584.8</v>
      </c>
      <c r="N135" s="202"/>
    </row>
    <row r="136" spans="1:14" s="204" customFormat="1" ht="12.75" hidden="1" outlineLevel="1">
      <c r="A136" s="202" t="s">
        <v>1160</v>
      </c>
      <c r="B136" s="203"/>
      <c r="C136" s="203" t="s">
        <v>1161</v>
      </c>
      <c r="D136" s="203" t="s">
        <v>1162</v>
      </c>
      <c r="E136" s="203">
        <v>4649</v>
      </c>
      <c r="F136" s="203">
        <v>0</v>
      </c>
      <c r="G136" s="203"/>
      <c r="H136" s="202">
        <v>0</v>
      </c>
      <c r="I136" s="202">
        <v>0</v>
      </c>
      <c r="J136" s="202">
        <v>0</v>
      </c>
      <c r="K136" s="203">
        <v>0</v>
      </c>
      <c r="L136" s="203">
        <v>0</v>
      </c>
      <c r="M136" s="203">
        <f t="shared" si="6"/>
        <v>4649</v>
      </c>
      <c r="N136" s="202"/>
    </row>
    <row r="137" spans="1:14" s="204" customFormat="1" ht="12.75" hidden="1" outlineLevel="1">
      <c r="A137" s="202" t="s">
        <v>1163</v>
      </c>
      <c r="B137" s="203"/>
      <c r="C137" s="203" t="s">
        <v>1164</v>
      </c>
      <c r="D137" s="203" t="s">
        <v>1165</v>
      </c>
      <c r="E137" s="203">
        <v>5309867.89</v>
      </c>
      <c r="F137" s="203">
        <v>0</v>
      </c>
      <c r="G137" s="203"/>
      <c r="H137" s="202">
        <v>45164.1</v>
      </c>
      <c r="I137" s="202">
        <v>0</v>
      </c>
      <c r="J137" s="202">
        <v>0</v>
      </c>
      <c r="K137" s="203">
        <v>45164.1</v>
      </c>
      <c r="L137" s="203">
        <v>0</v>
      </c>
      <c r="M137" s="203">
        <f t="shared" si="6"/>
        <v>5355031.989999999</v>
      </c>
      <c r="N137" s="202"/>
    </row>
    <row r="138" spans="1:14" s="204" customFormat="1" ht="12.75" hidden="1" outlineLevel="1">
      <c r="A138" s="202" t="s">
        <v>1166</v>
      </c>
      <c r="B138" s="203"/>
      <c r="C138" s="203" t="s">
        <v>1167</v>
      </c>
      <c r="D138" s="203" t="s">
        <v>1168</v>
      </c>
      <c r="E138" s="203">
        <v>288433.53</v>
      </c>
      <c r="F138" s="203">
        <v>0</v>
      </c>
      <c r="G138" s="203"/>
      <c r="H138" s="202">
        <v>0</v>
      </c>
      <c r="I138" s="202">
        <v>0</v>
      </c>
      <c r="J138" s="202">
        <v>0</v>
      </c>
      <c r="K138" s="203">
        <v>0</v>
      </c>
      <c r="L138" s="203">
        <v>0</v>
      </c>
      <c r="M138" s="203">
        <f aca="true" t="shared" si="7" ref="M138:M169">E138+F138+G138+K138+L138</f>
        <v>288433.53</v>
      </c>
      <c r="N138" s="202"/>
    </row>
    <row r="139" spans="1:14" s="204" customFormat="1" ht="12.75" hidden="1" outlineLevel="1">
      <c r="A139" s="202" t="s">
        <v>1169</v>
      </c>
      <c r="B139" s="203"/>
      <c r="C139" s="203" t="s">
        <v>1170</v>
      </c>
      <c r="D139" s="203" t="s">
        <v>1171</v>
      </c>
      <c r="E139" s="203">
        <v>566876.09</v>
      </c>
      <c r="F139" s="203">
        <v>0</v>
      </c>
      <c r="G139" s="203"/>
      <c r="H139" s="202">
        <v>0</v>
      </c>
      <c r="I139" s="202">
        <v>0</v>
      </c>
      <c r="J139" s="202">
        <v>0</v>
      </c>
      <c r="K139" s="203">
        <v>0</v>
      </c>
      <c r="L139" s="203">
        <v>0</v>
      </c>
      <c r="M139" s="203">
        <f t="shared" si="7"/>
        <v>566876.09</v>
      </c>
      <c r="N139" s="202"/>
    </row>
    <row r="140" spans="1:14" s="204" customFormat="1" ht="12.75" hidden="1" outlineLevel="1">
      <c r="A140" s="202" t="s">
        <v>1172</v>
      </c>
      <c r="B140" s="203"/>
      <c r="C140" s="203" t="s">
        <v>1173</v>
      </c>
      <c r="D140" s="203" t="s">
        <v>1174</v>
      </c>
      <c r="E140" s="203">
        <v>8815.63</v>
      </c>
      <c r="F140" s="203">
        <v>0</v>
      </c>
      <c r="G140" s="203"/>
      <c r="H140" s="202">
        <v>0</v>
      </c>
      <c r="I140" s="202">
        <v>0</v>
      </c>
      <c r="J140" s="202">
        <v>0</v>
      </c>
      <c r="K140" s="203">
        <v>0</v>
      </c>
      <c r="L140" s="203">
        <v>0</v>
      </c>
      <c r="M140" s="203">
        <f t="shared" si="7"/>
        <v>8815.63</v>
      </c>
      <c r="N140" s="202"/>
    </row>
    <row r="141" spans="1:14" s="204" customFormat="1" ht="12.75" hidden="1" outlineLevel="1">
      <c r="A141" s="202" t="s">
        <v>1175</v>
      </c>
      <c r="B141" s="203"/>
      <c r="C141" s="203" t="s">
        <v>1176</v>
      </c>
      <c r="D141" s="203" t="s">
        <v>1177</v>
      </c>
      <c r="E141" s="203">
        <v>111590.44</v>
      </c>
      <c r="F141" s="203">
        <v>0</v>
      </c>
      <c r="G141" s="203"/>
      <c r="H141" s="202">
        <v>0</v>
      </c>
      <c r="I141" s="202">
        <v>0</v>
      </c>
      <c r="J141" s="202">
        <v>0</v>
      </c>
      <c r="K141" s="203">
        <v>0</v>
      </c>
      <c r="L141" s="203">
        <v>0</v>
      </c>
      <c r="M141" s="203">
        <f t="shared" si="7"/>
        <v>111590.44</v>
      </c>
      <c r="N141" s="202"/>
    </row>
    <row r="142" spans="1:14" s="204" customFormat="1" ht="12.75" hidden="1" outlineLevel="1">
      <c r="A142" s="202" t="s">
        <v>1178</v>
      </c>
      <c r="B142" s="203"/>
      <c r="C142" s="203" t="s">
        <v>1179</v>
      </c>
      <c r="D142" s="203" t="s">
        <v>1180</v>
      </c>
      <c r="E142" s="203">
        <v>13865.71</v>
      </c>
      <c r="F142" s="203">
        <v>0</v>
      </c>
      <c r="G142" s="203"/>
      <c r="H142" s="202">
        <v>0</v>
      </c>
      <c r="I142" s="202">
        <v>0</v>
      </c>
      <c r="J142" s="202">
        <v>0</v>
      </c>
      <c r="K142" s="203">
        <v>0</v>
      </c>
      <c r="L142" s="203">
        <v>0</v>
      </c>
      <c r="M142" s="203">
        <f t="shared" si="7"/>
        <v>13865.71</v>
      </c>
      <c r="N142" s="202"/>
    </row>
    <row r="143" spans="1:14" s="204" customFormat="1" ht="12.75" hidden="1" outlineLevel="1">
      <c r="A143" s="202" t="s">
        <v>1181</v>
      </c>
      <c r="B143" s="203"/>
      <c r="C143" s="203" t="s">
        <v>1182</v>
      </c>
      <c r="D143" s="203" t="s">
        <v>1183</v>
      </c>
      <c r="E143" s="203">
        <v>3614.64</v>
      </c>
      <c r="F143" s="203">
        <v>0</v>
      </c>
      <c r="G143" s="203"/>
      <c r="H143" s="202">
        <v>0</v>
      </c>
      <c r="I143" s="202">
        <v>0</v>
      </c>
      <c r="J143" s="202">
        <v>0</v>
      </c>
      <c r="K143" s="203">
        <v>0</v>
      </c>
      <c r="L143" s="203">
        <v>0</v>
      </c>
      <c r="M143" s="203">
        <f t="shared" si="7"/>
        <v>3614.64</v>
      </c>
      <c r="N143" s="202"/>
    </row>
    <row r="144" spans="1:14" s="204" customFormat="1" ht="12.75" hidden="1" outlineLevel="1">
      <c r="A144" s="202" t="s">
        <v>1184</v>
      </c>
      <c r="B144" s="203"/>
      <c r="C144" s="203" t="s">
        <v>1185</v>
      </c>
      <c r="D144" s="203" t="s">
        <v>1186</v>
      </c>
      <c r="E144" s="203">
        <v>30646.98</v>
      </c>
      <c r="F144" s="203">
        <v>0</v>
      </c>
      <c r="G144" s="203"/>
      <c r="H144" s="202">
        <v>0</v>
      </c>
      <c r="I144" s="202">
        <v>0</v>
      </c>
      <c r="J144" s="202">
        <v>0</v>
      </c>
      <c r="K144" s="203">
        <v>0</v>
      </c>
      <c r="L144" s="203">
        <v>0</v>
      </c>
      <c r="M144" s="203">
        <f t="shared" si="7"/>
        <v>30646.98</v>
      </c>
      <c r="N144" s="202"/>
    </row>
    <row r="145" spans="1:14" s="204" customFormat="1" ht="12.75" hidden="1" outlineLevel="1">
      <c r="A145" s="202" t="s">
        <v>1190</v>
      </c>
      <c r="B145" s="203"/>
      <c r="C145" s="203" t="s">
        <v>1191</v>
      </c>
      <c r="D145" s="203" t="s">
        <v>1192</v>
      </c>
      <c r="E145" s="203">
        <v>600044.16</v>
      </c>
      <c r="F145" s="203">
        <v>0</v>
      </c>
      <c r="G145" s="203"/>
      <c r="H145" s="202">
        <v>0</v>
      </c>
      <c r="I145" s="202">
        <v>0</v>
      </c>
      <c r="J145" s="202">
        <v>29114.13</v>
      </c>
      <c r="K145" s="203">
        <v>29114.13</v>
      </c>
      <c r="L145" s="203">
        <v>0</v>
      </c>
      <c r="M145" s="203">
        <f t="shared" si="7"/>
        <v>629158.29</v>
      </c>
      <c r="N145" s="202"/>
    </row>
    <row r="146" spans="1:14" s="204" customFormat="1" ht="12.75" hidden="1" outlineLevel="1">
      <c r="A146" s="202" t="s">
        <v>1193</v>
      </c>
      <c r="B146" s="203"/>
      <c r="C146" s="203" t="s">
        <v>1194</v>
      </c>
      <c r="D146" s="203" t="s">
        <v>1195</v>
      </c>
      <c r="E146" s="203">
        <v>4685</v>
      </c>
      <c r="F146" s="203">
        <v>0</v>
      </c>
      <c r="G146" s="203"/>
      <c r="H146" s="202">
        <v>0</v>
      </c>
      <c r="I146" s="202">
        <v>0</v>
      </c>
      <c r="J146" s="202">
        <v>0</v>
      </c>
      <c r="K146" s="203">
        <v>0</v>
      </c>
      <c r="L146" s="203">
        <v>0</v>
      </c>
      <c r="M146" s="203">
        <f t="shared" si="7"/>
        <v>4685</v>
      </c>
      <c r="N146" s="202"/>
    </row>
    <row r="147" spans="1:14" s="204" customFormat="1" ht="12.75" hidden="1" outlineLevel="1">
      <c r="A147" s="202" t="s">
        <v>1196</v>
      </c>
      <c r="B147" s="203"/>
      <c r="C147" s="203" t="s">
        <v>1197</v>
      </c>
      <c r="D147" s="203" t="s">
        <v>1198</v>
      </c>
      <c r="E147" s="203">
        <v>154091.67</v>
      </c>
      <c r="F147" s="203">
        <v>0</v>
      </c>
      <c r="G147" s="203"/>
      <c r="H147" s="202">
        <v>0</v>
      </c>
      <c r="I147" s="202">
        <v>0</v>
      </c>
      <c r="J147" s="202">
        <v>0</v>
      </c>
      <c r="K147" s="203">
        <v>0</v>
      </c>
      <c r="L147" s="203">
        <v>0</v>
      </c>
      <c r="M147" s="203">
        <f t="shared" si="7"/>
        <v>154091.67</v>
      </c>
      <c r="N147" s="202"/>
    </row>
    <row r="148" spans="1:14" s="204" customFormat="1" ht="12.75" hidden="1" outlineLevel="1">
      <c r="A148" s="202" t="s">
        <v>1199</v>
      </c>
      <c r="B148" s="203"/>
      <c r="C148" s="203" t="s">
        <v>1200</v>
      </c>
      <c r="D148" s="203" t="s">
        <v>1201</v>
      </c>
      <c r="E148" s="203">
        <v>3603.23</v>
      </c>
      <c r="F148" s="203">
        <v>0</v>
      </c>
      <c r="G148" s="203"/>
      <c r="H148" s="202">
        <v>0</v>
      </c>
      <c r="I148" s="202">
        <v>0</v>
      </c>
      <c r="J148" s="202">
        <v>0</v>
      </c>
      <c r="K148" s="203">
        <v>0</v>
      </c>
      <c r="L148" s="203">
        <v>0</v>
      </c>
      <c r="M148" s="203">
        <f t="shared" si="7"/>
        <v>3603.23</v>
      </c>
      <c r="N148" s="202"/>
    </row>
    <row r="149" spans="1:14" s="204" customFormat="1" ht="12.75" hidden="1" outlineLevel="1">
      <c r="A149" s="202" t="s">
        <v>1208</v>
      </c>
      <c r="B149" s="203"/>
      <c r="C149" s="203" t="s">
        <v>1209</v>
      </c>
      <c r="D149" s="203" t="s">
        <v>1210</v>
      </c>
      <c r="E149" s="203">
        <v>2559.99</v>
      </c>
      <c r="F149" s="203">
        <v>0</v>
      </c>
      <c r="G149" s="203"/>
      <c r="H149" s="202">
        <v>0</v>
      </c>
      <c r="I149" s="202">
        <v>0</v>
      </c>
      <c r="J149" s="202">
        <v>0</v>
      </c>
      <c r="K149" s="203">
        <v>0</v>
      </c>
      <c r="L149" s="203">
        <v>0</v>
      </c>
      <c r="M149" s="203">
        <f t="shared" si="7"/>
        <v>2559.99</v>
      </c>
      <c r="N149" s="202"/>
    </row>
    <row r="150" spans="1:14" s="204" customFormat="1" ht="12.75" hidden="1" outlineLevel="1">
      <c r="A150" s="202" t="s">
        <v>1211</v>
      </c>
      <c r="B150" s="203"/>
      <c r="C150" s="203" t="s">
        <v>1212</v>
      </c>
      <c r="D150" s="203" t="s">
        <v>1213</v>
      </c>
      <c r="E150" s="203">
        <v>5000</v>
      </c>
      <c r="F150" s="203">
        <v>0</v>
      </c>
      <c r="G150" s="203"/>
      <c r="H150" s="202">
        <v>0</v>
      </c>
      <c r="I150" s="202">
        <v>0</v>
      </c>
      <c r="J150" s="202">
        <v>0</v>
      </c>
      <c r="K150" s="203">
        <v>0</v>
      </c>
      <c r="L150" s="203">
        <v>0</v>
      </c>
      <c r="M150" s="203">
        <f t="shared" si="7"/>
        <v>5000</v>
      </c>
      <c r="N150" s="202"/>
    </row>
    <row r="151" spans="1:14" s="204" customFormat="1" ht="12.75" hidden="1" outlineLevel="1">
      <c r="A151" s="202" t="s">
        <v>1214</v>
      </c>
      <c r="B151" s="203"/>
      <c r="C151" s="203" t="s">
        <v>1215</v>
      </c>
      <c r="D151" s="203" t="s">
        <v>1216</v>
      </c>
      <c r="E151" s="203">
        <v>1713.26</v>
      </c>
      <c r="F151" s="203">
        <v>0</v>
      </c>
      <c r="G151" s="203"/>
      <c r="H151" s="202">
        <v>0</v>
      </c>
      <c r="I151" s="202">
        <v>0</v>
      </c>
      <c r="J151" s="202">
        <v>123</v>
      </c>
      <c r="K151" s="203">
        <v>123</v>
      </c>
      <c r="L151" s="203">
        <v>0</v>
      </c>
      <c r="M151" s="203">
        <f t="shared" si="7"/>
        <v>1836.26</v>
      </c>
      <c r="N151" s="202"/>
    </row>
    <row r="152" spans="1:14" s="204" customFormat="1" ht="12.75" hidden="1" outlineLevel="1">
      <c r="A152" s="202" t="s">
        <v>1217</v>
      </c>
      <c r="B152" s="203"/>
      <c r="C152" s="203" t="s">
        <v>1218</v>
      </c>
      <c r="D152" s="203" t="s">
        <v>1219</v>
      </c>
      <c r="E152" s="203">
        <v>-191231.05</v>
      </c>
      <c r="F152" s="203">
        <v>0</v>
      </c>
      <c r="G152" s="203"/>
      <c r="H152" s="202">
        <v>0</v>
      </c>
      <c r="I152" s="202">
        <v>0</v>
      </c>
      <c r="J152" s="202">
        <v>0</v>
      </c>
      <c r="K152" s="203">
        <v>0</v>
      </c>
      <c r="L152" s="203">
        <v>0</v>
      </c>
      <c r="M152" s="203">
        <f t="shared" si="7"/>
        <v>-191231.05</v>
      </c>
      <c r="N152" s="202"/>
    </row>
    <row r="153" spans="1:14" s="204" customFormat="1" ht="12.75" hidden="1" outlineLevel="1">
      <c r="A153" s="202" t="s">
        <v>1223</v>
      </c>
      <c r="B153" s="203"/>
      <c r="C153" s="203" t="s">
        <v>1224</v>
      </c>
      <c r="D153" s="203" t="s">
        <v>1225</v>
      </c>
      <c r="E153" s="203">
        <v>1112914.9</v>
      </c>
      <c r="F153" s="203">
        <v>0</v>
      </c>
      <c r="G153" s="203"/>
      <c r="H153" s="202">
        <v>562.5</v>
      </c>
      <c r="I153" s="202">
        <v>0</v>
      </c>
      <c r="J153" s="202">
        <v>105966.08</v>
      </c>
      <c r="K153" s="203">
        <v>106528.58</v>
      </c>
      <c r="L153" s="203">
        <v>0</v>
      </c>
      <c r="M153" s="203">
        <f t="shared" si="7"/>
        <v>1219443.48</v>
      </c>
      <c r="N153" s="202"/>
    </row>
    <row r="154" spans="1:14" s="204" customFormat="1" ht="12.75" hidden="1" outlineLevel="1">
      <c r="A154" s="202" t="s">
        <v>1226</v>
      </c>
      <c r="B154" s="203"/>
      <c r="C154" s="203" t="s">
        <v>1227</v>
      </c>
      <c r="D154" s="203" t="s">
        <v>1228</v>
      </c>
      <c r="E154" s="203">
        <v>2434634.85</v>
      </c>
      <c r="F154" s="203">
        <v>0</v>
      </c>
      <c r="G154" s="203"/>
      <c r="H154" s="202">
        <v>0</v>
      </c>
      <c r="I154" s="202">
        <v>0</v>
      </c>
      <c r="J154" s="202">
        <v>2896.68</v>
      </c>
      <c r="K154" s="203">
        <v>2896.68</v>
      </c>
      <c r="L154" s="203">
        <v>0</v>
      </c>
      <c r="M154" s="203">
        <f t="shared" si="7"/>
        <v>2437531.5300000003</v>
      </c>
      <c r="N154" s="202"/>
    </row>
    <row r="155" spans="1:14" s="204" customFormat="1" ht="12.75" hidden="1" outlineLevel="1">
      <c r="A155" s="202" t="s">
        <v>1229</v>
      </c>
      <c r="B155" s="203"/>
      <c r="C155" s="203" t="s">
        <v>1230</v>
      </c>
      <c r="D155" s="203" t="s">
        <v>1231</v>
      </c>
      <c r="E155" s="203">
        <v>8128.53</v>
      </c>
      <c r="F155" s="203">
        <v>0</v>
      </c>
      <c r="G155" s="203"/>
      <c r="H155" s="202">
        <v>0</v>
      </c>
      <c r="I155" s="202">
        <v>0</v>
      </c>
      <c r="J155" s="202">
        <v>0</v>
      </c>
      <c r="K155" s="203">
        <v>0</v>
      </c>
      <c r="L155" s="203">
        <v>0</v>
      </c>
      <c r="M155" s="203">
        <f t="shared" si="7"/>
        <v>8128.53</v>
      </c>
      <c r="N155" s="202"/>
    </row>
    <row r="156" spans="1:14" s="204" customFormat="1" ht="12.75" hidden="1" outlineLevel="1">
      <c r="A156" s="202" t="s">
        <v>1232</v>
      </c>
      <c r="B156" s="203"/>
      <c r="C156" s="203" t="s">
        <v>1233</v>
      </c>
      <c r="D156" s="203" t="s">
        <v>1234</v>
      </c>
      <c r="E156" s="203">
        <v>12078.18</v>
      </c>
      <c r="F156" s="203">
        <v>0</v>
      </c>
      <c r="G156" s="203"/>
      <c r="H156" s="202">
        <v>0</v>
      </c>
      <c r="I156" s="202">
        <v>0</v>
      </c>
      <c r="J156" s="202">
        <v>0</v>
      </c>
      <c r="K156" s="203">
        <v>0</v>
      </c>
      <c r="L156" s="203">
        <v>0</v>
      </c>
      <c r="M156" s="203">
        <f t="shared" si="7"/>
        <v>12078.18</v>
      </c>
      <c r="N156" s="202"/>
    </row>
    <row r="157" spans="1:14" s="204" customFormat="1" ht="12.75" hidden="1" outlineLevel="1">
      <c r="A157" s="202" t="s">
        <v>1235</v>
      </c>
      <c r="B157" s="203"/>
      <c r="C157" s="203" t="s">
        <v>1236</v>
      </c>
      <c r="D157" s="203" t="s">
        <v>1237</v>
      </c>
      <c r="E157" s="203">
        <v>3492</v>
      </c>
      <c r="F157" s="203">
        <v>0</v>
      </c>
      <c r="G157" s="203"/>
      <c r="H157" s="202">
        <v>0</v>
      </c>
      <c r="I157" s="202">
        <v>0</v>
      </c>
      <c r="J157" s="202">
        <v>0</v>
      </c>
      <c r="K157" s="203">
        <v>0</v>
      </c>
      <c r="L157" s="203">
        <v>0</v>
      </c>
      <c r="M157" s="203">
        <f t="shared" si="7"/>
        <v>3492</v>
      </c>
      <c r="N157" s="202"/>
    </row>
    <row r="158" spans="1:14" s="204" customFormat="1" ht="12.75" hidden="1" outlineLevel="1">
      <c r="A158" s="202" t="s">
        <v>1238</v>
      </c>
      <c r="B158" s="203"/>
      <c r="C158" s="203" t="s">
        <v>1239</v>
      </c>
      <c r="D158" s="203" t="s">
        <v>1240</v>
      </c>
      <c r="E158" s="203">
        <v>1274.61</v>
      </c>
      <c r="F158" s="203">
        <v>0</v>
      </c>
      <c r="G158" s="203"/>
      <c r="H158" s="202">
        <v>0</v>
      </c>
      <c r="I158" s="202">
        <v>0</v>
      </c>
      <c r="J158" s="202">
        <v>0</v>
      </c>
      <c r="K158" s="203">
        <v>0</v>
      </c>
      <c r="L158" s="203">
        <v>0</v>
      </c>
      <c r="M158" s="203">
        <f t="shared" si="7"/>
        <v>1274.61</v>
      </c>
      <c r="N158" s="202"/>
    </row>
    <row r="159" spans="1:14" s="204" customFormat="1" ht="12.75" hidden="1" outlineLevel="1">
      <c r="A159" s="202" t="s">
        <v>1241</v>
      </c>
      <c r="B159" s="203"/>
      <c r="C159" s="203" t="s">
        <v>1242</v>
      </c>
      <c r="D159" s="203" t="s">
        <v>1243</v>
      </c>
      <c r="E159" s="203">
        <v>2115436.11</v>
      </c>
      <c r="F159" s="203">
        <v>0</v>
      </c>
      <c r="G159" s="203"/>
      <c r="H159" s="202">
        <v>0</v>
      </c>
      <c r="I159" s="202">
        <v>0</v>
      </c>
      <c r="J159" s="202">
        <v>21521.18</v>
      </c>
      <c r="K159" s="203">
        <v>21521.18</v>
      </c>
      <c r="L159" s="203">
        <v>0</v>
      </c>
      <c r="M159" s="203">
        <f t="shared" si="7"/>
        <v>2136957.29</v>
      </c>
      <c r="N159" s="202"/>
    </row>
    <row r="160" spans="1:14" s="204" customFormat="1" ht="12.75" hidden="1" outlineLevel="1">
      <c r="A160" s="202" t="s">
        <v>1244</v>
      </c>
      <c r="B160" s="203"/>
      <c r="C160" s="203" t="s">
        <v>1245</v>
      </c>
      <c r="D160" s="203" t="s">
        <v>1246</v>
      </c>
      <c r="E160" s="203">
        <v>4736.64</v>
      </c>
      <c r="F160" s="203">
        <v>0</v>
      </c>
      <c r="G160" s="203"/>
      <c r="H160" s="202">
        <v>0</v>
      </c>
      <c r="I160" s="202">
        <v>0</v>
      </c>
      <c r="J160" s="202">
        <v>0</v>
      </c>
      <c r="K160" s="203">
        <v>0</v>
      </c>
      <c r="L160" s="203">
        <v>0</v>
      </c>
      <c r="M160" s="203">
        <f t="shared" si="7"/>
        <v>4736.64</v>
      </c>
      <c r="N160" s="202"/>
    </row>
    <row r="161" spans="1:14" s="204" customFormat="1" ht="12.75" hidden="1" outlineLevel="1">
      <c r="A161" s="202" t="s">
        <v>1247</v>
      </c>
      <c r="B161" s="203"/>
      <c r="C161" s="203" t="s">
        <v>1248</v>
      </c>
      <c r="D161" s="203" t="s">
        <v>1249</v>
      </c>
      <c r="E161" s="203">
        <v>35530.85</v>
      </c>
      <c r="F161" s="203">
        <v>0</v>
      </c>
      <c r="G161" s="203"/>
      <c r="H161" s="202">
        <v>0</v>
      </c>
      <c r="I161" s="202">
        <v>0</v>
      </c>
      <c r="J161" s="202">
        <v>175</v>
      </c>
      <c r="K161" s="203">
        <v>175</v>
      </c>
      <c r="L161" s="203">
        <v>0</v>
      </c>
      <c r="M161" s="203">
        <f t="shared" si="7"/>
        <v>35705.85</v>
      </c>
      <c r="N161" s="202"/>
    </row>
    <row r="162" spans="1:14" s="204" customFormat="1" ht="12.75" hidden="1" outlineLevel="1">
      <c r="A162" s="202" t="s">
        <v>1253</v>
      </c>
      <c r="B162" s="203"/>
      <c r="C162" s="203" t="s">
        <v>1254</v>
      </c>
      <c r="D162" s="203" t="s">
        <v>1255</v>
      </c>
      <c r="E162" s="203">
        <v>-115000</v>
      </c>
      <c r="F162" s="203">
        <v>0</v>
      </c>
      <c r="G162" s="203"/>
      <c r="H162" s="202">
        <v>0</v>
      </c>
      <c r="I162" s="202">
        <v>0</v>
      </c>
      <c r="J162" s="202">
        <v>0</v>
      </c>
      <c r="K162" s="203">
        <v>0</v>
      </c>
      <c r="L162" s="203">
        <v>0</v>
      </c>
      <c r="M162" s="203">
        <f t="shared" si="7"/>
        <v>-115000</v>
      </c>
      <c r="N162" s="202"/>
    </row>
    <row r="163" spans="1:14" s="204" customFormat="1" ht="12.75" hidden="1" outlineLevel="1">
      <c r="A163" s="202" t="s">
        <v>1268</v>
      </c>
      <c r="B163" s="203"/>
      <c r="C163" s="203" t="s">
        <v>1269</v>
      </c>
      <c r="D163" s="203" t="s">
        <v>1270</v>
      </c>
      <c r="E163" s="203">
        <v>316696</v>
      </c>
      <c r="F163" s="203">
        <v>0</v>
      </c>
      <c r="G163" s="203"/>
      <c r="H163" s="202">
        <v>0</v>
      </c>
      <c r="I163" s="202">
        <v>0</v>
      </c>
      <c r="J163" s="202">
        <v>0</v>
      </c>
      <c r="K163" s="203">
        <v>0</v>
      </c>
      <c r="L163" s="203">
        <v>0</v>
      </c>
      <c r="M163" s="203">
        <f t="shared" si="7"/>
        <v>316696</v>
      </c>
      <c r="N163" s="202"/>
    </row>
    <row r="164" spans="1:14" s="204" customFormat="1" ht="12.75" hidden="1" outlineLevel="1">
      <c r="A164" s="202" t="s">
        <v>1271</v>
      </c>
      <c r="B164" s="203"/>
      <c r="C164" s="203" t="s">
        <v>1272</v>
      </c>
      <c r="D164" s="203" t="s">
        <v>1273</v>
      </c>
      <c r="E164" s="203">
        <v>2643.75</v>
      </c>
      <c r="F164" s="203">
        <v>0</v>
      </c>
      <c r="G164" s="203"/>
      <c r="H164" s="202">
        <v>0</v>
      </c>
      <c r="I164" s="202">
        <v>0</v>
      </c>
      <c r="J164" s="202">
        <v>0</v>
      </c>
      <c r="K164" s="203">
        <v>0</v>
      </c>
      <c r="L164" s="203">
        <v>0</v>
      </c>
      <c r="M164" s="203">
        <f t="shared" si="7"/>
        <v>2643.75</v>
      </c>
      <c r="N164" s="202"/>
    </row>
    <row r="165" spans="1:14" s="204" customFormat="1" ht="12.75" hidden="1" outlineLevel="1">
      <c r="A165" s="202" t="s">
        <v>1274</v>
      </c>
      <c r="B165" s="203"/>
      <c r="C165" s="203" t="s">
        <v>1275</v>
      </c>
      <c r="D165" s="203" t="s">
        <v>1276</v>
      </c>
      <c r="E165" s="203">
        <v>142503.8</v>
      </c>
      <c r="F165" s="203">
        <v>0</v>
      </c>
      <c r="G165" s="203"/>
      <c r="H165" s="202">
        <v>0</v>
      </c>
      <c r="I165" s="202">
        <v>0</v>
      </c>
      <c r="J165" s="202">
        <v>0</v>
      </c>
      <c r="K165" s="203">
        <v>0</v>
      </c>
      <c r="L165" s="203">
        <v>0</v>
      </c>
      <c r="M165" s="203">
        <f t="shared" si="7"/>
        <v>142503.8</v>
      </c>
      <c r="N165" s="202"/>
    </row>
    <row r="166" spans="1:14" s="204" customFormat="1" ht="12.75" hidden="1" outlineLevel="1">
      <c r="A166" s="202" t="s">
        <v>1277</v>
      </c>
      <c r="B166" s="203"/>
      <c r="C166" s="203" t="s">
        <v>1278</v>
      </c>
      <c r="D166" s="203" t="s">
        <v>1279</v>
      </c>
      <c r="E166" s="203">
        <v>555</v>
      </c>
      <c r="F166" s="203">
        <v>0</v>
      </c>
      <c r="G166" s="203"/>
      <c r="H166" s="202">
        <v>0</v>
      </c>
      <c r="I166" s="202">
        <v>0</v>
      </c>
      <c r="J166" s="202">
        <v>0</v>
      </c>
      <c r="K166" s="203">
        <v>0</v>
      </c>
      <c r="L166" s="203">
        <v>0</v>
      </c>
      <c r="M166" s="203">
        <f t="shared" si="7"/>
        <v>555</v>
      </c>
      <c r="N166" s="202"/>
    </row>
    <row r="167" spans="1:14" s="204" customFormat="1" ht="12.75" hidden="1" outlineLevel="1">
      <c r="A167" s="202" t="s">
        <v>1280</v>
      </c>
      <c r="B167" s="203"/>
      <c r="C167" s="203" t="s">
        <v>1281</v>
      </c>
      <c r="D167" s="203" t="s">
        <v>1282</v>
      </c>
      <c r="E167" s="203">
        <v>291764.25</v>
      </c>
      <c r="F167" s="203">
        <v>0</v>
      </c>
      <c r="G167" s="203"/>
      <c r="H167" s="202">
        <v>0</v>
      </c>
      <c r="I167" s="202">
        <v>0</v>
      </c>
      <c r="J167" s="202">
        <v>4215.24</v>
      </c>
      <c r="K167" s="203">
        <v>4215.24</v>
      </c>
      <c r="L167" s="203">
        <v>0</v>
      </c>
      <c r="M167" s="203">
        <f t="shared" si="7"/>
        <v>295979.49</v>
      </c>
      <c r="N167" s="202"/>
    </row>
    <row r="168" spans="1:14" s="204" customFormat="1" ht="12.75" hidden="1" outlineLevel="1">
      <c r="A168" s="202" t="s">
        <v>1283</v>
      </c>
      <c r="B168" s="203"/>
      <c r="C168" s="203" t="s">
        <v>1284</v>
      </c>
      <c r="D168" s="203" t="s">
        <v>1285</v>
      </c>
      <c r="E168" s="203">
        <v>9430.55</v>
      </c>
      <c r="F168" s="203">
        <v>0</v>
      </c>
      <c r="G168" s="203"/>
      <c r="H168" s="202">
        <v>0</v>
      </c>
      <c r="I168" s="202">
        <v>0</v>
      </c>
      <c r="J168" s="202">
        <v>8679.88</v>
      </c>
      <c r="K168" s="203">
        <v>8679.88</v>
      </c>
      <c r="L168" s="203">
        <v>0</v>
      </c>
      <c r="M168" s="203">
        <f t="shared" si="7"/>
        <v>18110.43</v>
      </c>
      <c r="N168" s="202"/>
    </row>
    <row r="169" spans="1:14" s="204" customFormat="1" ht="12.75" hidden="1" outlineLevel="1">
      <c r="A169" s="202" t="s">
        <v>1286</v>
      </c>
      <c r="B169" s="203"/>
      <c r="C169" s="203" t="s">
        <v>1287</v>
      </c>
      <c r="D169" s="203" t="s">
        <v>1288</v>
      </c>
      <c r="E169" s="203">
        <v>174208.68</v>
      </c>
      <c r="F169" s="203">
        <v>0</v>
      </c>
      <c r="G169" s="203"/>
      <c r="H169" s="202">
        <v>0</v>
      </c>
      <c r="I169" s="202">
        <v>0</v>
      </c>
      <c r="J169" s="202">
        <v>0</v>
      </c>
      <c r="K169" s="203">
        <v>0</v>
      </c>
      <c r="L169" s="203">
        <v>0</v>
      </c>
      <c r="M169" s="203">
        <f t="shared" si="7"/>
        <v>174208.68</v>
      </c>
      <c r="N169" s="202"/>
    </row>
    <row r="170" spans="1:14" s="204" customFormat="1" ht="12.75" hidden="1" outlineLevel="1">
      <c r="A170" s="202" t="s">
        <v>1289</v>
      </c>
      <c r="B170" s="203"/>
      <c r="C170" s="203" t="s">
        <v>1290</v>
      </c>
      <c r="D170" s="203" t="s">
        <v>1291</v>
      </c>
      <c r="E170" s="203">
        <v>192079.67</v>
      </c>
      <c r="F170" s="203">
        <v>0</v>
      </c>
      <c r="G170" s="203"/>
      <c r="H170" s="202">
        <v>0</v>
      </c>
      <c r="I170" s="202">
        <v>0</v>
      </c>
      <c r="J170" s="202">
        <v>3565</v>
      </c>
      <c r="K170" s="203">
        <v>3565</v>
      </c>
      <c r="L170" s="203">
        <v>0</v>
      </c>
      <c r="M170" s="203">
        <f aca="true" t="shared" si="8" ref="M170:M201">E170+F170+G170+K170+L170</f>
        <v>195644.67</v>
      </c>
      <c r="N170" s="202"/>
    </row>
    <row r="171" spans="1:14" s="204" customFormat="1" ht="12.75" hidden="1" outlineLevel="1">
      <c r="A171" s="202" t="s">
        <v>1292</v>
      </c>
      <c r="B171" s="203"/>
      <c r="C171" s="203" t="s">
        <v>1293</v>
      </c>
      <c r="D171" s="203" t="s">
        <v>1294</v>
      </c>
      <c r="E171" s="203">
        <v>44533</v>
      </c>
      <c r="F171" s="203">
        <v>0</v>
      </c>
      <c r="G171" s="203"/>
      <c r="H171" s="202">
        <v>0</v>
      </c>
      <c r="I171" s="202">
        <v>0</v>
      </c>
      <c r="J171" s="202">
        <v>0</v>
      </c>
      <c r="K171" s="203">
        <v>0</v>
      </c>
      <c r="L171" s="203">
        <v>0</v>
      </c>
      <c r="M171" s="203">
        <f t="shared" si="8"/>
        <v>44533</v>
      </c>
      <c r="N171" s="202"/>
    </row>
    <row r="172" spans="1:14" s="204" customFormat="1" ht="12.75" hidden="1" outlineLevel="1">
      <c r="A172" s="202" t="s">
        <v>1295</v>
      </c>
      <c r="B172" s="203"/>
      <c r="C172" s="203" t="s">
        <v>1296</v>
      </c>
      <c r="D172" s="203" t="s">
        <v>1297</v>
      </c>
      <c r="E172" s="203">
        <v>220222.44</v>
      </c>
      <c r="F172" s="203">
        <v>0</v>
      </c>
      <c r="G172" s="203"/>
      <c r="H172" s="202">
        <v>0</v>
      </c>
      <c r="I172" s="202">
        <v>0</v>
      </c>
      <c r="J172" s="202">
        <v>35808.68</v>
      </c>
      <c r="K172" s="203">
        <v>35808.68</v>
      </c>
      <c r="L172" s="203">
        <v>0</v>
      </c>
      <c r="M172" s="203">
        <f t="shared" si="8"/>
        <v>256031.12</v>
      </c>
      <c r="N172" s="202"/>
    </row>
    <row r="173" spans="1:14" s="204" customFormat="1" ht="12.75" hidden="1" outlineLevel="1">
      <c r="A173" s="202" t="s">
        <v>1298</v>
      </c>
      <c r="B173" s="203"/>
      <c r="C173" s="203" t="s">
        <v>1299</v>
      </c>
      <c r="D173" s="203" t="s">
        <v>1300</v>
      </c>
      <c r="E173" s="203">
        <v>18414.92</v>
      </c>
      <c r="F173" s="203">
        <v>0</v>
      </c>
      <c r="G173" s="203"/>
      <c r="H173" s="202">
        <v>0</v>
      </c>
      <c r="I173" s="202">
        <v>0</v>
      </c>
      <c r="J173" s="202">
        <v>0</v>
      </c>
      <c r="K173" s="203">
        <v>0</v>
      </c>
      <c r="L173" s="203">
        <v>0</v>
      </c>
      <c r="M173" s="203">
        <f t="shared" si="8"/>
        <v>18414.92</v>
      </c>
      <c r="N173" s="202"/>
    </row>
    <row r="174" spans="1:14" s="204" customFormat="1" ht="12.75" hidden="1" outlineLevel="1">
      <c r="A174" s="202" t="s">
        <v>1301</v>
      </c>
      <c r="B174" s="203"/>
      <c r="C174" s="203" t="s">
        <v>1302</v>
      </c>
      <c r="D174" s="203" t="s">
        <v>1303</v>
      </c>
      <c r="E174" s="203">
        <v>80366.1</v>
      </c>
      <c r="F174" s="203">
        <v>0</v>
      </c>
      <c r="G174" s="203"/>
      <c r="H174" s="202">
        <v>0</v>
      </c>
      <c r="I174" s="202">
        <v>0</v>
      </c>
      <c r="J174" s="202">
        <v>0</v>
      </c>
      <c r="K174" s="203">
        <v>0</v>
      </c>
      <c r="L174" s="203">
        <v>0</v>
      </c>
      <c r="M174" s="203">
        <f t="shared" si="8"/>
        <v>80366.1</v>
      </c>
      <c r="N174" s="202"/>
    </row>
    <row r="175" spans="1:14" s="204" customFormat="1" ht="12.75" hidden="1" outlineLevel="1">
      <c r="A175" s="202" t="s">
        <v>1304</v>
      </c>
      <c r="B175" s="203"/>
      <c r="C175" s="203" t="s">
        <v>1305</v>
      </c>
      <c r="D175" s="203" t="s">
        <v>1306</v>
      </c>
      <c r="E175" s="203">
        <v>5346.18</v>
      </c>
      <c r="F175" s="203">
        <v>0</v>
      </c>
      <c r="G175" s="203"/>
      <c r="H175" s="202">
        <v>0</v>
      </c>
      <c r="I175" s="202">
        <v>0</v>
      </c>
      <c r="J175" s="202">
        <v>0</v>
      </c>
      <c r="K175" s="203">
        <v>0</v>
      </c>
      <c r="L175" s="203">
        <v>0</v>
      </c>
      <c r="M175" s="203">
        <f t="shared" si="8"/>
        <v>5346.18</v>
      </c>
      <c r="N175" s="202"/>
    </row>
    <row r="176" spans="1:14" s="204" customFormat="1" ht="12.75" hidden="1" outlineLevel="1">
      <c r="A176" s="202" t="s">
        <v>1307</v>
      </c>
      <c r="B176" s="203"/>
      <c r="C176" s="203" t="s">
        <v>1308</v>
      </c>
      <c r="D176" s="203" t="s">
        <v>1309</v>
      </c>
      <c r="E176" s="203">
        <v>85090.1</v>
      </c>
      <c r="F176" s="203">
        <v>0</v>
      </c>
      <c r="G176" s="203"/>
      <c r="H176" s="202">
        <v>0</v>
      </c>
      <c r="I176" s="202">
        <v>0</v>
      </c>
      <c r="J176" s="202">
        <v>0</v>
      </c>
      <c r="K176" s="203">
        <v>0</v>
      </c>
      <c r="L176" s="203">
        <v>0</v>
      </c>
      <c r="M176" s="203">
        <f t="shared" si="8"/>
        <v>85090.1</v>
      </c>
      <c r="N176" s="202"/>
    </row>
    <row r="177" spans="1:14" s="204" customFormat="1" ht="12.75" hidden="1" outlineLevel="1">
      <c r="A177" s="202" t="s">
        <v>1310</v>
      </c>
      <c r="B177" s="203"/>
      <c r="C177" s="203" t="s">
        <v>1311</v>
      </c>
      <c r="D177" s="203" t="s">
        <v>1312</v>
      </c>
      <c r="E177" s="203">
        <v>1710.97</v>
      </c>
      <c r="F177" s="203">
        <v>0</v>
      </c>
      <c r="G177" s="203"/>
      <c r="H177" s="202">
        <v>0</v>
      </c>
      <c r="I177" s="202">
        <v>0</v>
      </c>
      <c r="J177" s="202">
        <v>0</v>
      </c>
      <c r="K177" s="203">
        <v>0</v>
      </c>
      <c r="L177" s="203">
        <v>0</v>
      </c>
      <c r="M177" s="203">
        <f t="shared" si="8"/>
        <v>1710.97</v>
      </c>
      <c r="N177" s="202"/>
    </row>
    <row r="178" spans="1:14" s="204" customFormat="1" ht="12.75" hidden="1" outlineLevel="1">
      <c r="A178" s="202" t="s">
        <v>1313</v>
      </c>
      <c r="B178" s="203"/>
      <c r="C178" s="203" t="s">
        <v>1314</v>
      </c>
      <c r="D178" s="203" t="s">
        <v>1315</v>
      </c>
      <c r="E178" s="203">
        <v>1132.32</v>
      </c>
      <c r="F178" s="203">
        <v>0</v>
      </c>
      <c r="G178" s="203"/>
      <c r="H178" s="202">
        <v>0</v>
      </c>
      <c r="I178" s="202">
        <v>0</v>
      </c>
      <c r="J178" s="202">
        <v>0</v>
      </c>
      <c r="K178" s="203">
        <v>0</v>
      </c>
      <c r="L178" s="203">
        <v>0</v>
      </c>
      <c r="M178" s="203">
        <f t="shared" si="8"/>
        <v>1132.32</v>
      </c>
      <c r="N178" s="202"/>
    </row>
    <row r="179" spans="1:14" s="204" customFormat="1" ht="12.75" hidden="1" outlineLevel="1">
      <c r="A179" s="202" t="s">
        <v>1316</v>
      </c>
      <c r="B179" s="203"/>
      <c r="C179" s="203" t="s">
        <v>1317</v>
      </c>
      <c r="D179" s="203" t="s">
        <v>1318</v>
      </c>
      <c r="E179" s="203">
        <v>33155.8</v>
      </c>
      <c r="F179" s="203">
        <v>0</v>
      </c>
      <c r="G179" s="203"/>
      <c r="H179" s="202">
        <v>0</v>
      </c>
      <c r="I179" s="202">
        <v>0</v>
      </c>
      <c r="J179" s="202">
        <v>0</v>
      </c>
      <c r="K179" s="203">
        <v>0</v>
      </c>
      <c r="L179" s="203">
        <v>0</v>
      </c>
      <c r="M179" s="203">
        <f t="shared" si="8"/>
        <v>33155.8</v>
      </c>
      <c r="N179" s="202"/>
    </row>
    <row r="180" spans="1:14" s="204" customFormat="1" ht="12.75" hidden="1" outlineLevel="1">
      <c r="A180" s="202" t="s">
        <v>1319</v>
      </c>
      <c r="B180" s="203"/>
      <c r="C180" s="203" t="s">
        <v>1320</v>
      </c>
      <c r="D180" s="203" t="s">
        <v>1321</v>
      </c>
      <c r="E180" s="203">
        <v>44374.54</v>
      </c>
      <c r="F180" s="203">
        <v>0</v>
      </c>
      <c r="G180" s="203"/>
      <c r="H180" s="202">
        <v>0</v>
      </c>
      <c r="I180" s="202">
        <v>0</v>
      </c>
      <c r="J180" s="202">
        <v>0</v>
      </c>
      <c r="K180" s="203">
        <v>0</v>
      </c>
      <c r="L180" s="203">
        <v>0</v>
      </c>
      <c r="M180" s="203">
        <f t="shared" si="8"/>
        <v>44374.54</v>
      </c>
      <c r="N180" s="202"/>
    </row>
    <row r="181" spans="1:14" s="204" customFormat="1" ht="12.75" hidden="1" outlineLevel="1">
      <c r="A181" s="202" t="s">
        <v>1322</v>
      </c>
      <c r="B181" s="203"/>
      <c r="C181" s="203" t="s">
        <v>1323</v>
      </c>
      <c r="D181" s="203" t="s">
        <v>1324</v>
      </c>
      <c r="E181" s="203">
        <v>165.75</v>
      </c>
      <c r="F181" s="203">
        <v>0</v>
      </c>
      <c r="G181" s="203"/>
      <c r="H181" s="202">
        <v>0</v>
      </c>
      <c r="I181" s="202">
        <v>0</v>
      </c>
      <c r="J181" s="202">
        <v>0</v>
      </c>
      <c r="K181" s="203">
        <v>0</v>
      </c>
      <c r="L181" s="203">
        <v>0</v>
      </c>
      <c r="M181" s="203">
        <f t="shared" si="8"/>
        <v>165.75</v>
      </c>
      <c r="N181" s="202"/>
    </row>
    <row r="182" spans="1:14" s="204" customFormat="1" ht="12.75" hidden="1" outlineLevel="1">
      <c r="A182" s="202" t="s">
        <v>1325</v>
      </c>
      <c r="B182" s="203"/>
      <c r="C182" s="203" t="s">
        <v>1326</v>
      </c>
      <c r="D182" s="203" t="s">
        <v>1327</v>
      </c>
      <c r="E182" s="203">
        <v>52116.83</v>
      </c>
      <c r="F182" s="203">
        <v>0</v>
      </c>
      <c r="G182" s="203"/>
      <c r="H182" s="202">
        <v>0</v>
      </c>
      <c r="I182" s="202">
        <v>0</v>
      </c>
      <c r="J182" s="202">
        <v>18488.32</v>
      </c>
      <c r="K182" s="203">
        <v>18488.32</v>
      </c>
      <c r="L182" s="203">
        <v>0</v>
      </c>
      <c r="M182" s="203">
        <f t="shared" si="8"/>
        <v>70605.15</v>
      </c>
      <c r="N182" s="202"/>
    </row>
    <row r="183" spans="1:14" s="204" customFormat="1" ht="12.75" hidden="1" outlineLevel="1">
      <c r="A183" s="202" t="s">
        <v>1328</v>
      </c>
      <c r="B183" s="203"/>
      <c r="C183" s="203" t="s">
        <v>1329</v>
      </c>
      <c r="D183" s="203" t="s">
        <v>1330</v>
      </c>
      <c r="E183" s="203">
        <v>1917.03</v>
      </c>
      <c r="F183" s="203">
        <v>0</v>
      </c>
      <c r="G183" s="203"/>
      <c r="H183" s="202">
        <v>0</v>
      </c>
      <c r="I183" s="202">
        <v>0</v>
      </c>
      <c r="J183" s="202">
        <v>0</v>
      </c>
      <c r="K183" s="203">
        <v>0</v>
      </c>
      <c r="L183" s="203">
        <v>0</v>
      </c>
      <c r="M183" s="203">
        <f t="shared" si="8"/>
        <v>1917.03</v>
      </c>
      <c r="N183" s="202"/>
    </row>
    <row r="184" spans="1:14" s="204" customFormat="1" ht="12.75" hidden="1" outlineLevel="1">
      <c r="A184" s="202" t="s">
        <v>1331</v>
      </c>
      <c r="B184" s="203"/>
      <c r="C184" s="203" t="s">
        <v>1332</v>
      </c>
      <c r="D184" s="203" t="s">
        <v>1333</v>
      </c>
      <c r="E184" s="203">
        <v>20481.79</v>
      </c>
      <c r="F184" s="203">
        <v>0</v>
      </c>
      <c r="G184" s="203"/>
      <c r="H184" s="202">
        <v>0</v>
      </c>
      <c r="I184" s="202">
        <v>0</v>
      </c>
      <c r="J184" s="202">
        <v>0</v>
      </c>
      <c r="K184" s="203">
        <v>0</v>
      </c>
      <c r="L184" s="203">
        <v>0</v>
      </c>
      <c r="M184" s="203">
        <f t="shared" si="8"/>
        <v>20481.79</v>
      </c>
      <c r="N184" s="202"/>
    </row>
    <row r="185" spans="1:14" s="204" customFormat="1" ht="12.75" hidden="1" outlineLevel="1">
      <c r="A185" s="202" t="s">
        <v>1334</v>
      </c>
      <c r="B185" s="203"/>
      <c r="C185" s="203" t="s">
        <v>1335</v>
      </c>
      <c r="D185" s="203" t="s">
        <v>1336</v>
      </c>
      <c r="E185" s="203">
        <v>0</v>
      </c>
      <c r="F185" s="203">
        <v>0</v>
      </c>
      <c r="G185" s="203"/>
      <c r="H185" s="202">
        <v>0</v>
      </c>
      <c r="I185" s="202">
        <v>0</v>
      </c>
      <c r="J185" s="202">
        <v>12096.3</v>
      </c>
      <c r="K185" s="203">
        <v>12096.3</v>
      </c>
      <c r="L185" s="203">
        <v>0</v>
      </c>
      <c r="M185" s="203">
        <f t="shared" si="8"/>
        <v>12096.3</v>
      </c>
      <c r="N185" s="202"/>
    </row>
    <row r="186" spans="1:14" s="204" customFormat="1" ht="12.75" hidden="1" outlineLevel="1">
      <c r="A186" s="202" t="s">
        <v>1337</v>
      </c>
      <c r="B186" s="203"/>
      <c r="C186" s="203" t="s">
        <v>1338</v>
      </c>
      <c r="D186" s="203" t="s">
        <v>1339</v>
      </c>
      <c r="E186" s="203">
        <v>6380.59</v>
      </c>
      <c r="F186" s="203">
        <v>0</v>
      </c>
      <c r="G186" s="203"/>
      <c r="H186" s="202">
        <v>0</v>
      </c>
      <c r="I186" s="202">
        <v>0</v>
      </c>
      <c r="J186" s="202">
        <v>0</v>
      </c>
      <c r="K186" s="203">
        <v>0</v>
      </c>
      <c r="L186" s="203">
        <v>0</v>
      </c>
      <c r="M186" s="203">
        <f t="shared" si="8"/>
        <v>6380.59</v>
      </c>
      <c r="N186" s="202"/>
    </row>
    <row r="187" spans="1:14" s="204" customFormat="1" ht="12.75" hidden="1" outlineLevel="1">
      <c r="A187" s="202" t="s">
        <v>1343</v>
      </c>
      <c r="B187" s="203"/>
      <c r="C187" s="203" t="s">
        <v>1344</v>
      </c>
      <c r="D187" s="203" t="s">
        <v>1345</v>
      </c>
      <c r="E187" s="203">
        <v>-28500.56</v>
      </c>
      <c r="F187" s="203">
        <v>0</v>
      </c>
      <c r="G187" s="203"/>
      <c r="H187" s="202">
        <v>0</v>
      </c>
      <c r="I187" s="202">
        <v>0</v>
      </c>
      <c r="J187" s="202">
        <v>0</v>
      </c>
      <c r="K187" s="203">
        <v>0</v>
      </c>
      <c r="L187" s="203">
        <v>0</v>
      </c>
      <c r="M187" s="203">
        <f t="shared" si="8"/>
        <v>-28500.56</v>
      </c>
      <c r="N187" s="202"/>
    </row>
    <row r="188" spans="1:14" s="204" customFormat="1" ht="12.75" hidden="1" outlineLevel="1">
      <c r="A188" s="202" t="s">
        <v>1349</v>
      </c>
      <c r="B188" s="203"/>
      <c r="C188" s="203" t="s">
        <v>1350</v>
      </c>
      <c r="D188" s="203" t="s">
        <v>1351</v>
      </c>
      <c r="E188" s="203">
        <v>100000</v>
      </c>
      <c r="F188" s="203">
        <v>0</v>
      </c>
      <c r="G188" s="203"/>
      <c r="H188" s="202">
        <v>0</v>
      </c>
      <c r="I188" s="202">
        <v>0</v>
      </c>
      <c r="J188" s="202">
        <v>0</v>
      </c>
      <c r="K188" s="203">
        <v>0</v>
      </c>
      <c r="L188" s="203">
        <v>0</v>
      </c>
      <c r="M188" s="203">
        <f t="shared" si="8"/>
        <v>100000</v>
      </c>
      <c r="N188" s="202"/>
    </row>
    <row r="189" spans="1:14" s="204" customFormat="1" ht="12.75" hidden="1" outlineLevel="1">
      <c r="A189" s="202" t="s">
        <v>1352</v>
      </c>
      <c r="B189" s="203"/>
      <c r="C189" s="203" t="s">
        <v>1353</v>
      </c>
      <c r="D189" s="203" t="s">
        <v>1354</v>
      </c>
      <c r="E189" s="203">
        <v>-2542716.654</v>
      </c>
      <c r="F189" s="203">
        <v>0</v>
      </c>
      <c r="G189" s="203"/>
      <c r="H189" s="202">
        <v>0</v>
      </c>
      <c r="I189" s="202">
        <v>0</v>
      </c>
      <c r="J189" s="202">
        <v>0</v>
      </c>
      <c r="K189" s="203">
        <v>0</v>
      </c>
      <c r="L189" s="203">
        <v>0</v>
      </c>
      <c r="M189" s="203">
        <f t="shared" si="8"/>
        <v>-2542716.654</v>
      </c>
      <c r="N189" s="202"/>
    </row>
    <row r="190" spans="1:14" s="204" customFormat="1" ht="12.75" hidden="1" outlineLevel="1">
      <c r="A190" s="202" t="s">
        <v>1355</v>
      </c>
      <c r="B190" s="203"/>
      <c r="C190" s="203" t="s">
        <v>1356</v>
      </c>
      <c r="D190" s="203" t="s">
        <v>1357</v>
      </c>
      <c r="E190" s="203">
        <v>-821000.04</v>
      </c>
      <c r="F190" s="203">
        <v>0</v>
      </c>
      <c r="G190" s="203"/>
      <c r="H190" s="202">
        <v>0</v>
      </c>
      <c r="I190" s="202">
        <v>0</v>
      </c>
      <c r="J190" s="202">
        <v>0</v>
      </c>
      <c r="K190" s="203">
        <v>0</v>
      </c>
      <c r="L190" s="203">
        <v>0</v>
      </c>
      <c r="M190" s="203">
        <f t="shared" si="8"/>
        <v>-821000.04</v>
      </c>
      <c r="N190" s="202"/>
    </row>
    <row r="191" spans="1:14" ht="12.75" customHeight="1" collapsed="1">
      <c r="A191" s="230" t="s">
        <v>127</v>
      </c>
      <c r="B191" s="185"/>
      <c r="C191" s="184" t="s">
        <v>543</v>
      </c>
      <c r="D191" s="186"/>
      <c r="E191" s="188">
        <v>13470897.136</v>
      </c>
      <c r="F191" s="188">
        <v>0</v>
      </c>
      <c r="G191" s="188">
        <v>529274.16</v>
      </c>
      <c r="H191" s="230">
        <v>-53771.3</v>
      </c>
      <c r="I191" s="230">
        <v>0</v>
      </c>
      <c r="J191" s="230">
        <v>354364.33499999996</v>
      </c>
      <c r="K191" s="188">
        <v>300593.0349999999</v>
      </c>
      <c r="L191" s="188">
        <v>0</v>
      </c>
      <c r="M191" s="188">
        <f t="shared" si="8"/>
        <v>14300764.331</v>
      </c>
      <c r="N191" s="230"/>
    </row>
    <row r="192" spans="1:14" ht="12.75" customHeight="1">
      <c r="A192" s="184" t="s">
        <v>1359</v>
      </c>
      <c r="B192" s="185"/>
      <c r="C192" s="184" t="s">
        <v>544</v>
      </c>
      <c r="D192" s="186"/>
      <c r="E192" s="188">
        <v>0</v>
      </c>
      <c r="F192" s="188">
        <v>0</v>
      </c>
      <c r="G192" s="188">
        <v>0</v>
      </c>
      <c r="H192" s="184">
        <v>0</v>
      </c>
      <c r="I192" s="184">
        <v>0</v>
      </c>
      <c r="J192" s="184">
        <v>0</v>
      </c>
      <c r="K192" s="188">
        <v>0</v>
      </c>
      <c r="L192" s="188">
        <v>0</v>
      </c>
      <c r="M192" s="188">
        <f t="shared" si="8"/>
        <v>0</v>
      </c>
      <c r="N192" s="184"/>
    </row>
    <row r="193" spans="1:14" s="204" customFormat="1" ht="12.75" hidden="1" outlineLevel="1">
      <c r="A193" s="202" t="s">
        <v>1369</v>
      </c>
      <c r="B193" s="203"/>
      <c r="C193" s="203" t="s">
        <v>1370</v>
      </c>
      <c r="D193" s="203" t="s">
        <v>1371</v>
      </c>
      <c r="E193" s="203">
        <v>5980.1</v>
      </c>
      <c r="F193" s="203">
        <v>0</v>
      </c>
      <c r="G193" s="203"/>
      <c r="H193" s="202">
        <v>0</v>
      </c>
      <c r="I193" s="202">
        <v>0</v>
      </c>
      <c r="J193" s="202">
        <v>0</v>
      </c>
      <c r="K193" s="203">
        <v>0</v>
      </c>
      <c r="L193" s="203">
        <v>0</v>
      </c>
      <c r="M193" s="203">
        <f t="shared" si="8"/>
        <v>5980.1</v>
      </c>
      <c r="N193" s="202"/>
    </row>
    <row r="194" spans="1:14" s="204" customFormat="1" ht="12.75" hidden="1" outlineLevel="1">
      <c r="A194" s="202" t="s">
        <v>1372</v>
      </c>
      <c r="B194" s="203"/>
      <c r="C194" s="203" t="s">
        <v>1373</v>
      </c>
      <c r="D194" s="203" t="s">
        <v>1374</v>
      </c>
      <c r="E194" s="203">
        <v>0</v>
      </c>
      <c r="F194" s="203">
        <v>0</v>
      </c>
      <c r="G194" s="203"/>
      <c r="H194" s="202">
        <v>122500</v>
      </c>
      <c r="I194" s="202">
        <v>0</v>
      </c>
      <c r="J194" s="202">
        <v>0</v>
      </c>
      <c r="K194" s="203">
        <v>122500</v>
      </c>
      <c r="L194" s="203">
        <v>0</v>
      </c>
      <c r="M194" s="203">
        <f t="shared" si="8"/>
        <v>122500</v>
      </c>
      <c r="N194" s="202"/>
    </row>
    <row r="195" spans="1:14" s="204" customFormat="1" ht="12.75" hidden="1" outlineLevel="1">
      <c r="A195" s="202" t="s">
        <v>1375</v>
      </c>
      <c r="B195" s="203"/>
      <c r="C195" s="203" t="s">
        <v>1376</v>
      </c>
      <c r="D195" s="203" t="s">
        <v>1377</v>
      </c>
      <c r="E195" s="203">
        <v>14594</v>
      </c>
      <c r="F195" s="203">
        <v>0</v>
      </c>
      <c r="G195" s="203"/>
      <c r="H195" s="202">
        <v>0</v>
      </c>
      <c r="I195" s="202">
        <v>0</v>
      </c>
      <c r="J195" s="202">
        <v>0</v>
      </c>
      <c r="K195" s="203">
        <v>0</v>
      </c>
      <c r="L195" s="203">
        <v>0</v>
      </c>
      <c r="M195" s="203">
        <f t="shared" si="8"/>
        <v>14594</v>
      </c>
      <c r="N195" s="202"/>
    </row>
    <row r="196" spans="1:14" s="204" customFormat="1" ht="12.75" hidden="1" outlineLevel="1">
      <c r="A196" s="202" t="s">
        <v>1378</v>
      </c>
      <c r="B196" s="203"/>
      <c r="C196" s="203" t="s">
        <v>1379</v>
      </c>
      <c r="D196" s="203" t="s">
        <v>1380</v>
      </c>
      <c r="E196" s="203">
        <v>192188.03</v>
      </c>
      <c r="F196" s="203">
        <v>0</v>
      </c>
      <c r="G196" s="203"/>
      <c r="H196" s="202">
        <v>0</v>
      </c>
      <c r="I196" s="202">
        <v>0</v>
      </c>
      <c r="J196" s="202">
        <v>85888.12</v>
      </c>
      <c r="K196" s="203">
        <v>85888.12</v>
      </c>
      <c r="L196" s="203">
        <v>0</v>
      </c>
      <c r="M196" s="203">
        <f t="shared" si="8"/>
        <v>278076.15</v>
      </c>
      <c r="N196" s="202"/>
    </row>
    <row r="197" spans="1:14" s="204" customFormat="1" ht="12.75" hidden="1" outlineLevel="1">
      <c r="A197" s="202" t="s">
        <v>1381</v>
      </c>
      <c r="B197" s="203"/>
      <c r="C197" s="203" t="s">
        <v>1382</v>
      </c>
      <c r="D197" s="203" t="s">
        <v>1383</v>
      </c>
      <c r="E197" s="203">
        <v>12346</v>
      </c>
      <c r="F197" s="203">
        <v>0</v>
      </c>
      <c r="G197" s="203"/>
      <c r="H197" s="202">
        <v>0</v>
      </c>
      <c r="I197" s="202">
        <v>0</v>
      </c>
      <c r="J197" s="202">
        <v>0</v>
      </c>
      <c r="K197" s="203">
        <v>0</v>
      </c>
      <c r="L197" s="203">
        <v>0</v>
      </c>
      <c r="M197" s="203">
        <f t="shared" si="8"/>
        <v>12346</v>
      </c>
      <c r="N197" s="202"/>
    </row>
    <row r="198" spans="1:14" s="204" customFormat="1" ht="12.75" hidden="1" outlineLevel="1">
      <c r="A198" s="202" t="s">
        <v>1384</v>
      </c>
      <c r="B198" s="203"/>
      <c r="C198" s="203" t="s">
        <v>1385</v>
      </c>
      <c r="D198" s="203" t="s">
        <v>1386</v>
      </c>
      <c r="E198" s="203">
        <v>-13841.5</v>
      </c>
      <c r="F198" s="203">
        <v>0</v>
      </c>
      <c r="G198" s="203"/>
      <c r="H198" s="202">
        <v>0</v>
      </c>
      <c r="I198" s="202">
        <v>0</v>
      </c>
      <c r="J198" s="202">
        <v>0</v>
      </c>
      <c r="K198" s="203">
        <v>0</v>
      </c>
      <c r="L198" s="203">
        <v>0</v>
      </c>
      <c r="M198" s="203">
        <f t="shared" si="8"/>
        <v>-13841.5</v>
      </c>
      <c r="N198" s="202"/>
    </row>
    <row r="199" spans="1:14" s="204" customFormat="1" ht="12.75" hidden="1" outlineLevel="1">
      <c r="A199" s="202" t="s">
        <v>1390</v>
      </c>
      <c r="B199" s="203"/>
      <c r="C199" s="203" t="s">
        <v>1391</v>
      </c>
      <c r="D199" s="203" t="s">
        <v>1392</v>
      </c>
      <c r="E199" s="203">
        <v>152700</v>
      </c>
      <c r="F199" s="203">
        <v>0</v>
      </c>
      <c r="G199" s="203"/>
      <c r="H199" s="202">
        <v>0</v>
      </c>
      <c r="I199" s="202">
        <v>0</v>
      </c>
      <c r="J199" s="202">
        <v>1641864.95</v>
      </c>
      <c r="K199" s="203">
        <v>1641864.95</v>
      </c>
      <c r="L199" s="203">
        <v>0</v>
      </c>
      <c r="M199" s="203">
        <f t="shared" si="8"/>
        <v>1794564.95</v>
      </c>
      <c r="N199" s="202"/>
    </row>
    <row r="200" spans="1:14" ht="12.75" customHeight="1" collapsed="1">
      <c r="A200" s="184" t="s">
        <v>1393</v>
      </c>
      <c r="B200" s="185"/>
      <c r="C200" s="184" t="s">
        <v>1394</v>
      </c>
      <c r="D200" s="186"/>
      <c r="E200" s="188">
        <v>363966.63</v>
      </c>
      <c r="F200" s="188">
        <v>0</v>
      </c>
      <c r="G200" s="188">
        <v>0</v>
      </c>
      <c r="H200" s="184">
        <v>122500</v>
      </c>
      <c r="I200" s="184">
        <v>0</v>
      </c>
      <c r="J200" s="184">
        <v>1727753.07</v>
      </c>
      <c r="K200" s="188">
        <v>1850253.07</v>
      </c>
      <c r="L200" s="188">
        <v>0</v>
      </c>
      <c r="M200" s="188">
        <f t="shared" si="8"/>
        <v>2214219.7</v>
      </c>
      <c r="N200" s="184"/>
    </row>
    <row r="201" spans="1:14" ht="12.75" customHeight="1">
      <c r="A201" s="184" t="s">
        <v>1404</v>
      </c>
      <c r="B201" s="185"/>
      <c r="C201" s="184" t="s">
        <v>545</v>
      </c>
      <c r="D201" s="186"/>
      <c r="E201" s="188">
        <v>0</v>
      </c>
      <c r="F201" s="188">
        <v>0</v>
      </c>
      <c r="G201" s="188">
        <v>0</v>
      </c>
      <c r="H201" s="184">
        <v>0</v>
      </c>
      <c r="I201" s="184">
        <v>0</v>
      </c>
      <c r="J201" s="184">
        <v>0</v>
      </c>
      <c r="K201" s="188">
        <v>0</v>
      </c>
      <c r="L201" s="188">
        <v>0</v>
      </c>
      <c r="M201" s="188">
        <f t="shared" si="8"/>
        <v>0</v>
      </c>
      <c r="N201" s="184"/>
    </row>
    <row r="202" spans="1:14" ht="12.75" customHeight="1">
      <c r="A202" s="189" t="s">
        <v>490</v>
      </c>
      <c r="B202" s="190"/>
      <c r="C202" s="80" t="s">
        <v>1405</v>
      </c>
      <c r="D202" s="66"/>
      <c r="E202" s="192">
        <f aca="true" t="shared" si="9" ref="E202:M202">E55+E69+E191+E192+E201+E200</f>
        <v>42427724.291</v>
      </c>
      <c r="F202" s="192">
        <f t="shared" si="9"/>
        <v>0</v>
      </c>
      <c r="G202" s="192">
        <f t="shared" si="9"/>
        <v>1737293.2830000003</v>
      </c>
      <c r="H202" s="189">
        <f t="shared" si="9"/>
        <v>-36127.26000000001</v>
      </c>
      <c r="I202" s="189">
        <f t="shared" si="9"/>
        <v>0</v>
      </c>
      <c r="J202" s="189">
        <f t="shared" si="9"/>
        <v>2082117.405</v>
      </c>
      <c r="K202" s="192">
        <f t="shared" si="9"/>
        <v>2045990.145</v>
      </c>
      <c r="L202" s="192">
        <f t="shared" si="9"/>
        <v>0</v>
      </c>
      <c r="M202" s="192">
        <f t="shared" si="9"/>
        <v>46211007.719000004</v>
      </c>
      <c r="N202" s="183"/>
    </row>
    <row r="203" spans="2:13" ht="12.75" customHeight="1">
      <c r="B203" s="190"/>
      <c r="C203" s="81"/>
      <c r="D203" s="191"/>
      <c r="E203" s="188"/>
      <c r="F203" s="188"/>
      <c r="G203" s="188"/>
      <c r="K203" s="188"/>
      <c r="L203" s="188"/>
      <c r="M203" s="188"/>
    </row>
    <row r="204" spans="1:14" ht="12.75" customHeight="1">
      <c r="A204" s="189" t="s">
        <v>490</v>
      </c>
      <c r="B204" s="190" t="s">
        <v>484</v>
      </c>
      <c r="C204" s="81"/>
      <c r="D204" s="191"/>
      <c r="E204" s="192">
        <f aca="true" t="shared" si="10" ref="E204:M204">E39-E202</f>
        <v>-23165935.111000005</v>
      </c>
      <c r="F204" s="192">
        <f t="shared" si="10"/>
        <v>0</v>
      </c>
      <c r="G204" s="192">
        <f t="shared" si="10"/>
        <v>-419059.0630000003</v>
      </c>
      <c r="H204" s="189">
        <f t="shared" si="10"/>
        <v>36127.26000000001</v>
      </c>
      <c r="I204" s="189">
        <f t="shared" si="10"/>
        <v>151289.57</v>
      </c>
      <c r="J204" s="189">
        <f t="shared" si="10"/>
        <v>-1660105.525</v>
      </c>
      <c r="K204" s="192">
        <f t="shared" si="10"/>
        <v>-1472688.695</v>
      </c>
      <c r="L204" s="192">
        <f t="shared" si="10"/>
        <v>0</v>
      </c>
      <c r="M204" s="192">
        <f t="shared" si="10"/>
        <v>-25057682.869000006</v>
      </c>
      <c r="N204" s="183"/>
    </row>
    <row r="205" spans="2:13" ht="12.75" customHeight="1">
      <c r="B205" s="185"/>
      <c r="C205" s="184"/>
      <c r="D205" s="186"/>
      <c r="E205" s="188"/>
      <c r="F205" s="188"/>
      <c r="G205" s="188"/>
      <c r="K205" s="188"/>
      <c r="L205" s="188"/>
      <c r="M205" s="188"/>
    </row>
    <row r="206" spans="1:14" ht="12.75" customHeight="1">
      <c r="A206" s="184" t="s">
        <v>128</v>
      </c>
      <c r="B206" s="185"/>
      <c r="C206" s="184" t="s">
        <v>546</v>
      </c>
      <c r="D206" s="186"/>
      <c r="E206" s="188">
        <v>16346093.02</v>
      </c>
      <c r="F206" s="188">
        <v>0</v>
      </c>
      <c r="G206" s="188">
        <v>0</v>
      </c>
      <c r="H206" s="184">
        <v>0</v>
      </c>
      <c r="I206" s="184">
        <v>0</v>
      </c>
      <c r="J206" s="184">
        <v>0</v>
      </c>
      <c r="K206" s="188">
        <v>0</v>
      </c>
      <c r="L206" s="188">
        <v>0</v>
      </c>
      <c r="M206" s="188">
        <f>E206+F206+G206+K206+L206</f>
        <v>16346093.02</v>
      </c>
      <c r="N206" s="184"/>
    </row>
    <row r="207" spans="2:13" ht="12.75" customHeight="1">
      <c r="B207" s="185"/>
      <c r="C207" s="184"/>
      <c r="D207" s="186"/>
      <c r="E207" s="188"/>
      <c r="F207" s="188"/>
      <c r="G207" s="188"/>
      <c r="K207" s="188"/>
      <c r="L207" s="188"/>
      <c r="M207" s="188"/>
    </row>
    <row r="208" spans="1:14" ht="12.75" customHeight="1">
      <c r="A208" s="183"/>
      <c r="B208" s="190" t="s">
        <v>1406</v>
      </c>
      <c r="C208" s="81"/>
      <c r="D208" s="186"/>
      <c r="E208" s="188"/>
      <c r="F208" s="188"/>
      <c r="G208" s="188"/>
      <c r="H208" s="183"/>
      <c r="I208" s="183"/>
      <c r="J208" s="183"/>
      <c r="K208" s="188"/>
      <c r="L208" s="188"/>
      <c r="M208" s="188"/>
      <c r="N208" s="183"/>
    </row>
    <row r="209" spans="1:14" ht="12.75" customHeight="1">
      <c r="A209" s="189" t="s">
        <v>490</v>
      </c>
      <c r="B209" s="190" t="s">
        <v>129</v>
      </c>
      <c r="C209" s="81"/>
      <c r="D209" s="191"/>
      <c r="E209" s="192">
        <f aca="true" t="shared" si="11" ref="E209:M209">E204+E206</f>
        <v>-6819842.091000006</v>
      </c>
      <c r="F209" s="192">
        <f t="shared" si="11"/>
        <v>0</v>
      </c>
      <c r="G209" s="192">
        <f t="shared" si="11"/>
        <v>-419059.0630000003</v>
      </c>
      <c r="H209" s="189">
        <f t="shared" si="11"/>
        <v>36127.26000000001</v>
      </c>
      <c r="I209" s="189">
        <f t="shared" si="11"/>
        <v>151289.57</v>
      </c>
      <c r="J209" s="189">
        <f t="shared" si="11"/>
        <v>-1660105.525</v>
      </c>
      <c r="K209" s="192">
        <f t="shared" si="11"/>
        <v>-1472688.695</v>
      </c>
      <c r="L209" s="192">
        <f t="shared" si="11"/>
        <v>0</v>
      </c>
      <c r="M209" s="192">
        <f t="shared" si="11"/>
        <v>-8711589.849000007</v>
      </c>
      <c r="N209" s="183"/>
    </row>
    <row r="210" spans="2:13" ht="12.75" customHeight="1">
      <c r="B210" s="185"/>
      <c r="C210" s="184"/>
      <c r="D210" s="186"/>
      <c r="E210" s="188"/>
      <c r="F210" s="188"/>
      <c r="G210" s="188"/>
      <c r="K210" s="188"/>
      <c r="L210" s="188"/>
      <c r="M210" s="188"/>
    </row>
    <row r="211" spans="1:14" ht="12.75" customHeight="1">
      <c r="A211" s="183"/>
      <c r="B211" s="190" t="s">
        <v>130</v>
      </c>
      <c r="C211" s="81"/>
      <c r="D211" s="191"/>
      <c r="E211" s="188"/>
      <c r="F211" s="188"/>
      <c r="G211" s="188"/>
      <c r="H211" s="183"/>
      <c r="I211" s="183"/>
      <c r="J211" s="183"/>
      <c r="K211" s="188"/>
      <c r="L211" s="188"/>
      <c r="M211" s="188"/>
      <c r="N211" s="183"/>
    </row>
    <row r="212" spans="1:14" ht="12.75" customHeight="1">
      <c r="A212" s="184" t="s">
        <v>1408</v>
      </c>
      <c r="B212" s="185"/>
      <c r="C212" s="184" t="s">
        <v>548</v>
      </c>
      <c r="D212" s="186"/>
      <c r="E212" s="188">
        <v>0</v>
      </c>
      <c r="F212" s="188">
        <v>0</v>
      </c>
      <c r="G212" s="188">
        <v>0</v>
      </c>
      <c r="H212" s="184">
        <v>0</v>
      </c>
      <c r="I212" s="184">
        <v>0</v>
      </c>
      <c r="J212" s="184">
        <v>0</v>
      </c>
      <c r="K212" s="188">
        <v>0</v>
      </c>
      <c r="L212" s="188">
        <v>0</v>
      </c>
      <c r="M212" s="188">
        <f aca="true" t="shared" si="12" ref="M212:M223">E212+F212+G212+K212+L212</f>
        <v>0</v>
      </c>
      <c r="N212" s="184"/>
    </row>
    <row r="213" spans="1:14" s="204" customFormat="1" ht="12.75" hidden="1" outlineLevel="1">
      <c r="A213" s="202" t="s">
        <v>1412</v>
      </c>
      <c r="B213" s="203"/>
      <c r="C213" s="203" t="s">
        <v>1413</v>
      </c>
      <c r="D213" s="203" t="s">
        <v>1414</v>
      </c>
      <c r="E213" s="203">
        <v>73203.5</v>
      </c>
      <c r="F213" s="203">
        <v>0</v>
      </c>
      <c r="G213" s="203"/>
      <c r="H213" s="202">
        <v>0</v>
      </c>
      <c r="I213" s="202">
        <v>0</v>
      </c>
      <c r="J213" s="202">
        <v>0</v>
      </c>
      <c r="K213" s="203">
        <v>0</v>
      </c>
      <c r="L213" s="203">
        <v>0</v>
      </c>
      <c r="M213" s="203">
        <f t="shared" si="12"/>
        <v>73203.5</v>
      </c>
      <c r="N213" s="202"/>
    </row>
    <row r="214" spans="1:14" s="204" customFormat="1" ht="12.75" hidden="1" outlineLevel="1">
      <c r="A214" s="202" t="s">
        <v>1415</v>
      </c>
      <c r="B214" s="203"/>
      <c r="C214" s="203" t="s">
        <v>1416</v>
      </c>
      <c r="D214" s="203" t="s">
        <v>1417</v>
      </c>
      <c r="E214" s="203">
        <v>185437.98</v>
      </c>
      <c r="F214" s="203">
        <v>0</v>
      </c>
      <c r="G214" s="203"/>
      <c r="H214" s="202">
        <v>0</v>
      </c>
      <c r="I214" s="202">
        <v>0</v>
      </c>
      <c r="J214" s="202">
        <v>0</v>
      </c>
      <c r="K214" s="203">
        <v>0</v>
      </c>
      <c r="L214" s="203">
        <v>0</v>
      </c>
      <c r="M214" s="203">
        <f t="shared" si="12"/>
        <v>185437.98</v>
      </c>
      <c r="N214" s="202"/>
    </row>
    <row r="215" spans="1:14" s="204" customFormat="1" ht="12.75" hidden="1" outlineLevel="1">
      <c r="A215" s="202" t="s">
        <v>1421</v>
      </c>
      <c r="B215" s="203"/>
      <c r="C215" s="203" t="s">
        <v>1422</v>
      </c>
      <c r="D215" s="203" t="s">
        <v>1423</v>
      </c>
      <c r="E215" s="203">
        <v>956.91</v>
      </c>
      <c r="F215" s="203">
        <v>0</v>
      </c>
      <c r="G215" s="203"/>
      <c r="H215" s="202">
        <v>0</v>
      </c>
      <c r="I215" s="202">
        <v>0</v>
      </c>
      <c r="J215" s="202">
        <v>0</v>
      </c>
      <c r="K215" s="203">
        <v>0</v>
      </c>
      <c r="L215" s="203">
        <v>0</v>
      </c>
      <c r="M215" s="203">
        <f t="shared" si="12"/>
        <v>956.91</v>
      </c>
      <c r="N215" s="202"/>
    </row>
    <row r="216" spans="1:14" s="204" customFormat="1" ht="12.75" hidden="1" outlineLevel="1">
      <c r="A216" s="202" t="s">
        <v>1424</v>
      </c>
      <c r="B216" s="203"/>
      <c r="C216" s="203" t="s">
        <v>1425</v>
      </c>
      <c r="D216" s="203" t="s">
        <v>1426</v>
      </c>
      <c r="E216" s="203">
        <v>15804712.68</v>
      </c>
      <c r="F216" s="203">
        <v>0</v>
      </c>
      <c r="G216" s="203"/>
      <c r="H216" s="202">
        <v>0</v>
      </c>
      <c r="I216" s="202">
        <v>0</v>
      </c>
      <c r="J216" s="202">
        <v>0</v>
      </c>
      <c r="K216" s="203">
        <v>0</v>
      </c>
      <c r="L216" s="203">
        <v>0</v>
      </c>
      <c r="M216" s="203">
        <f t="shared" si="12"/>
        <v>15804712.68</v>
      </c>
      <c r="N216" s="202"/>
    </row>
    <row r="217" spans="1:14" s="204" customFormat="1" ht="12.75" hidden="1" outlineLevel="1">
      <c r="A217" s="202" t="s">
        <v>1427</v>
      </c>
      <c r="B217" s="203"/>
      <c r="C217" s="203" t="s">
        <v>1428</v>
      </c>
      <c r="D217" s="203" t="s">
        <v>1429</v>
      </c>
      <c r="E217" s="203">
        <v>-2930109.24</v>
      </c>
      <c r="F217" s="203">
        <v>0</v>
      </c>
      <c r="G217" s="203"/>
      <c r="H217" s="202">
        <v>0</v>
      </c>
      <c r="I217" s="202">
        <v>0</v>
      </c>
      <c r="J217" s="202">
        <v>0</v>
      </c>
      <c r="K217" s="203">
        <v>0</v>
      </c>
      <c r="L217" s="203">
        <v>0</v>
      </c>
      <c r="M217" s="203">
        <f t="shared" si="12"/>
        <v>-2930109.24</v>
      </c>
      <c r="N217" s="202"/>
    </row>
    <row r="218" spans="1:14" s="204" customFormat="1" ht="12.75" hidden="1" outlineLevel="1">
      <c r="A218" s="202" t="s">
        <v>1433</v>
      </c>
      <c r="B218" s="203"/>
      <c r="C218" s="203" t="s">
        <v>1434</v>
      </c>
      <c r="D218" s="203" t="s">
        <v>1435</v>
      </c>
      <c r="E218" s="203">
        <v>-54536</v>
      </c>
      <c r="F218" s="203">
        <v>0</v>
      </c>
      <c r="G218" s="203"/>
      <c r="H218" s="202">
        <v>0</v>
      </c>
      <c r="I218" s="202">
        <v>0</v>
      </c>
      <c r="J218" s="202">
        <v>0</v>
      </c>
      <c r="K218" s="203">
        <v>0</v>
      </c>
      <c r="L218" s="203">
        <v>0</v>
      </c>
      <c r="M218" s="203">
        <f t="shared" si="12"/>
        <v>-54536</v>
      </c>
      <c r="N218" s="202"/>
    </row>
    <row r="219" spans="1:14" ht="12.75" customHeight="1" collapsed="1">
      <c r="A219" s="184" t="s">
        <v>1436</v>
      </c>
      <c r="B219" s="185"/>
      <c r="C219" s="184" t="s">
        <v>1437</v>
      </c>
      <c r="D219" s="186"/>
      <c r="E219" s="188">
        <v>13079665.83</v>
      </c>
      <c r="F219" s="188">
        <v>0</v>
      </c>
      <c r="G219" s="188">
        <v>0</v>
      </c>
      <c r="H219" s="184">
        <v>0</v>
      </c>
      <c r="I219" s="184">
        <v>0</v>
      </c>
      <c r="J219" s="184">
        <v>0</v>
      </c>
      <c r="K219" s="188">
        <v>0</v>
      </c>
      <c r="L219" s="188">
        <v>0</v>
      </c>
      <c r="M219" s="188">
        <f t="shared" si="12"/>
        <v>13079665.83</v>
      </c>
      <c r="N219" s="184"/>
    </row>
    <row r="220" spans="1:14" ht="12.75" customHeight="1">
      <c r="A220" s="184" t="s">
        <v>131</v>
      </c>
      <c r="B220" s="185"/>
      <c r="C220" s="184" t="s">
        <v>550</v>
      </c>
      <c r="D220" s="186"/>
      <c r="E220" s="188">
        <v>5050.35</v>
      </c>
      <c r="F220" s="188">
        <v>0</v>
      </c>
      <c r="G220" s="188">
        <v>0</v>
      </c>
      <c r="H220" s="184">
        <v>0</v>
      </c>
      <c r="I220" s="184">
        <v>0</v>
      </c>
      <c r="J220" s="184">
        <v>0</v>
      </c>
      <c r="K220" s="188">
        <v>0</v>
      </c>
      <c r="L220" s="188">
        <v>0</v>
      </c>
      <c r="M220" s="188">
        <f t="shared" si="12"/>
        <v>5050.35</v>
      </c>
      <c r="N220" s="184"/>
    </row>
    <row r="221" spans="1:14" ht="12.75" customHeight="1">
      <c r="A221" s="184" t="s">
        <v>1438</v>
      </c>
      <c r="B221" s="185"/>
      <c r="C221" s="184" t="s">
        <v>551</v>
      </c>
      <c r="D221" s="186"/>
      <c r="E221" s="188">
        <v>0</v>
      </c>
      <c r="F221" s="188">
        <v>0</v>
      </c>
      <c r="G221" s="188">
        <v>0</v>
      </c>
      <c r="H221" s="184">
        <v>0</v>
      </c>
      <c r="I221" s="184">
        <v>0</v>
      </c>
      <c r="J221" s="184">
        <v>0</v>
      </c>
      <c r="K221" s="188">
        <v>0</v>
      </c>
      <c r="L221" s="188">
        <v>0</v>
      </c>
      <c r="M221" s="188">
        <f t="shared" si="12"/>
        <v>0</v>
      </c>
      <c r="N221" s="184"/>
    </row>
    <row r="222" spans="1:14" ht="12.75" customHeight="1">
      <c r="A222" s="184" t="s">
        <v>1439</v>
      </c>
      <c r="B222" s="185"/>
      <c r="C222" s="184" t="s">
        <v>0</v>
      </c>
      <c r="D222" s="186"/>
      <c r="E222" s="188">
        <v>0</v>
      </c>
      <c r="F222" s="188">
        <v>0</v>
      </c>
      <c r="G222" s="188">
        <v>0</v>
      </c>
      <c r="H222" s="184">
        <v>0</v>
      </c>
      <c r="I222" s="184">
        <v>0</v>
      </c>
      <c r="J222" s="184">
        <v>0</v>
      </c>
      <c r="K222" s="188">
        <v>0</v>
      </c>
      <c r="L222" s="188">
        <v>0</v>
      </c>
      <c r="M222" s="188">
        <f t="shared" si="12"/>
        <v>0</v>
      </c>
      <c r="N222" s="184"/>
    </row>
    <row r="223" spans="1:14" ht="12.75" customHeight="1">
      <c r="A223" s="184" t="s">
        <v>4</v>
      </c>
      <c r="B223" s="185"/>
      <c r="C223" s="184" t="s">
        <v>5</v>
      </c>
      <c r="D223" s="186"/>
      <c r="E223" s="188">
        <v>0</v>
      </c>
      <c r="F223" s="188">
        <v>0</v>
      </c>
      <c r="G223" s="188">
        <v>0</v>
      </c>
      <c r="H223" s="184">
        <v>0</v>
      </c>
      <c r="I223" s="184">
        <v>0</v>
      </c>
      <c r="J223" s="184">
        <v>0</v>
      </c>
      <c r="K223" s="188">
        <v>0</v>
      </c>
      <c r="L223" s="188">
        <v>0</v>
      </c>
      <c r="M223" s="188">
        <f t="shared" si="12"/>
        <v>0</v>
      </c>
      <c r="N223" s="184"/>
    </row>
    <row r="224" spans="2:13" ht="12.75" customHeight="1">
      <c r="B224" s="185"/>
      <c r="C224" s="184"/>
      <c r="D224" s="186"/>
      <c r="E224" s="188"/>
      <c r="F224" s="188"/>
      <c r="G224" s="188"/>
      <c r="K224" s="188"/>
      <c r="L224" s="188"/>
      <c r="M224" s="188"/>
    </row>
    <row r="225" spans="1:14" s="231" customFormat="1" ht="12.75" customHeight="1">
      <c r="A225" s="189"/>
      <c r="B225" s="190"/>
      <c r="C225" s="81" t="s">
        <v>6</v>
      </c>
      <c r="D225" s="191"/>
      <c r="E225" s="192"/>
      <c r="F225" s="192"/>
      <c r="G225" s="192"/>
      <c r="H225" s="189"/>
      <c r="I225" s="189"/>
      <c r="J225" s="189"/>
      <c r="K225" s="192"/>
      <c r="L225" s="192"/>
      <c r="M225" s="192"/>
      <c r="N225" s="189"/>
    </row>
    <row r="226" spans="1:14" s="231" customFormat="1" ht="12.75" customHeight="1">
      <c r="A226" s="189" t="s">
        <v>490</v>
      </c>
      <c r="B226" s="190"/>
      <c r="C226" s="81" t="s">
        <v>7</v>
      </c>
      <c r="D226" s="191"/>
      <c r="E226" s="192">
        <f aca="true" t="shared" si="13" ref="E226:M226">E223+E221+E220+E219+E212+E222</f>
        <v>13084716.18</v>
      </c>
      <c r="F226" s="192">
        <f t="shared" si="13"/>
        <v>0</v>
      </c>
      <c r="G226" s="192">
        <f t="shared" si="13"/>
        <v>0</v>
      </c>
      <c r="H226" s="189">
        <f t="shared" si="13"/>
        <v>0</v>
      </c>
      <c r="I226" s="189">
        <f t="shared" si="13"/>
        <v>0</v>
      </c>
      <c r="J226" s="189">
        <f t="shared" si="13"/>
        <v>0</v>
      </c>
      <c r="K226" s="192">
        <f t="shared" si="13"/>
        <v>0</v>
      </c>
      <c r="L226" s="192">
        <f t="shared" si="13"/>
        <v>0</v>
      </c>
      <c r="M226" s="192">
        <f t="shared" si="13"/>
        <v>13084716.18</v>
      </c>
      <c r="N226" s="189"/>
    </row>
    <row r="227" spans="2:13" ht="12.75" customHeight="1">
      <c r="B227" s="185"/>
      <c r="C227" s="184"/>
      <c r="D227" s="186"/>
      <c r="E227" s="188"/>
      <c r="F227" s="188"/>
      <c r="G227" s="188"/>
      <c r="K227" s="188"/>
      <c r="L227" s="188"/>
      <c r="M227" s="188"/>
    </row>
    <row r="228" spans="1:14" ht="12.75" customHeight="1">
      <c r="A228" s="184"/>
      <c r="B228" s="185"/>
      <c r="C228" s="184" t="s">
        <v>553</v>
      </c>
      <c r="D228" s="186"/>
      <c r="E228" s="188">
        <v>0</v>
      </c>
      <c r="F228" s="188">
        <v>0</v>
      </c>
      <c r="G228" s="188"/>
      <c r="H228" s="184"/>
      <c r="I228" s="184"/>
      <c r="J228" s="184"/>
      <c r="K228" s="188">
        <v>0</v>
      </c>
      <c r="L228" s="188">
        <v>0</v>
      </c>
      <c r="M228" s="188">
        <f>E228+F228+G228+K228+L228</f>
        <v>0</v>
      </c>
      <c r="N228" s="184"/>
    </row>
    <row r="229" spans="1:14" ht="12.75" customHeight="1">
      <c r="A229" s="184"/>
      <c r="B229" s="185"/>
      <c r="C229" s="184" t="s">
        <v>8</v>
      </c>
      <c r="D229" s="186"/>
      <c r="E229" s="188">
        <v>0</v>
      </c>
      <c r="F229" s="188">
        <v>0</v>
      </c>
      <c r="G229" s="188"/>
      <c r="H229" s="184"/>
      <c r="I229" s="184"/>
      <c r="J229" s="184"/>
      <c r="K229" s="188">
        <v>0</v>
      </c>
      <c r="L229" s="188">
        <v>0</v>
      </c>
      <c r="M229" s="188">
        <f>E229+F229+G229+K229+L229</f>
        <v>0</v>
      </c>
      <c r="N229" s="184"/>
    </row>
    <row r="230" spans="1:14" ht="12.75" customHeight="1">
      <c r="A230" s="195"/>
      <c r="B230" s="185"/>
      <c r="C230" s="184" t="s">
        <v>9</v>
      </c>
      <c r="D230" s="186"/>
      <c r="E230" s="188">
        <v>0</v>
      </c>
      <c r="F230" s="188">
        <v>0</v>
      </c>
      <c r="G230" s="188"/>
      <c r="H230" s="195"/>
      <c r="I230" s="195"/>
      <c r="J230" s="195"/>
      <c r="K230" s="188">
        <v>0</v>
      </c>
      <c r="L230" s="188">
        <v>0</v>
      </c>
      <c r="M230" s="188">
        <f>E230+F230+G230+K230+L230</f>
        <v>0</v>
      </c>
      <c r="N230" s="195"/>
    </row>
    <row r="231" spans="1:14" ht="12.75" customHeight="1">
      <c r="A231" s="195" t="s">
        <v>488</v>
      </c>
      <c r="B231" s="185"/>
      <c r="C231" s="184" t="s">
        <v>555</v>
      </c>
      <c r="D231" s="186"/>
      <c r="E231" s="188">
        <v>0</v>
      </c>
      <c r="F231" s="188">
        <v>0</v>
      </c>
      <c r="G231" s="188"/>
      <c r="H231" s="195"/>
      <c r="I231" s="195"/>
      <c r="J231" s="195"/>
      <c r="K231" s="188">
        <v>0</v>
      </c>
      <c r="L231" s="188">
        <v>0</v>
      </c>
      <c r="M231" s="188">
        <f>E231+F231+G231+K231+L231</f>
        <v>0</v>
      </c>
      <c r="N231" s="195"/>
    </row>
    <row r="232" spans="1:14" s="223" customFormat="1" ht="12.75" customHeight="1">
      <c r="A232" s="169"/>
      <c r="B232" s="190"/>
      <c r="C232" s="81"/>
      <c r="D232" s="191"/>
      <c r="E232" s="192"/>
      <c r="F232" s="192"/>
      <c r="G232" s="192"/>
      <c r="H232" s="169"/>
      <c r="I232" s="169"/>
      <c r="J232" s="169"/>
      <c r="K232" s="192"/>
      <c r="L232" s="192"/>
      <c r="M232" s="192"/>
      <c r="N232" s="169"/>
    </row>
    <row r="233" spans="1:14" s="223" customFormat="1" ht="12.75" customHeight="1">
      <c r="A233" s="169"/>
      <c r="B233" s="190"/>
      <c r="C233" s="80" t="s">
        <v>132</v>
      </c>
      <c r="D233" s="191"/>
      <c r="E233" s="192"/>
      <c r="F233" s="192"/>
      <c r="G233" s="192"/>
      <c r="H233" s="169"/>
      <c r="I233" s="169"/>
      <c r="J233" s="169"/>
      <c r="K233" s="192"/>
      <c r="L233" s="192"/>
      <c r="M233" s="192"/>
      <c r="N233" s="169"/>
    </row>
    <row r="234" spans="1:14" s="231" customFormat="1" ht="12.75" customHeight="1">
      <c r="A234" s="189" t="s">
        <v>490</v>
      </c>
      <c r="B234" s="190"/>
      <c r="C234" s="80" t="s">
        <v>133</v>
      </c>
      <c r="D234" s="66"/>
      <c r="E234" s="192">
        <f aca="true" t="shared" si="14" ref="E234:M234">E226+E228+E229+E230+E231</f>
        <v>13084716.18</v>
      </c>
      <c r="F234" s="192">
        <f t="shared" si="14"/>
        <v>0</v>
      </c>
      <c r="G234" s="192">
        <f t="shared" si="14"/>
        <v>0</v>
      </c>
      <c r="H234" s="189">
        <f t="shared" si="14"/>
        <v>0</v>
      </c>
      <c r="I234" s="189">
        <f t="shared" si="14"/>
        <v>0</v>
      </c>
      <c r="J234" s="189">
        <f t="shared" si="14"/>
        <v>0</v>
      </c>
      <c r="K234" s="192">
        <f t="shared" si="14"/>
        <v>0</v>
      </c>
      <c r="L234" s="192">
        <f t="shared" si="14"/>
        <v>0</v>
      </c>
      <c r="M234" s="192">
        <f t="shared" si="14"/>
        <v>13084716.18</v>
      </c>
      <c r="N234" s="189"/>
    </row>
    <row r="235" spans="1:14" ht="12.75" customHeight="1">
      <c r="A235" s="183"/>
      <c r="B235" s="185"/>
      <c r="C235" s="184"/>
      <c r="D235" s="186"/>
      <c r="E235" s="188"/>
      <c r="F235" s="188"/>
      <c r="G235" s="188"/>
      <c r="H235" s="183"/>
      <c r="I235" s="183"/>
      <c r="J235" s="183"/>
      <c r="K235" s="188"/>
      <c r="L235" s="188"/>
      <c r="M235" s="188"/>
      <c r="N235" s="183"/>
    </row>
    <row r="236" spans="1:14" ht="12.75" customHeight="1">
      <c r="A236" s="184" t="s">
        <v>17</v>
      </c>
      <c r="B236" s="185"/>
      <c r="C236" s="184" t="s">
        <v>556</v>
      </c>
      <c r="D236" s="186"/>
      <c r="E236" s="188">
        <v>0</v>
      </c>
      <c r="F236" s="188">
        <v>0</v>
      </c>
      <c r="G236" s="188">
        <v>0</v>
      </c>
      <c r="H236" s="184">
        <v>0</v>
      </c>
      <c r="I236" s="184">
        <v>0</v>
      </c>
      <c r="J236" s="184">
        <v>0</v>
      </c>
      <c r="K236" s="188">
        <v>0</v>
      </c>
      <c r="L236" s="188">
        <v>0</v>
      </c>
      <c r="M236" s="188">
        <f aca="true" t="shared" si="15" ref="M236:M249">E236+F236+G236+K236+L236</f>
        <v>0</v>
      </c>
      <c r="N236" s="184"/>
    </row>
    <row r="237" spans="1:14" s="204" customFormat="1" ht="12.75" hidden="1" outlineLevel="1">
      <c r="A237" s="202" t="s">
        <v>18</v>
      </c>
      <c r="B237" s="203"/>
      <c r="C237" s="203" t="s">
        <v>19</v>
      </c>
      <c r="D237" s="203" t="s">
        <v>20</v>
      </c>
      <c r="E237" s="203">
        <v>30000</v>
      </c>
      <c r="F237" s="203">
        <v>0</v>
      </c>
      <c r="G237" s="203"/>
      <c r="H237" s="202">
        <v>0</v>
      </c>
      <c r="I237" s="202">
        <v>0</v>
      </c>
      <c r="J237" s="202">
        <v>0</v>
      </c>
      <c r="K237" s="203">
        <v>0</v>
      </c>
      <c r="L237" s="203">
        <v>0</v>
      </c>
      <c r="M237" s="203">
        <f t="shared" si="15"/>
        <v>30000</v>
      </c>
      <c r="N237" s="202"/>
    </row>
    <row r="238" spans="1:14" s="204" customFormat="1" ht="12.75" hidden="1" outlineLevel="1">
      <c r="A238" s="202" t="s">
        <v>21</v>
      </c>
      <c r="B238" s="203"/>
      <c r="C238" s="203" t="s">
        <v>22</v>
      </c>
      <c r="D238" s="203" t="s">
        <v>23</v>
      </c>
      <c r="E238" s="203">
        <v>0</v>
      </c>
      <c r="F238" s="203">
        <v>0</v>
      </c>
      <c r="G238" s="203"/>
      <c r="H238" s="202">
        <v>0</v>
      </c>
      <c r="I238" s="202">
        <v>0</v>
      </c>
      <c r="J238" s="202">
        <v>1960000</v>
      </c>
      <c r="K238" s="203">
        <v>1960000</v>
      </c>
      <c r="L238" s="203">
        <v>0</v>
      </c>
      <c r="M238" s="203">
        <f t="shared" si="15"/>
        <v>1960000</v>
      </c>
      <c r="N238" s="202"/>
    </row>
    <row r="239" spans="1:14" s="204" customFormat="1" ht="12.75" hidden="1" outlineLevel="1">
      <c r="A239" s="202" t="s">
        <v>30</v>
      </c>
      <c r="B239" s="203"/>
      <c r="C239" s="203" t="s">
        <v>31</v>
      </c>
      <c r="D239" s="203" t="s">
        <v>32</v>
      </c>
      <c r="E239" s="203">
        <v>-725362.96</v>
      </c>
      <c r="F239" s="203">
        <v>0</v>
      </c>
      <c r="G239" s="203"/>
      <c r="H239" s="202">
        <v>-25000</v>
      </c>
      <c r="I239" s="202">
        <v>0</v>
      </c>
      <c r="J239" s="202">
        <v>0</v>
      </c>
      <c r="K239" s="203">
        <v>-25000</v>
      </c>
      <c r="L239" s="203">
        <v>0</v>
      </c>
      <c r="M239" s="203">
        <f t="shared" si="15"/>
        <v>-750362.96</v>
      </c>
      <c r="N239" s="202"/>
    </row>
    <row r="240" spans="1:14" s="204" customFormat="1" ht="12.75" hidden="1" outlineLevel="1">
      <c r="A240" s="202" t="s">
        <v>33</v>
      </c>
      <c r="B240" s="203"/>
      <c r="C240" s="203" t="s">
        <v>34</v>
      </c>
      <c r="D240" s="203" t="s">
        <v>35</v>
      </c>
      <c r="E240" s="203">
        <v>-739133.69</v>
      </c>
      <c r="F240" s="203">
        <v>0</v>
      </c>
      <c r="G240" s="203"/>
      <c r="H240" s="202">
        <v>0</v>
      </c>
      <c r="I240" s="202">
        <v>0</v>
      </c>
      <c r="J240" s="202">
        <v>-30625</v>
      </c>
      <c r="K240" s="203">
        <v>-30625</v>
      </c>
      <c r="L240" s="203">
        <v>0</v>
      </c>
      <c r="M240" s="203">
        <f t="shared" si="15"/>
        <v>-769758.69</v>
      </c>
      <c r="N240" s="202"/>
    </row>
    <row r="241" spans="1:14" s="204" customFormat="1" ht="12.75" hidden="1" outlineLevel="1">
      <c r="A241" s="202" t="s">
        <v>36</v>
      </c>
      <c r="B241" s="203"/>
      <c r="C241" s="203" t="s">
        <v>37</v>
      </c>
      <c r="D241" s="203" t="s">
        <v>38</v>
      </c>
      <c r="E241" s="203">
        <v>-450000</v>
      </c>
      <c r="F241" s="203">
        <v>0</v>
      </c>
      <c r="G241" s="203"/>
      <c r="H241" s="202">
        <v>0</v>
      </c>
      <c r="I241" s="202">
        <v>0</v>
      </c>
      <c r="J241" s="202">
        <v>0</v>
      </c>
      <c r="K241" s="203">
        <v>0</v>
      </c>
      <c r="L241" s="203">
        <v>0</v>
      </c>
      <c r="M241" s="203">
        <f t="shared" si="15"/>
        <v>-450000</v>
      </c>
      <c r="N241" s="202"/>
    </row>
    <row r="242" spans="1:14" s="204" customFormat="1" ht="12.75" hidden="1" outlineLevel="1">
      <c r="A242" s="202" t="s">
        <v>39</v>
      </c>
      <c r="B242" s="203"/>
      <c r="C242" s="203" t="s">
        <v>40</v>
      </c>
      <c r="D242" s="203" t="s">
        <v>41</v>
      </c>
      <c r="E242" s="203">
        <v>-3449528</v>
      </c>
      <c r="F242" s="203">
        <v>0</v>
      </c>
      <c r="G242" s="203"/>
      <c r="H242" s="202">
        <v>0</v>
      </c>
      <c r="I242" s="202">
        <v>0</v>
      </c>
      <c r="J242" s="202">
        <v>0</v>
      </c>
      <c r="K242" s="203">
        <v>0</v>
      </c>
      <c r="L242" s="203">
        <v>0</v>
      </c>
      <c r="M242" s="203">
        <f t="shared" si="15"/>
        <v>-3449528</v>
      </c>
      <c r="N242" s="202"/>
    </row>
    <row r="243" spans="1:14" ht="12.75" customHeight="1" collapsed="1">
      <c r="A243" s="184" t="s">
        <v>42</v>
      </c>
      <c r="B243" s="185"/>
      <c r="C243" s="184" t="s">
        <v>557</v>
      </c>
      <c r="D243" s="186"/>
      <c r="E243" s="188">
        <v>-5334024.65</v>
      </c>
      <c r="F243" s="188">
        <v>0</v>
      </c>
      <c r="G243" s="188">
        <v>-53181.36</v>
      </c>
      <c r="H243" s="184">
        <v>-25000</v>
      </c>
      <c r="I243" s="184">
        <v>0</v>
      </c>
      <c r="J243" s="184">
        <v>1929375</v>
      </c>
      <c r="K243" s="188">
        <v>1904375</v>
      </c>
      <c r="L243" s="188">
        <v>0</v>
      </c>
      <c r="M243" s="188">
        <f t="shared" si="15"/>
        <v>-3482831.0100000007</v>
      </c>
      <c r="N243" s="184"/>
    </row>
    <row r="244" spans="1:14" s="204" customFormat="1" ht="12.75" hidden="1" outlineLevel="1">
      <c r="A244" s="202" t="s">
        <v>43</v>
      </c>
      <c r="B244" s="203"/>
      <c r="C244" s="203" t="s">
        <v>44</v>
      </c>
      <c r="D244" s="203" t="s">
        <v>45</v>
      </c>
      <c r="E244" s="203">
        <v>80632.13</v>
      </c>
      <c r="F244" s="203">
        <v>0</v>
      </c>
      <c r="G244" s="203"/>
      <c r="H244" s="202">
        <v>0</v>
      </c>
      <c r="I244" s="202">
        <v>0</v>
      </c>
      <c r="J244" s="202">
        <v>0</v>
      </c>
      <c r="K244" s="203">
        <v>0</v>
      </c>
      <c r="L244" s="203">
        <v>0</v>
      </c>
      <c r="M244" s="203">
        <f t="shared" si="15"/>
        <v>80632.13</v>
      </c>
      <c r="N244" s="202"/>
    </row>
    <row r="245" spans="1:14" s="204" customFormat="1" ht="12.75" hidden="1" outlineLevel="1">
      <c r="A245" s="202" t="s">
        <v>46</v>
      </c>
      <c r="B245" s="203"/>
      <c r="C245" s="203" t="s">
        <v>47</v>
      </c>
      <c r="D245" s="203" t="s">
        <v>48</v>
      </c>
      <c r="E245" s="203">
        <v>8264813.55</v>
      </c>
      <c r="F245" s="203">
        <v>0</v>
      </c>
      <c r="G245" s="203"/>
      <c r="H245" s="202">
        <v>63909.18</v>
      </c>
      <c r="I245" s="202">
        <v>-224526.78</v>
      </c>
      <c r="J245" s="202">
        <v>0</v>
      </c>
      <c r="K245" s="203">
        <v>-160617.6</v>
      </c>
      <c r="L245" s="203">
        <v>0</v>
      </c>
      <c r="M245" s="203">
        <f t="shared" si="15"/>
        <v>8104195.95</v>
      </c>
      <c r="N245" s="202"/>
    </row>
    <row r="246" spans="1:14" s="204" customFormat="1" ht="12.75" hidden="1" outlineLevel="1">
      <c r="A246" s="202" t="s">
        <v>49</v>
      </c>
      <c r="B246" s="203"/>
      <c r="C246" s="203" t="s">
        <v>50</v>
      </c>
      <c r="D246" s="203" t="s">
        <v>51</v>
      </c>
      <c r="E246" s="203">
        <v>11743.68</v>
      </c>
      <c r="F246" s="203">
        <v>0</v>
      </c>
      <c r="G246" s="203"/>
      <c r="H246" s="202">
        <v>0</v>
      </c>
      <c r="I246" s="202">
        <v>0</v>
      </c>
      <c r="J246" s="202">
        <v>0</v>
      </c>
      <c r="K246" s="203">
        <v>0</v>
      </c>
      <c r="L246" s="203">
        <v>0</v>
      </c>
      <c r="M246" s="203">
        <f t="shared" si="15"/>
        <v>11743.68</v>
      </c>
      <c r="N246" s="202"/>
    </row>
    <row r="247" spans="1:14" s="204" customFormat="1" ht="12.75" hidden="1" outlineLevel="1">
      <c r="A247" s="202" t="s">
        <v>52</v>
      </c>
      <c r="B247" s="203"/>
      <c r="C247" s="203" t="s">
        <v>53</v>
      </c>
      <c r="D247" s="203" t="s">
        <v>54</v>
      </c>
      <c r="E247" s="203">
        <v>-2069181.86</v>
      </c>
      <c r="F247" s="203">
        <v>0</v>
      </c>
      <c r="G247" s="203"/>
      <c r="H247" s="202">
        <v>0</v>
      </c>
      <c r="I247" s="202">
        <v>0</v>
      </c>
      <c r="J247" s="202">
        <v>-1400</v>
      </c>
      <c r="K247" s="203">
        <v>-1400</v>
      </c>
      <c r="L247" s="203">
        <v>0</v>
      </c>
      <c r="M247" s="203">
        <f t="shared" si="15"/>
        <v>-2070581.86</v>
      </c>
      <c r="N247" s="202"/>
    </row>
    <row r="248" spans="1:14" ht="12.75" customHeight="1" collapsed="1">
      <c r="A248" s="88" t="s">
        <v>58</v>
      </c>
      <c r="B248" s="185"/>
      <c r="C248" s="184" t="s">
        <v>558</v>
      </c>
      <c r="D248" s="186"/>
      <c r="E248" s="188">
        <v>6288007.499999999</v>
      </c>
      <c r="F248" s="188">
        <v>0</v>
      </c>
      <c r="G248" s="188">
        <v>484998.98</v>
      </c>
      <c r="H248" s="88">
        <v>63909.18</v>
      </c>
      <c r="I248" s="88">
        <v>-224526.78</v>
      </c>
      <c r="J248" s="88">
        <v>-1400</v>
      </c>
      <c r="K248" s="188">
        <v>-162017.6</v>
      </c>
      <c r="L248" s="188">
        <v>0</v>
      </c>
      <c r="M248" s="188">
        <f t="shared" si="15"/>
        <v>6610988.879999999</v>
      </c>
      <c r="N248" s="88"/>
    </row>
    <row r="249" spans="1:14" ht="12.75" customHeight="1">
      <c r="A249" s="88" t="s">
        <v>59</v>
      </c>
      <c r="B249" s="185"/>
      <c r="C249" s="184" t="s">
        <v>60</v>
      </c>
      <c r="D249" s="186"/>
      <c r="E249" s="188">
        <v>0</v>
      </c>
      <c r="F249" s="188">
        <v>0</v>
      </c>
      <c r="G249" s="188">
        <v>0</v>
      </c>
      <c r="H249" s="88">
        <v>0</v>
      </c>
      <c r="I249" s="88">
        <v>0</v>
      </c>
      <c r="J249" s="88">
        <v>0</v>
      </c>
      <c r="K249" s="188">
        <v>0</v>
      </c>
      <c r="L249" s="188">
        <v>0</v>
      </c>
      <c r="M249" s="188">
        <f t="shared" si="15"/>
        <v>0</v>
      </c>
      <c r="N249" s="88"/>
    </row>
    <row r="250" spans="1:14" ht="12.75" customHeight="1">
      <c r="A250" s="183"/>
      <c r="B250" s="185"/>
      <c r="C250" s="184"/>
      <c r="D250" s="186"/>
      <c r="E250" s="188"/>
      <c r="F250" s="188"/>
      <c r="G250" s="188"/>
      <c r="H250" s="183"/>
      <c r="I250" s="183"/>
      <c r="J250" s="183"/>
      <c r="K250" s="188"/>
      <c r="L250" s="188"/>
      <c r="M250" s="188"/>
      <c r="N250" s="183"/>
    </row>
    <row r="251" spans="1:14" s="231" customFormat="1" ht="12.75" customHeight="1">
      <c r="A251" s="189"/>
      <c r="B251" s="190"/>
      <c r="C251" s="81" t="s">
        <v>134</v>
      </c>
      <c r="D251" s="191"/>
      <c r="E251" s="192"/>
      <c r="F251" s="192"/>
      <c r="G251" s="192"/>
      <c r="H251" s="189"/>
      <c r="I251" s="189"/>
      <c r="J251" s="189"/>
      <c r="K251" s="192"/>
      <c r="L251" s="192"/>
      <c r="M251" s="192"/>
      <c r="N251" s="189"/>
    </row>
    <row r="252" spans="1:14" s="231" customFormat="1" ht="12.75" customHeight="1">
      <c r="A252" s="189" t="s">
        <v>490</v>
      </c>
      <c r="B252" s="190"/>
      <c r="C252" s="81" t="s">
        <v>135</v>
      </c>
      <c r="D252" s="191"/>
      <c r="E252" s="192">
        <f aca="true" t="shared" si="16" ref="E252:M252">E236+E243+E248+E249+E234</f>
        <v>14038699.029999997</v>
      </c>
      <c r="F252" s="192">
        <f t="shared" si="16"/>
        <v>0</v>
      </c>
      <c r="G252" s="192">
        <f t="shared" si="16"/>
        <v>431817.62</v>
      </c>
      <c r="H252" s="189">
        <f t="shared" si="16"/>
        <v>38909.18</v>
      </c>
      <c r="I252" s="189">
        <f t="shared" si="16"/>
        <v>-224526.78</v>
      </c>
      <c r="J252" s="189">
        <f t="shared" si="16"/>
        <v>1927975</v>
      </c>
      <c r="K252" s="192">
        <f t="shared" si="16"/>
        <v>1742357.4</v>
      </c>
      <c r="L252" s="192">
        <f t="shared" si="16"/>
        <v>0</v>
      </c>
      <c r="M252" s="192">
        <f t="shared" si="16"/>
        <v>16212874.049999997</v>
      </c>
      <c r="N252" s="189"/>
    </row>
    <row r="253" spans="1:14" ht="12.75" customHeight="1">
      <c r="A253" s="183"/>
      <c r="B253" s="185"/>
      <c r="C253" s="81"/>
      <c r="D253" s="186"/>
      <c r="E253" s="188"/>
      <c r="F253" s="188"/>
      <c r="G253" s="188"/>
      <c r="H253" s="183"/>
      <c r="I253" s="183"/>
      <c r="J253" s="183"/>
      <c r="K253" s="188"/>
      <c r="L253" s="188"/>
      <c r="M253" s="188"/>
      <c r="N253" s="183"/>
    </row>
    <row r="254" spans="1:14" ht="12.75" customHeight="1">
      <c r="A254" s="193" t="s">
        <v>490</v>
      </c>
      <c r="B254" s="190"/>
      <c r="C254" s="81" t="s">
        <v>62</v>
      </c>
      <c r="D254" s="191"/>
      <c r="E254" s="192">
        <f aca="true" t="shared" si="17" ref="E254:M254">E209+E252</f>
        <v>7218856.938999992</v>
      </c>
      <c r="F254" s="192">
        <f t="shared" si="17"/>
        <v>0</v>
      </c>
      <c r="G254" s="192">
        <f t="shared" si="17"/>
        <v>12758.55699999968</v>
      </c>
      <c r="H254" s="193">
        <f t="shared" si="17"/>
        <v>75036.44</v>
      </c>
      <c r="I254" s="193">
        <f t="shared" si="17"/>
        <v>-73237.20999999999</v>
      </c>
      <c r="J254" s="193">
        <f t="shared" si="17"/>
        <v>267869.4750000001</v>
      </c>
      <c r="K254" s="192">
        <f t="shared" si="17"/>
        <v>269668.70499999984</v>
      </c>
      <c r="L254" s="192">
        <f t="shared" si="17"/>
        <v>0</v>
      </c>
      <c r="M254" s="192">
        <f t="shared" si="17"/>
        <v>7501284.20099999</v>
      </c>
      <c r="N254" s="196"/>
    </row>
    <row r="255" spans="1:14" ht="12.75" customHeight="1">
      <c r="A255" s="183"/>
      <c r="B255" s="185"/>
      <c r="C255" s="184"/>
      <c r="D255" s="186"/>
      <c r="E255" s="188"/>
      <c r="F255" s="188"/>
      <c r="G255" s="188"/>
      <c r="H255" s="183"/>
      <c r="I255" s="183"/>
      <c r="J255" s="183"/>
      <c r="K255" s="188"/>
      <c r="L255" s="188"/>
      <c r="M255" s="188"/>
      <c r="N255" s="183"/>
    </row>
    <row r="256" spans="1:14" s="204" customFormat="1" ht="12.75" hidden="1" outlineLevel="1">
      <c r="A256" s="202" t="s">
        <v>63</v>
      </c>
      <c r="B256" s="203"/>
      <c r="C256" s="203" t="s">
        <v>64</v>
      </c>
      <c r="D256" s="203" t="s">
        <v>65</v>
      </c>
      <c r="E256" s="203">
        <v>17304085.17</v>
      </c>
      <c r="F256" s="203">
        <v>0</v>
      </c>
      <c r="G256" s="203"/>
      <c r="H256" s="202">
        <v>-69844.14</v>
      </c>
      <c r="I256" s="202">
        <v>73237.21</v>
      </c>
      <c r="J256" s="202">
        <v>-126442.75</v>
      </c>
      <c r="K256" s="203">
        <v>-123049.68</v>
      </c>
      <c r="L256" s="203">
        <v>0</v>
      </c>
      <c r="M256" s="203">
        <f>E256+F256+G256+K256+L256</f>
        <v>17181035.490000002</v>
      </c>
      <c r="N256" s="202"/>
    </row>
    <row r="257" spans="1:14" s="232" customFormat="1" ht="12.75" customHeight="1" collapsed="1">
      <c r="A257" s="189" t="s">
        <v>66</v>
      </c>
      <c r="B257" s="190" t="s">
        <v>559</v>
      </c>
      <c r="D257" s="191"/>
      <c r="E257" s="192">
        <v>17304085.17</v>
      </c>
      <c r="F257" s="192">
        <v>0</v>
      </c>
      <c r="G257" s="192">
        <v>-85445.96</v>
      </c>
      <c r="H257" s="189">
        <v>-69844.14</v>
      </c>
      <c r="I257" s="189">
        <v>73237.21</v>
      </c>
      <c r="J257" s="189">
        <v>-126442.75</v>
      </c>
      <c r="K257" s="192">
        <v>-123049.68</v>
      </c>
      <c r="L257" s="192">
        <v>0</v>
      </c>
      <c r="M257" s="192">
        <f>E257+F257+G257+K257+L257</f>
        <v>17095589.53</v>
      </c>
      <c r="N257" s="189"/>
    </row>
    <row r="258" spans="1:14" ht="10.5" customHeight="1" hidden="1">
      <c r="A258" s="189"/>
      <c r="B258" s="185"/>
      <c r="C258" s="81"/>
      <c r="D258" s="191"/>
      <c r="E258" s="192"/>
      <c r="F258" s="192"/>
      <c r="G258" s="192"/>
      <c r="H258" s="189"/>
      <c r="I258" s="189"/>
      <c r="J258" s="189"/>
      <c r="K258" s="192"/>
      <c r="L258" s="192"/>
      <c r="M258" s="192"/>
      <c r="N258" s="189"/>
    </row>
    <row r="259" spans="1:14" s="232" customFormat="1" ht="10.5" customHeight="1" hidden="1">
      <c r="A259" s="183" t="s">
        <v>67</v>
      </c>
      <c r="B259" s="185"/>
      <c r="C259" s="184" t="s">
        <v>68</v>
      </c>
      <c r="D259" s="186"/>
      <c r="E259" s="188">
        <v>0</v>
      </c>
      <c r="F259" s="188">
        <v>0</v>
      </c>
      <c r="G259" s="188">
        <v>0</v>
      </c>
      <c r="H259" s="183">
        <v>0</v>
      </c>
      <c r="I259" s="183">
        <v>0</v>
      </c>
      <c r="J259" s="183">
        <v>0</v>
      </c>
      <c r="K259" s="188">
        <v>0</v>
      </c>
      <c r="L259" s="188">
        <v>0</v>
      </c>
      <c r="M259" s="188">
        <f>E259+F259+G259+K259+L259</f>
        <v>0</v>
      </c>
      <c r="N259" s="183"/>
    </row>
    <row r="260" spans="1:14" s="232" customFormat="1" ht="10.5" customHeight="1" hidden="1">
      <c r="A260" s="183" t="s">
        <v>69</v>
      </c>
      <c r="B260" s="185"/>
      <c r="C260" s="184" t="s">
        <v>70</v>
      </c>
      <c r="D260" s="186"/>
      <c r="E260" s="188">
        <v>0</v>
      </c>
      <c r="F260" s="188">
        <v>0</v>
      </c>
      <c r="G260" s="188">
        <v>0</v>
      </c>
      <c r="H260" s="183">
        <v>0</v>
      </c>
      <c r="I260" s="183">
        <v>0</v>
      </c>
      <c r="J260" s="183">
        <v>0</v>
      </c>
      <c r="K260" s="188">
        <v>0</v>
      </c>
      <c r="L260" s="188">
        <v>0</v>
      </c>
      <c r="M260" s="188">
        <f>E260+F260+G260+K260+L260</f>
        <v>0</v>
      </c>
      <c r="N260" s="183"/>
    </row>
    <row r="261" spans="1:14" ht="10.5" customHeight="1" hidden="1">
      <c r="A261" s="189"/>
      <c r="B261" s="185"/>
      <c r="C261" s="81"/>
      <c r="D261" s="191"/>
      <c r="E261" s="192"/>
      <c r="F261" s="192"/>
      <c r="G261" s="192"/>
      <c r="H261" s="189"/>
      <c r="I261" s="189"/>
      <c r="J261" s="189"/>
      <c r="K261" s="192"/>
      <c r="L261" s="192"/>
      <c r="M261" s="192"/>
      <c r="N261" s="189"/>
    </row>
    <row r="262" spans="1:14" ht="12.75" customHeight="1" hidden="1">
      <c r="A262" s="189" t="s">
        <v>490</v>
      </c>
      <c r="B262" s="190" t="s">
        <v>71</v>
      </c>
      <c r="D262" s="191"/>
      <c r="E262" s="192">
        <f aca="true" t="shared" si="18" ref="E262:M262">E257-E259-E260</f>
        <v>17304085.17</v>
      </c>
      <c r="F262" s="192">
        <f t="shared" si="18"/>
        <v>0</v>
      </c>
      <c r="G262" s="192">
        <f t="shared" si="18"/>
        <v>-85445.96</v>
      </c>
      <c r="H262" s="189">
        <f t="shared" si="18"/>
        <v>-69844.14</v>
      </c>
      <c r="I262" s="189">
        <f t="shared" si="18"/>
        <v>73237.21</v>
      </c>
      <c r="J262" s="189">
        <f t="shared" si="18"/>
        <v>-126442.75</v>
      </c>
      <c r="K262" s="192">
        <f t="shared" si="18"/>
        <v>-123049.68</v>
      </c>
      <c r="L262" s="192">
        <f t="shared" si="18"/>
        <v>0</v>
      </c>
      <c r="M262" s="192">
        <f t="shared" si="18"/>
        <v>17095589.53</v>
      </c>
      <c r="N262" s="189"/>
    </row>
    <row r="263" spans="1:14" ht="12.75" customHeight="1">
      <c r="A263" s="183"/>
      <c r="B263" s="185"/>
      <c r="C263" s="184"/>
      <c r="D263" s="186"/>
      <c r="E263" s="162"/>
      <c r="F263" s="162"/>
      <c r="G263" s="162"/>
      <c r="H263" s="183"/>
      <c r="I263" s="183"/>
      <c r="J263" s="183"/>
      <c r="K263" s="162"/>
      <c r="L263" s="162"/>
      <c r="M263" s="162"/>
      <c r="N263" s="183"/>
    </row>
    <row r="264" spans="1:14" ht="12.75" customHeight="1">
      <c r="A264" s="189" t="s">
        <v>490</v>
      </c>
      <c r="B264" s="190" t="s">
        <v>560</v>
      </c>
      <c r="C264" s="224"/>
      <c r="D264" s="191"/>
      <c r="E264" s="200">
        <f aca="true" t="shared" si="19" ref="E264:M264">E254+E262</f>
        <v>24522942.108999994</v>
      </c>
      <c r="F264" s="200">
        <f t="shared" si="19"/>
        <v>0</v>
      </c>
      <c r="G264" s="200">
        <f t="shared" si="19"/>
        <v>-72687.40300000033</v>
      </c>
      <c r="H264" s="189">
        <f t="shared" si="19"/>
        <v>5192.300000000003</v>
      </c>
      <c r="I264" s="189">
        <f t="shared" si="19"/>
        <v>0</v>
      </c>
      <c r="J264" s="189">
        <f t="shared" si="19"/>
        <v>141426.7250000001</v>
      </c>
      <c r="K264" s="200">
        <f t="shared" si="19"/>
        <v>146619.02499999985</v>
      </c>
      <c r="L264" s="200">
        <f t="shared" si="19"/>
        <v>0</v>
      </c>
      <c r="M264" s="200">
        <f t="shared" si="19"/>
        <v>24596873.73099999</v>
      </c>
      <c r="N264" s="189"/>
    </row>
    <row r="265" spans="5:13" ht="12.75">
      <c r="E265" s="143"/>
      <c r="F265" s="143"/>
      <c r="G265" s="143"/>
      <c r="K265" s="143"/>
      <c r="L265" s="143"/>
      <c r="M265" s="143"/>
    </row>
    <row r="266" spans="5:13" ht="12.75">
      <c r="E266" s="143"/>
      <c r="F266" s="143"/>
      <c r="G266" s="143"/>
      <c r="K266" s="143"/>
      <c r="L266" s="143"/>
      <c r="M266" s="143"/>
    </row>
    <row r="267" spans="5:13" ht="12.75">
      <c r="E267" s="143"/>
      <c r="F267" s="143"/>
      <c r="G267" s="143"/>
      <c r="K267" s="143"/>
      <c r="L267" s="143"/>
      <c r="M267" s="143"/>
    </row>
    <row r="268" spans="5:13" ht="12.75">
      <c r="E268" s="143"/>
      <c r="F268" s="143"/>
      <c r="G268" s="143"/>
      <c r="K268" s="143"/>
      <c r="L268" s="143"/>
      <c r="M268" s="143"/>
    </row>
    <row r="269" spans="5:13" ht="12.75">
      <c r="E269" s="143"/>
      <c r="F269" s="143"/>
      <c r="G269" s="143"/>
      <c r="K269" s="143"/>
      <c r="L269" s="143"/>
      <c r="M269" s="143"/>
    </row>
    <row r="270" spans="5:13" ht="12.75">
      <c r="E270" s="143"/>
      <c r="F270" s="143"/>
      <c r="G270" s="143"/>
      <c r="K270" s="143"/>
      <c r="L270" s="143"/>
      <c r="M270" s="143"/>
    </row>
    <row r="271" spans="5:13" ht="12.75">
      <c r="E271" s="143"/>
      <c r="F271" s="143"/>
      <c r="G271" s="143"/>
      <c r="K271" s="143"/>
      <c r="L271" s="143"/>
      <c r="M271" s="143"/>
    </row>
    <row r="272" spans="5:13" ht="12.75">
      <c r="E272" s="143"/>
      <c r="F272" s="143"/>
      <c r="G272" s="143"/>
      <c r="K272" s="143"/>
      <c r="L272" s="143"/>
      <c r="M272" s="143"/>
    </row>
    <row r="273" spans="5:13" ht="12.75">
      <c r="E273" s="143"/>
      <c r="F273" s="143"/>
      <c r="G273" s="143"/>
      <c r="K273" s="143"/>
      <c r="L273" s="143"/>
      <c r="M273" s="143"/>
    </row>
    <row r="274" spans="5:13" ht="12.75">
      <c r="E274" s="143"/>
      <c r="F274" s="143"/>
      <c r="G274" s="143"/>
      <c r="K274" s="143"/>
      <c r="L274" s="143"/>
      <c r="M274" s="143"/>
    </row>
    <row r="275" spans="5:13" ht="12.75">
      <c r="E275" s="143"/>
      <c r="F275" s="143"/>
      <c r="G275" s="143"/>
      <c r="K275" s="143"/>
      <c r="L275" s="143"/>
      <c r="M275" s="143"/>
    </row>
    <row r="276" spans="5:13" ht="12.75">
      <c r="E276" s="143"/>
      <c r="F276" s="143"/>
      <c r="G276" s="143"/>
      <c r="K276" s="143"/>
      <c r="L276" s="143"/>
      <c r="M276" s="143"/>
    </row>
    <row r="277" spans="5:13" ht="12.75">
      <c r="E277" s="143"/>
      <c r="F277" s="143"/>
      <c r="G277" s="143"/>
      <c r="K277" s="143"/>
      <c r="L277" s="143"/>
      <c r="M277" s="143"/>
    </row>
    <row r="278" spans="5:13" ht="12.75">
      <c r="E278" s="143"/>
      <c r="F278" s="143"/>
      <c r="G278" s="143"/>
      <c r="K278" s="143"/>
      <c r="L278" s="143"/>
      <c r="M278" s="143"/>
    </row>
    <row r="279" spans="5:13" ht="12.75">
      <c r="E279" s="143"/>
      <c r="F279" s="143"/>
      <c r="G279" s="143"/>
      <c r="K279" s="143"/>
      <c r="L279" s="143"/>
      <c r="M279" s="143"/>
    </row>
    <row r="280" spans="5:13" ht="12.75">
      <c r="E280" s="143"/>
      <c r="F280" s="143"/>
      <c r="G280" s="143"/>
      <c r="K280" s="143"/>
      <c r="L280" s="143"/>
      <c r="M280" s="143"/>
    </row>
    <row r="281" spans="5:13" ht="12.75">
      <c r="E281" s="143"/>
      <c r="F281" s="143"/>
      <c r="G281" s="143"/>
      <c r="K281" s="143"/>
      <c r="L281" s="143"/>
      <c r="M281" s="143"/>
    </row>
    <row r="282" spans="5:13" ht="12.75">
      <c r="E282" s="143"/>
      <c r="F282" s="143"/>
      <c r="G282" s="143"/>
      <c r="K282" s="143"/>
      <c r="L282" s="143"/>
      <c r="M282" s="143"/>
    </row>
    <row r="283" spans="5:13" ht="12.75">
      <c r="E283" s="143"/>
      <c r="F283" s="143"/>
      <c r="G283" s="143"/>
      <c r="K283" s="143"/>
      <c r="L283" s="143"/>
      <c r="M283" s="143"/>
    </row>
    <row r="284" spans="5:13" ht="12.75">
      <c r="E284" s="143"/>
      <c r="F284" s="143"/>
      <c r="G284" s="143"/>
      <c r="K284" s="143"/>
      <c r="L284" s="143"/>
      <c r="M284" s="143"/>
    </row>
    <row r="285" spans="5:13" ht="12.75">
      <c r="E285" s="143"/>
      <c r="F285" s="143"/>
      <c r="G285" s="143"/>
      <c r="K285" s="143"/>
      <c r="L285" s="143"/>
      <c r="M285" s="143"/>
    </row>
    <row r="286" spans="5:13" ht="12.75">
      <c r="E286" s="143"/>
      <c r="F286" s="143"/>
      <c r="G286" s="143"/>
      <c r="K286" s="143"/>
      <c r="L286" s="143"/>
      <c r="M286" s="143"/>
    </row>
    <row r="287" spans="5:13" ht="12.75">
      <c r="E287" s="143"/>
      <c r="F287" s="143"/>
      <c r="G287" s="143"/>
      <c r="K287" s="143"/>
      <c r="L287" s="143"/>
      <c r="M287" s="143"/>
    </row>
    <row r="288" spans="5:13" ht="12.75">
      <c r="E288" s="143"/>
      <c r="F288" s="143"/>
      <c r="G288" s="143"/>
      <c r="K288" s="143"/>
      <c r="L288" s="143"/>
      <c r="M288" s="143"/>
    </row>
    <row r="289" spans="5:13" ht="12.75">
      <c r="E289" s="143"/>
      <c r="F289" s="143"/>
      <c r="G289" s="143"/>
      <c r="K289" s="143"/>
      <c r="L289" s="143"/>
      <c r="M289" s="143"/>
    </row>
    <row r="290" spans="5:13" ht="12.75">
      <c r="E290" s="143"/>
      <c r="F290" s="143"/>
      <c r="G290" s="143"/>
      <c r="K290" s="143"/>
      <c r="L290" s="143"/>
      <c r="M290" s="143"/>
    </row>
    <row r="291" spans="5:13" ht="12.75">
      <c r="E291" s="143"/>
      <c r="F291" s="143"/>
      <c r="G291" s="143"/>
      <c r="K291" s="143"/>
      <c r="L291" s="143"/>
      <c r="M291" s="143"/>
    </row>
    <row r="292" spans="5:13" ht="12.75">
      <c r="E292" s="143"/>
      <c r="F292" s="143"/>
      <c r="G292" s="143"/>
      <c r="K292" s="143"/>
      <c r="L292" s="143"/>
      <c r="M292" s="143"/>
    </row>
    <row r="293" spans="5:13" ht="12.75">
      <c r="E293" s="143"/>
      <c r="F293" s="143"/>
      <c r="G293" s="143"/>
      <c r="K293" s="143"/>
      <c r="L293" s="143"/>
      <c r="M293" s="143"/>
    </row>
    <row r="294" spans="5:13" ht="12.75">
      <c r="E294" s="143"/>
      <c r="F294" s="143"/>
      <c r="G294" s="143"/>
      <c r="K294" s="143"/>
      <c r="L294" s="143"/>
      <c r="M294" s="143"/>
    </row>
    <row r="295" spans="5:13" ht="12.75">
      <c r="E295" s="143"/>
      <c r="F295" s="143"/>
      <c r="G295" s="143"/>
      <c r="K295" s="143"/>
      <c r="L295" s="143"/>
      <c r="M295" s="143"/>
    </row>
    <row r="296" spans="5:13" ht="12.75">
      <c r="E296" s="143"/>
      <c r="F296" s="143"/>
      <c r="G296" s="143"/>
      <c r="K296" s="143"/>
      <c r="L296" s="143"/>
      <c r="M296" s="143"/>
    </row>
    <row r="297" spans="5:13" ht="12.75">
      <c r="E297" s="143"/>
      <c r="F297" s="143"/>
      <c r="G297" s="143"/>
      <c r="K297" s="143"/>
      <c r="L297" s="143"/>
      <c r="M297" s="143"/>
    </row>
    <row r="298" spans="5:13" ht="12.75">
      <c r="E298" s="143"/>
      <c r="F298" s="143"/>
      <c r="G298" s="143"/>
      <c r="K298" s="143"/>
      <c r="L298" s="143"/>
      <c r="M298" s="143"/>
    </row>
    <row r="299" spans="5:13" ht="12.75">
      <c r="E299" s="143"/>
      <c r="F299" s="143"/>
      <c r="G299" s="143"/>
      <c r="K299" s="143"/>
      <c r="L299" s="143"/>
      <c r="M299" s="143"/>
    </row>
    <row r="300" spans="5:13" ht="12.75">
      <c r="E300" s="143"/>
      <c r="F300" s="143"/>
      <c r="G300" s="143"/>
      <c r="K300" s="143"/>
      <c r="L300" s="143"/>
      <c r="M300" s="143"/>
    </row>
    <row r="301" spans="5:13" ht="12.75">
      <c r="E301" s="143"/>
      <c r="F301" s="143"/>
      <c r="G301" s="143"/>
      <c r="K301" s="143"/>
      <c r="L301" s="143"/>
      <c r="M301" s="143"/>
    </row>
    <row r="302" spans="5:13" ht="12.75">
      <c r="E302" s="143"/>
      <c r="F302" s="143"/>
      <c r="G302" s="143"/>
      <c r="K302" s="143"/>
      <c r="L302" s="143"/>
      <c r="M302" s="143"/>
    </row>
    <row r="303" spans="5:13" ht="12.75">
      <c r="E303" s="143"/>
      <c r="F303" s="143"/>
      <c r="G303" s="143"/>
      <c r="K303" s="143"/>
      <c r="L303" s="143"/>
      <c r="M303" s="143"/>
    </row>
    <row r="304" spans="5:13" ht="12.75">
      <c r="E304" s="143"/>
      <c r="F304" s="143"/>
      <c r="G304" s="143"/>
      <c r="K304" s="143"/>
      <c r="L304" s="143"/>
      <c r="M304" s="143"/>
    </row>
    <row r="305" spans="5:13" ht="12.75">
      <c r="E305" s="143"/>
      <c r="F305" s="143"/>
      <c r="G305" s="143"/>
      <c r="K305" s="143"/>
      <c r="L305" s="143"/>
      <c r="M305" s="143"/>
    </row>
    <row r="306" spans="5:13" ht="12.75">
      <c r="E306" s="143"/>
      <c r="F306" s="143"/>
      <c r="G306" s="143"/>
      <c r="K306" s="143"/>
      <c r="L306" s="143"/>
      <c r="M306" s="143"/>
    </row>
    <row r="307" spans="5:13" ht="12.75">
      <c r="E307" s="143"/>
      <c r="F307" s="143"/>
      <c r="G307" s="143"/>
      <c r="K307" s="143"/>
      <c r="L307" s="143"/>
      <c r="M307" s="143"/>
    </row>
    <row r="308" spans="5:13" ht="12.75">
      <c r="E308" s="143"/>
      <c r="F308" s="143"/>
      <c r="G308" s="143"/>
      <c r="K308" s="143"/>
      <c r="L308" s="143"/>
      <c r="M308" s="143"/>
    </row>
    <row r="309" spans="5:13" ht="12.75">
      <c r="E309" s="143"/>
      <c r="F309" s="143"/>
      <c r="G309" s="143"/>
      <c r="K309" s="143"/>
      <c r="L309" s="143"/>
      <c r="M309" s="143"/>
    </row>
    <row r="310" spans="5:13" ht="12.75">
      <c r="E310" s="143"/>
      <c r="F310" s="143"/>
      <c r="G310" s="143"/>
      <c r="K310" s="143"/>
      <c r="L310" s="143"/>
      <c r="M310" s="143"/>
    </row>
    <row r="311" spans="5:13" ht="12.75">
      <c r="E311" s="143"/>
      <c r="F311" s="143"/>
      <c r="G311" s="143"/>
      <c r="K311" s="143"/>
      <c r="L311" s="143"/>
      <c r="M311" s="143"/>
    </row>
    <row r="312" spans="5:13" ht="12.75">
      <c r="E312" s="143"/>
      <c r="F312" s="143"/>
      <c r="G312" s="143"/>
      <c r="K312" s="143"/>
      <c r="L312" s="143"/>
      <c r="M312" s="143"/>
    </row>
    <row r="313" spans="5:13" ht="12.75">
      <c r="E313" s="143"/>
      <c r="F313" s="143"/>
      <c r="G313" s="143"/>
      <c r="K313" s="143"/>
      <c r="L313" s="143"/>
      <c r="M313" s="143"/>
    </row>
    <row r="314" spans="5:13" ht="12.75">
      <c r="E314" s="143"/>
      <c r="F314" s="143"/>
      <c r="G314" s="143"/>
      <c r="K314" s="143"/>
      <c r="L314" s="143"/>
      <c r="M314" s="143"/>
    </row>
    <row r="315" spans="5:13" ht="12.75">
      <c r="E315" s="143"/>
      <c r="F315" s="143"/>
      <c r="G315" s="143"/>
      <c r="K315" s="143"/>
      <c r="L315" s="143"/>
      <c r="M315" s="143"/>
    </row>
    <row r="316" spans="5:13" ht="12.75">
      <c r="E316" s="143"/>
      <c r="F316" s="143"/>
      <c r="G316" s="143"/>
      <c r="K316" s="143"/>
      <c r="L316" s="143"/>
      <c r="M316" s="143"/>
    </row>
    <row r="317" spans="5:13" ht="12.75">
      <c r="E317" s="143"/>
      <c r="F317" s="143"/>
      <c r="G317" s="143"/>
      <c r="K317" s="143"/>
      <c r="L317" s="143"/>
      <c r="M317" s="143"/>
    </row>
    <row r="318" spans="5:13" ht="12.75">
      <c r="E318" s="143"/>
      <c r="F318" s="143"/>
      <c r="G318" s="143"/>
      <c r="K318" s="143"/>
      <c r="L318" s="143"/>
      <c r="M318" s="143"/>
    </row>
    <row r="319" spans="5:13" ht="12.75">
      <c r="E319" s="143"/>
      <c r="F319" s="143"/>
      <c r="G319" s="143"/>
      <c r="K319" s="143"/>
      <c r="L319" s="143"/>
      <c r="M319" s="143"/>
    </row>
    <row r="320" spans="5:13" ht="12.75">
      <c r="E320" s="143"/>
      <c r="F320" s="143"/>
      <c r="G320" s="143"/>
      <c r="K320" s="143"/>
      <c r="L320" s="143"/>
      <c r="M320" s="143"/>
    </row>
    <row r="321" spans="5:13" ht="12.75">
      <c r="E321" s="143"/>
      <c r="F321" s="143"/>
      <c r="G321" s="143"/>
      <c r="K321" s="143"/>
      <c r="L321" s="143"/>
      <c r="M321" s="143"/>
    </row>
    <row r="322" spans="5:13" ht="12.75">
      <c r="E322" s="143"/>
      <c r="F322" s="143"/>
      <c r="G322" s="143"/>
      <c r="K322" s="143"/>
      <c r="L322" s="143"/>
      <c r="M322" s="143"/>
    </row>
    <row r="323" spans="5:13" ht="12.75">
      <c r="E323" s="143"/>
      <c r="F323" s="143"/>
      <c r="G323" s="143"/>
      <c r="K323" s="143"/>
      <c r="L323" s="143"/>
      <c r="M323" s="143"/>
    </row>
    <row r="324" spans="5:13" ht="12.75">
      <c r="E324" s="143"/>
      <c r="F324" s="143"/>
      <c r="G324" s="143"/>
      <c r="K324" s="143"/>
      <c r="L324" s="143"/>
      <c r="M324" s="143"/>
    </row>
    <row r="325" spans="5:13" ht="12.75">
      <c r="E325" s="143"/>
      <c r="F325" s="143"/>
      <c r="G325" s="143"/>
      <c r="K325" s="143"/>
      <c r="L325" s="143"/>
      <c r="M325" s="143"/>
    </row>
    <row r="326" spans="5:13" ht="12.75">
      <c r="E326" s="143"/>
      <c r="F326" s="143"/>
      <c r="G326" s="143"/>
      <c r="K326" s="143"/>
      <c r="L326" s="143"/>
      <c r="M326" s="143"/>
    </row>
    <row r="327" spans="5:13" ht="12.75">
      <c r="E327" s="143"/>
      <c r="F327" s="143"/>
      <c r="G327" s="143"/>
      <c r="K327" s="143"/>
      <c r="L327" s="143"/>
      <c r="M327" s="143"/>
    </row>
    <row r="328" spans="5:13" ht="12.75">
      <c r="E328" s="143"/>
      <c r="F328" s="143"/>
      <c r="G328" s="143"/>
      <c r="K328" s="143"/>
      <c r="L328" s="143"/>
      <c r="M328" s="143"/>
    </row>
    <row r="329" spans="5:13" ht="12.75">
      <c r="E329" s="143"/>
      <c r="F329" s="143"/>
      <c r="G329" s="143"/>
      <c r="K329" s="143"/>
      <c r="L329" s="143"/>
      <c r="M329" s="143"/>
    </row>
    <row r="330" spans="5:13" ht="12.75">
      <c r="E330" s="143"/>
      <c r="F330" s="143"/>
      <c r="G330" s="143"/>
      <c r="K330" s="143"/>
      <c r="L330" s="143"/>
      <c r="M330" s="143"/>
    </row>
    <row r="331" spans="5:13" ht="12.75">
      <c r="E331" s="143"/>
      <c r="F331" s="143"/>
      <c r="G331" s="143"/>
      <c r="K331" s="143"/>
      <c r="L331" s="143"/>
      <c r="M331" s="143"/>
    </row>
    <row r="332" spans="5:13" ht="12.75">
      <c r="E332" s="143"/>
      <c r="F332" s="143"/>
      <c r="G332" s="143"/>
      <c r="K332" s="143"/>
      <c r="L332" s="143"/>
      <c r="M332" s="143"/>
    </row>
    <row r="333" spans="5:13" ht="12.75">
      <c r="E333" s="143"/>
      <c r="F333" s="143"/>
      <c r="G333" s="143"/>
      <c r="K333" s="143"/>
      <c r="L333" s="143"/>
      <c r="M333" s="143"/>
    </row>
    <row r="334" spans="5:13" ht="12.75">
      <c r="E334" s="143"/>
      <c r="F334" s="143"/>
      <c r="G334" s="143"/>
      <c r="K334" s="143"/>
      <c r="L334" s="143"/>
      <c r="M334" s="143"/>
    </row>
    <row r="335" spans="5:13" ht="12.75">
      <c r="E335" s="143"/>
      <c r="F335" s="143"/>
      <c r="G335" s="143"/>
      <c r="K335" s="143"/>
      <c r="L335" s="143"/>
      <c r="M335" s="143"/>
    </row>
    <row r="336" spans="5:13" ht="12.75">
      <c r="E336" s="143"/>
      <c r="F336" s="143"/>
      <c r="G336" s="143"/>
      <c r="K336" s="143"/>
      <c r="L336" s="143"/>
      <c r="M336" s="143"/>
    </row>
    <row r="337" spans="5:13" ht="12.75">
      <c r="E337" s="143"/>
      <c r="F337" s="143"/>
      <c r="G337" s="143"/>
      <c r="K337" s="143"/>
      <c r="L337" s="143"/>
      <c r="M337" s="143"/>
    </row>
    <row r="338" spans="5:13" ht="12.75">
      <c r="E338" s="143"/>
      <c r="F338" s="143"/>
      <c r="G338" s="143"/>
      <c r="K338" s="143"/>
      <c r="L338" s="143"/>
      <c r="M338" s="143"/>
    </row>
    <row r="339" spans="5:13" ht="12.75">
      <c r="E339" s="143"/>
      <c r="F339" s="143"/>
      <c r="G339" s="143"/>
      <c r="K339" s="143"/>
      <c r="L339" s="143"/>
      <c r="M339" s="143"/>
    </row>
    <row r="340" spans="5:13" ht="12.75">
      <c r="E340" s="143"/>
      <c r="F340" s="143"/>
      <c r="G340" s="143"/>
      <c r="K340" s="143"/>
      <c r="L340" s="143"/>
      <c r="M340" s="143"/>
    </row>
    <row r="341" spans="5:13" ht="12.75">
      <c r="E341" s="143"/>
      <c r="F341" s="143"/>
      <c r="G341" s="143"/>
      <c r="K341" s="143"/>
      <c r="L341" s="143"/>
      <c r="M341" s="143"/>
    </row>
    <row r="342" spans="5:13" ht="12.75">
      <c r="E342" s="143"/>
      <c r="F342" s="143"/>
      <c r="G342" s="143"/>
      <c r="K342" s="143"/>
      <c r="L342" s="143"/>
      <c r="M342" s="143"/>
    </row>
    <row r="343" spans="5:13" ht="12.75">
      <c r="E343" s="143"/>
      <c r="F343" s="143"/>
      <c r="G343" s="143"/>
      <c r="K343" s="143"/>
      <c r="L343" s="143"/>
      <c r="M343" s="143"/>
    </row>
    <row r="344" spans="5:13" ht="12.75">
      <c r="E344" s="143"/>
      <c r="F344" s="143"/>
      <c r="G344" s="143"/>
      <c r="K344" s="143"/>
      <c r="L344" s="143"/>
      <c r="M344" s="143"/>
    </row>
    <row r="345" spans="5:13" ht="12.75">
      <c r="E345" s="143"/>
      <c r="F345" s="143"/>
      <c r="G345" s="143"/>
      <c r="K345" s="143"/>
      <c r="L345" s="143"/>
      <c r="M345" s="143"/>
    </row>
    <row r="346" spans="5:13" ht="12.75">
      <c r="E346" s="143"/>
      <c r="F346" s="143"/>
      <c r="G346" s="143"/>
      <c r="K346" s="143"/>
      <c r="L346" s="143"/>
      <c r="M346" s="143"/>
    </row>
    <row r="347" spans="5:13" ht="12.75">
      <c r="E347" s="143"/>
      <c r="F347" s="143"/>
      <c r="G347" s="143"/>
      <c r="K347" s="143"/>
      <c r="L347" s="143"/>
      <c r="M347" s="143"/>
    </row>
    <row r="348" spans="5:13" ht="12.75">
      <c r="E348" s="143"/>
      <c r="F348" s="143"/>
      <c r="G348" s="143"/>
      <c r="K348" s="143"/>
      <c r="L348" s="143"/>
      <c r="M348" s="143"/>
    </row>
    <row r="349" spans="5:13" ht="12.75">
      <c r="E349" s="143"/>
      <c r="F349" s="143"/>
      <c r="G349" s="143"/>
      <c r="K349" s="143"/>
      <c r="L349" s="143"/>
      <c r="M349" s="143"/>
    </row>
    <row r="350" spans="5:13" ht="12.75">
      <c r="E350" s="143"/>
      <c r="F350" s="143"/>
      <c r="G350" s="143"/>
      <c r="K350" s="143"/>
      <c r="L350" s="143"/>
      <c r="M350" s="143"/>
    </row>
    <row r="351" spans="5:13" ht="12.75">
      <c r="E351" s="143"/>
      <c r="F351" s="143"/>
      <c r="G351" s="143"/>
      <c r="K351" s="143"/>
      <c r="L351" s="143"/>
      <c r="M351" s="143"/>
    </row>
    <row r="352" spans="5:13" ht="12.75">
      <c r="E352" s="143"/>
      <c r="F352" s="143"/>
      <c r="G352" s="143"/>
      <c r="K352" s="143"/>
      <c r="L352" s="143"/>
      <c r="M352" s="143"/>
    </row>
    <row r="353" spans="5:13" ht="12.75">
      <c r="E353" s="143"/>
      <c r="F353" s="143"/>
      <c r="G353" s="143"/>
      <c r="K353" s="143"/>
      <c r="L353" s="143"/>
      <c r="M353" s="143"/>
    </row>
    <row r="354" spans="5:13" ht="12.75">
      <c r="E354" s="143"/>
      <c r="F354" s="143"/>
      <c r="G354" s="143"/>
      <c r="K354" s="143"/>
      <c r="L354" s="143"/>
      <c r="M354" s="143"/>
    </row>
    <row r="355" spans="5:13" ht="12.75">
      <c r="E355" s="143"/>
      <c r="F355" s="143"/>
      <c r="G355" s="143"/>
      <c r="K355" s="143"/>
      <c r="L355" s="143"/>
      <c r="M355" s="143"/>
    </row>
    <row r="356" spans="5:13" ht="12.75">
      <c r="E356" s="143"/>
      <c r="F356" s="143"/>
      <c r="G356" s="143"/>
      <c r="K356" s="143"/>
      <c r="L356" s="143"/>
      <c r="M356" s="143"/>
    </row>
    <row r="357" spans="5:13" ht="12.75">
      <c r="E357" s="143"/>
      <c r="F357" s="143"/>
      <c r="G357" s="143"/>
      <c r="K357" s="143"/>
      <c r="L357" s="143"/>
      <c r="M357" s="143"/>
    </row>
    <row r="358" spans="5:13" ht="12.75">
      <c r="E358" s="143"/>
      <c r="F358" s="143"/>
      <c r="G358" s="143"/>
      <c r="K358" s="143"/>
      <c r="L358" s="143"/>
      <c r="M358" s="143"/>
    </row>
    <row r="359" spans="5:13" ht="12.75">
      <c r="E359" s="143"/>
      <c r="F359" s="143"/>
      <c r="G359" s="143"/>
      <c r="K359" s="143"/>
      <c r="L359" s="143"/>
      <c r="M359" s="143"/>
    </row>
    <row r="360" spans="5:13" ht="12.75">
      <c r="E360" s="143"/>
      <c r="F360" s="143"/>
      <c r="G360" s="143"/>
      <c r="K360" s="143"/>
      <c r="L360" s="143"/>
      <c r="M360" s="143"/>
    </row>
    <row r="361" spans="5:13" ht="12.75">
      <c r="E361" s="143"/>
      <c r="F361" s="143"/>
      <c r="G361" s="143"/>
      <c r="K361" s="143"/>
      <c r="L361" s="143"/>
      <c r="M361" s="143"/>
    </row>
    <row r="362" spans="5:13" ht="12.75">
      <c r="E362" s="143"/>
      <c r="F362" s="143"/>
      <c r="G362" s="143"/>
      <c r="K362" s="143"/>
      <c r="L362" s="143"/>
      <c r="M362" s="143"/>
    </row>
    <row r="363" spans="5:13" ht="12.75">
      <c r="E363" s="143"/>
      <c r="F363" s="143"/>
      <c r="G363" s="143"/>
      <c r="K363" s="143"/>
      <c r="L363" s="143"/>
      <c r="M363" s="143"/>
    </row>
    <row r="364" spans="5:13" ht="12.75">
      <c r="E364" s="143"/>
      <c r="F364" s="143"/>
      <c r="G364" s="143"/>
      <c r="K364" s="143"/>
      <c r="L364" s="143"/>
      <c r="M364" s="143"/>
    </row>
    <row r="365" spans="5:13" ht="12.75">
      <c r="E365" s="143"/>
      <c r="F365" s="143"/>
      <c r="G365" s="143"/>
      <c r="K365" s="143"/>
      <c r="L365" s="143"/>
      <c r="M365" s="143"/>
    </row>
    <row r="366" spans="5:13" ht="12.75">
      <c r="E366" s="143"/>
      <c r="F366" s="143"/>
      <c r="G366" s="143"/>
      <c r="K366" s="143"/>
      <c r="L366" s="143"/>
      <c r="M366" s="143"/>
    </row>
    <row r="367" spans="5:13" ht="12.75">
      <c r="E367" s="143"/>
      <c r="F367" s="143"/>
      <c r="G367" s="143"/>
      <c r="K367" s="143"/>
      <c r="L367" s="143"/>
      <c r="M367" s="143"/>
    </row>
    <row r="368" spans="5:13" ht="12.75">
      <c r="E368" s="143"/>
      <c r="F368" s="143"/>
      <c r="G368" s="143"/>
      <c r="K368" s="143"/>
      <c r="L368" s="143"/>
      <c r="M368" s="143"/>
    </row>
    <row r="369" spans="5:13" ht="12.75">
      <c r="E369" s="143"/>
      <c r="F369" s="143"/>
      <c r="G369" s="143"/>
      <c r="K369" s="143"/>
      <c r="L369" s="143"/>
      <c r="M369" s="143"/>
    </row>
    <row r="370" spans="5:13" ht="12.75">
      <c r="E370" s="143"/>
      <c r="F370" s="143"/>
      <c r="G370" s="143"/>
      <c r="K370" s="143"/>
      <c r="L370" s="143"/>
      <c r="M370" s="143"/>
    </row>
    <row r="371" spans="5:13" ht="12.75">
      <c r="E371" s="143"/>
      <c r="F371" s="143"/>
      <c r="G371" s="143"/>
      <c r="K371" s="143"/>
      <c r="L371" s="143"/>
      <c r="M371" s="143"/>
    </row>
    <row r="372" spans="5:13" ht="12.75">
      <c r="E372" s="143"/>
      <c r="F372" s="143"/>
      <c r="G372" s="143"/>
      <c r="K372" s="143"/>
      <c r="L372" s="143"/>
      <c r="M372" s="143"/>
    </row>
    <row r="373" spans="5:13" ht="12.75">
      <c r="E373" s="143"/>
      <c r="F373" s="143"/>
      <c r="G373" s="143"/>
      <c r="K373" s="143"/>
      <c r="L373" s="143"/>
      <c r="M373" s="143"/>
    </row>
    <row r="374" spans="5:13" ht="12.75">
      <c r="E374" s="143"/>
      <c r="F374" s="143"/>
      <c r="G374" s="143"/>
      <c r="K374" s="143"/>
      <c r="L374" s="143"/>
      <c r="M374" s="143"/>
    </row>
    <row r="375" spans="5:13" ht="12.75">
      <c r="E375" s="143"/>
      <c r="F375" s="143"/>
      <c r="G375" s="143"/>
      <c r="K375" s="143"/>
      <c r="L375" s="143"/>
      <c r="M375" s="143"/>
    </row>
    <row r="376" spans="5:13" ht="12.75">
      <c r="E376" s="143"/>
      <c r="F376" s="143"/>
      <c r="G376" s="143"/>
      <c r="K376" s="143"/>
      <c r="L376" s="143"/>
      <c r="M376" s="143"/>
    </row>
    <row r="377" spans="5:13" ht="12.75">
      <c r="E377" s="143"/>
      <c r="F377" s="143"/>
      <c r="G377" s="143"/>
      <c r="K377" s="143"/>
      <c r="L377" s="143"/>
      <c r="M377" s="143"/>
    </row>
    <row r="378" spans="5:13" ht="12.75">
      <c r="E378" s="143"/>
      <c r="F378" s="143"/>
      <c r="G378" s="143"/>
      <c r="K378" s="143"/>
      <c r="L378" s="143"/>
      <c r="M378" s="143"/>
    </row>
    <row r="379" spans="5:13" ht="12.75">
      <c r="E379" s="143"/>
      <c r="F379" s="143"/>
      <c r="G379" s="143"/>
      <c r="K379" s="143"/>
      <c r="L379" s="143"/>
      <c r="M379" s="143"/>
    </row>
    <row r="380" spans="5:13" ht="12.75">
      <c r="E380" s="143"/>
      <c r="F380" s="143"/>
      <c r="G380" s="143"/>
      <c r="K380" s="143"/>
      <c r="L380" s="143"/>
      <c r="M380" s="143"/>
    </row>
    <row r="381" spans="5:13" ht="12.75">
      <c r="E381" s="143"/>
      <c r="F381" s="143"/>
      <c r="G381" s="143"/>
      <c r="K381" s="143"/>
      <c r="L381" s="143"/>
      <c r="M381" s="143"/>
    </row>
    <row r="382" spans="5:13" ht="12.75">
      <c r="E382" s="143"/>
      <c r="F382" s="143"/>
      <c r="G382" s="143"/>
      <c r="K382" s="143"/>
      <c r="L382" s="143"/>
      <c r="M382" s="143"/>
    </row>
    <row r="383" spans="5:13" ht="12.75">
      <c r="E383" s="143"/>
      <c r="F383" s="143"/>
      <c r="G383" s="143"/>
      <c r="K383" s="143"/>
      <c r="L383" s="143"/>
      <c r="M383" s="143"/>
    </row>
    <row r="384" spans="5:13" ht="12.75">
      <c r="E384" s="143"/>
      <c r="F384" s="143"/>
      <c r="G384" s="143"/>
      <c r="K384" s="143"/>
      <c r="L384" s="143"/>
      <c r="M384" s="143"/>
    </row>
    <row r="385" spans="5:13" ht="12.75">
      <c r="E385" s="143"/>
      <c r="F385" s="143"/>
      <c r="G385" s="143"/>
      <c r="K385" s="143"/>
      <c r="L385" s="143"/>
      <c r="M385" s="143"/>
    </row>
    <row r="386" spans="5:13" ht="12.75">
      <c r="E386" s="143"/>
      <c r="F386" s="143"/>
      <c r="G386" s="143"/>
      <c r="K386" s="143"/>
      <c r="L386" s="143"/>
      <c r="M386" s="143"/>
    </row>
    <row r="387" spans="5:13" ht="12.75">
      <c r="E387" s="143"/>
      <c r="F387" s="143"/>
      <c r="G387" s="143"/>
      <c r="K387" s="143"/>
      <c r="L387" s="143"/>
      <c r="M387" s="143"/>
    </row>
    <row r="388" spans="5:13" ht="12.75">
      <c r="E388" s="143"/>
      <c r="F388" s="143"/>
      <c r="G388" s="143"/>
      <c r="K388" s="143"/>
      <c r="L388" s="143"/>
      <c r="M388" s="143"/>
    </row>
    <row r="389" spans="5:13" ht="12.75">
      <c r="E389" s="143"/>
      <c r="F389" s="143"/>
      <c r="G389" s="143"/>
      <c r="K389" s="143"/>
      <c r="L389" s="143"/>
      <c r="M389" s="143"/>
    </row>
    <row r="390" spans="5:13" ht="12.75">
      <c r="E390" s="143"/>
      <c r="F390" s="143"/>
      <c r="G390" s="143"/>
      <c r="K390" s="143"/>
      <c r="L390" s="143"/>
      <c r="M390" s="143"/>
    </row>
    <row r="391" spans="5:13" ht="12.75">
      <c r="E391" s="143"/>
      <c r="F391" s="143"/>
      <c r="G391" s="143"/>
      <c r="K391" s="143"/>
      <c r="L391" s="143"/>
      <c r="M391" s="143"/>
    </row>
    <row r="392" spans="5:13" ht="12.75">
      <c r="E392" s="143"/>
      <c r="F392" s="143"/>
      <c r="G392" s="143"/>
      <c r="K392" s="143"/>
      <c r="L392" s="143"/>
      <c r="M392" s="143"/>
    </row>
    <row r="393" spans="5:13" ht="12.75">
      <c r="E393" s="143"/>
      <c r="F393" s="143"/>
      <c r="G393" s="143"/>
      <c r="K393" s="143"/>
      <c r="L393" s="143"/>
      <c r="M393" s="143"/>
    </row>
    <row r="394" spans="5:13" ht="12.75">
      <c r="E394" s="143"/>
      <c r="F394" s="143"/>
      <c r="G394" s="143"/>
      <c r="K394" s="143"/>
      <c r="L394" s="143"/>
      <c r="M394" s="143"/>
    </row>
    <row r="395" spans="5:13" ht="12.75">
      <c r="E395" s="143"/>
      <c r="F395" s="143"/>
      <c r="G395" s="143"/>
      <c r="K395" s="143"/>
      <c r="L395" s="143"/>
      <c r="M395" s="143"/>
    </row>
    <row r="396" spans="5:13" ht="12.75">
      <c r="E396" s="143"/>
      <c r="F396" s="143"/>
      <c r="G396" s="143"/>
      <c r="K396" s="143"/>
      <c r="L396" s="143"/>
      <c r="M396" s="143"/>
    </row>
    <row r="397" spans="5:13" ht="12.75">
      <c r="E397" s="143"/>
      <c r="F397" s="143"/>
      <c r="G397" s="143"/>
      <c r="K397" s="143"/>
      <c r="L397" s="143"/>
      <c r="M397" s="143"/>
    </row>
    <row r="398" spans="5:13" ht="12.75">
      <c r="E398" s="143"/>
      <c r="F398" s="143"/>
      <c r="G398" s="143"/>
      <c r="K398" s="143"/>
      <c r="L398" s="143"/>
      <c r="M398" s="143"/>
    </row>
    <row r="399" spans="5:13" ht="12.75">
      <c r="E399" s="143"/>
      <c r="F399" s="143"/>
      <c r="G399" s="143"/>
      <c r="K399" s="143"/>
      <c r="L399" s="143"/>
      <c r="M399" s="143"/>
    </row>
    <row r="400" spans="5:13" ht="12.75">
      <c r="E400" s="143"/>
      <c r="F400" s="143"/>
      <c r="G400" s="143"/>
      <c r="K400" s="143"/>
      <c r="L400" s="143"/>
      <c r="M400" s="143"/>
    </row>
    <row r="401" spans="5:13" ht="12.75">
      <c r="E401" s="143"/>
      <c r="F401" s="143"/>
      <c r="G401" s="143"/>
      <c r="K401" s="143"/>
      <c r="L401" s="143"/>
      <c r="M401" s="143"/>
    </row>
    <row r="402" spans="5:13" ht="12.75">
      <c r="E402" s="143"/>
      <c r="F402" s="143"/>
      <c r="G402" s="143"/>
      <c r="K402" s="143"/>
      <c r="L402" s="143"/>
      <c r="M402" s="143"/>
    </row>
    <row r="403" spans="5:13" ht="12.75">
      <c r="E403" s="143"/>
      <c r="F403" s="143"/>
      <c r="G403" s="143"/>
      <c r="K403" s="143"/>
      <c r="L403" s="143"/>
      <c r="M403" s="143"/>
    </row>
    <row r="404" spans="5:13" ht="12.75">
      <c r="E404" s="143"/>
      <c r="F404" s="143"/>
      <c r="G404" s="143"/>
      <c r="K404" s="143"/>
      <c r="L404" s="143"/>
      <c r="M404" s="143"/>
    </row>
    <row r="405" spans="5:13" ht="12.75">
      <c r="E405" s="143"/>
      <c r="F405" s="143"/>
      <c r="G405" s="143"/>
      <c r="K405" s="143"/>
      <c r="L405" s="143"/>
      <c r="M405" s="143"/>
    </row>
    <row r="406" spans="5:13" ht="12.75">
      <c r="E406" s="143"/>
      <c r="F406" s="143"/>
      <c r="G406" s="143"/>
      <c r="K406" s="143"/>
      <c r="L406" s="143"/>
      <c r="M406" s="143"/>
    </row>
    <row r="407" spans="5:13" ht="12.75">
      <c r="E407" s="143"/>
      <c r="F407" s="143"/>
      <c r="G407" s="143"/>
      <c r="K407" s="143"/>
      <c r="L407" s="143"/>
      <c r="M407" s="143"/>
    </row>
    <row r="408" spans="5:13" ht="12.75">
      <c r="E408" s="143"/>
      <c r="F408" s="143"/>
      <c r="G408" s="143"/>
      <c r="K408" s="143"/>
      <c r="L408" s="143"/>
      <c r="M408" s="143"/>
    </row>
    <row r="409" spans="5:13" ht="12.75">
      <c r="E409" s="143"/>
      <c r="F409" s="143"/>
      <c r="G409" s="143"/>
      <c r="K409" s="143"/>
      <c r="L409" s="143"/>
      <c r="M409" s="143"/>
    </row>
    <row r="410" spans="5:13" ht="12.75">
      <c r="E410" s="143"/>
      <c r="F410" s="143"/>
      <c r="G410" s="143"/>
      <c r="K410" s="143"/>
      <c r="L410" s="143"/>
      <c r="M410" s="143"/>
    </row>
    <row r="411" spans="5:13" ht="12.75">
      <c r="E411" s="143"/>
      <c r="F411" s="143"/>
      <c r="G411" s="143"/>
      <c r="K411" s="143"/>
      <c r="L411" s="143"/>
      <c r="M411" s="143"/>
    </row>
    <row r="412" spans="5:13" ht="12.75">
      <c r="E412" s="143"/>
      <c r="F412" s="143"/>
      <c r="G412" s="143"/>
      <c r="K412" s="143"/>
      <c r="L412" s="143"/>
      <c r="M412" s="143"/>
    </row>
    <row r="413" spans="5:13" ht="12.75">
      <c r="E413" s="143"/>
      <c r="F413" s="143"/>
      <c r="G413" s="143"/>
      <c r="K413" s="143"/>
      <c r="L413" s="143"/>
      <c r="M413" s="143"/>
    </row>
    <row r="414" spans="5:13" ht="12.75">
      <c r="E414" s="143"/>
      <c r="F414" s="143"/>
      <c r="G414" s="143"/>
      <c r="K414" s="143"/>
      <c r="L414" s="143"/>
      <c r="M414" s="143"/>
    </row>
    <row r="415" spans="5:13" ht="12.75">
      <c r="E415" s="143"/>
      <c r="F415" s="143"/>
      <c r="G415" s="143"/>
      <c r="K415" s="143"/>
      <c r="L415" s="143"/>
      <c r="M415" s="143"/>
    </row>
    <row r="416" spans="5:13" ht="12.75">
      <c r="E416" s="143"/>
      <c r="F416" s="143"/>
      <c r="G416" s="143"/>
      <c r="K416" s="143"/>
      <c r="L416" s="143"/>
      <c r="M416" s="143"/>
    </row>
    <row r="417" spans="5:13" ht="12.75">
      <c r="E417" s="143"/>
      <c r="F417" s="143"/>
      <c r="G417" s="143"/>
      <c r="K417" s="143"/>
      <c r="L417" s="143"/>
      <c r="M417" s="143"/>
    </row>
    <row r="418" spans="5:13" ht="12.75">
      <c r="E418" s="143"/>
      <c r="F418" s="143"/>
      <c r="G418" s="143"/>
      <c r="K418" s="143"/>
      <c r="L418" s="143"/>
      <c r="M418" s="143"/>
    </row>
    <row r="419" spans="5:13" ht="12.75">
      <c r="E419" s="143"/>
      <c r="F419" s="143"/>
      <c r="G419" s="143"/>
      <c r="K419" s="143"/>
      <c r="L419" s="143"/>
      <c r="M419" s="143"/>
    </row>
    <row r="420" spans="5:13" ht="12.75">
      <c r="E420" s="143"/>
      <c r="F420" s="143"/>
      <c r="G420" s="143"/>
      <c r="K420" s="143"/>
      <c r="L420" s="143"/>
      <c r="M420" s="143"/>
    </row>
    <row r="421" spans="5:13" ht="12.75">
      <c r="E421" s="143"/>
      <c r="F421" s="143"/>
      <c r="G421" s="143"/>
      <c r="K421" s="143"/>
      <c r="L421" s="143"/>
      <c r="M421" s="143"/>
    </row>
    <row r="422" spans="5:13" ht="12.75">
      <c r="E422" s="143"/>
      <c r="F422" s="143"/>
      <c r="G422" s="143"/>
      <c r="K422" s="143"/>
      <c r="L422" s="143"/>
      <c r="M422" s="143"/>
    </row>
    <row r="423" spans="5:13" ht="12.75">
      <c r="E423" s="143"/>
      <c r="F423" s="143"/>
      <c r="G423" s="143"/>
      <c r="K423" s="143"/>
      <c r="L423" s="143"/>
      <c r="M423" s="143"/>
    </row>
    <row r="424" spans="5:13" ht="12.75">
      <c r="E424" s="143"/>
      <c r="F424" s="143"/>
      <c r="G424" s="143"/>
      <c r="K424" s="143"/>
      <c r="L424" s="143"/>
      <c r="M424" s="143"/>
    </row>
    <row r="425" spans="5:13" ht="12.75">
      <c r="E425" s="143"/>
      <c r="F425" s="143"/>
      <c r="G425" s="143"/>
      <c r="K425" s="143"/>
      <c r="L425" s="143"/>
      <c r="M425" s="143"/>
    </row>
    <row r="426" spans="5:13" ht="12.75">
      <c r="E426" s="143"/>
      <c r="F426" s="143"/>
      <c r="G426" s="143"/>
      <c r="K426" s="143"/>
      <c r="L426" s="143"/>
      <c r="M426" s="143"/>
    </row>
    <row r="427" spans="5:13" ht="12.75">
      <c r="E427" s="143"/>
      <c r="F427" s="143"/>
      <c r="G427" s="143"/>
      <c r="K427" s="143"/>
      <c r="L427" s="143"/>
      <c r="M427" s="143"/>
    </row>
    <row r="428" spans="5:13" ht="12.75">
      <c r="E428" s="143"/>
      <c r="F428" s="143"/>
      <c r="G428" s="143"/>
      <c r="K428" s="143"/>
      <c r="L428" s="143"/>
      <c r="M428" s="143"/>
    </row>
    <row r="429" spans="5:13" ht="12.75">
      <c r="E429" s="143"/>
      <c r="F429" s="143"/>
      <c r="G429" s="143"/>
      <c r="K429" s="143"/>
      <c r="L429" s="143"/>
      <c r="M429" s="143"/>
    </row>
    <row r="430" spans="5:13" ht="12.75">
      <c r="E430" s="143"/>
      <c r="F430" s="143"/>
      <c r="G430" s="143"/>
      <c r="K430" s="143"/>
      <c r="L430" s="143"/>
      <c r="M430" s="143"/>
    </row>
    <row r="431" spans="5:13" ht="12.75">
      <c r="E431" s="143"/>
      <c r="F431" s="143"/>
      <c r="G431" s="143"/>
      <c r="K431" s="143"/>
      <c r="L431" s="143"/>
      <c r="M431" s="143"/>
    </row>
    <row r="432" spans="5:13" ht="12.75">
      <c r="E432" s="143"/>
      <c r="F432" s="143"/>
      <c r="G432" s="143"/>
      <c r="K432" s="143"/>
      <c r="L432" s="143"/>
      <c r="M432" s="143"/>
    </row>
    <row r="433" spans="5:13" ht="12.75">
      <c r="E433" s="143"/>
      <c r="F433" s="143"/>
      <c r="G433" s="143"/>
      <c r="K433" s="143"/>
      <c r="L433" s="143"/>
      <c r="M433" s="143"/>
    </row>
    <row r="434" spans="5:13" ht="12.75">
      <c r="E434" s="143"/>
      <c r="F434" s="143"/>
      <c r="G434" s="143"/>
      <c r="K434" s="143"/>
      <c r="L434" s="143"/>
      <c r="M434" s="143"/>
    </row>
    <row r="435" spans="5:13" ht="12.75">
      <c r="E435" s="143"/>
      <c r="F435" s="143"/>
      <c r="G435" s="143"/>
      <c r="K435" s="143"/>
      <c r="L435" s="143"/>
      <c r="M435" s="143"/>
    </row>
    <row r="436" spans="5:13" ht="12.75">
      <c r="E436" s="143"/>
      <c r="F436" s="143"/>
      <c r="G436" s="143"/>
      <c r="K436" s="143"/>
      <c r="L436" s="143"/>
      <c r="M436" s="143"/>
    </row>
    <row r="437" spans="5:13" ht="12.75">
      <c r="E437" s="143"/>
      <c r="F437" s="143"/>
      <c r="G437" s="143"/>
      <c r="K437" s="143"/>
      <c r="L437" s="143"/>
      <c r="M437" s="143"/>
    </row>
    <row r="438" spans="5:13" ht="12.75">
      <c r="E438" s="143"/>
      <c r="F438" s="143"/>
      <c r="G438" s="143"/>
      <c r="K438" s="143"/>
      <c r="L438" s="143"/>
      <c r="M438" s="143"/>
    </row>
    <row r="439" spans="5:13" ht="12.75">
      <c r="E439" s="143"/>
      <c r="F439" s="143"/>
      <c r="G439" s="143"/>
      <c r="K439" s="143"/>
      <c r="L439" s="143"/>
      <c r="M439" s="143"/>
    </row>
    <row r="440" spans="5:13" ht="12.75">
      <c r="E440" s="143"/>
      <c r="F440" s="143"/>
      <c r="G440" s="143"/>
      <c r="K440" s="143"/>
      <c r="L440" s="143"/>
      <c r="M440" s="143"/>
    </row>
    <row r="441" spans="5:13" ht="12.75">
      <c r="E441" s="143"/>
      <c r="F441" s="143"/>
      <c r="G441" s="143"/>
      <c r="K441" s="143"/>
      <c r="L441" s="143"/>
      <c r="M441" s="143"/>
    </row>
    <row r="442" spans="5:13" ht="12.75">
      <c r="E442" s="143"/>
      <c r="F442" s="143"/>
      <c r="G442" s="143"/>
      <c r="K442" s="143"/>
      <c r="L442" s="143"/>
      <c r="M442" s="143"/>
    </row>
    <row r="443" spans="5:13" ht="12.75">
      <c r="E443" s="143"/>
      <c r="F443" s="143"/>
      <c r="G443" s="143"/>
      <c r="K443" s="143"/>
      <c r="L443" s="143"/>
      <c r="M443" s="143"/>
    </row>
    <row r="444" spans="5:13" ht="12.75">
      <c r="E444" s="143"/>
      <c r="F444" s="143"/>
      <c r="G444" s="143"/>
      <c r="K444" s="143"/>
      <c r="L444" s="143"/>
      <c r="M444" s="143"/>
    </row>
    <row r="445" spans="5:13" ht="12.75">
      <c r="E445" s="143"/>
      <c r="F445" s="143"/>
      <c r="G445" s="143"/>
      <c r="K445" s="143"/>
      <c r="L445" s="143"/>
      <c r="M445" s="143"/>
    </row>
    <row r="446" spans="5:13" ht="12.75">
      <c r="E446" s="143"/>
      <c r="F446" s="143"/>
      <c r="G446" s="143"/>
      <c r="K446" s="143"/>
      <c r="L446" s="143"/>
      <c r="M446" s="143"/>
    </row>
    <row r="447" spans="5:13" ht="12.75">
      <c r="E447" s="143"/>
      <c r="F447" s="143"/>
      <c r="G447" s="143"/>
      <c r="K447" s="143"/>
      <c r="L447" s="143"/>
      <c r="M447" s="143"/>
    </row>
    <row r="448" spans="5:13" ht="12.75">
      <c r="E448" s="143"/>
      <c r="F448" s="143"/>
      <c r="G448" s="143"/>
      <c r="K448" s="143"/>
      <c r="L448" s="143"/>
      <c r="M448" s="143"/>
    </row>
    <row r="449" spans="5:13" ht="12.75">
      <c r="E449" s="143"/>
      <c r="F449" s="143"/>
      <c r="G449" s="143"/>
      <c r="K449" s="143"/>
      <c r="L449" s="143"/>
      <c r="M449" s="143"/>
    </row>
    <row r="450" spans="5:13" ht="12.75">
      <c r="E450" s="143"/>
      <c r="F450" s="143"/>
      <c r="G450" s="143"/>
      <c r="K450" s="143"/>
      <c r="L450" s="143"/>
      <c r="M450" s="143"/>
    </row>
    <row r="451" spans="5:13" ht="12.75">
      <c r="E451" s="143"/>
      <c r="F451" s="143"/>
      <c r="G451" s="143"/>
      <c r="K451" s="143"/>
      <c r="L451" s="143"/>
      <c r="M451" s="143"/>
    </row>
    <row r="452" spans="5:13" ht="12.75">
      <c r="E452" s="143"/>
      <c r="F452" s="143"/>
      <c r="G452" s="143"/>
      <c r="K452" s="143"/>
      <c r="L452" s="143"/>
      <c r="M452" s="143"/>
    </row>
    <row r="453" spans="5:13" ht="12.75">
      <c r="E453" s="143"/>
      <c r="F453" s="143"/>
      <c r="G453" s="143"/>
      <c r="K453" s="143"/>
      <c r="L453" s="143"/>
      <c r="M453" s="143"/>
    </row>
    <row r="454" spans="5:13" ht="12.75">
      <c r="E454" s="143"/>
      <c r="F454" s="143"/>
      <c r="G454" s="143"/>
      <c r="K454" s="143"/>
      <c r="L454" s="143"/>
      <c r="M454" s="143"/>
    </row>
    <row r="455" spans="5:13" ht="12.75">
      <c r="E455" s="143"/>
      <c r="F455" s="143"/>
      <c r="G455" s="143"/>
      <c r="K455" s="143"/>
      <c r="L455" s="143"/>
      <c r="M455" s="143"/>
    </row>
    <row r="456" spans="5:13" ht="12.75">
      <c r="E456" s="143"/>
      <c r="F456" s="143"/>
      <c r="G456" s="143"/>
      <c r="K456" s="143"/>
      <c r="L456" s="143"/>
      <c r="M456" s="143"/>
    </row>
    <row r="457" spans="5:13" ht="12.75">
      <c r="E457" s="143"/>
      <c r="F457" s="143"/>
      <c r="G457" s="143"/>
      <c r="K457" s="143"/>
      <c r="L457" s="143"/>
      <c r="M457" s="143"/>
    </row>
    <row r="458" spans="5:13" ht="12.75">
      <c r="E458" s="143"/>
      <c r="F458" s="143"/>
      <c r="G458" s="143"/>
      <c r="K458" s="143"/>
      <c r="L458" s="143"/>
      <c r="M458" s="143"/>
    </row>
    <row r="459" spans="5:13" ht="12.75">
      <c r="E459" s="143"/>
      <c r="F459" s="143"/>
      <c r="G459" s="143"/>
      <c r="K459" s="143"/>
      <c r="L459" s="143"/>
      <c r="M459" s="143"/>
    </row>
    <row r="460" spans="5:13" ht="12.75">
      <c r="E460" s="143"/>
      <c r="F460" s="143"/>
      <c r="G460" s="143"/>
      <c r="K460" s="143"/>
      <c r="L460" s="143"/>
      <c r="M460" s="143"/>
    </row>
    <row r="461" spans="5:13" ht="12.75">
      <c r="E461" s="143"/>
      <c r="F461" s="143"/>
      <c r="G461" s="143"/>
      <c r="K461" s="143"/>
      <c r="L461" s="143"/>
      <c r="M461" s="143"/>
    </row>
    <row r="462" spans="5:13" ht="12.75">
      <c r="E462" s="143"/>
      <c r="F462" s="143"/>
      <c r="G462" s="143"/>
      <c r="K462" s="143"/>
      <c r="L462" s="143"/>
      <c r="M462" s="143"/>
    </row>
    <row r="463" spans="5:13" ht="12.75">
      <c r="E463" s="143"/>
      <c r="F463" s="143"/>
      <c r="G463" s="143"/>
      <c r="K463" s="143"/>
      <c r="L463" s="143"/>
      <c r="M463" s="143"/>
    </row>
    <row r="464" spans="5:13" ht="12.75">
      <c r="E464" s="143"/>
      <c r="F464" s="143"/>
      <c r="G464" s="143"/>
      <c r="K464" s="143"/>
      <c r="L464" s="143"/>
      <c r="M464" s="143"/>
    </row>
    <row r="465" spans="5:13" ht="12.75">
      <c r="E465" s="143"/>
      <c r="F465" s="143"/>
      <c r="G465" s="143"/>
      <c r="K465" s="143"/>
      <c r="L465" s="143"/>
      <c r="M465" s="143"/>
    </row>
    <row r="466" spans="5:13" ht="12.75">
      <c r="E466" s="143"/>
      <c r="F466" s="143"/>
      <c r="G466" s="143"/>
      <c r="K466" s="143"/>
      <c r="L466" s="143"/>
      <c r="M466" s="143"/>
    </row>
    <row r="467" spans="5:13" ht="12.75">
      <c r="E467" s="143"/>
      <c r="F467" s="143"/>
      <c r="G467" s="143"/>
      <c r="K467" s="143"/>
      <c r="L467" s="143"/>
      <c r="M467" s="143"/>
    </row>
    <row r="468" spans="5:13" ht="12.75">
      <c r="E468" s="143"/>
      <c r="F468" s="143"/>
      <c r="G468" s="143"/>
      <c r="K468" s="143"/>
      <c r="L468" s="143"/>
      <c r="M468" s="143"/>
    </row>
    <row r="469" spans="5:13" ht="12.75">
      <c r="E469" s="143"/>
      <c r="F469" s="143"/>
      <c r="G469" s="143"/>
      <c r="K469" s="143"/>
      <c r="L469" s="143"/>
      <c r="M469" s="143"/>
    </row>
    <row r="470" spans="5:13" ht="12.75">
      <c r="E470" s="143"/>
      <c r="F470" s="143"/>
      <c r="G470" s="143"/>
      <c r="K470" s="143"/>
      <c r="L470" s="143"/>
      <c r="M470" s="143"/>
    </row>
    <row r="471" spans="5:13" ht="12.75">
      <c r="E471" s="143"/>
      <c r="F471" s="143"/>
      <c r="G471" s="143"/>
      <c r="K471" s="143"/>
      <c r="L471" s="143"/>
      <c r="M471" s="143"/>
    </row>
    <row r="472" spans="5:13" ht="12.75">
      <c r="E472" s="143"/>
      <c r="F472" s="143"/>
      <c r="G472" s="143"/>
      <c r="K472" s="143"/>
      <c r="L472" s="143"/>
      <c r="M472" s="143"/>
    </row>
    <row r="473" spans="5:13" ht="12.75">
      <c r="E473" s="143"/>
      <c r="F473" s="143"/>
      <c r="G473" s="143"/>
      <c r="K473" s="143"/>
      <c r="L473" s="143"/>
      <c r="M473" s="143"/>
    </row>
    <row r="474" spans="5:13" ht="12.75">
      <c r="E474" s="143"/>
      <c r="F474" s="143"/>
      <c r="G474" s="143"/>
      <c r="K474" s="143"/>
      <c r="L474" s="143"/>
      <c r="M474" s="143"/>
    </row>
    <row r="475" spans="5:13" ht="12.75">
      <c r="E475" s="143"/>
      <c r="F475" s="143"/>
      <c r="G475" s="143"/>
      <c r="K475" s="143"/>
      <c r="L475" s="143"/>
      <c r="M475" s="143"/>
    </row>
    <row r="476" spans="5:13" ht="12.75">
      <c r="E476" s="143"/>
      <c r="F476" s="143"/>
      <c r="G476" s="143"/>
      <c r="K476" s="143"/>
      <c r="L476" s="143"/>
      <c r="M476" s="143"/>
    </row>
    <row r="477" spans="5:13" ht="12.75">
      <c r="E477" s="143"/>
      <c r="F477" s="143"/>
      <c r="G477" s="143"/>
      <c r="K477" s="143"/>
      <c r="L477" s="143"/>
      <c r="M477" s="143"/>
    </row>
    <row r="478" spans="5:13" ht="12.75">
      <c r="E478" s="143"/>
      <c r="F478" s="143"/>
      <c r="G478" s="143"/>
      <c r="K478" s="143"/>
      <c r="L478" s="143"/>
      <c r="M478" s="143"/>
    </row>
    <row r="479" spans="5:13" ht="12.75">
      <c r="E479" s="143"/>
      <c r="F479" s="143"/>
      <c r="G479" s="143"/>
      <c r="K479" s="143"/>
      <c r="L479" s="143"/>
      <c r="M479" s="143"/>
    </row>
    <row r="480" spans="5:13" ht="12.75">
      <c r="E480" s="143"/>
      <c r="F480" s="143"/>
      <c r="G480" s="143"/>
      <c r="K480" s="143"/>
      <c r="L480" s="143"/>
      <c r="M480" s="143"/>
    </row>
    <row r="481" spans="5:13" ht="12.75">
      <c r="E481" s="143"/>
      <c r="F481" s="143"/>
      <c r="G481" s="143"/>
      <c r="K481" s="143"/>
      <c r="L481" s="143"/>
      <c r="M481" s="143"/>
    </row>
    <row r="482" spans="5:13" ht="12.75">
      <c r="E482" s="143"/>
      <c r="F482" s="143"/>
      <c r="G482" s="143"/>
      <c r="K482" s="143"/>
      <c r="L482" s="143"/>
      <c r="M482" s="143"/>
    </row>
    <row r="483" spans="5:13" ht="12.75">
      <c r="E483" s="143"/>
      <c r="F483" s="143"/>
      <c r="G483" s="143"/>
      <c r="K483" s="143"/>
      <c r="L483" s="143"/>
      <c r="M483" s="143"/>
    </row>
    <row r="484" spans="5:13" ht="12.75">
      <c r="E484" s="143"/>
      <c r="F484" s="143"/>
      <c r="G484" s="143"/>
      <c r="K484" s="143"/>
      <c r="L484" s="143"/>
      <c r="M484" s="143"/>
    </row>
    <row r="485" spans="5:13" ht="12.75">
      <c r="E485" s="143"/>
      <c r="F485" s="143"/>
      <c r="G485" s="143"/>
      <c r="K485" s="143"/>
      <c r="L485" s="143"/>
      <c r="M485" s="143"/>
    </row>
    <row r="486" spans="5:13" ht="12.75">
      <c r="E486" s="143"/>
      <c r="F486" s="143"/>
      <c r="G486" s="143"/>
      <c r="K486" s="143"/>
      <c r="L486" s="143"/>
      <c r="M486" s="143"/>
    </row>
    <row r="487" spans="5:13" ht="12.75">
      <c r="E487" s="143"/>
      <c r="F487" s="143"/>
      <c r="G487" s="143"/>
      <c r="K487" s="143"/>
      <c r="L487" s="143"/>
      <c r="M487" s="143"/>
    </row>
    <row r="488" spans="5:13" ht="12.75">
      <c r="E488" s="143"/>
      <c r="F488" s="143"/>
      <c r="G488" s="143"/>
      <c r="K488" s="143"/>
      <c r="L488" s="143"/>
      <c r="M488" s="143"/>
    </row>
    <row r="489" spans="5:13" ht="12.75">
      <c r="E489" s="143"/>
      <c r="F489" s="143"/>
      <c r="G489" s="143"/>
      <c r="K489" s="143"/>
      <c r="L489" s="143"/>
      <c r="M489" s="143"/>
    </row>
    <row r="490" spans="5:13" ht="12.75">
      <c r="E490" s="143"/>
      <c r="F490" s="143"/>
      <c r="G490" s="143"/>
      <c r="K490" s="143"/>
      <c r="L490" s="143"/>
      <c r="M490" s="143"/>
    </row>
    <row r="491" spans="5:13" ht="12.75">
      <c r="E491" s="143"/>
      <c r="F491" s="143"/>
      <c r="G491" s="143"/>
      <c r="K491" s="143"/>
      <c r="L491" s="143"/>
      <c r="M491" s="143"/>
    </row>
    <row r="492" spans="5:13" ht="12.75">
      <c r="E492" s="143"/>
      <c r="F492" s="143"/>
      <c r="G492" s="143"/>
      <c r="K492" s="143"/>
      <c r="L492" s="143"/>
      <c r="M492" s="143"/>
    </row>
    <row r="493" spans="5:13" ht="12.75">
      <c r="E493" s="143"/>
      <c r="F493" s="143"/>
      <c r="G493" s="143"/>
      <c r="K493" s="143"/>
      <c r="L493" s="143"/>
      <c r="M493" s="143"/>
    </row>
    <row r="494" spans="5:13" ht="12.75">
      <c r="E494" s="143"/>
      <c r="F494" s="143"/>
      <c r="G494" s="143"/>
      <c r="K494" s="143"/>
      <c r="L494" s="143"/>
      <c r="M494" s="143"/>
    </row>
    <row r="495" spans="5:13" ht="12.75">
      <c r="E495" s="143"/>
      <c r="F495" s="143"/>
      <c r="G495" s="143"/>
      <c r="K495" s="143"/>
      <c r="L495" s="143"/>
      <c r="M495" s="143"/>
    </row>
    <row r="496" spans="5:13" ht="12.75">
      <c r="E496" s="143"/>
      <c r="F496" s="143"/>
      <c r="G496" s="143"/>
      <c r="K496" s="143"/>
      <c r="L496" s="143"/>
      <c r="M496" s="143"/>
    </row>
    <row r="497" spans="5:13" ht="12.75">
      <c r="E497" s="143"/>
      <c r="F497" s="143"/>
      <c r="G497" s="143"/>
      <c r="K497" s="143"/>
      <c r="L497" s="143"/>
      <c r="M497" s="143"/>
    </row>
    <row r="498" spans="5:13" ht="12.75">
      <c r="E498" s="143"/>
      <c r="F498" s="143"/>
      <c r="G498" s="143"/>
      <c r="K498" s="143"/>
      <c r="L498" s="143"/>
      <c r="M498" s="143"/>
    </row>
    <row r="499" spans="5:13" ht="12.75">
      <c r="E499" s="143"/>
      <c r="F499" s="143"/>
      <c r="G499" s="143"/>
      <c r="K499" s="143"/>
      <c r="L499" s="143"/>
      <c r="M499" s="143"/>
    </row>
    <row r="500" spans="5:13" ht="12.75">
      <c r="E500" s="143"/>
      <c r="F500" s="143"/>
      <c r="G500" s="143"/>
      <c r="K500" s="143"/>
      <c r="L500" s="143"/>
      <c r="M500" s="143"/>
    </row>
    <row r="501" spans="5:13" ht="12.75">
      <c r="E501" s="143"/>
      <c r="F501" s="143"/>
      <c r="G501" s="143"/>
      <c r="K501" s="143"/>
      <c r="L501" s="143"/>
      <c r="M501" s="143"/>
    </row>
    <row r="502" spans="5:13" ht="12.75">
      <c r="E502" s="143"/>
      <c r="F502" s="143"/>
      <c r="G502" s="143"/>
      <c r="K502" s="143"/>
      <c r="L502" s="143"/>
      <c r="M502" s="143"/>
    </row>
    <row r="503" spans="5:13" ht="12.75">
      <c r="E503" s="143"/>
      <c r="F503" s="143"/>
      <c r="G503" s="143"/>
      <c r="K503" s="143"/>
      <c r="L503" s="143"/>
      <c r="M503" s="143"/>
    </row>
    <row r="504" spans="5:13" ht="12.75">
      <c r="E504" s="143"/>
      <c r="F504" s="143"/>
      <c r="G504" s="143"/>
      <c r="K504" s="143"/>
      <c r="L504" s="143"/>
      <c r="M504" s="143"/>
    </row>
    <row r="505" spans="5:13" ht="12.75">
      <c r="E505" s="143"/>
      <c r="F505" s="143"/>
      <c r="G505" s="143"/>
      <c r="K505" s="143"/>
      <c r="L505" s="143"/>
      <c r="M505" s="143"/>
    </row>
    <row r="506" spans="5:13" ht="12.75">
      <c r="E506" s="143"/>
      <c r="F506" s="143"/>
      <c r="G506" s="143"/>
      <c r="K506" s="143"/>
      <c r="L506" s="143"/>
      <c r="M506" s="143"/>
    </row>
    <row r="507" spans="5:13" ht="12.75">
      <c r="E507" s="143"/>
      <c r="F507" s="143"/>
      <c r="G507" s="143"/>
      <c r="K507" s="143"/>
      <c r="L507" s="143"/>
      <c r="M507" s="143"/>
    </row>
    <row r="508" spans="5:13" ht="12.75">
      <c r="E508" s="143"/>
      <c r="F508" s="143"/>
      <c r="G508" s="143"/>
      <c r="K508" s="143"/>
      <c r="L508" s="143"/>
      <c r="M508" s="143"/>
    </row>
    <row r="509" spans="5:13" ht="12.75">
      <c r="E509" s="143"/>
      <c r="F509" s="143"/>
      <c r="G509" s="143"/>
      <c r="K509" s="143"/>
      <c r="L509" s="143"/>
      <c r="M509" s="143"/>
    </row>
    <row r="510" spans="5:13" ht="12.75">
      <c r="E510" s="143"/>
      <c r="F510" s="143"/>
      <c r="G510" s="143"/>
      <c r="K510" s="143"/>
      <c r="L510" s="143"/>
      <c r="M510" s="143"/>
    </row>
    <row r="511" spans="5:13" ht="12.75">
      <c r="E511" s="143"/>
      <c r="F511" s="143"/>
      <c r="G511" s="143"/>
      <c r="K511" s="143"/>
      <c r="L511" s="143"/>
      <c r="M511" s="143"/>
    </row>
    <row r="512" spans="5:13" ht="12.75">
      <c r="E512" s="143"/>
      <c r="F512" s="143"/>
      <c r="G512" s="143"/>
      <c r="K512" s="143"/>
      <c r="L512" s="143"/>
      <c r="M512" s="143"/>
    </row>
    <row r="513" spans="5:13" ht="12.75">
      <c r="E513" s="143"/>
      <c r="F513" s="143"/>
      <c r="G513" s="143"/>
      <c r="K513" s="143"/>
      <c r="L513" s="143"/>
      <c r="M513" s="143"/>
    </row>
    <row r="514" spans="5:13" ht="12.75">
      <c r="E514" s="143"/>
      <c r="F514" s="143"/>
      <c r="G514" s="143"/>
      <c r="K514" s="143"/>
      <c r="L514" s="143"/>
      <c r="M514" s="143"/>
    </row>
    <row r="515" spans="5:13" ht="12.75">
      <c r="E515" s="143"/>
      <c r="F515" s="143"/>
      <c r="G515" s="143"/>
      <c r="K515" s="143"/>
      <c r="L515" s="143"/>
      <c r="M515" s="143"/>
    </row>
    <row r="516" spans="5:13" ht="12.75">
      <c r="E516" s="143"/>
      <c r="F516" s="143"/>
      <c r="G516" s="143"/>
      <c r="K516" s="143"/>
      <c r="L516" s="143"/>
      <c r="M516" s="143"/>
    </row>
    <row r="517" spans="5:13" ht="12.75">
      <c r="E517" s="143"/>
      <c r="F517" s="143"/>
      <c r="G517" s="143"/>
      <c r="K517" s="143"/>
      <c r="L517" s="143"/>
      <c r="M517" s="143"/>
    </row>
    <row r="518" spans="5:13" ht="12.75">
      <c r="E518" s="143"/>
      <c r="F518" s="143"/>
      <c r="G518" s="143"/>
      <c r="K518" s="143"/>
      <c r="L518" s="143"/>
      <c r="M518" s="143"/>
    </row>
    <row r="519" spans="5:13" ht="12.75">
      <c r="E519" s="143"/>
      <c r="F519" s="143"/>
      <c r="G519" s="143"/>
      <c r="K519" s="143"/>
      <c r="L519" s="143"/>
      <c r="M519" s="143"/>
    </row>
    <row r="520" spans="5:13" ht="12.75">
      <c r="E520" s="143"/>
      <c r="F520" s="143"/>
      <c r="G520" s="143"/>
      <c r="K520" s="143"/>
      <c r="L520" s="143"/>
      <c r="M520" s="143"/>
    </row>
    <row r="521" spans="5:13" ht="12.75">
      <c r="E521" s="143"/>
      <c r="F521" s="143"/>
      <c r="G521" s="143"/>
      <c r="K521" s="143"/>
      <c r="L521" s="143"/>
      <c r="M521" s="143"/>
    </row>
    <row r="522" spans="5:13" ht="12.75">
      <c r="E522" s="143"/>
      <c r="F522" s="143"/>
      <c r="G522" s="143"/>
      <c r="K522" s="143"/>
      <c r="L522" s="143"/>
      <c r="M522" s="143"/>
    </row>
    <row r="523" spans="5:13" ht="12.75">
      <c r="E523" s="143"/>
      <c r="F523" s="143"/>
      <c r="G523" s="143"/>
      <c r="K523" s="143"/>
      <c r="L523" s="143"/>
      <c r="M523" s="143"/>
    </row>
    <row r="524" spans="5:13" ht="12.75">
      <c r="E524" s="143"/>
      <c r="F524" s="143"/>
      <c r="G524" s="143"/>
      <c r="K524" s="143"/>
      <c r="L524" s="143"/>
      <c r="M524" s="143"/>
    </row>
    <row r="525" spans="5:13" ht="12.75">
      <c r="E525" s="143"/>
      <c r="F525" s="143"/>
      <c r="G525" s="143"/>
      <c r="K525" s="143"/>
      <c r="L525" s="143"/>
      <c r="M525" s="143"/>
    </row>
    <row r="526" spans="5:13" ht="12.75">
      <c r="E526" s="143"/>
      <c r="F526" s="143"/>
      <c r="G526" s="143"/>
      <c r="K526" s="143"/>
      <c r="L526" s="143"/>
      <c r="M526" s="143"/>
    </row>
    <row r="527" spans="5:13" ht="12.75">
      <c r="E527" s="143"/>
      <c r="F527" s="143"/>
      <c r="G527" s="143"/>
      <c r="K527" s="143"/>
      <c r="L527" s="143"/>
      <c r="M527" s="143"/>
    </row>
    <row r="528" spans="5:13" ht="12.75">
      <c r="E528" s="143"/>
      <c r="F528" s="143"/>
      <c r="G528" s="143"/>
      <c r="K528" s="143"/>
      <c r="L528" s="143"/>
      <c r="M528" s="143"/>
    </row>
    <row r="529" spans="5:13" ht="12.75">
      <c r="E529" s="143"/>
      <c r="F529" s="143"/>
      <c r="G529" s="143"/>
      <c r="K529" s="143"/>
      <c r="L529" s="143"/>
      <c r="M529" s="143"/>
    </row>
    <row r="530" spans="5:13" ht="12.75">
      <c r="E530" s="143"/>
      <c r="F530" s="143"/>
      <c r="G530" s="143"/>
      <c r="K530" s="143"/>
      <c r="L530" s="143"/>
      <c r="M530" s="143"/>
    </row>
    <row r="531" spans="5:13" ht="12.75">
      <c r="E531" s="143"/>
      <c r="F531" s="143"/>
      <c r="G531" s="143"/>
      <c r="K531" s="143"/>
      <c r="L531" s="143"/>
      <c r="M531" s="143"/>
    </row>
    <row r="532" spans="5:13" ht="12.75">
      <c r="E532" s="143"/>
      <c r="F532" s="143"/>
      <c r="G532" s="143"/>
      <c r="K532" s="143"/>
      <c r="L532" s="143"/>
      <c r="M532" s="143"/>
    </row>
    <row r="533" spans="5:13" ht="12.75">
      <c r="E533" s="143"/>
      <c r="F533" s="143"/>
      <c r="G533" s="143"/>
      <c r="K533" s="143"/>
      <c r="L533" s="143"/>
      <c r="M533" s="143"/>
    </row>
    <row r="534" spans="5:13" ht="12.75">
      <c r="E534" s="143"/>
      <c r="F534" s="143"/>
      <c r="G534" s="143"/>
      <c r="K534" s="143"/>
      <c r="L534" s="143"/>
      <c r="M534" s="143"/>
    </row>
    <row r="535" spans="5:13" ht="12.75">
      <c r="E535" s="143"/>
      <c r="F535" s="143"/>
      <c r="G535" s="143"/>
      <c r="K535" s="143"/>
      <c r="L535" s="143"/>
      <c r="M535" s="143"/>
    </row>
    <row r="536" spans="5:13" ht="12.75">
      <c r="E536" s="143"/>
      <c r="F536" s="143"/>
      <c r="G536" s="143"/>
      <c r="K536" s="143"/>
      <c r="L536" s="143"/>
      <c r="M536" s="143"/>
    </row>
    <row r="537" spans="5:13" ht="12.75">
      <c r="E537" s="143"/>
      <c r="F537" s="143"/>
      <c r="G537" s="143"/>
      <c r="K537" s="143"/>
      <c r="L537" s="143"/>
      <c r="M537" s="143"/>
    </row>
    <row r="538" spans="5:13" ht="12.75">
      <c r="E538" s="143"/>
      <c r="F538" s="143"/>
      <c r="G538" s="143"/>
      <c r="K538" s="143"/>
      <c r="L538" s="143"/>
      <c r="M538" s="143"/>
    </row>
    <row r="539" spans="5:13" ht="12.75">
      <c r="E539" s="143"/>
      <c r="F539" s="143"/>
      <c r="G539" s="143"/>
      <c r="K539" s="143"/>
      <c r="L539" s="143"/>
      <c r="M539" s="143"/>
    </row>
    <row r="540" spans="5:13" ht="12.75">
      <c r="E540" s="143"/>
      <c r="F540" s="143"/>
      <c r="G540" s="143"/>
      <c r="K540" s="143"/>
      <c r="L540" s="143"/>
      <c r="M540" s="143"/>
    </row>
    <row r="541" spans="5:13" ht="12.75">
      <c r="E541" s="143"/>
      <c r="F541" s="143"/>
      <c r="G541" s="143"/>
      <c r="K541" s="143"/>
      <c r="L541" s="143"/>
      <c r="M541" s="143"/>
    </row>
    <row r="542" spans="5:13" ht="12.75">
      <c r="E542" s="143"/>
      <c r="F542" s="143"/>
      <c r="G542" s="143"/>
      <c r="K542" s="143"/>
      <c r="L542" s="143"/>
      <c r="M542" s="143"/>
    </row>
    <row r="543" spans="5:13" ht="12.75">
      <c r="E543" s="143"/>
      <c r="F543" s="143"/>
      <c r="G543" s="143"/>
      <c r="K543" s="143"/>
      <c r="L543" s="143"/>
      <c r="M543" s="143"/>
    </row>
    <row r="544" spans="5:13" ht="12.75">
      <c r="E544" s="143"/>
      <c r="F544" s="143"/>
      <c r="G544" s="143"/>
      <c r="K544" s="143"/>
      <c r="L544" s="143"/>
      <c r="M544" s="143"/>
    </row>
    <row r="545" spans="5:13" ht="12.75">
      <c r="E545" s="143"/>
      <c r="F545" s="143"/>
      <c r="G545" s="143"/>
      <c r="K545" s="143"/>
      <c r="L545" s="143"/>
      <c r="M545" s="143"/>
    </row>
    <row r="546" spans="5:13" ht="12.75">
      <c r="E546" s="143"/>
      <c r="F546" s="143"/>
      <c r="G546" s="143"/>
      <c r="K546" s="143"/>
      <c r="L546" s="143"/>
      <c r="M546" s="143"/>
    </row>
    <row r="547" spans="5:13" ht="12.75">
      <c r="E547" s="143"/>
      <c r="F547" s="143"/>
      <c r="G547" s="143"/>
      <c r="K547" s="143"/>
      <c r="L547" s="143"/>
      <c r="M547" s="143"/>
    </row>
    <row r="548" spans="5:13" ht="12.75">
      <c r="E548" s="143"/>
      <c r="F548" s="143"/>
      <c r="G548" s="143"/>
      <c r="K548" s="143"/>
      <c r="L548" s="143"/>
      <c r="M548" s="143"/>
    </row>
    <row r="549" spans="5:13" ht="12.75">
      <c r="E549" s="143"/>
      <c r="F549" s="143"/>
      <c r="G549" s="143"/>
      <c r="K549" s="143"/>
      <c r="L549" s="143"/>
      <c r="M549" s="143"/>
    </row>
    <row r="550" spans="5:13" ht="12.75">
      <c r="E550" s="143"/>
      <c r="F550" s="143"/>
      <c r="G550" s="143"/>
      <c r="K550" s="143"/>
      <c r="L550" s="143"/>
      <c r="M550" s="143"/>
    </row>
    <row r="551" spans="5:13" ht="12.75">
      <c r="E551" s="143"/>
      <c r="F551" s="143"/>
      <c r="G551" s="143"/>
      <c r="K551" s="143"/>
      <c r="L551" s="143"/>
      <c r="M551" s="143"/>
    </row>
    <row r="552" spans="5:13" ht="12.75">
      <c r="E552" s="143"/>
      <c r="F552" s="143"/>
      <c r="G552" s="143"/>
      <c r="K552" s="143"/>
      <c r="L552" s="143"/>
      <c r="M552" s="143"/>
    </row>
    <row r="553" spans="5:13" ht="12.75">
      <c r="E553" s="143"/>
      <c r="F553" s="143"/>
      <c r="G553" s="143"/>
      <c r="K553" s="143"/>
      <c r="L553" s="143"/>
      <c r="M553" s="143"/>
    </row>
    <row r="554" spans="5:13" ht="12.75">
      <c r="E554" s="143"/>
      <c r="F554" s="143"/>
      <c r="G554" s="143"/>
      <c r="K554" s="143"/>
      <c r="L554" s="143"/>
      <c r="M554" s="143"/>
    </row>
    <row r="555" spans="5:13" ht="12.75">
      <c r="E555" s="143"/>
      <c r="F555" s="143"/>
      <c r="G555" s="143"/>
      <c r="K555" s="143"/>
      <c r="L555" s="143"/>
      <c r="M555" s="143"/>
    </row>
    <row r="556" spans="5:13" ht="12.75">
      <c r="E556" s="143"/>
      <c r="F556" s="143"/>
      <c r="G556" s="143"/>
      <c r="K556" s="143"/>
      <c r="L556" s="143"/>
      <c r="M556" s="143"/>
    </row>
    <row r="557" spans="5:13" ht="12.75">
      <c r="E557" s="143"/>
      <c r="F557" s="143"/>
      <c r="G557" s="143"/>
      <c r="K557" s="143"/>
      <c r="L557" s="143"/>
      <c r="M557" s="143"/>
    </row>
    <row r="558" spans="5:13" ht="12.75">
      <c r="E558" s="143"/>
      <c r="F558" s="143"/>
      <c r="G558" s="143"/>
      <c r="K558" s="143"/>
      <c r="L558" s="143"/>
      <c r="M558" s="143"/>
    </row>
    <row r="559" spans="5:13" ht="12.75">
      <c r="E559" s="143"/>
      <c r="F559" s="143"/>
      <c r="G559" s="143"/>
      <c r="K559" s="143"/>
      <c r="L559" s="143"/>
      <c r="M559" s="143"/>
    </row>
    <row r="560" spans="5:13" ht="12.75">
      <c r="E560" s="143"/>
      <c r="F560" s="143"/>
      <c r="G560" s="143"/>
      <c r="K560" s="143"/>
      <c r="L560" s="143"/>
      <c r="M560" s="143"/>
    </row>
    <row r="561" spans="5:13" ht="12.75">
      <c r="E561" s="143"/>
      <c r="F561" s="143"/>
      <c r="G561" s="143"/>
      <c r="K561" s="143"/>
      <c r="L561" s="143"/>
      <c r="M561" s="143"/>
    </row>
    <row r="562" spans="5:13" ht="12.75">
      <c r="E562" s="143"/>
      <c r="F562" s="143"/>
      <c r="G562" s="143"/>
      <c r="K562" s="143"/>
      <c r="L562" s="143"/>
      <c r="M562" s="143"/>
    </row>
    <row r="563" spans="5:13" ht="12.75">
      <c r="E563" s="143"/>
      <c r="F563" s="143"/>
      <c r="G563" s="143"/>
      <c r="K563" s="143"/>
      <c r="L563" s="143"/>
      <c r="M563" s="143"/>
    </row>
    <row r="564" spans="5:13" ht="12.75">
      <c r="E564" s="143"/>
      <c r="F564" s="143"/>
      <c r="G564" s="143"/>
      <c r="K564" s="143"/>
      <c r="L564" s="143"/>
      <c r="M564" s="143"/>
    </row>
    <row r="565" spans="5:13" ht="12.75">
      <c r="E565" s="143"/>
      <c r="F565" s="143"/>
      <c r="G565" s="143"/>
      <c r="K565" s="143"/>
      <c r="L565" s="143"/>
      <c r="M565" s="143"/>
    </row>
    <row r="566" spans="5:13" ht="12.75">
      <c r="E566" s="143"/>
      <c r="F566" s="143"/>
      <c r="G566" s="143"/>
      <c r="K566" s="143"/>
      <c r="L566" s="143"/>
      <c r="M566" s="143"/>
    </row>
    <row r="567" spans="5:13" ht="12.75">
      <c r="E567" s="143"/>
      <c r="F567" s="143"/>
      <c r="G567" s="143"/>
      <c r="K567" s="143"/>
      <c r="L567" s="143"/>
      <c r="M567" s="143"/>
    </row>
    <row r="568" spans="5:13" ht="12.75">
      <c r="E568" s="143"/>
      <c r="F568" s="143"/>
      <c r="G568" s="143"/>
      <c r="K568" s="143"/>
      <c r="L568" s="143"/>
      <c r="M568" s="143"/>
    </row>
    <row r="569" spans="5:13" ht="12.75">
      <c r="E569" s="143"/>
      <c r="F569" s="143"/>
      <c r="G569" s="143"/>
      <c r="K569" s="143"/>
      <c r="L569" s="143"/>
      <c r="M569" s="143"/>
    </row>
    <row r="570" spans="5:13" ht="12.75">
      <c r="E570" s="143"/>
      <c r="F570" s="143"/>
      <c r="G570" s="143"/>
      <c r="K570" s="143"/>
      <c r="L570" s="143"/>
      <c r="M570" s="143"/>
    </row>
    <row r="571" spans="5:13" ht="12.75">
      <c r="E571" s="143"/>
      <c r="F571" s="143"/>
      <c r="G571" s="143"/>
      <c r="K571" s="143"/>
      <c r="L571" s="143"/>
      <c r="M571" s="143"/>
    </row>
    <row r="572" spans="5:13" ht="12.75">
      <c r="E572" s="143"/>
      <c r="F572" s="143"/>
      <c r="G572" s="143"/>
      <c r="K572" s="143"/>
      <c r="L572" s="143"/>
      <c r="M572" s="143"/>
    </row>
    <row r="573" spans="5:13" ht="12.75">
      <c r="E573" s="143"/>
      <c r="F573" s="143"/>
      <c r="G573" s="143"/>
      <c r="K573" s="143"/>
      <c r="L573" s="143"/>
      <c r="M573" s="143"/>
    </row>
    <row r="574" spans="5:13" ht="12.75">
      <c r="E574" s="143"/>
      <c r="F574" s="143"/>
      <c r="G574" s="143"/>
      <c r="K574" s="143"/>
      <c r="L574" s="143"/>
      <c r="M574" s="143"/>
    </row>
    <row r="575" spans="5:13" ht="12.75">
      <c r="E575" s="143"/>
      <c r="F575" s="143"/>
      <c r="G575" s="143"/>
      <c r="K575" s="143"/>
      <c r="L575" s="143"/>
      <c r="M575" s="143"/>
    </row>
    <row r="576" spans="5:13" ht="12.75">
      <c r="E576" s="143"/>
      <c r="F576" s="143"/>
      <c r="G576" s="143"/>
      <c r="K576" s="143"/>
      <c r="L576" s="143"/>
      <c r="M576" s="143"/>
    </row>
    <row r="577" spans="5:13" ht="12.75">
      <c r="E577" s="143"/>
      <c r="F577" s="143"/>
      <c r="G577" s="143"/>
      <c r="K577" s="143"/>
      <c r="L577" s="143"/>
      <c r="M577" s="143"/>
    </row>
    <row r="578" spans="5:13" ht="12.75">
      <c r="E578" s="143"/>
      <c r="F578" s="143"/>
      <c r="G578" s="143"/>
      <c r="K578" s="143"/>
      <c r="L578" s="143"/>
      <c r="M578" s="143"/>
    </row>
    <row r="579" spans="5:13" ht="12.75">
      <c r="E579" s="143"/>
      <c r="F579" s="143"/>
      <c r="G579" s="143"/>
      <c r="K579" s="143"/>
      <c r="L579" s="143"/>
      <c r="M579" s="143"/>
    </row>
    <row r="580" spans="5:13" ht="12.75">
      <c r="E580" s="143"/>
      <c r="F580" s="143"/>
      <c r="G580" s="143"/>
      <c r="K580" s="143"/>
      <c r="L580" s="143"/>
      <c r="M580" s="143"/>
    </row>
    <row r="581" spans="5:13" ht="12.75">
      <c r="E581" s="143"/>
      <c r="F581" s="143"/>
      <c r="G581" s="143"/>
      <c r="K581" s="143"/>
      <c r="L581" s="143"/>
      <c r="M581" s="143"/>
    </row>
    <row r="582" spans="5:13" ht="12.75">
      <c r="E582" s="143"/>
      <c r="F582" s="143"/>
      <c r="G582" s="143"/>
      <c r="K582" s="143"/>
      <c r="L582" s="143"/>
      <c r="M582" s="143"/>
    </row>
    <row r="583" spans="5:13" ht="12.75">
      <c r="E583" s="143"/>
      <c r="F583" s="143"/>
      <c r="G583" s="143"/>
      <c r="K583" s="143"/>
      <c r="L583" s="143"/>
      <c r="M583" s="143"/>
    </row>
    <row r="584" spans="5:13" ht="12.75">
      <c r="E584" s="143"/>
      <c r="F584" s="143"/>
      <c r="G584" s="143"/>
      <c r="K584" s="143"/>
      <c r="L584" s="143"/>
      <c r="M584" s="143"/>
    </row>
    <row r="585" spans="5:13" ht="12.75">
      <c r="E585" s="143"/>
      <c r="F585" s="143"/>
      <c r="G585" s="143"/>
      <c r="K585" s="143"/>
      <c r="L585" s="143"/>
      <c r="M585" s="143"/>
    </row>
    <row r="586" spans="5:13" ht="12.75">
      <c r="E586" s="143"/>
      <c r="F586" s="143"/>
      <c r="G586" s="143"/>
      <c r="K586" s="143"/>
      <c r="L586" s="143"/>
      <c r="M586" s="143"/>
    </row>
    <row r="587" spans="5:13" ht="12.75">
      <c r="E587" s="143"/>
      <c r="F587" s="143"/>
      <c r="G587" s="143"/>
      <c r="K587" s="143"/>
      <c r="L587" s="143"/>
      <c r="M587" s="143"/>
    </row>
    <row r="588" spans="5:13" ht="12.75">
      <c r="E588" s="143"/>
      <c r="F588" s="143"/>
      <c r="G588" s="143"/>
      <c r="K588" s="143"/>
      <c r="L588" s="143"/>
      <c r="M588" s="143"/>
    </row>
    <row r="589" spans="5:13" ht="12.75">
      <c r="E589" s="143"/>
      <c r="F589" s="143"/>
      <c r="G589" s="143"/>
      <c r="K589" s="143"/>
      <c r="L589" s="143"/>
      <c r="M589" s="143"/>
    </row>
    <row r="590" spans="5:13" ht="12.75">
      <c r="E590" s="143"/>
      <c r="F590" s="143"/>
      <c r="G590" s="143"/>
      <c r="K590" s="143"/>
      <c r="L590" s="143"/>
      <c r="M590" s="143"/>
    </row>
    <row r="591" spans="5:13" ht="12.75">
      <c r="E591" s="143"/>
      <c r="F591" s="143"/>
      <c r="G591" s="143"/>
      <c r="K591" s="143"/>
      <c r="L591" s="143"/>
      <c r="M591" s="143"/>
    </row>
    <row r="592" spans="5:13" ht="12.75">
      <c r="E592" s="143"/>
      <c r="F592" s="143"/>
      <c r="G592" s="143"/>
      <c r="K592" s="143"/>
      <c r="L592" s="143"/>
      <c r="M592" s="143"/>
    </row>
    <row r="593" spans="5:13" ht="12.75">
      <c r="E593" s="143"/>
      <c r="F593" s="143"/>
      <c r="G593" s="143"/>
      <c r="K593" s="143"/>
      <c r="L593" s="143"/>
      <c r="M593" s="143"/>
    </row>
    <row r="594" spans="5:13" ht="12.75">
      <c r="E594" s="143"/>
      <c r="F594" s="143"/>
      <c r="G594" s="143"/>
      <c r="K594" s="143"/>
      <c r="L594" s="143"/>
      <c r="M594" s="143"/>
    </row>
    <row r="595" spans="5:13" ht="12.75">
      <c r="E595" s="143"/>
      <c r="F595" s="143"/>
      <c r="G595" s="143"/>
      <c r="K595" s="143"/>
      <c r="L595" s="143"/>
      <c r="M595" s="143"/>
    </row>
    <row r="596" spans="5:13" ht="12.75">
      <c r="E596" s="143"/>
      <c r="F596" s="143"/>
      <c r="G596" s="143"/>
      <c r="K596" s="143"/>
      <c r="L596" s="143"/>
      <c r="M596" s="143"/>
    </row>
    <row r="597" spans="5:13" ht="12.75">
      <c r="E597" s="143"/>
      <c r="F597" s="143"/>
      <c r="G597" s="143"/>
      <c r="K597" s="143"/>
      <c r="L597" s="143"/>
      <c r="M597" s="143"/>
    </row>
    <row r="598" spans="5:13" ht="12.75">
      <c r="E598" s="143"/>
      <c r="F598" s="143"/>
      <c r="G598" s="143"/>
      <c r="K598" s="143"/>
      <c r="L598" s="143"/>
      <c r="M598" s="143"/>
    </row>
    <row r="599" spans="5:13" ht="12.75">
      <c r="E599" s="143"/>
      <c r="F599" s="143"/>
      <c r="G599" s="143"/>
      <c r="K599" s="143"/>
      <c r="L599" s="143"/>
      <c r="M599" s="143"/>
    </row>
    <row r="600" spans="5:13" ht="12.75">
      <c r="E600" s="143"/>
      <c r="F600" s="143"/>
      <c r="G600" s="143"/>
      <c r="K600" s="143"/>
      <c r="L600" s="143"/>
      <c r="M600" s="143"/>
    </row>
    <row r="601" spans="5:13" ht="12.75">
      <c r="E601" s="143"/>
      <c r="F601" s="143"/>
      <c r="G601" s="143"/>
      <c r="K601" s="143"/>
      <c r="L601" s="143"/>
      <c r="M601" s="143"/>
    </row>
    <row r="602" spans="5:13" ht="12.75">
      <c r="E602" s="143"/>
      <c r="F602" s="143"/>
      <c r="G602" s="143"/>
      <c r="K602" s="143"/>
      <c r="L602" s="143"/>
      <c r="M602" s="143"/>
    </row>
    <row r="603" spans="5:13" ht="12.75">
      <c r="E603" s="143"/>
      <c r="F603" s="143"/>
      <c r="G603" s="143"/>
      <c r="K603" s="143"/>
      <c r="L603" s="143"/>
      <c r="M603" s="143"/>
    </row>
    <row r="604" spans="5:13" ht="12.75">
      <c r="E604" s="143"/>
      <c r="F604" s="143"/>
      <c r="G604" s="143"/>
      <c r="K604" s="143"/>
      <c r="L604" s="143"/>
      <c r="M604" s="143"/>
    </row>
    <row r="605" spans="5:13" ht="12.75">
      <c r="E605" s="143"/>
      <c r="F605" s="143"/>
      <c r="G605" s="143"/>
      <c r="K605" s="143"/>
      <c r="L605" s="143"/>
      <c r="M605" s="143"/>
    </row>
    <row r="606" spans="5:13" ht="12.75">
      <c r="E606" s="143"/>
      <c r="F606" s="143"/>
      <c r="G606" s="143"/>
      <c r="K606" s="143"/>
      <c r="L606" s="143"/>
      <c r="M606" s="143"/>
    </row>
    <row r="607" spans="5:13" ht="12.75">
      <c r="E607" s="143"/>
      <c r="F607" s="143"/>
      <c r="G607" s="143"/>
      <c r="K607" s="143"/>
      <c r="L607" s="143"/>
      <c r="M607" s="143"/>
    </row>
    <row r="608" spans="5:13" ht="12.75">
      <c r="E608" s="143"/>
      <c r="F608" s="143"/>
      <c r="G608" s="143"/>
      <c r="K608" s="143"/>
      <c r="L608" s="143"/>
      <c r="M608" s="143"/>
    </row>
    <row r="609" spans="5:13" ht="12.75">
      <c r="E609" s="143"/>
      <c r="F609" s="143"/>
      <c r="G609" s="143"/>
      <c r="K609" s="143"/>
      <c r="L609" s="143"/>
      <c r="M609" s="143"/>
    </row>
    <row r="610" spans="5:13" ht="12.75">
      <c r="E610" s="143"/>
      <c r="F610" s="143"/>
      <c r="G610" s="143"/>
      <c r="K610" s="143"/>
      <c r="L610" s="143"/>
      <c r="M610" s="143"/>
    </row>
    <row r="611" spans="5:13" ht="12.75">
      <c r="E611" s="143"/>
      <c r="F611" s="143"/>
      <c r="G611" s="143"/>
      <c r="K611" s="143"/>
      <c r="L611" s="143"/>
      <c r="M611" s="143"/>
    </row>
    <row r="612" spans="5:13" ht="12.75">
      <c r="E612" s="143"/>
      <c r="F612" s="143"/>
      <c r="G612" s="143"/>
      <c r="K612" s="143"/>
      <c r="L612" s="143"/>
      <c r="M612" s="143"/>
    </row>
    <row r="613" spans="5:13" ht="12.75">
      <c r="E613" s="143"/>
      <c r="F613" s="143"/>
      <c r="G613" s="143"/>
      <c r="K613" s="143"/>
      <c r="L613" s="143"/>
      <c r="M613" s="143"/>
    </row>
    <row r="614" spans="5:13" ht="12.75">
      <c r="E614" s="143"/>
      <c r="F614" s="143"/>
      <c r="G614" s="143"/>
      <c r="K614" s="143"/>
      <c r="L614" s="143"/>
      <c r="M614" s="143"/>
    </row>
    <row r="615" spans="5:13" ht="12.75">
      <c r="E615" s="143"/>
      <c r="F615" s="143"/>
      <c r="G615" s="143"/>
      <c r="K615" s="143"/>
      <c r="L615" s="143"/>
      <c r="M615" s="143"/>
    </row>
    <row r="616" spans="5:13" ht="12.75">
      <c r="E616" s="143"/>
      <c r="F616" s="143"/>
      <c r="G616" s="143"/>
      <c r="K616" s="143"/>
      <c r="L616" s="143"/>
      <c r="M616" s="143"/>
    </row>
    <row r="617" spans="5:13" ht="12.75">
      <c r="E617" s="143"/>
      <c r="F617" s="143"/>
      <c r="G617" s="143"/>
      <c r="K617" s="143"/>
      <c r="L617" s="143"/>
      <c r="M617" s="143"/>
    </row>
    <row r="618" spans="5:13" ht="12.75">
      <c r="E618" s="143"/>
      <c r="F618" s="143"/>
      <c r="G618" s="143"/>
      <c r="K618" s="143"/>
      <c r="L618" s="143"/>
      <c r="M618" s="143"/>
    </row>
    <row r="619" spans="5:13" ht="12.75">
      <c r="E619" s="143"/>
      <c r="F619" s="143"/>
      <c r="G619" s="143"/>
      <c r="K619" s="143"/>
      <c r="L619" s="143"/>
      <c r="M619" s="143"/>
    </row>
    <row r="620" spans="5:13" ht="12.75">
      <c r="E620" s="143"/>
      <c r="F620" s="143"/>
      <c r="G620" s="143"/>
      <c r="K620" s="143"/>
      <c r="L620" s="143"/>
      <c r="M620" s="143"/>
    </row>
    <row r="621" spans="5:13" ht="12.75">
      <c r="E621" s="143"/>
      <c r="F621" s="143"/>
      <c r="G621" s="143"/>
      <c r="K621" s="143"/>
      <c r="L621" s="143"/>
      <c r="M621" s="143"/>
    </row>
    <row r="622" spans="5:13" ht="12.75">
      <c r="E622" s="143"/>
      <c r="F622" s="143"/>
      <c r="G622" s="143"/>
      <c r="K622" s="143"/>
      <c r="L622" s="143"/>
      <c r="M622" s="143"/>
    </row>
    <row r="623" spans="5:13" ht="12.75">
      <c r="E623" s="143"/>
      <c r="F623" s="143"/>
      <c r="G623" s="143"/>
      <c r="K623" s="143"/>
      <c r="L623" s="143"/>
      <c r="M623" s="143"/>
    </row>
    <row r="624" spans="5:13" ht="12.75">
      <c r="E624" s="143"/>
      <c r="F624" s="143"/>
      <c r="G624" s="143"/>
      <c r="K624" s="143"/>
      <c r="L624" s="143"/>
      <c r="M624" s="143"/>
    </row>
    <row r="625" spans="5:13" ht="12.75">
      <c r="E625" s="143"/>
      <c r="F625" s="143"/>
      <c r="G625" s="143"/>
      <c r="K625" s="143"/>
      <c r="L625" s="143"/>
      <c r="M625" s="143"/>
    </row>
    <row r="626" spans="5:13" ht="12.75">
      <c r="E626" s="143"/>
      <c r="F626" s="143"/>
      <c r="G626" s="143"/>
      <c r="K626" s="143"/>
      <c r="L626" s="143"/>
      <c r="M626" s="143"/>
    </row>
    <row r="627" spans="5:13" ht="12.75">
      <c r="E627" s="143"/>
      <c r="F627" s="143"/>
      <c r="G627" s="143"/>
      <c r="K627" s="143"/>
      <c r="L627" s="143"/>
      <c r="M627" s="143"/>
    </row>
  </sheetData>
  <printOptions/>
  <pageMargins left="0.5" right="0.5" top="0.75" bottom="0.5" header="0.25" footer="0"/>
  <pageSetup horizontalDpi="600" verticalDpi="600" orientation="landscape" scale="70" r:id="rId1"/>
  <rowBreaks count="1" manualBreakCount="1">
    <brk id="22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128"/>
  <sheetViews>
    <sheetView zoomScale="90" zoomScaleNormal="90" workbookViewId="0" topLeftCell="A2">
      <pane xSplit="4" ySplit="6" topLeftCell="E8" activePane="bottomRight" state="frozen"/>
      <selection pane="topLeft" activeCell="B2" sqref="B2"/>
      <selection pane="topRight" activeCell="D2" sqref="D2"/>
      <selection pane="bottomLeft" activeCell="B9" sqref="B9"/>
      <selection pane="bottomRight" activeCell="L2" sqref="L1:L16384"/>
    </sheetView>
  </sheetViews>
  <sheetFormatPr defaultColWidth="9.140625" defaultRowHeight="12.75" outlineLevelRow="1"/>
  <cols>
    <col min="1" max="1" width="3.421875" style="2" hidden="1" customWidth="1"/>
    <col min="2" max="2" width="3.421875" style="88" customWidth="1"/>
    <col min="3" max="3" width="86.421875" style="88" customWidth="1"/>
    <col min="4" max="4" width="3.57421875" style="88" customWidth="1"/>
    <col min="5" max="5" width="19.57421875" style="88" customWidth="1"/>
    <col min="6" max="7" width="19.57421875" style="88" hidden="1" customWidth="1"/>
    <col min="8" max="8" width="19.421875" style="143" customWidth="1"/>
    <col min="9" max="9" width="17.57421875" style="143" customWidth="1"/>
    <col min="10" max="10" width="0" style="2" hidden="1" customWidth="1"/>
    <col min="11" max="11" width="8.00390625" style="233" customWidth="1"/>
    <col min="12" max="12" width="8.00390625" style="233" hidden="1" customWidth="1"/>
    <col min="13" max="16384" width="8.00390625" style="233" customWidth="1"/>
  </cols>
  <sheetData>
    <row r="1" spans="1:9" ht="110.25" customHeight="1" hidden="1">
      <c r="A1" s="216" t="s">
        <v>136</v>
      </c>
      <c r="B1" s="88" t="s">
        <v>488</v>
      </c>
      <c r="C1" s="88" t="s">
        <v>489</v>
      </c>
      <c r="D1" s="88" t="s">
        <v>488</v>
      </c>
      <c r="E1" s="88" t="s">
        <v>488</v>
      </c>
      <c r="H1" s="143" t="s">
        <v>584</v>
      </c>
      <c r="I1" s="143" t="s">
        <v>490</v>
      </c>
    </row>
    <row r="2" spans="1:12" ht="15.75" customHeight="1">
      <c r="A2" s="98"/>
      <c r="B2" s="5" t="str">
        <f>"University of Missouri - "&amp;RBN</f>
        <v>University of Missouri - System Administration</v>
      </c>
      <c r="C2" s="51"/>
      <c r="D2" s="51"/>
      <c r="E2" s="51"/>
      <c r="F2" s="51"/>
      <c r="G2" s="51"/>
      <c r="H2" s="51"/>
      <c r="I2" s="206"/>
      <c r="J2" s="10"/>
      <c r="L2" s="234" t="s">
        <v>599</v>
      </c>
    </row>
    <row r="3" spans="1:10" ht="15.75" customHeight="1">
      <c r="A3" s="98"/>
      <c r="B3" s="11" t="s">
        <v>137</v>
      </c>
      <c r="C3" s="52"/>
      <c r="D3" s="52"/>
      <c r="E3" s="52"/>
      <c r="F3" s="52"/>
      <c r="G3" s="52"/>
      <c r="H3" s="52"/>
      <c r="I3" s="153"/>
      <c r="J3" s="10"/>
    </row>
    <row r="4" spans="1:10" ht="15.75" customHeight="1">
      <c r="A4" s="102"/>
      <c r="B4" s="155" t="str">
        <f>"For the Year Ending "&amp;TEXT(J4,"MMMM DD, YYY")</f>
        <v>For the Year Ending June 30, 2005</v>
      </c>
      <c r="C4" s="235"/>
      <c r="D4" s="235"/>
      <c r="E4" s="235"/>
      <c r="F4" s="235"/>
      <c r="G4" s="235"/>
      <c r="H4" s="235"/>
      <c r="I4" s="236"/>
      <c r="J4" s="107" t="s">
        <v>598</v>
      </c>
    </row>
    <row r="5" spans="1:10" ht="12.75" customHeight="1">
      <c r="A5" s="98"/>
      <c r="B5" s="209"/>
      <c r="C5" s="210"/>
      <c r="D5" s="152"/>
      <c r="E5" s="210"/>
      <c r="F5" s="210"/>
      <c r="G5" s="210"/>
      <c r="H5" s="210"/>
      <c r="I5" s="237"/>
      <c r="J5" s="10"/>
    </row>
    <row r="6" spans="2:9" ht="12.75" customHeight="1">
      <c r="B6" s="174"/>
      <c r="C6" s="64"/>
      <c r="D6" s="64"/>
      <c r="E6" s="238" t="s">
        <v>607</v>
      </c>
      <c r="F6" s="239"/>
      <c r="G6" s="239"/>
      <c r="H6" s="239"/>
      <c r="I6" s="125" t="s">
        <v>603</v>
      </c>
    </row>
    <row r="7" spans="2:9" ht="12.75" customHeight="1">
      <c r="B7" s="176"/>
      <c r="C7" s="239"/>
      <c r="D7" s="239"/>
      <c r="E7" s="240" t="s">
        <v>523</v>
      </c>
      <c r="F7" s="213" t="s">
        <v>138</v>
      </c>
      <c r="G7" s="213" t="s">
        <v>139</v>
      </c>
      <c r="H7" s="213" t="s">
        <v>600</v>
      </c>
      <c r="I7" s="125" t="s">
        <v>606</v>
      </c>
    </row>
    <row r="8" spans="2:9" ht="12.75" customHeight="1">
      <c r="B8" s="179"/>
      <c r="C8" s="180"/>
      <c r="D8" s="181"/>
      <c r="E8" s="165"/>
      <c r="F8" s="165"/>
      <c r="G8" s="165"/>
      <c r="H8" s="165"/>
      <c r="I8" s="182"/>
    </row>
    <row r="9" spans="2:9" ht="12.75" customHeight="1">
      <c r="B9" s="65" t="s">
        <v>529</v>
      </c>
      <c r="C9" s="80"/>
      <c r="D9" s="66"/>
      <c r="E9" s="162"/>
      <c r="F9" s="162"/>
      <c r="G9" s="162"/>
      <c r="H9" s="162"/>
      <c r="I9" s="162"/>
    </row>
    <row r="10" spans="1:10" s="241" customFormat="1" ht="12.75" customHeight="1">
      <c r="A10" s="70" t="s">
        <v>488</v>
      </c>
      <c r="B10" s="185"/>
      <c r="C10" s="184" t="s">
        <v>140</v>
      </c>
      <c r="D10" s="186"/>
      <c r="E10" s="162" t="s">
        <v>488</v>
      </c>
      <c r="F10" s="162"/>
      <c r="G10" s="162"/>
      <c r="H10" s="162"/>
      <c r="I10" s="162"/>
      <c r="J10" s="70"/>
    </row>
    <row r="11" spans="1:10" s="241" customFormat="1" ht="12.75" customHeight="1">
      <c r="A11" s="70" t="s">
        <v>141</v>
      </c>
      <c r="B11" s="185"/>
      <c r="C11" s="184" t="s">
        <v>142</v>
      </c>
      <c r="D11" s="186"/>
      <c r="E11" s="187">
        <v>0</v>
      </c>
      <c r="F11" s="187"/>
      <c r="G11" s="187"/>
      <c r="H11" s="187">
        <v>0</v>
      </c>
      <c r="I11" s="187">
        <f aca="true" t="shared" si="0" ref="I11:I19">E11+H11</f>
        <v>0</v>
      </c>
      <c r="J11" s="70"/>
    </row>
    <row r="12" spans="1:10" s="241" customFormat="1" ht="12.75" customHeight="1">
      <c r="A12" s="70" t="s">
        <v>143</v>
      </c>
      <c r="B12" s="185"/>
      <c r="C12" s="184" t="s">
        <v>144</v>
      </c>
      <c r="D12" s="186"/>
      <c r="E12" s="188">
        <v>0</v>
      </c>
      <c r="F12" s="188"/>
      <c r="G12" s="188"/>
      <c r="H12" s="188">
        <v>0</v>
      </c>
      <c r="I12" s="188">
        <f t="shared" si="0"/>
        <v>0</v>
      </c>
      <c r="J12" s="70"/>
    </row>
    <row r="13" spans="1:10" s="241" customFormat="1" ht="12.75" customHeight="1">
      <c r="A13" s="70" t="s">
        <v>145</v>
      </c>
      <c r="B13" s="185"/>
      <c r="C13" s="184" t="s">
        <v>146</v>
      </c>
      <c r="D13" s="186"/>
      <c r="E13" s="188">
        <v>0</v>
      </c>
      <c r="F13" s="188"/>
      <c r="G13" s="188"/>
      <c r="H13" s="188">
        <v>0</v>
      </c>
      <c r="I13" s="188">
        <f t="shared" si="0"/>
        <v>0</v>
      </c>
      <c r="J13" s="70"/>
    </row>
    <row r="14" spans="1:10" s="241" customFormat="1" ht="12.75" customHeight="1">
      <c r="A14" s="70" t="s">
        <v>147</v>
      </c>
      <c r="B14" s="185"/>
      <c r="C14" s="184" t="s">
        <v>148</v>
      </c>
      <c r="D14" s="186"/>
      <c r="E14" s="188">
        <v>0</v>
      </c>
      <c r="F14" s="188"/>
      <c r="G14" s="188"/>
      <c r="H14" s="188">
        <v>0</v>
      </c>
      <c r="I14" s="188">
        <f t="shared" si="0"/>
        <v>0</v>
      </c>
      <c r="J14" s="70"/>
    </row>
    <row r="15" spans="1:10" s="241" customFormat="1" ht="12.75" customHeight="1">
      <c r="A15" s="70" t="s">
        <v>149</v>
      </c>
      <c r="B15" s="185"/>
      <c r="C15" s="184" t="s">
        <v>150</v>
      </c>
      <c r="D15" s="186"/>
      <c r="E15" s="188">
        <v>0</v>
      </c>
      <c r="F15" s="188"/>
      <c r="G15" s="188"/>
      <c r="H15" s="188">
        <v>0</v>
      </c>
      <c r="I15" s="188">
        <f t="shared" si="0"/>
        <v>0</v>
      </c>
      <c r="J15" s="70"/>
    </row>
    <row r="16" spans="1:10" s="241" customFormat="1" ht="12.75" customHeight="1">
      <c r="A16" s="70" t="s">
        <v>151</v>
      </c>
      <c r="B16" s="185"/>
      <c r="C16" s="184" t="s">
        <v>152</v>
      </c>
      <c r="D16" s="186"/>
      <c r="E16" s="188">
        <v>0</v>
      </c>
      <c r="F16" s="188"/>
      <c r="G16" s="188"/>
      <c r="H16" s="188">
        <v>0</v>
      </c>
      <c r="I16" s="188">
        <f t="shared" si="0"/>
        <v>0</v>
      </c>
      <c r="J16" s="70"/>
    </row>
    <row r="17" spans="1:9" ht="76.5" hidden="1" outlineLevel="1">
      <c r="A17" s="216" t="s">
        <v>835</v>
      </c>
      <c r="C17" s="88" t="s">
        <v>836</v>
      </c>
      <c r="H17" s="143">
        <v>5000</v>
      </c>
      <c r="I17" s="143">
        <f t="shared" si="0"/>
        <v>5000</v>
      </c>
    </row>
    <row r="18" spans="1:10" s="241" customFormat="1" ht="12.75" customHeight="1" collapsed="1">
      <c r="A18" s="70" t="s">
        <v>153</v>
      </c>
      <c r="B18" s="185"/>
      <c r="C18" s="184" t="s">
        <v>531</v>
      </c>
      <c r="D18" s="186"/>
      <c r="E18" s="188">
        <v>0</v>
      </c>
      <c r="F18" s="188"/>
      <c r="G18" s="188"/>
      <c r="H18" s="188">
        <v>5000</v>
      </c>
      <c r="I18" s="188">
        <f t="shared" si="0"/>
        <v>5000</v>
      </c>
      <c r="J18" s="70"/>
    </row>
    <row r="19" spans="1:10" s="241" customFormat="1" ht="12.75" customHeight="1">
      <c r="A19" s="22"/>
      <c r="B19" s="190"/>
      <c r="C19" s="81" t="s">
        <v>154</v>
      </c>
      <c r="D19" s="191"/>
      <c r="E19" s="192">
        <f>E11+E12+E13+E14+E15+E16-E18</f>
        <v>0</v>
      </c>
      <c r="F19" s="192"/>
      <c r="G19" s="192"/>
      <c r="H19" s="192">
        <f>H11+H12+H13+H14+H15+H16-H18</f>
        <v>-5000</v>
      </c>
      <c r="I19" s="192">
        <f t="shared" si="0"/>
        <v>-5000</v>
      </c>
      <c r="J19" s="2"/>
    </row>
    <row r="20" spans="1:10" s="241" customFormat="1" ht="12.75" customHeight="1">
      <c r="A20" s="2"/>
      <c r="B20" s="185"/>
      <c r="C20" s="184"/>
      <c r="D20" s="186"/>
      <c r="E20" s="188"/>
      <c r="F20" s="188"/>
      <c r="G20" s="188"/>
      <c r="H20" s="188"/>
      <c r="I20" s="188"/>
      <c r="J20" s="2"/>
    </row>
    <row r="21" spans="1:10" s="241" customFormat="1" ht="12.75" customHeight="1">
      <c r="A21" s="70" t="s">
        <v>488</v>
      </c>
      <c r="B21" s="185"/>
      <c r="C21" s="184" t="s">
        <v>155</v>
      </c>
      <c r="D21" s="186"/>
      <c r="E21" s="188" t="s">
        <v>488</v>
      </c>
      <c r="F21" s="188"/>
      <c r="G21" s="188"/>
      <c r="H21" s="188"/>
      <c r="I21" s="188"/>
      <c r="J21" s="70"/>
    </row>
    <row r="22" spans="1:10" s="241" customFormat="1" ht="12.75" customHeight="1">
      <c r="A22" s="70"/>
      <c r="B22" s="185"/>
      <c r="C22" s="184" t="s">
        <v>156</v>
      </c>
      <c r="D22" s="186"/>
      <c r="E22" s="188"/>
      <c r="F22" s="188"/>
      <c r="G22" s="188"/>
      <c r="H22" s="188"/>
      <c r="I22" s="188"/>
      <c r="J22" s="70"/>
    </row>
    <row r="23" spans="1:10" s="241" customFormat="1" ht="12.75" customHeight="1">
      <c r="A23" s="70" t="s">
        <v>488</v>
      </c>
      <c r="B23" s="185"/>
      <c r="C23" s="184" t="s">
        <v>157</v>
      </c>
      <c r="D23" s="186"/>
      <c r="E23" s="188">
        <v>0</v>
      </c>
      <c r="F23" s="188">
        <v>0</v>
      </c>
      <c r="G23" s="188">
        <v>0</v>
      </c>
      <c r="H23" s="188">
        <f>F23+G23</f>
        <v>0</v>
      </c>
      <c r="I23" s="188">
        <f aca="true" t="shared" si="1" ref="I23:I39">H23</f>
        <v>0</v>
      </c>
      <c r="J23" s="70"/>
    </row>
    <row r="24" spans="1:10" s="241" customFormat="1" ht="12.75" customHeight="1">
      <c r="A24" s="70" t="s">
        <v>488</v>
      </c>
      <c r="B24" s="185"/>
      <c r="C24" s="184" t="s">
        <v>158</v>
      </c>
      <c r="D24" s="186"/>
      <c r="E24" s="188">
        <v>0</v>
      </c>
      <c r="F24" s="188"/>
      <c r="G24" s="188">
        <v>0</v>
      </c>
      <c r="H24" s="188">
        <f>F24+G24</f>
        <v>0</v>
      </c>
      <c r="I24" s="188">
        <f t="shared" si="1"/>
        <v>0</v>
      </c>
      <c r="J24" s="70"/>
    </row>
    <row r="25" spans="1:10" s="241" customFormat="1" ht="12.75" customHeight="1">
      <c r="A25" s="70" t="s">
        <v>488</v>
      </c>
      <c r="B25" s="185"/>
      <c r="C25" s="184" t="s">
        <v>159</v>
      </c>
      <c r="D25" s="186"/>
      <c r="E25" s="188">
        <v>0</v>
      </c>
      <c r="F25" s="188">
        <v>0</v>
      </c>
      <c r="G25" s="188">
        <v>0</v>
      </c>
      <c r="H25" s="188">
        <f>F25+G25</f>
        <v>0</v>
      </c>
      <c r="I25" s="188">
        <f t="shared" si="1"/>
        <v>0</v>
      </c>
      <c r="J25" s="70"/>
    </row>
    <row r="26" spans="1:10" s="241" customFormat="1" ht="12.75" customHeight="1">
      <c r="A26" s="70" t="s">
        <v>488</v>
      </c>
      <c r="B26" s="185"/>
      <c r="C26" s="184" t="s">
        <v>160</v>
      </c>
      <c r="D26" s="186"/>
      <c r="E26" s="188">
        <v>0</v>
      </c>
      <c r="F26" s="188">
        <v>0</v>
      </c>
      <c r="G26" s="188">
        <v>0</v>
      </c>
      <c r="H26" s="188">
        <v>34100</v>
      </c>
      <c r="I26" s="188">
        <f t="shared" si="1"/>
        <v>34100</v>
      </c>
      <c r="J26" s="70"/>
    </row>
    <row r="27" spans="1:10" s="241" customFormat="1" ht="12.75" customHeight="1">
      <c r="A27" s="70" t="s">
        <v>488</v>
      </c>
      <c r="B27" s="185"/>
      <c r="C27" s="184" t="s">
        <v>161</v>
      </c>
      <c r="D27" s="186"/>
      <c r="E27" s="188">
        <v>0</v>
      </c>
      <c r="F27" s="188"/>
      <c r="G27" s="188">
        <v>0</v>
      </c>
      <c r="H27" s="188">
        <f aca="true" t="shared" si="2" ref="H27:H38">F27+G27</f>
        <v>0</v>
      </c>
      <c r="I27" s="188">
        <f t="shared" si="1"/>
        <v>0</v>
      </c>
      <c r="J27" s="70"/>
    </row>
    <row r="28" spans="1:10" s="241" customFormat="1" ht="12.75" customHeight="1">
      <c r="A28" s="70" t="s">
        <v>488</v>
      </c>
      <c r="B28" s="185"/>
      <c r="C28" s="184" t="s">
        <v>162</v>
      </c>
      <c r="D28" s="186"/>
      <c r="E28" s="188">
        <v>0</v>
      </c>
      <c r="F28" s="188">
        <v>-352280.24</v>
      </c>
      <c r="G28" s="188">
        <v>0</v>
      </c>
      <c r="H28" s="188">
        <f t="shared" si="2"/>
        <v>-352280.24</v>
      </c>
      <c r="I28" s="188">
        <f t="shared" si="1"/>
        <v>-352280.24</v>
      </c>
      <c r="J28" s="70"/>
    </row>
    <row r="29" spans="1:10" s="241" customFormat="1" ht="12.75" customHeight="1">
      <c r="A29" s="70" t="s">
        <v>488</v>
      </c>
      <c r="B29" s="185"/>
      <c r="C29" s="184" t="s">
        <v>163</v>
      </c>
      <c r="D29" s="186"/>
      <c r="E29" s="188">
        <v>0</v>
      </c>
      <c r="F29" s="188"/>
      <c r="G29" s="188">
        <v>0</v>
      </c>
      <c r="H29" s="188">
        <f t="shared" si="2"/>
        <v>0</v>
      </c>
      <c r="I29" s="188">
        <f t="shared" si="1"/>
        <v>0</v>
      </c>
      <c r="J29" s="70"/>
    </row>
    <row r="30" spans="1:10" s="241" customFormat="1" ht="12.75" customHeight="1">
      <c r="A30" s="70" t="s">
        <v>488</v>
      </c>
      <c r="B30" s="185"/>
      <c r="C30" s="184" t="s">
        <v>164</v>
      </c>
      <c r="D30" s="186"/>
      <c r="E30" s="188">
        <v>0</v>
      </c>
      <c r="F30" s="188"/>
      <c r="G30" s="188">
        <v>0</v>
      </c>
      <c r="H30" s="188">
        <f t="shared" si="2"/>
        <v>0</v>
      </c>
      <c r="I30" s="188">
        <f t="shared" si="1"/>
        <v>0</v>
      </c>
      <c r="J30" s="70"/>
    </row>
    <row r="31" spans="1:10" s="241" customFormat="1" ht="12.75" customHeight="1">
      <c r="A31" s="70" t="s">
        <v>488</v>
      </c>
      <c r="B31" s="185"/>
      <c r="C31" s="184" t="s">
        <v>165</v>
      </c>
      <c r="D31" s="186"/>
      <c r="E31" s="188">
        <v>0</v>
      </c>
      <c r="F31" s="188"/>
      <c r="G31" s="188">
        <v>0</v>
      </c>
      <c r="H31" s="188">
        <f t="shared" si="2"/>
        <v>0</v>
      </c>
      <c r="I31" s="188">
        <f t="shared" si="1"/>
        <v>0</v>
      </c>
      <c r="J31" s="70"/>
    </row>
    <row r="32" spans="1:10" s="241" customFormat="1" ht="12.75" customHeight="1">
      <c r="A32" s="70" t="s">
        <v>488</v>
      </c>
      <c r="B32" s="185"/>
      <c r="C32" s="184" t="s">
        <v>166</v>
      </c>
      <c r="D32" s="186"/>
      <c r="E32" s="188">
        <v>0</v>
      </c>
      <c r="F32" s="188"/>
      <c r="G32" s="188">
        <v>0</v>
      </c>
      <c r="H32" s="188">
        <f t="shared" si="2"/>
        <v>0</v>
      </c>
      <c r="I32" s="188">
        <f t="shared" si="1"/>
        <v>0</v>
      </c>
      <c r="J32" s="70"/>
    </row>
    <row r="33" spans="1:10" s="241" customFormat="1" ht="12.75" customHeight="1">
      <c r="A33" s="70" t="s">
        <v>488</v>
      </c>
      <c r="B33" s="185"/>
      <c r="C33" s="184" t="s">
        <v>167</v>
      </c>
      <c r="D33" s="186"/>
      <c r="E33" s="188">
        <v>0</v>
      </c>
      <c r="F33" s="188"/>
      <c r="G33" s="188">
        <v>0</v>
      </c>
      <c r="H33" s="188">
        <f t="shared" si="2"/>
        <v>0</v>
      </c>
      <c r="I33" s="188">
        <f t="shared" si="1"/>
        <v>0</v>
      </c>
      <c r="J33" s="70"/>
    </row>
    <row r="34" spans="1:10" s="241" customFormat="1" ht="12.75" customHeight="1">
      <c r="A34" s="70" t="s">
        <v>488</v>
      </c>
      <c r="B34" s="185"/>
      <c r="C34" s="184" t="s">
        <v>168</v>
      </c>
      <c r="D34" s="186"/>
      <c r="E34" s="188">
        <v>0</v>
      </c>
      <c r="F34" s="188"/>
      <c r="G34" s="188">
        <v>0</v>
      </c>
      <c r="H34" s="188">
        <f t="shared" si="2"/>
        <v>0</v>
      </c>
      <c r="I34" s="188">
        <f t="shared" si="1"/>
        <v>0</v>
      </c>
      <c r="J34" s="70"/>
    </row>
    <row r="35" spans="1:10" s="241" customFormat="1" ht="12.75" customHeight="1">
      <c r="A35" s="70" t="s">
        <v>488</v>
      </c>
      <c r="B35" s="185"/>
      <c r="C35" s="184" t="s">
        <v>169</v>
      </c>
      <c r="D35" s="186"/>
      <c r="E35" s="188">
        <v>0</v>
      </c>
      <c r="F35" s="188"/>
      <c r="G35" s="188">
        <v>0</v>
      </c>
      <c r="H35" s="188">
        <f t="shared" si="2"/>
        <v>0</v>
      </c>
      <c r="I35" s="188">
        <f t="shared" si="1"/>
        <v>0</v>
      </c>
      <c r="J35" s="70"/>
    </row>
    <row r="36" spans="1:10" s="241" customFormat="1" ht="12.75" customHeight="1">
      <c r="A36" s="70" t="s">
        <v>488</v>
      </c>
      <c r="B36" s="185"/>
      <c r="C36" s="184" t="s">
        <v>170</v>
      </c>
      <c r="D36" s="186"/>
      <c r="E36" s="188">
        <v>0</v>
      </c>
      <c r="F36" s="188">
        <v>-661495.39</v>
      </c>
      <c r="G36" s="188">
        <v>144645.18</v>
      </c>
      <c r="H36" s="188">
        <f t="shared" si="2"/>
        <v>-516850.21</v>
      </c>
      <c r="I36" s="188">
        <f t="shared" si="1"/>
        <v>-516850.21</v>
      </c>
      <c r="J36" s="70"/>
    </row>
    <row r="37" spans="1:10" s="241" customFormat="1" ht="12.75" customHeight="1">
      <c r="A37" s="70" t="s">
        <v>488</v>
      </c>
      <c r="B37" s="185"/>
      <c r="C37" s="184" t="s">
        <v>171</v>
      </c>
      <c r="D37" s="186"/>
      <c r="E37" s="188">
        <v>0</v>
      </c>
      <c r="F37" s="188"/>
      <c r="G37" s="188">
        <v>0</v>
      </c>
      <c r="H37" s="188">
        <f t="shared" si="2"/>
        <v>0</v>
      </c>
      <c r="I37" s="188">
        <f t="shared" si="1"/>
        <v>0</v>
      </c>
      <c r="J37" s="70"/>
    </row>
    <row r="38" spans="1:10" s="241" customFormat="1" ht="12.75" customHeight="1">
      <c r="A38" s="70" t="s">
        <v>488</v>
      </c>
      <c r="B38" s="185"/>
      <c r="C38" s="184" t="s">
        <v>172</v>
      </c>
      <c r="D38" s="186"/>
      <c r="E38" s="188">
        <v>0</v>
      </c>
      <c r="F38" s="188"/>
      <c r="G38" s="188">
        <v>0</v>
      </c>
      <c r="H38" s="188">
        <f t="shared" si="2"/>
        <v>0</v>
      </c>
      <c r="I38" s="188">
        <f t="shared" si="1"/>
        <v>0</v>
      </c>
      <c r="J38" s="70"/>
    </row>
    <row r="39" spans="1:10" s="241" customFormat="1" ht="12.75" customHeight="1">
      <c r="A39" s="76"/>
      <c r="B39" s="190"/>
      <c r="C39" s="81" t="s">
        <v>173</v>
      </c>
      <c r="D39" s="191"/>
      <c r="E39" s="192">
        <v>0</v>
      </c>
      <c r="F39" s="192">
        <f>F23+F24+F25+F26+F27+F28+F29+F30+F31+F32+F33+F34+F35+F36+F37+F38</f>
        <v>-1013775.63</v>
      </c>
      <c r="G39" s="192">
        <f>G23+G24+G25+G26+G27+G28+G29+G30+G31+G32+G33+G34+G35+G36+G37+G38</f>
        <v>144645.18</v>
      </c>
      <c r="H39" s="192">
        <f>H23+H24+H25+H26+H27+H28+H29+H30+H31+H32+H33+H34+H35+H36+H37+H38</f>
        <v>-835030.45</v>
      </c>
      <c r="I39" s="192">
        <f t="shared" si="1"/>
        <v>-835030.45</v>
      </c>
      <c r="J39" s="76"/>
    </row>
    <row r="40" spans="1:10" s="241" customFormat="1" ht="12.75" customHeight="1">
      <c r="A40" s="76"/>
      <c r="B40" s="190"/>
      <c r="C40" s="81"/>
      <c r="D40" s="191"/>
      <c r="E40" s="192"/>
      <c r="F40" s="192"/>
      <c r="G40" s="192"/>
      <c r="H40" s="192"/>
      <c r="I40" s="192"/>
      <c r="J40" s="76"/>
    </row>
    <row r="41" spans="1:9" ht="76.5" hidden="1" outlineLevel="1">
      <c r="A41" s="216" t="s">
        <v>174</v>
      </c>
      <c r="C41" s="88" t="s">
        <v>175</v>
      </c>
      <c r="H41" s="143">
        <v>3558853.01</v>
      </c>
      <c r="I41" s="143">
        <f>E41+H41</f>
        <v>3558853.01</v>
      </c>
    </row>
    <row r="42" spans="1:10" s="241" customFormat="1" ht="12.75" customHeight="1" collapsed="1">
      <c r="A42" s="70" t="s">
        <v>176</v>
      </c>
      <c r="B42" s="185"/>
      <c r="C42" s="184" t="s">
        <v>534</v>
      </c>
      <c r="D42" s="186"/>
      <c r="E42" s="188">
        <v>0</v>
      </c>
      <c r="F42" s="188"/>
      <c r="G42" s="188"/>
      <c r="H42" s="188">
        <v>3558853.01</v>
      </c>
      <c r="I42" s="188">
        <f>E42+H42</f>
        <v>3558853.01</v>
      </c>
      <c r="J42" s="70"/>
    </row>
    <row r="43" spans="1:9" ht="76.5" hidden="1" outlineLevel="1">
      <c r="A43" s="216" t="s">
        <v>177</v>
      </c>
      <c r="C43" s="88" t="s">
        <v>178</v>
      </c>
      <c r="H43" s="143">
        <v>23946.85</v>
      </c>
      <c r="I43" s="143">
        <f>E43+H43</f>
        <v>23946.85</v>
      </c>
    </row>
    <row r="44" spans="1:10" s="241" customFormat="1" ht="12.75" customHeight="1" collapsed="1">
      <c r="A44" s="70" t="s">
        <v>179</v>
      </c>
      <c r="B44" s="185"/>
      <c r="C44" s="184" t="s">
        <v>535</v>
      </c>
      <c r="D44" s="186"/>
      <c r="E44" s="188">
        <v>0</v>
      </c>
      <c r="F44" s="188"/>
      <c r="G44" s="188"/>
      <c r="H44" s="188">
        <v>23946.85</v>
      </c>
      <c r="I44" s="188">
        <f>E44+H44</f>
        <v>23946.85</v>
      </c>
      <c r="J44" s="70"/>
    </row>
    <row r="45" spans="1:10" s="241" customFormat="1" ht="12.75" customHeight="1">
      <c r="A45" s="70" t="s">
        <v>180</v>
      </c>
      <c r="B45" s="185"/>
      <c r="C45" s="184" t="s">
        <v>844</v>
      </c>
      <c r="D45" s="186"/>
      <c r="E45" s="188">
        <v>46263.88</v>
      </c>
      <c r="F45" s="188"/>
      <c r="G45" s="188"/>
      <c r="H45" s="188">
        <v>0</v>
      </c>
      <c r="I45" s="188">
        <f>E45+H45</f>
        <v>46263.88</v>
      </c>
      <c r="J45" s="70"/>
    </row>
    <row r="46" spans="1:10" s="241" customFormat="1" ht="12.75" customHeight="1">
      <c r="A46" s="70"/>
      <c r="B46" s="185"/>
      <c r="C46" s="184" t="s">
        <v>181</v>
      </c>
      <c r="D46" s="186"/>
      <c r="E46" s="188"/>
      <c r="F46" s="188"/>
      <c r="G46" s="188"/>
      <c r="H46" s="188"/>
      <c r="I46" s="188"/>
      <c r="J46" s="70"/>
    </row>
    <row r="47" spans="1:10" s="241" customFormat="1" ht="12.75" customHeight="1">
      <c r="A47" s="70" t="s">
        <v>488</v>
      </c>
      <c r="B47" s="185"/>
      <c r="C47" s="184" t="s">
        <v>110</v>
      </c>
      <c r="D47" s="186"/>
      <c r="E47" s="188">
        <v>0</v>
      </c>
      <c r="F47" s="188"/>
      <c r="G47" s="188"/>
      <c r="H47" s="188">
        <v>0</v>
      </c>
      <c r="I47" s="188">
        <f aca="true" t="shared" si="3" ref="I47:I52">E47+H47</f>
        <v>0</v>
      </c>
      <c r="J47" s="70"/>
    </row>
    <row r="48" spans="1:10" s="241" customFormat="1" ht="12.75" customHeight="1">
      <c r="A48" s="70" t="s">
        <v>488</v>
      </c>
      <c r="B48" s="185"/>
      <c r="C48" s="184" t="s">
        <v>577</v>
      </c>
      <c r="D48" s="186"/>
      <c r="E48" s="188">
        <v>0</v>
      </c>
      <c r="F48" s="188"/>
      <c r="G48" s="188"/>
      <c r="H48" s="188">
        <v>0</v>
      </c>
      <c r="I48" s="188">
        <f t="shared" si="3"/>
        <v>0</v>
      </c>
      <c r="J48" s="70"/>
    </row>
    <row r="49" spans="1:10" s="241" customFormat="1" ht="12.75" customHeight="1">
      <c r="A49" s="70" t="s">
        <v>488</v>
      </c>
      <c r="B49" s="185"/>
      <c r="C49" s="184" t="s">
        <v>578</v>
      </c>
      <c r="D49" s="186"/>
      <c r="E49" s="188">
        <v>0</v>
      </c>
      <c r="F49" s="188"/>
      <c r="G49" s="188"/>
      <c r="H49" s="188">
        <v>0</v>
      </c>
      <c r="I49" s="188">
        <f t="shared" si="3"/>
        <v>0</v>
      </c>
      <c r="J49" s="70"/>
    </row>
    <row r="50" spans="1:10" s="241" customFormat="1" ht="12.75" customHeight="1">
      <c r="A50" s="70" t="s">
        <v>488</v>
      </c>
      <c r="B50" s="185"/>
      <c r="C50" s="184" t="s">
        <v>182</v>
      </c>
      <c r="D50" s="186"/>
      <c r="E50" s="188">
        <v>1318234.22</v>
      </c>
      <c r="F50" s="188"/>
      <c r="G50" s="188"/>
      <c r="H50" s="188">
        <v>0</v>
      </c>
      <c r="I50" s="188">
        <f t="shared" si="3"/>
        <v>1318234.22</v>
      </c>
      <c r="J50" s="70"/>
    </row>
    <row r="51" spans="1:10" s="241" customFormat="1" ht="12.75" customHeight="1">
      <c r="A51" s="70" t="s">
        <v>183</v>
      </c>
      <c r="B51" s="185"/>
      <c r="C51" s="184" t="s">
        <v>184</v>
      </c>
      <c r="D51" s="186"/>
      <c r="E51" s="188">
        <v>0</v>
      </c>
      <c r="F51" s="188"/>
      <c r="G51" s="188"/>
      <c r="H51" s="188">
        <v>0</v>
      </c>
      <c r="I51" s="188">
        <f t="shared" si="3"/>
        <v>0</v>
      </c>
      <c r="J51" s="70"/>
    </row>
    <row r="52" spans="1:10" s="241" customFormat="1" ht="12.75" customHeight="1">
      <c r="A52" s="70" t="s">
        <v>185</v>
      </c>
      <c r="B52" s="185"/>
      <c r="C52" s="184" t="s">
        <v>538</v>
      </c>
      <c r="D52" s="186"/>
      <c r="E52" s="188">
        <v>0</v>
      </c>
      <c r="F52" s="188"/>
      <c r="G52" s="188"/>
      <c r="H52" s="188">
        <v>0</v>
      </c>
      <c r="I52" s="188">
        <f t="shared" si="3"/>
        <v>0</v>
      </c>
      <c r="J52" s="70"/>
    </row>
    <row r="53" spans="1:10" s="241" customFormat="1" ht="12.75" customHeight="1">
      <c r="A53" s="70" t="s">
        <v>488</v>
      </c>
      <c r="B53" s="185"/>
      <c r="C53" s="184" t="s">
        <v>186</v>
      </c>
      <c r="D53" s="186"/>
      <c r="E53" s="188" t="s">
        <v>488</v>
      </c>
      <c r="F53" s="188"/>
      <c r="G53" s="188"/>
      <c r="H53" s="188"/>
      <c r="I53" s="188"/>
      <c r="J53" s="70"/>
    </row>
    <row r="54" spans="1:10" s="241" customFormat="1" ht="12.75" customHeight="1">
      <c r="A54" s="34" t="s">
        <v>187</v>
      </c>
      <c r="B54" s="185"/>
      <c r="C54" s="184" t="s">
        <v>188</v>
      </c>
      <c r="D54" s="186"/>
      <c r="E54" s="188">
        <v>498065.97</v>
      </c>
      <c r="F54" s="188"/>
      <c r="G54" s="188"/>
      <c r="H54" s="188">
        <v>-131764.26</v>
      </c>
      <c r="I54" s="188">
        <f>E54+H54</f>
        <v>366301.70999999996</v>
      </c>
      <c r="J54" s="34"/>
    </row>
    <row r="55" spans="1:10" s="241" customFormat="1" ht="12.75" customHeight="1">
      <c r="A55" s="34" t="s">
        <v>488</v>
      </c>
      <c r="B55" s="185"/>
      <c r="C55" s="184" t="s">
        <v>189</v>
      </c>
      <c r="D55" s="186"/>
      <c r="E55" s="188">
        <f>E61-E54</f>
        <v>19290760.779999997</v>
      </c>
      <c r="F55" s="188"/>
      <c r="G55" s="188"/>
      <c r="H55" s="188">
        <f>H61-H54</f>
        <v>117647.52</v>
      </c>
      <c r="I55" s="188">
        <f>E55+H55</f>
        <v>19408408.299999997</v>
      </c>
      <c r="J55" s="34"/>
    </row>
    <row r="56" spans="1:10" s="241" customFormat="1" ht="12.75" customHeight="1">
      <c r="A56" s="29"/>
      <c r="B56" s="190"/>
      <c r="C56" s="81"/>
      <c r="D56" s="191"/>
      <c r="E56" s="192"/>
      <c r="F56" s="192"/>
      <c r="G56" s="192"/>
      <c r="H56" s="192"/>
      <c r="I56" s="192"/>
      <c r="J56" s="29"/>
    </row>
    <row r="57" spans="1:10" s="241" customFormat="1" ht="12.75" customHeight="1">
      <c r="A57" s="29"/>
      <c r="B57" s="190"/>
      <c r="C57" s="80" t="s">
        <v>190</v>
      </c>
      <c r="D57" s="66"/>
      <c r="E57" s="200">
        <f>+E19+E39+E42+E44+E45+E47+E48+E49+E50+E51+E52+E54+E55</f>
        <v>21153324.849999998</v>
      </c>
      <c r="F57" s="200"/>
      <c r="G57" s="200"/>
      <c r="H57" s="200">
        <f>+H19+H39+H42+H44+H45+H47+H48+H49+H50+H51+H52+H54+H55</f>
        <v>2728652.6699999995</v>
      </c>
      <c r="I57" s="200">
        <f>+I19+I39+I42+I44+I45+I47+I48+I49+I50+I51+I52+I54+I55</f>
        <v>23881977.519999996</v>
      </c>
      <c r="J57" s="2"/>
    </row>
    <row r="58" spans="1:10" s="241" customFormat="1" ht="12.75">
      <c r="A58" s="2"/>
      <c r="B58" s="88"/>
      <c r="C58" s="88"/>
      <c r="D58" s="88"/>
      <c r="E58" s="88"/>
      <c r="F58" s="88"/>
      <c r="G58" s="88"/>
      <c r="H58" s="88"/>
      <c r="I58" s="88"/>
      <c r="J58" s="2"/>
    </row>
    <row r="59" spans="1:10" s="241" customFormat="1" ht="12.75">
      <c r="A59" s="2"/>
      <c r="B59" s="88"/>
      <c r="C59" s="88"/>
      <c r="D59" s="88"/>
      <c r="E59" s="143"/>
      <c r="F59" s="143"/>
      <c r="G59" s="143"/>
      <c r="H59" s="143"/>
      <c r="I59" s="143"/>
      <c r="J59" s="2"/>
    </row>
    <row r="60" spans="1:10" s="241" customFormat="1" ht="12.75" hidden="1">
      <c r="A60" s="2"/>
      <c r="B60" s="88"/>
      <c r="C60" s="88" t="s">
        <v>191</v>
      </c>
      <c r="D60" s="88"/>
      <c r="E60" s="143"/>
      <c r="F60" s="143"/>
      <c r="G60" s="143"/>
      <c r="H60" s="143"/>
      <c r="I60" s="143"/>
      <c r="J60" s="2"/>
    </row>
    <row r="61" spans="1:10" s="241" customFormat="1" ht="12.75" hidden="1">
      <c r="A61" s="2" t="s">
        <v>192</v>
      </c>
      <c r="B61" s="88"/>
      <c r="C61" s="88" t="s">
        <v>193</v>
      </c>
      <c r="D61" s="88"/>
      <c r="E61" s="143">
        <v>19788826.749999996</v>
      </c>
      <c r="F61" s="143"/>
      <c r="G61" s="143"/>
      <c r="H61" s="143">
        <v>-14116.74</v>
      </c>
      <c r="I61" s="143"/>
      <c r="J61" s="2"/>
    </row>
    <row r="62" spans="5:7" ht="12.75">
      <c r="E62" s="143"/>
      <c r="F62" s="143"/>
      <c r="G62" s="143"/>
    </row>
    <row r="63" spans="5:7" ht="12.75">
      <c r="E63" s="143"/>
      <c r="F63" s="143"/>
      <c r="G63" s="143"/>
    </row>
    <row r="64" spans="5:7" ht="12.75">
      <c r="E64" s="143"/>
      <c r="F64" s="143"/>
      <c r="G64" s="143"/>
    </row>
    <row r="65" spans="5:7" ht="12.75">
      <c r="E65" s="143"/>
      <c r="F65" s="143"/>
      <c r="G65" s="143"/>
    </row>
    <row r="66" spans="5:7" ht="12.75">
      <c r="E66" s="143"/>
      <c r="F66" s="143"/>
      <c r="G66" s="143"/>
    </row>
    <row r="67" spans="5:7" ht="12.75">
      <c r="E67" s="143"/>
      <c r="F67" s="143"/>
      <c r="G67" s="143"/>
    </row>
    <row r="68" spans="5:7" ht="12.75">
      <c r="E68" s="143"/>
      <c r="F68" s="143"/>
      <c r="G68" s="143"/>
    </row>
    <row r="69" spans="5:7" ht="12.75">
      <c r="E69" s="143"/>
      <c r="F69" s="143"/>
      <c r="G69" s="143"/>
    </row>
    <row r="70" spans="5:7" ht="12.75">
      <c r="E70" s="143"/>
      <c r="F70" s="143"/>
      <c r="G70" s="143"/>
    </row>
    <row r="71" spans="5:7" ht="12.75">
      <c r="E71" s="143"/>
      <c r="F71" s="143"/>
      <c r="G71" s="143"/>
    </row>
    <row r="72" spans="5:7" ht="12.75">
      <c r="E72" s="143"/>
      <c r="F72" s="143"/>
      <c r="G72" s="143"/>
    </row>
    <row r="73" spans="5:7" ht="12.75">
      <c r="E73" s="143"/>
      <c r="F73" s="143"/>
      <c r="G73" s="143"/>
    </row>
    <row r="74" spans="5:7" ht="12.75">
      <c r="E74" s="143"/>
      <c r="F74" s="143"/>
      <c r="G74" s="143"/>
    </row>
    <row r="75" spans="5:7" ht="12.75">
      <c r="E75" s="143"/>
      <c r="F75" s="143"/>
      <c r="G75" s="143"/>
    </row>
    <row r="76" spans="5:7" ht="12.75">
      <c r="E76" s="143"/>
      <c r="F76" s="143"/>
      <c r="G76" s="143"/>
    </row>
    <row r="77" spans="5:7" ht="12.75">
      <c r="E77" s="143"/>
      <c r="F77" s="143"/>
      <c r="G77" s="143"/>
    </row>
    <row r="78" spans="5:7" ht="12.75">
      <c r="E78" s="143"/>
      <c r="F78" s="143"/>
      <c r="G78" s="143"/>
    </row>
    <row r="79" spans="5:7" ht="12.75">
      <c r="E79" s="143"/>
      <c r="F79" s="143"/>
      <c r="G79" s="143"/>
    </row>
    <row r="80" spans="5:7" ht="12.75">
      <c r="E80" s="143"/>
      <c r="F80" s="143"/>
      <c r="G80" s="143"/>
    </row>
    <row r="81" spans="5:7" ht="12.75">
      <c r="E81" s="143"/>
      <c r="F81" s="143"/>
      <c r="G81" s="143"/>
    </row>
    <row r="82" spans="5:7" ht="12.75">
      <c r="E82" s="143"/>
      <c r="F82" s="143"/>
      <c r="G82" s="143"/>
    </row>
    <row r="83" spans="5:7" ht="12.75">
      <c r="E83" s="143"/>
      <c r="F83" s="143"/>
      <c r="G83" s="143"/>
    </row>
    <row r="84" spans="5:7" ht="12.75">
      <c r="E84" s="143"/>
      <c r="F84" s="143"/>
      <c r="G84" s="143"/>
    </row>
    <row r="85" spans="5:7" ht="12.75">
      <c r="E85" s="143"/>
      <c r="F85" s="143"/>
      <c r="G85" s="143"/>
    </row>
    <row r="86" spans="5:7" ht="12.75">
      <c r="E86" s="143"/>
      <c r="F86" s="143"/>
      <c r="G86" s="143"/>
    </row>
    <row r="87" spans="5:7" ht="12.75">
      <c r="E87" s="143"/>
      <c r="F87" s="143"/>
      <c r="G87" s="143"/>
    </row>
    <row r="88" spans="5:7" ht="12.75">
      <c r="E88" s="143"/>
      <c r="F88" s="143"/>
      <c r="G88" s="143"/>
    </row>
    <row r="89" spans="5:7" ht="12.75">
      <c r="E89" s="143"/>
      <c r="F89" s="143"/>
      <c r="G89" s="143"/>
    </row>
    <row r="90" spans="5:7" ht="12.75">
      <c r="E90" s="143"/>
      <c r="F90" s="143"/>
      <c r="G90" s="143"/>
    </row>
    <row r="91" spans="5:7" ht="12.75">
      <c r="E91" s="143"/>
      <c r="F91" s="143"/>
      <c r="G91" s="143"/>
    </row>
    <row r="92" spans="5:7" ht="12.75">
      <c r="E92" s="143"/>
      <c r="F92" s="143"/>
      <c r="G92" s="143"/>
    </row>
    <row r="93" spans="5:7" ht="12.75">
      <c r="E93" s="143"/>
      <c r="F93" s="143"/>
      <c r="G93" s="143"/>
    </row>
    <row r="94" spans="5:7" ht="12.75">
      <c r="E94" s="143"/>
      <c r="F94" s="143"/>
      <c r="G94" s="143"/>
    </row>
    <row r="95" spans="5:7" ht="12.75">
      <c r="E95" s="143"/>
      <c r="F95" s="143"/>
      <c r="G95" s="143"/>
    </row>
    <row r="96" spans="5:7" ht="12.75">
      <c r="E96" s="143"/>
      <c r="F96" s="143"/>
      <c r="G96" s="143"/>
    </row>
    <row r="97" spans="5:7" ht="12.75">
      <c r="E97" s="143"/>
      <c r="F97" s="143"/>
      <c r="G97" s="143"/>
    </row>
    <row r="98" spans="5:7" ht="12.75">
      <c r="E98" s="143"/>
      <c r="F98" s="143"/>
      <c r="G98" s="143"/>
    </row>
    <row r="99" spans="5:7" ht="12.75">
      <c r="E99" s="143"/>
      <c r="F99" s="143"/>
      <c r="G99" s="143"/>
    </row>
    <row r="100" spans="5:7" ht="12.75">
      <c r="E100" s="143"/>
      <c r="F100" s="143"/>
      <c r="G100" s="143"/>
    </row>
    <row r="101" spans="5:7" ht="12.75">
      <c r="E101" s="143"/>
      <c r="F101" s="143"/>
      <c r="G101" s="143"/>
    </row>
    <row r="102" spans="5:7" ht="12.75">
      <c r="E102" s="143"/>
      <c r="F102" s="143"/>
      <c r="G102" s="143"/>
    </row>
    <row r="103" spans="5:7" ht="12.75">
      <c r="E103" s="143"/>
      <c r="F103" s="143"/>
      <c r="G103" s="143"/>
    </row>
    <row r="104" spans="5:7" ht="12.75">
      <c r="E104" s="143"/>
      <c r="F104" s="143"/>
      <c r="G104" s="143"/>
    </row>
    <row r="105" spans="5:7" ht="12.75">
      <c r="E105" s="143"/>
      <c r="F105" s="143"/>
      <c r="G105" s="143"/>
    </row>
    <row r="106" spans="5:7" ht="12.75">
      <c r="E106" s="143"/>
      <c r="F106" s="143"/>
      <c r="G106" s="143"/>
    </row>
    <row r="107" spans="5:7" ht="12.75">
      <c r="E107" s="143"/>
      <c r="F107" s="143"/>
      <c r="G107" s="143"/>
    </row>
    <row r="108" spans="5:7" ht="12.75">
      <c r="E108" s="143"/>
      <c r="F108" s="143"/>
      <c r="G108" s="143"/>
    </row>
    <row r="109" spans="5:7" ht="12.75">
      <c r="E109" s="143"/>
      <c r="F109" s="143"/>
      <c r="G109" s="143"/>
    </row>
    <row r="110" spans="5:7" ht="12.75">
      <c r="E110" s="143"/>
      <c r="F110" s="143"/>
      <c r="G110" s="143"/>
    </row>
    <row r="111" spans="5:7" ht="12.75">
      <c r="E111" s="143"/>
      <c r="F111" s="143"/>
      <c r="G111" s="143"/>
    </row>
    <row r="112" spans="5:7" ht="12.75">
      <c r="E112" s="143"/>
      <c r="F112" s="143"/>
      <c r="G112" s="143"/>
    </row>
    <row r="113" spans="5:7" ht="12.75">
      <c r="E113" s="143"/>
      <c r="F113" s="143"/>
      <c r="G113" s="143"/>
    </row>
    <row r="114" spans="5:7" ht="12.75">
      <c r="E114" s="143"/>
      <c r="F114" s="143"/>
      <c r="G114" s="143"/>
    </row>
    <row r="115" spans="5:7" ht="12.75">
      <c r="E115" s="143"/>
      <c r="F115" s="143"/>
      <c r="G115" s="143"/>
    </row>
    <row r="116" spans="5:7" ht="12.75">
      <c r="E116" s="143"/>
      <c r="F116" s="143"/>
      <c r="G116" s="143"/>
    </row>
    <row r="117" spans="5:7" ht="12.75">
      <c r="E117" s="143"/>
      <c r="F117" s="143"/>
      <c r="G117" s="143"/>
    </row>
    <row r="118" spans="5:7" ht="12.75">
      <c r="E118" s="143"/>
      <c r="F118" s="143"/>
      <c r="G118" s="143"/>
    </row>
    <row r="119" spans="5:7" ht="12.75">
      <c r="E119" s="143"/>
      <c r="F119" s="143"/>
      <c r="G119" s="143"/>
    </row>
    <row r="120" spans="5:7" ht="12.75">
      <c r="E120" s="143"/>
      <c r="F120" s="143"/>
      <c r="G120" s="143"/>
    </row>
    <row r="121" spans="5:7" ht="12.75">
      <c r="E121" s="143"/>
      <c r="F121" s="143"/>
      <c r="G121" s="143"/>
    </row>
    <row r="122" spans="5:7" ht="12.75">
      <c r="E122" s="143"/>
      <c r="F122" s="143"/>
      <c r="G122" s="143"/>
    </row>
    <row r="123" spans="5:7" ht="12.75">
      <c r="E123" s="143"/>
      <c r="F123" s="143"/>
      <c r="G123" s="143"/>
    </row>
    <row r="124" spans="5:7" ht="12.75">
      <c r="E124" s="143"/>
      <c r="F124" s="143"/>
      <c r="G124" s="143"/>
    </row>
    <row r="125" spans="5:7" ht="12.75">
      <c r="E125" s="143"/>
      <c r="F125" s="143"/>
      <c r="G125" s="143"/>
    </row>
    <row r="126" spans="5:7" ht="12.75">
      <c r="E126" s="143"/>
      <c r="F126" s="143"/>
      <c r="G126" s="143"/>
    </row>
    <row r="127" spans="5:7" ht="12.75">
      <c r="E127" s="143"/>
      <c r="F127" s="143"/>
      <c r="G127" s="143"/>
    </row>
    <row r="128" spans="5:7" ht="12.75">
      <c r="E128" s="143"/>
      <c r="F128" s="143"/>
      <c r="G128" s="143"/>
    </row>
  </sheetData>
  <printOptions horizontalCentered="1"/>
  <pageMargins left="0.5" right="0.5" top="0.75" bottom="0.5" header="0" footer="0"/>
  <pageSetup fitToHeight="2" horizontalDpi="600" verticalDpi="600" orientation="landscape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62"/>
  <sheetViews>
    <sheetView zoomScale="85" zoomScaleNormal="85" workbookViewId="0" topLeftCell="B2">
      <selection activeCell="R2" sqref="R1:R16384"/>
    </sheetView>
  </sheetViews>
  <sheetFormatPr defaultColWidth="9.140625" defaultRowHeight="12.75"/>
  <cols>
    <col min="1" max="1" width="2.140625" style="242" hidden="1" customWidth="1"/>
    <col min="2" max="2" width="75.00390625" style="242" customWidth="1"/>
    <col min="3" max="8" width="21.28125" style="243" customWidth="1"/>
    <col min="9" max="9" width="15.28125" style="242" hidden="1" customWidth="1"/>
    <col min="10" max="15" width="0" style="242" hidden="1" customWidth="1"/>
    <col min="16" max="16" width="13.7109375" style="242" hidden="1" customWidth="1"/>
    <col min="17" max="17" width="10.28125" style="242" customWidth="1"/>
    <col min="18" max="18" width="10.28125" style="242" hidden="1" customWidth="1"/>
    <col min="19" max="16384" width="10.28125" style="242" customWidth="1"/>
  </cols>
  <sheetData>
    <row r="1" spans="1:6" ht="12" hidden="1">
      <c r="A1" s="242" t="s">
        <v>194</v>
      </c>
      <c r="C1" s="243" t="s">
        <v>195</v>
      </c>
      <c r="D1" s="243" t="s">
        <v>196</v>
      </c>
      <c r="E1" s="243" t="s">
        <v>197</v>
      </c>
      <c r="F1" s="243" t="s">
        <v>488</v>
      </c>
    </row>
    <row r="2" spans="2:18" s="244" customFormat="1" ht="15.75" customHeight="1">
      <c r="B2" s="245" t="str">
        <f>"University of Missouri - "&amp;RBN</f>
        <v>University of Missouri - System Administration</v>
      </c>
      <c r="C2" s="246"/>
      <c r="D2" s="246"/>
      <c r="E2" s="246"/>
      <c r="F2" s="246"/>
      <c r="G2" s="246"/>
      <c r="H2" s="247"/>
      <c r="M2" s="248" t="s">
        <v>198</v>
      </c>
      <c r="P2" s="249" t="s">
        <v>199</v>
      </c>
      <c r="R2" s="248" t="s">
        <v>599</v>
      </c>
    </row>
    <row r="3" spans="2:16" s="244" customFormat="1" ht="15.75" customHeight="1">
      <c r="B3" s="250" t="s">
        <v>200</v>
      </c>
      <c r="C3" s="251"/>
      <c r="D3" s="252"/>
      <c r="E3" s="251"/>
      <c r="F3" s="251"/>
      <c r="G3" s="251"/>
      <c r="H3" s="253"/>
      <c r="M3" s="248" t="s">
        <v>201</v>
      </c>
      <c r="P3" s="254">
        <f ca="1">NOW()</f>
        <v>38889.681529629626</v>
      </c>
    </row>
    <row r="4" spans="2:16" ht="15.75" customHeight="1">
      <c r="B4" s="255" t="str">
        <f>"For the Year Ending "&amp;TEXT(M4,"MMMM DD, YYYY")</f>
        <v>For the Year Ending June 30, 2005</v>
      </c>
      <c r="C4" s="256"/>
      <c r="D4" s="257"/>
      <c r="E4" s="256"/>
      <c r="F4" s="256"/>
      <c r="G4" s="256"/>
      <c r="H4" s="258"/>
      <c r="M4" s="259" t="s">
        <v>598</v>
      </c>
      <c r="P4" s="260">
        <f ca="1">NOW()</f>
        <v>38889.681529629626</v>
      </c>
    </row>
    <row r="5" spans="2:9" ht="12.75" customHeight="1">
      <c r="B5" s="261"/>
      <c r="C5" s="262"/>
      <c r="D5" s="263"/>
      <c r="E5" s="262"/>
      <c r="F5" s="262"/>
      <c r="G5" s="262"/>
      <c r="H5" s="264"/>
      <c r="I5" s="265"/>
    </row>
    <row r="6" spans="2:8" ht="38.25" customHeight="1">
      <c r="B6" s="266"/>
      <c r="C6" s="267" t="s">
        <v>202</v>
      </c>
      <c r="D6" s="268" t="s">
        <v>542</v>
      </c>
      <c r="E6" s="269" t="s">
        <v>543</v>
      </c>
      <c r="F6" s="269" t="s">
        <v>544</v>
      </c>
      <c r="G6" s="269" t="s">
        <v>203</v>
      </c>
      <c r="H6" s="268" t="s">
        <v>603</v>
      </c>
    </row>
    <row r="7" spans="2:8" ht="12.75" customHeight="1">
      <c r="B7" s="266"/>
      <c r="C7" s="270"/>
      <c r="D7" s="271"/>
      <c r="E7" s="269"/>
      <c r="F7" s="269"/>
      <c r="G7" s="269"/>
      <c r="H7" s="271"/>
    </row>
    <row r="8" spans="2:8" ht="12.75" customHeight="1">
      <c r="B8" s="272" t="s">
        <v>204</v>
      </c>
      <c r="C8" s="273"/>
      <c r="D8" s="274"/>
      <c r="E8" s="275"/>
      <c r="F8" s="276" t="s">
        <v>205</v>
      </c>
      <c r="G8" s="275"/>
      <c r="H8" s="277"/>
    </row>
    <row r="9" spans="2:8" ht="12.75" customHeight="1">
      <c r="B9" s="266"/>
      <c r="C9" s="278"/>
      <c r="D9" s="277"/>
      <c r="E9" s="277"/>
      <c r="F9" s="277"/>
      <c r="G9" s="277"/>
      <c r="H9" s="277"/>
    </row>
    <row r="10" spans="1:8" ht="12.75" customHeight="1">
      <c r="A10" s="242" t="s">
        <v>206</v>
      </c>
      <c r="B10" s="266" t="s">
        <v>207</v>
      </c>
      <c r="C10" s="279">
        <v>18498.16</v>
      </c>
      <c r="D10" s="280">
        <v>4953.61</v>
      </c>
      <c r="E10" s="280">
        <v>81256.5</v>
      </c>
      <c r="F10" s="280">
        <v>0</v>
      </c>
      <c r="G10" s="280">
        <v>0</v>
      </c>
      <c r="H10" s="280">
        <f>C10+D10+E10+F10+G10</f>
        <v>104708.27</v>
      </c>
    </row>
    <row r="11" spans="2:8" ht="12.75" customHeight="1">
      <c r="B11" s="266"/>
      <c r="C11" s="281"/>
      <c r="D11" s="282"/>
      <c r="E11" s="282"/>
      <c r="F11" s="282"/>
      <c r="G11" s="282"/>
      <c r="H11" s="282"/>
    </row>
    <row r="12" spans="1:8" ht="12.75" customHeight="1">
      <c r="A12" s="242" t="s">
        <v>208</v>
      </c>
      <c r="B12" s="266" t="s">
        <v>209</v>
      </c>
      <c r="C12" s="281">
        <v>22930.766</v>
      </c>
      <c r="D12" s="282">
        <v>3226.944</v>
      </c>
      <c r="E12" s="282">
        <v>17302.62</v>
      </c>
      <c r="F12" s="282">
        <v>0</v>
      </c>
      <c r="G12" s="282">
        <v>0</v>
      </c>
      <c r="H12" s="282">
        <f>C12+D12+E12+F12+G12</f>
        <v>43460.33</v>
      </c>
    </row>
    <row r="13" spans="2:8" ht="12.75" customHeight="1">
      <c r="B13" s="266"/>
      <c r="C13" s="281"/>
      <c r="D13" s="282"/>
      <c r="E13" s="282"/>
      <c r="F13" s="282"/>
      <c r="G13" s="282"/>
      <c r="H13" s="282"/>
    </row>
    <row r="14" spans="1:8" ht="12.75" customHeight="1">
      <c r="A14" s="242" t="s">
        <v>210</v>
      </c>
      <c r="B14" s="266" t="s">
        <v>211</v>
      </c>
      <c r="C14" s="281">
        <v>5769566.108</v>
      </c>
      <c r="D14" s="282">
        <v>1521249.585</v>
      </c>
      <c r="E14" s="282">
        <v>18266583.669999998</v>
      </c>
      <c r="F14" s="282">
        <v>0</v>
      </c>
      <c r="G14" s="282">
        <v>0</v>
      </c>
      <c r="H14" s="282">
        <f>C14+D14+E14+F14+G14</f>
        <v>25557399.362999998</v>
      </c>
    </row>
    <row r="15" spans="2:8" ht="12.75" customHeight="1">
      <c r="B15" s="266"/>
      <c r="C15" s="281"/>
      <c r="D15" s="282"/>
      <c r="E15" s="282"/>
      <c r="F15" s="282"/>
      <c r="G15" s="282"/>
      <c r="H15" s="282"/>
    </row>
    <row r="16" spans="1:8" ht="12.75" customHeight="1">
      <c r="A16" s="242" t="s">
        <v>212</v>
      </c>
      <c r="B16" s="266" t="s">
        <v>213</v>
      </c>
      <c r="C16" s="281">
        <v>2477060.33</v>
      </c>
      <c r="D16" s="282">
        <v>662703.071</v>
      </c>
      <c r="E16" s="282">
        <v>6860887.419999999</v>
      </c>
      <c r="F16" s="282">
        <v>0</v>
      </c>
      <c r="G16" s="282">
        <v>0</v>
      </c>
      <c r="H16" s="282">
        <f>C16+D16+E16+F16+G16</f>
        <v>10000650.820999999</v>
      </c>
    </row>
    <row r="17" spans="2:8" ht="12.75" customHeight="1">
      <c r="B17" s="266"/>
      <c r="C17" s="281"/>
      <c r="D17" s="282"/>
      <c r="E17" s="282"/>
      <c r="F17" s="282"/>
      <c r="G17" s="282"/>
      <c r="H17" s="282"/>
    </row>
    <row r="18" spans="1:8" ht="12.75" customHeight="1">
      <c r="A18" s="242" t="s">
        <v>214</v>
      </c>
      <c r="B18" s="266" t="s">
        <v>215</v>
      </c>
      <c r="C18" s="281">
        <v>1025342.708</v>
      </c>
      <c r="D18" s="282">
        <v>258046.41</v>
      </c>
      <c r="E18" s="282">
        <v>919555.44</v>
      </c>
      <c r="F18" s="282">
        <v>0</v>
      </c>
      <c r="G18" s="282">
        <v>0</v>
      </c>
      <c r="H18" s="282">
        <f>C18+D18+E18+F18+G18</f>
        <v>2202944.558</v>
      </c>
    </row>
    <row r="19" spans="2:8" ht="12.75" customHeight="1">
      <c r="B19" s="266"/>
      <c r="C19" s="281"/>
      <c r="D19" s="282"/>
      <c r="E19" s="282"/>
      <c r="F19" s="282"/>
      <c r="G19" s="282"/>
      <c r="H19" s="282"/>
    </row>
    <row r="20" spans="1:8" ht="12.75" customHeight="1">
      <c r="A20" s="242" t="s">
        <v>216</v>
      </c>
      <c r="B20" s="266" t="s">
        <v>217</v>
      </c>
      <c r="C20" s="281">
        <v>13579121.876</v>
      </c>
      <c r="D20" s="282">
        <v>3439551.754</v>
      </c>
      <c r="E20" s="282">
        <v>7623105.890999999</v>
      </c>
      <c r="F20" s="282">
        <v>0</v>
      </c>
      <c r="G20" s="282">
        <v>0</v>
      </c>
      <c r="H20" s="282">
        <f>C20+D20+E20+F20+G20</f>
        <v>24641779.520999998</v>
      </c>
    </row>
    <row r="21" spans="2:8" ht="12.75" customHeight="1">
      <c r="B21" s="266"/>
      <c r="C21" s="281"/>
      <c r="D21" s="282"/>
      <c r="E21" s="282"/>
      <c r="F21" s="282"/>
      <c r="G21" s="282"/>
      <c r="H21" s="282"/>
    </row>
    <row r="22" spans="1:8" ht="12.75" customHeight="1">
      <c r="A22" s="242" t="s">
        <v>218</v>
      </c>
      <c r="B22" s="266" t="s">
        <v>219</v>
      </c>
      <c r="C22" s="281">
        <v>516860.404</v>
      </c>
      <c r="D22" s="282">
        <v>139135.586</v>
      </c>
      <c r="E22" s="282">
        <v>378306.01</v>
      </c>
      <c r="F22" s="282">
        <v>0</v>
      </c>
      <c r="G22" s="282">
        <v>0</v>
      </c>
      <c r="H22" s="282">
        <f>C22+D22+E22+F22+G22</f>
        <v>1034302</v>
      </c>
    </row>
    <row r="23" spans="2:8" ht="12.75" customHeight="1">
      <c r="B23" s="266" t="s">
        <v>220</v>
      </c>
      <c r="C23" s="281"/>
      <c r="D23" s="282"/>
      <c r="E23" s="282"/>
      <c r="F23" s="282"/>
      <c r="G23" s="282"/>
      <c r="H23" s="282"/>
    </row>
    <row r="24" spans="1:8" ht="12.75" customHeight="1">
      <c r="A24" s="242" t="s">
        <v>488</v>
      </c>
      <c r="B24" s="266" t="s">
        <v>221</v>
      </c>
      <c r="C24" s="281">
        <v>0</v>
      </c>
      <c r="D24" s="282">
        <v>0</v>
      </c>
      <c r="E24" s="282">
        <v>0</v>
      </c>
      <c r="F24" s="282">
        <v>0</v>
      </c>
      <c r="G24" s="282">
        <v>0</v>
      </c>
      <c r="H24" s="282">
        <f>C24+D24+E24+F24+G24</f>
        <v>0</v>
      </c>
    </row>
    <row r="25" spans="2:8" ht="12.75" customHeight="1">
      <c r="B25" s="266"/>
      <c r="C25" s="281"/>
      <c r="D25" s="282"/>
      <c r="E25" s="282"/>
      <c r="F25" s="282"/>
      <c r="G25" s="282"/>
      <c r="H25" s="282"/>
    </row>
    <row r="26" spans="2:8" s="283" customFormat="1" ht="12.75" customHeight="1">
      <c r="B26" s="272" t="s">
        <v>222</v>
      </c>
      <c r="C26" s="284">
        <f aca="true" t="shared" si="0" ref="C26:H26">+C24+C22+C20+C18+C16+C14+C12+C10</f>
        <v>23409380.351999998</v>
      </c>
      <c r="D26" s="284">
        <f t="shared" si="0"/>
        <v>6028866.960000001</v>
      </c>
      <c r="E26" s="284">
        <f t="shared" si="0"/>
        <v>34146997.55099999</v>
      </c>
      <c r="F26" s="284">
        <f t="shared" si="0"/>
        <v>0</v>
      </c>
      <c r="G26" s="284">
        <f t="shared" si="0"/>
        <v>0</v>
      </c>
      <c r="H26" s="284">
        <f t="shared" si="0"/>
        <v>63585244.86299999</v>
      </c>
    </row>
    <row r="27" spans="2:8" ht="12.75" customHeight="1">
      <c r="B27" s="266"/>
      <c r="C27" s="281"/>
      <c r="D27" s="282"/>
      <c r="E27" s="282"/>
      <c r="F27" s="282"/>
      <c r="G27" s="282"/>
      <c r="H27" s="282"/>
    </row>
    <row r="28" spans="1:8" ht="12.75" customHeight="1">
      <c r="A28" s="242" t="s">
        <v>223</v>
      </c>
      <c r="B28" s="266" t="s">
        <v>224</v>
      </c>
      <c r="C28" s="281">
        <v>957566.091</v>
      </c>
      <c r="D28" s="282">
        <v>250453.032</v>
      </c>
      <c r="E28" s="282">
        <v>529274.16</v>
      </c>
      <c r="F28" s="282">
        <v>0</v>
      </c>
      <c r="G28" s="282">
        <v>0</v>
      </c>
      <c r="H28" s="282">
        <f>C28+D28+E28+F28+G28</f>
        <v>1737293.2830000003</v>
      </c>
    </row>
    <row r="29" spans="2:8" ht="12.75" customHeight="1">
      <c r="B29" s="266"/>
      <c r="C29" s="281"/>
      <c r="D29" s="282"/>
      <c r="E29" s="282"/>
      <c r="F29" s="282"/>
      <c r="G29" s="282"/>
      <c r="H29" s="282"/>
    </row>
    <row r="30" spans="2:8" s="283" customFormat="1" ht="12.75" customHeight="1">
      <c r="B30" s="272" t="s">
        <v>225</v>
      </c>
      <c r="C30" s="284">
        <f aca="true" t="shared" si="1" ref="C30:H30">C28+C26</f>
        <v>24366946.442999996</v>
      </c>
      <c r="D30" s="284">
        <f t="shared" si="1"/>
        <v>6279319.992000001</v>
      </c>
      <c r="E30" s="284">
        <f t="shared" si="1"/>
        <v>34676271.71099999</v>
      </c>
      <c r="F30" s="284">
        <f t="shared" si="1"/>
        <v>0</v>
      </c>
      <c r="G30" s="284">
        <f t="shared" si="1"/>
        <v>0</v>
      </c>
      <c r="H30" s="284">
        <f t="shared" si="1"/>
        <v>65322538.14599999</v>
      </c>
    </row>
    <row r="31" spans="2:8" ht="12.75" customHeight="1">
      <c r="B31" s="266"/>
      <c r="C31" s="281"/>
      <c r="D31" s="282"/>
      <c r="E31" s="282"/>
      <c r="F31" s="282"/>
      <c r="G31" s="282"/>
      <c r="H31" s="282"/>
    </row>
    <row r="32" spans="1:8" s="283" customFormat="1" ht="12.75" customHeight="1">
      <c r="A32" s="283" t="s">
        <v>226</v>
      </c>
      <c r="B32" s="272" t="s">
        <v>227</v>
      </c>
      <c r="C32" s="285">
        <v>0</v>
      </c>
      <c r="D32" s="285">
        <v>0</v>
      </c>
      <c r="E32" s="285">
        <v>0</v>
      </c>
      <c r="F32" s="285">
        <v>0</v>
      </c>
      <c r="G32" s="285">
        <v>0</v>
      </c>
      <c r="H32" s="285">
        <f>C32+D32+E32+F32+G32</f>
        <v>0</v>
      </c>
    </row>
    <row r="33" spans="2:8" s="283" customFormat="1" ht="12.75" customHeight="1">
      <c r="B33" s="272"/>
      <c r="C33" s="285"/>
      <c r="D33" s="285"/>
      <c r="E33" s="285"/>
      <c r="F33" s="285"/>
      <c r="G33" s="285"/>
      <c r="H33" s="285"/>
    </row>
    <row r="34" spans="1:8" s="283" customFormat="1" ht="12.75" customHeight="1">
      <c r="A34" s="283" t="s">
        <v>228</v>
      </c>
      <c r="B34" s="272" t="s">
        <v>229</v>
      </c>
      <c r="C34" s="285">
        <v>0</v>
      </c>
      <c r="D34" s="285">
        <v>0</v>
      </c>
      <c r="E34" s="285">
        <v>0</v>
      </c>
      <c r="F34" s="285">
        <v>0</v>
      </c>
      <c r="G34" s="285">
        <v>0</v>
      </c>
      <c r="H34" s="285">
        <f>C34+D34+E34+F34+G34</f>
        <v>0</v>
      </c>
    </row>
    <row r="35" spans="2:8" s="283" customFormat="1" ht="12.75" customHeight="1">
      <c r="B35" s="272"/>
      <c r="C35" s="285"/>
      <c r="D35" s="285"/>
      <c r="E35" s="285"/>
      <c r="F35" s="285"/>
      <c r="G35" s="285"/>
      <c r="H35" s="285"/>
    </row>
    <row r="36" spans="1:8" s="283" customFormat="1" ht="12.75" customHeight="1">
      <c r="A36" s="283" t="s">
        <v>230</v>
      </c>
      <c r="B36" s="272" t="s">
        <v>231</v>
      </c>
      <c r="C36" s="285">
        <v>0</v>
      </c>
      <c r="D36" s="285">
        <v>0</v>
      </c>
      <c r="E36" s="285">
        <v>-2634774.24</v>
      </c>
      <c r="F36" s="285">
        <v>0</v>
      </c>
      <c r="G36" s="285">
        <v>0</v>
      </c>
      <c r="H36" s="285">
        <f>C36+D36+E36+F36+G36</f>
        <v>-2634774.24</v>
      </c>
    </row>
    <row r="37" spans="2:8" s="283" customFormat="1" ht="12.75" customHeight="1">
      <c r="B37" s="272"/>
      <c r="C37" s="285"/>
      <c r="D37" s="285"/>
      <c r="E37" s="285"/>
      <c r="F37" s="285"/>
      <c r="G37" s="285"/>
      <c r="H37" s="285"/>
    </row>
    <row r="38" spans="2:8" s="283" customFormat="1" ht="12.75" customHeight="1">
      <c r="B38" s="272" t="s">
        <v>203</v>
      </c>
      <c r="C38" s="285">
        <v>0</v>
      </c>
      <c r="D38" s="285">
        <v>0</v>
      </c>
      <c r="E38" s="285">
        <v>0</v>
      </c>
      <c r="F38" s="285">
        <v>0</v>
      </c>
      <c r="G38" s="285">
        <v>5891814.37</v>
      </c>
      <c r="H38" s="285">
        <f>C38+D38+E38+F38+G38</f>
        <v>5891814.37</v>
      </c>
    </row>
    <row r="39" spans="2:8" ht="12.75" customHeight="1">
      <c r="B39" s="266"/>
      <c r="C39" s="282"/>
      <c r="D39" s="282"/>
      <c r="E39" s="282"/>
      <c r="F39" s="282"/>
      <c r="G39" s="282"/>
      <c r="H39" s="282"/>
    </row>
    <row r="40" spans="2:8" s="283" customFormat="1" ht="12.75" customHeight="1">
      <c r="B40" s="272" t="s">
        <v>232</v>
      </c>
      <c r="C40" s="286">
        <f aca="true" t="shared" si="2" ref="C40:H40">C30+C32+C34+C36+C38</f>
        <v>24366946.442999996</v>
      </c>
      <c r="D40" s="286">
        <f t="shared" si="2"/>
        <v>6279319.992000001</v>
      </c>
      <c r="E40" s="286">
        <f t="shared" si="2"/>
        <v>32041497.470999986</v>
      </c>
      <c r="F40" s="286">
        <f t="shared" si="2"/>
        <v>0</v>
      </c>
      <c r="G40" s="286">
        <f t="shared" si="2"/>
        <v>5891814.37</v>
      </c>
      <c r="H40" s="286">
        <f t="shared" si="2"/>
        <v>68579578.276</v>
      </c>
    </row>
    <row r="41" spans="2:8" ht="12.75">
      <c r="B41" s="287"/>
      <c r="C41" s="288"/>
      <c r="D41" s="288"/>
      <c r="E41" s="288"/>
      <c r="F41" s="288"/>
      <c r="G41" s="288"/>
      <c r="H41" s="288"/>
    </row>
    <row r="42" spans="2:8" ht="12.75">
      <c r="B42" s="287" t="s">
        <v>233</v>
      </c>
      <c r="C42" s="288"/>
      <c r="D42" s="288"/>
      <c r="E42" s="288"/>
      <c r="F42" s="288"/>
      <c r="G42" s="288"/>
      <c r="H42" s="288"/>
    </row>
    <row r="43" spans="2:8" ht="12.75" customHeight="1">
      <c r="B43" s="287" t="s">
        <v>234</v>
      </c>
      <c r="C43" s="288"/>
      <c r="D43" s="288"/>
      <c r="E43" s="288"/>
      <c r="F43" s="288"/>
      <c r="G43" s="288"/>
      <c r="H43" s="288"/>
    </row>
    <row r="44" spans="2:8" ht="7.5" customHeight="1">
      <c r="B44" s="287"/>
      <c r="C44" s="288"/>
      <c r="D44" s="288"/>
      <c r="E44" s="288"/>
      <c r="F44" s="288"/>
      <c r="G44" s="288"/>
      <c r="H44" s="288"/>
    </row>
    <row r="45" spans="2:8" ht="12.75">
      <c r="B45" s="287" t="s">
        <v>235</v>
      </c>
      <c r="C45" s="288"/>
      <c r="D45" s="288"/>
      <c r="E45" s="288"/>
      <c r="F45" s="288"/>
      <c r="G45" s="288"/>
      <c r="H45" s="288"/>
    </row>
    <row r="46" ht="7.5" customHeight="1"/>
    <row r="47" spans="1:18" ht="12.75">
      <c r="A47" s="289"/>
      <c r="B47" s="290" t="s">
        <v>236</v>
      </c>
      <c r="C47" s="291"/>
      <c r="D47" s="291"/>
      <c r="E47" s="291"/>
      <c r="F47" s="291"/>
      <c r="G47" s="291"/>
      <c r="H47" s="291"/>
      <c r="I47" s="289"/>
      <c r="J47" s="289"/>
      <c r="K47" s="289"/>
      <c r="L47" s="289"/>
      <c r="M47" s="289"/>
      <c r="N47" s="289"/>
      <c r="O47" s="289"/>
      <c r="P47" s="289"/>
      <c r="Q47" s="289"/>
      <c r="R47" s="289"/>
    </row>
    <row r="48" ht="7.5" customHeight="1"/>
    <row r="49" spans="1:18" ht="12.75">
      <c r="A49" s="289"/>
      <c r="B49" s="290" t="s">
        <v>237</v>
      </c>
      <c r="C49" s="291"/>
      <c r="D49" s="291"/>
      <c r="E49" s="291"/>
      <c r="F49" s="291"/>
      <c r="G49" s="291"/>
      <c r="H49" s="291"/>
      <c r="I49" s="289"/>
      <c r="J49" s="289"/>
      <c r="K49" s="289"/>
      <c r="L49" s="289"/>
      <c r="M49" s="289"/>
      <c r="N49" s="289"/>
      <c r="O49" s="289"/>
      <c r="P49" s="289"/>
      <c r="Q49" s="289"/>
      <c r="R49" s="289"/>
    </row>
    <row r="50" ht="7.5" customHeight="1"/>
    <row r="51" spans="1:18" ht="12.75">
      <c r="A51" s="289"/>
      <c r="B51" s="290" t="s">
        <v>238</v>
      </c>
      <c r="C51" s="291"/>
      <c r="D51" s="291"/>
      <c r="E51" s="291"/>
      <c r="F51" s="291"/>
      <c r="G51" s="291"/>
      <c r="H51" s="291"/>
      <c r="I51" s="289"/>
      <c r="J51" s="289"/>
      <c r="K51" s="289"/>
      <c r="L51" s="289"/>
      <c r="M51" s="289"/>
      <c r="N51" s="289"/>
      <c r="O51" s="289"/>
      <c r="P51" s="289"/>
      <c r="Q51" s="289"/>
      <c r="R51" s="289"/>
    </row>
    <row r="52" ht="7.5" customHeight="1"/>
    <row r="53" spans="1:18" ht="12.75">
      <c r="A53" s="289"/>
      <c r="B53" s="290" t="s">
        <v>239</v>
      </c>
      <c r="C53" s="291"/>
      <c r="D53" s="291"/>
      <c r="E53" s="291"/>
      <c r="F53" s="291"/>
      <c r="G53" s="291"/>
      <c r="H53" s="291"/>
      <c r="I53" s="289"/>
      <c r="J53" s="289"/>
      <c r="K53" s="289"/>
      <c r="L53" s="289"/>
      <c r="M53" s="289"/>
      <c r="N53" s="289"/>
      <c r="O53" s="289"/>
      <c r="P53" s="289"/>
      <c r="Q53" s="289"/>
      <c r="R53" s="289"/>
    </row>
    <row r="54" ht="7.5" customHeight="1"/>
    <row r="55" spans="1:18" ht="12.75">
      <c r="A55" s="289"/>
      <c r="B55" s="290" t="s">
        <v>240</v>
      </c>
      <c r="C55" s="291"/>
      <c r="D55" s="291"/>
      <c r="E55" s="291"/>
      <c r="F55" s="291"/>
      <c r="G55" s="291"/>
      <c r="H55" s="291"/>
      <c r="I55" s="289"/>
      <c r="J55" s="289"/>
      <c r="K55" s="289"/>
      <c r="L55" s="289"/>
      <c r="M55" s="289"/>
      <c r="N55" s="289"/>
      <c r="O55" s="289"/>
      <c r="P55" s="289"/>
      <c r="Q55" s="289"/>
      <c r="R55" s="289"/>
    </row>
    <row r="60" ht="12.75">
      <c r="B60" s="292"/>
    </row>
    <row r="61" ht="12.75">
      <c r="B61" s="292"/>
    </row>
    <row r="62" ht="12.75">
      <c r="B62" s="293"/>
    </row>
  </sheetData>
  <printOptions horizontalCentered="1"/>
  <pageMargins left="0.5" right="0.5" top="0.75" bottom="0.5" header="0.5" footer="0.5"/>
  <pageSetup horizontalDpi="300" verticalDpi="300" orientation="landscape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G49"/>
  <sheetViews>
    <sheetView zoomScale="90" zoomScaleNormal="90" workbookViewId="0" topLeftCell="B2">
      <selection activeCell="F33" sqref="F33"/>
    </sheetView>
  </sheetViews>
  <sheetFormatPr defaultColWidth="9.140625" defaultRowHeight="12.75" outlineLevelRow="1"/>
  <cols>
    <col min="1" max="1" width="0" style="294" hidden="1" customWidth="1"/>
    <col min="2" max="2" width="2.57421875" style="299" customWidth="1"/>
    <col min="3" max="3" width="75.00390625" style="324" hidden="1" customWidth="1"/>
    <col min="4" max="4" width="75.00390625" style="325" customWidth="1"/>
    <col min="5" max="9" width="21.28125" style="298" customWidth="1"/>
    <col min="10" max="10" width="13.421875" style="462" hidden="1" customWidth="1"/>
    <col min="11" max="13" width="10.28125" style="467" hidden="1" customWidth="1"/>
    <col min="14" max="33" width="10.28125" style="467" customWidth="1"/>
    <col min="34" max="16384" width="10.28125" style="294" customWidth="1"/>
  </cols>
  <sheetData>
    <row r="1" spans="1:9" ht="204" hidden="1">
      <c r="A1" s="294" t="s">
        <v>194</v>
      </c>
      <c r="B1" s="295" t="s">
        <v>490</v>
      </c>
      <c r="C1" s="296" t="s">
        <v>489</v>
      </c>
      <c r="D1" s="297" t="s">
        <v>490</v>
      </c>
      <c r="E1" s="298" t="s">
        <v>241</v>
      </c>
      <c r="F1" s="298" t="s">
        <v>242</v>
      </c>
      <c r="G1" s="298" t="s">
        <v>243</v>
      </c>
      <c r="H1" s="298" t="s">
        <v>244</v>
      </c>
      <c r="I1" s="298" t="s">
        <v>490</v>
      </c>
    </row>
    <row r="2" spans="1:13" ht="15.75" customHeight="1">
      <c r="A2" s="299"/>
      <c r="B2" s="300" t="str">
        <f>"University of Missouri - "&amp;RBN</f>
        <v>University of Missouri - System Administration</v>
      </c>
      <c r="C2" s="301"/>
      <c r="D2" s="301"/>
      <c r="E2" s="302"/>
      <c r="F2" s="302"/>
      <c r="G2" s="302"/>
      <c r="H2" s="302"/>
      <c r="I2" s="302"/>
      <c r="J2" s="463" t="s">
        <v>199</v>
      </c>
      <c r="K2" s="468" t="s">
        <v>599</v>
      </c>
      <c r="M2" s="468" t="s">
        <v>198</v>
      </c>
    </row>
    <row r="3" spans="1:13" ht="15.75" customHeight="1">
      <c r="A3" s="299"/>
      <c r="B3" s="303" t="s">
        <v>245</v>
      </c>
      <c r="C3" s="304"/>
      <c r="D3" s="304"/>
      <c r="E3" s="302"/>
      <c r="F3" s="302"/>
      <c r="G3" s="302"/>
      <c r="H3" s="302"/>
      <c r="I3" s="302"/>
      <c r="J3" s="464">
        <f ca="1">NOW()</f>
        <v>38889.681529629626</v>
      </c>
      <c r="K3" s="468" t="s">
        <v>246</v>
      </c>
      <c r="M3" s="468" t="s">
        <v>246</v>
      </c>
    </row>
    <row r="4" spans="1:13" ht="15.75" customHeight="1">
      <c r="A4" s="299"/>
      <c r="B4" s="305" t="str">
        <f>"As of "&amp;TEXT(K4,"MMMM DD, YYYY")</f>
        <v>As of June 30, 2005</v>
      </c>
      <c r="C4" s="306"/>
      <c r="D4" s="306"/>
      <c r="E4" s="302"/>
      <c r="F4" s="302"/>
      <c r="G4" s="302"/>
      <c r="H4" s="302"/>
      <c r="I4" s="302"/>
      <c r="J4" s="465">
        <f ca="1">NOW()</f>
        <v>38889.681529629626</v>
      </c>
      <c r="K4" s="468" t="s">
        <v>598</v>
      </c>
      <c r="M4" s="468" t="s">
        <v>598</v>
      </c>
    </row>
    <row r="5" spans="1:13" ht="12.75" customHeight="1">
      <c r="A5" s="299"/>
      <c r="B5" s="307"/>
      <c r="C5" s="308"/>
      <c r="D5" s="308"/>
      <c r="E5" s="302"/>
      <c r="F5" s="302"/>
      <c r="G5" s="302"/>
      <c r="H5" s="302"/>
      <c r="I5" s="302"/>
      <c r="J5" s="465"/>
      <c r="M5" s="469"/>
    </row>
    <row r="6" spans="1:9" ht="51">
      <c r="A6" s="309"/>
      <c r="B6" s="310"/>
      <c r="C6" s="311"/>
      <c r="D6" s="312"/>
      <c r="E6" s="313" t="s">
        <v>247</v>
      </c>
      <c r="F6" s="313" t="s">
        <v>248</v>
      </c>
      <c r="G6" s="313" t="s">
        <v>249</v>
      </c>
      <c r="H6" s="313" t="s">
        <v>250</v>
      </c>
      <c r="I6" s="313" t="s">
        <v>251</v>
      </c>
    </row>
    <row r="7" spans="1:6" ht="12.75">
      <c r="A7" s="299"/>
      <c r="B7" s="314" t="s">
        <v>252</v>
      </c>
      <c r="C7" s="315"/>
      <c r="D7" s="316"/>
      <c r="E7" s="317"/>
      <c r="F7" s="318"/>
    </row>
    <row r="8" spans="1:9" ht="12.75" outlineLevel="1">
      <c r="A8" s="294" t="s">
        <v>253</v>
      </c>
      <c r="B8" s="295"/>
      <c r="C8" s="296" t="s">
        <v>254</v>
      </c>
      <c r="D8" s="297" t="str">
        <f>C8</f>
        <v>University Press</v>
      </c>
      <c r="E8" s="319">
        <v>-85445.96</v>
      </c>
      <c r="F8" s="319">
        <v>1318234.22</v>
      </c>
      <c r="G8" s="319">
        <v>1737293.283</v>
      </c>
      <c r="H8" s="319">
        <v>431817.62</v>
      </c>
      <c r="I8" s="319">
        <f>E8+F8-G8+H8</f>
        <v>-72687.40300000005</v>
      </c>
    </row>
    <row r="9" spans="1:33" s="309" customFormat="1" ht="12.75">
      <c r="A9" s="314" t="s">
        <v>255</v>
      </c>
      <c r="B9" s="314"/>
      <c r="C9" s="320" t="s">
        <v>256</v>
      </c>
      <c r="D9" s="321" t="str">
        <f>C9</f>
        <v>      Total Auxiliaries</v>
      </c>
      <c r="E9" s="322">
        <v>-85445.96</v>
      </c>
      <c r="F9" s="323">
        <v>1318234.22</v>
      </c>
      <c r="G9" s="313">
        <v>1737293.283</v>
      </c>
      <c r="H9" s="313">
        <v>431817.62</v>
      </c>
      <c r="I9" s="313">
        <f>E9+F9-G9+H9</f>
        <v>-72687.40300000005</v>
      </c>
      <c r="J9" s="466"/>
      <c r="K9" s="469"/>
      <c r="L9" s="469"/>
      <c r="M9" s="469"/>
      <c r="N9" s="469"/>
      <c r="O9" s="469"/>
      <c r="P9" s="469"/>
      <c r="Q9" s="469"/>
      <c r="R9" s="469"/>
      <c r="S9" s="469"/>
      <c r="T9" s="469"/>
      <c r="U9" s="469"/>
      <c r="V9" s="469"/>
      <c r="W9" s="469"/>
      <c r="X9" s="469"/>
      <c r="Y9" s="469"/>
      <c r="Z9" s="469"/>
      <c r="AA9" s="469"/>
      <c r="AB9" s="469"/>
      <c r="AC9" s="469"/>
      <c r="AD9" s="469"/>
      <c r="AE9" s="469"/>
      <c r="AF9" s="469"/>
      <c r="AG9" s="469"/>
    </row>
    <row r="10" spans="1:6" ht="12.75">
      <c r="A10" s="299"/>
      <c r="E10" s="317"/>
      <c r="F10" s="318"/>
    </row>
    <row r="11" spans="1:6" ht="12.75">
      <c r="A11" s="299"/>
      <c r="B11" s="314" t="s">
        <v>257</v>
      </c>
      <c r="C11" s="315"/>
      <c r="D11" s="316"/>
      <c r="E11" s="317"/>
      <c r="F11" s="318"/>
    </row>
    <row r="12" spans="1:9" ht="12.75" outlineLevel="1">
      <c r="A12" s="294" t="s">
        <v>76</v>
      </c>
      <c r="B12" s="295"/>
      <c r="C12" s="296" t="s">
        <v>86</v>
      </c>
      <c r="D12" s="297" t="str">
        <f>C12</f>
        <v>Computing Services</v>
      </c>
      <c r="E12" s="298">
        <v>-69844.14</v>
      </c>
      <c r="F12" s="298">
        <v>0</v>
      </c>
      <c r="G12" s="298">
        <v>-36127.26</v>
      </c>
      <c r="H12" s="298">
        <v>38909.18</v>
      </c>
      <c r="I12" s="298">
        <f>E12+F12-G12+H12</f>
        <v>5192.300000000003</v>
      </c>
    </row>
    <row r="13" spans="1:9" ht="12.75" outlineLevel="1">
      <c r="A13" s="294" t="s">
        <v>77</v>
      </c>
      <c r="B13" s="295"/>
      <c r="C13" s="296" t="s">
        <v>87</v>
      </c>
      <c r="D13" s="297" t="str">
        <f>C13</f>
        <v>General Stores</v>
      </c>
      <c r="E13" s="298">
        <v>73237.21</v>
      </c>
      <c r="F13" s="298">
        <v>151289.57</v>
      </c>
      <c r="G13" s="298">
        <v>0</v>
      </c>
      <c r="H13" s="298">
        <v>-224526.78</v>
      </c>
      <c r="I13" s="298">
        <f>E13+F13-G13+H13</f>
        <v>0</v>
      </c>
    </row>
    <row r="14" spans="1:9" ht="12.75" outlineLevel="1">
      <c r="A14" s="294" t="s">
        <v>78</v>
      </c>
      <c r="B14" s="295"/>
      <c r="C14" s="296" t="s">
        <v>88</v>
      </c>
      <c r="D14" s="297" t="str">
        <f>C14</f>
        <v>Other Service Oper</v>
      </c>
      <c r="E14" s="298">
        <v>-126442.75</v>
      </c>
      <c r="F14" s="298">
        <v>422011.88</v>
      </c>
      <c r="G14" s="298">
        <v>2082117.4050000003</v>
      </c>
      <c r="H14" s="298">
        <v>1927975</v>
      </c>
      <c r="I14" s="298">
        <f>E14+F14-G14+H14</f>
        <v>141426.72499999963</v>
      </c>
    </row>
    <row r="15" spans="1:33" s="309" customFormat="1" ht="12.75">
      <c r="A15" s="314" t="s">
        <v>79</v>
      </c>
      <c r="B15" s="314"/>
      <c r="C15" s="320" t="s">
        <v>258</v>
      </c>
      <c r="D15" s="321" t="str">
        <f>C15</f>
        <v>      Total Service Operations</v>
      </c>
      <c r="E15" s="326">
        <v>-123049.68</v>
      </c>
      <c r="F15" s="327">
        <v>573301.45</v>
      </c>
      <c r="G15" s="328">
        <v>2045990.1450000003</v>
      </c>
      <c r="H15" s="328">
        <v>1742357.4</v>
      </c>
      <c r="I15" s="328">
        <f>E15+F15-G15+H15</f>
        <v>146619.02499999967</v>
      </c>
      <c r="J15" s="466"/>
      <c r="K15" s="469"/>
      <c r="L15" s="469"/>
      <c r="M15" s="469"/>
      <c r="N15" s="469"/>
      <c r="O15" s="469"/>
      <c r="P15" s="469"/>
      <c r="Q15" s="469"/>
      <c r="R15" s="469"/>
      <c r="S15" s="469"/>
      <c r="T15" s="469"/>
      <c r="U15" s="469"/>
      <c r="V15" s="469"/>
      <c r="W15" s="469"/>
      <c r="X15" s="469"/>
      <c r="Y15" s="469"/>
      <c r="Z15" s="469"/>
      <c r="AA15" s="469"/>
      <c r="AB15" s="469"/>
      <c r="AC15" s="469"/>
      <c r="AD15" s="469"/>
      <c r="AE15" s="469"/>
      <c r="AF15" s="469"/>
      <c r="AG15" s="469"/>
    </row>
    <row r="16" spans="1:33" s="470" customFormat="1" ht="12.75">
      <c r="A16" s="296"/>
      <c r="B16" s="296"/>
      <c r="C16" s="480"/>
      <c r="D16" s="480"/>
      <c r="E16" s="481"/>
      <c r="F16" s="481"/>
      <c r="G16" s="481"/>
      <c r="H16" s="481"/>
      <c r="I16" s="481"/>
      <c r="J16" s="467"/>
      <c r="K16" s="467"/>
      <c r="L16" s="467"/>
      <c r="M16" s="467"/>
      <c r="N16" s="467"/>
      <c r="O16" s="467"/>
      <c r="P16" s="467"/>
      <c r="Q16" s="467"/>
      <c r="R16" s="467"/>
      <c r="S16" s="467"/>
      <c r="T16" s="467"/>
      <c r="U16" s="467"/>
      <c r="V16" s="467"/>
      <c r="W16" s="467"/>
      <c r="X16" s="467"/>
      <c r="Y16" s="467"/>
      <c r="Z16" s="467"/>
      <c r="AA16" s="467"/>
      <c r="AB16" s="467"/>
      <c r="AC16" s="467"/>
      <c r="AD16" s="467"/>
      <c r="AE16" s="467"/>
      <c r="AF16" s="467"/>
      <c r="AG16" s="467"/>
    </row>
    <row r="17" spans="2:33" s="476" customFormat="1" ht="12.75" hidden="1">
      <c r="B17" s="310" t="s">
        <v>259</v>
      </c>
      <c r="C17" s="477"/>
      <c r="D17" s="478"/>
      <c r="E17" s="479"/>
      <c r="F17" s="479"/>
      <c r="G17" s="479"/>
      <c r="H17" s="479"/>
      <c r="I17" s="479"/>
      <c r="J17" s="462"/>
      <c r="K17" s="467"/>
      <c r="L17" s="467"/>
      <c r="M17" s="467"/>
      <c r="N17" s="467"/>
      <c r="O17" s="467"/>
      <c r="P17" s="467"/>
      <c r="Q17" s="467"/>
      <c r="R17" s="467"/>
      <c r="S17" s="467"/>
      <c r="T17" s="467"/>
      <c r="U17" s="467"/>
      <c r="V17" s="467"/>
      <c r="W17" s="467"/>
      <c r="X17" s="467"/>
      <c r="Y17" s="467"/>
      <c r="Z17" s="467"/>
      <c r="AA17" s="467"/>
      <c r="AB17" s="467"/>
      <c r="AC17" s="467"/>
      <c r="AD17" s="467"/>
      <c r="AE17" s="467"/>
      <c r="AF17" s="467"/>
      <c r="AG17" s="467"/>
    </row>
    <row r="18" spans="1:9" ht="12.75" hidden="1">
      <c r="A18" s="294" t="s">
        <v>583</v>
      </c>
      <c r="B18" s="314" t="s">
        <v>617</v>
      </c>
      <c r="C18" s="315" t="s">
        <v>260</v>
      </c>
      <c r="D18" s="316"/>
      <c r="E18" s="298">
        <v>0</v>
      </c>
      <c r="F18" s="298">
        <v>66624.15</v>
      </c>
      <c r="G18" s="298">
        <v>-3392.5440000000003</v>
      </c>
      <c r="H18" s="298">
        <v>-70016.7</v>
      </c>
      <c r="I18" s="298">
        <f>E18+F18-G18+H18</f>
        <v>-0.0060000000084983185</v>
      </c>
    </row>
    <row r="19" spans="1:9" ht="12.75" hidden="1">
      <c r="A19" s="294" t="s">
        <v>261</v>
      </c>
      <c r="B19" s="314" t="s">
        <v>262</v>
      </c>
      <c r="C19" s="315" t="s">
        <v>262</v>
      </c>
      <c r="D19" s="316"/>
      <c r="E19" s="298">
        <v>17304085.17</v>
      </c>
      <c r="F19" s="298">
        <v>19195165.029999997</v>
      </c>
      <c r="G19" s="298">
        <v>42331116.83499999</v>
      </c>
      <c r="H19" s="298">
        <v>30454808.75</v>
      </c>
      <c r="I19" s="298">
        <f>E19+F19-G19+H19</f>
        <v>24622942.11500001</v>
      </c>
    </row>
    <row r="20" spans="1:9" ht="12.75" hidden="1">
      <c r="A20" s="294" t="s">
        <v>263</v>
      </c>
      <c r="B20" s="314" t="s">
        <v>264</v>
      </c>
      <c r="C20" s="315" t="s">
        <v>265</v>
      </c>
      <c r="D20" s="316"/>
      <c r="E20" s="298">
        <v>0</v>
      </c>
      <c r="F20" s="298">
        <v>0</v>
      </c>
      <c r="G20" s="298">
        <v>0</v>
      </c>
      <c r="H20" s="298">
        <v>0</v>
      </c>
      <c r="I20" s="298">
        <f>E20+F20-G20+H20</f>
        <v>0</v>
      </c>
    </row>
    <row r="21" spans="2:33" s="470" customFormat="1" ht="12.75" hidden="1">
      <c r="B21" s="471" t="s">
        <v>266</v>
      </c>
      <c r="C21" s="472" t="s">
        <v>266</v>
      </c>
      <c r="D21" s="473"/>
      <c r="E21" s="474">
        <f>E9+E15+E18+E19+E20</f>
        <v>17095589.53</v>
      </c>
      <c r="F21" s="474">
        <f>F9+F15+F18+F19+F20</f>
        <v>21153324.849999998</v>
      </c>
      <c r="G21" s="474">
        <f>G9+G15+G18+G19+G20</f>
        <v>46111007.719</v>
      </c>
      <c r="H21" s="474">
        <f>H9+H15+H18+H19+H20</f>
        <v>32558967.07</v>
      </c>
      <c r="I21" s="474">
        <f>I9+I15+I18+I19+I20</f>
        <v>24696873.73100001</v>
      </c>
      <c r="J21" s="462"/>
      <c r="K21" s="467"/>
      <c r="L21" s="467"/>
      <c r="M21" s="467"/>
      <c r="N21" s="467"/>
      <c r="O21" s="467"/>
      <c r="P21" s="467"/>
      <c r="Q21" s="467"/>
      <c r="R21" s="467"/>
      <c r="S21" s="467"/>
      <c r="T21" s="467"/>
      <c r="U21" s="467"/>
      <c r="V21" s="467"/>
      <c r="W21" s="467"/>
      <c r="X21" s="467"/>
      <c r="Y21" s="467"/>
      <c r="Z21" s="467"/>
      <c r="AA21" s="467"/>
      <c r="AB21" s="467"/>
      <c r="AC21" s="467"/>
      <c r="AD21" s="467"/>
      <c r="AE21" s="467"/>
      <c r="AF21" s="467"/>
      <c r="AG21" s="467"/>
    </row>
    <row r="22" spans="5:9" s="467" customFormat="1" ht="12.75">
      <c r="E22" s="475"/>
      <c r="F22" s="475"/>
      <c r="G22" s="475"/>
      <c r="H22" s="475"/>
      <c r="I22" s="475"/>
    </row>
    <row r="23" spans="5:9" s="467" customFormat="1" ht="12.75">
      <c r="E23" s="475"/>
      <c r="F23" s="475"/>
      <c r="G23" s="475"/>
      <c r="H23" s="475"/>
      <c r="I23" s="475"/>
    </row>
    <row r="24" spans="5:9" s="467" customFormat="1" ht="12.75">
      <c r="E24" s="475"/>
      <c r="F24" s="475"/>
      <c r="G24" s="475"/>
      <c r="H24" s="475"/>
      <c r="I24" s="475"/>
    </row>
    <row r="25" spans="5:9" s="467" customFormat="1" ht="12.75">
      <c r="E25" s="475"/>
      <c r="F25" s="475"/>
      <c r="G25" s="475"/>
      <c r="H25" s="475"/>
      <c r="I25" s="475"/>
    </row>
    <row r="26" spans="5:9" s="467" customFormat="1" ht="12.75">
      <c r="E26" s="475"/>
      <c r="F26" s="475"/>
      <c r="G26" s="475"/>
      <c r="H26" s="475"/>
      <c r="I26" s="475"/>
    </row>
    <row r="27" spans="5:9" s="467" customFormat="1" ht="12.75">
      <c r="E27" s="475"/>
      <c r="F27" s="475"/>
      <c r="G27" s="475"/>
      <c r="H27" s="475"/>
      <c r="I27" s="475"/>
    </row>
    <row r="28" spans="5:9" s="467" customFormat="1" ht="12.75">
      <c r="E28" s="475"/>
      <c r="F28" s="475"/>
      <c r="G28" s="475"/>
      <c r="H28" s="475"/>
      <c r="I28" s="475"/>
    </row>
    <row r="29" spans="5:9" s="467" customFormat="1" ht="12.75">
      <c r="E29" s="475"/>
      <c r="F29" s="475"/>
      <c r="G29" s="475"/>
      <c r="H29" s="475"/>
      <c r="I29" s="475"/>
    </row>
    <row r="30" spans="5:9" s="467" customFormat="1" ht="12.75">
      <c r="E30" s="475"/>
      <c r="F30" s="475"/>
      <c r="G30" s="475"/>
      <c r="H30" s="475"/>
      <c r="I30" s="475"/>
    </row>
    <row r="31" spans="5:9" s="467" customFormat="1" ht="12.75">
      <c r="E31" s="475"/>
      <c r="F31" s="475"/>
      <c r="G31" s="475"/>
      <c r="H31" s="475"/>
      <c r="I31" s="475"/>
    </row>
    <row r="32" spans="5:9" s="467" customFormat="1" ht="12.75">
      <c r="E32" s="475"/>
      <c r="F32" s="475"/>
      <c r="G32" s="475"/>
      <c r="H32" s="475"/>
      <c r="I32" s="475"/>
    </row>
    <row r="33" spans="5:9" s="467" customFormat="1" ht="12.75">
      <c r="E33" s="475"/>
      <c r="F33" s="475"/>
      <c r="G33" s="475"/>
      <c r="H33" s="475"/>
      <c r="I33" s="475"/>
    </row>
    <row r="34" spans="5:9" s="467" customFormat="1" ht="12.75">
      <c r="E34" s="475"/>
      <c r="F34" s="475"/>
      <c r="G34" s="475"/>
      <c r="H34" s="475"/>
      <c r="I34" s="475"/>
    </row>
    <row r="35" spans="5:9" s="467" customFormat="1" ht="12.75">
      <c r="E35" s="475"/>
      <c r="F35" s="475"/>
      <c r="G35" s="475"/>
      <c r="H35" s="475"/>
      <c r="I35" s="475"/>
    </row>
    <row r="36" spans="5:9" s="467" customFormat="1" ht="12.75">
      <c r="E36" s="475"/>
      <c r="F36" s="475"/>
      <c r="G36" s="475"/>
      <c r="H36" s="475"/>
      <c r="I36" s="475"/>
    </row>
    <row r="37" spans="5:9" s="467" customFormat="1" ht="12.75">
      <c r="E37" s="475"/>
      <c r="F37" s="475"/>
      <c r="G37" s="475"/>
      <c r="H37" s="475"/>
      <c r="I37" s="475"/>
    </row>
    <row r="38" spans="5:9" s="467" customFormat="1" ht="12.75">
      <c r="E38" s="475"/>
      <c r="F38" s="475"/>
      <c r="G38" s="475"/>
      <c r="H38" s="475"/>
      <c r="I38" s="475"/>
    </row>
    <row r="39" spans="5:9" s="467" customFormat="1" ht="12.75">
      <c r="E39" s="475"/>
      <c r="F39" s="475"/>
      <c r="G39" s="475"/>
      <c r="H39" s="475"/>
      <c r="I39" s="475"/>
    </row>
    <row r="40" spans="5:9" s="467" customFormat="1" ht="12.75">
      <c r="E40" s="475"/>
      <c r="F40" s="475"/>
      <c r="G40" s="475"/>
      <c r="H40" s="475"/>
      <c r="I40" s="475"/>
    </row>
    <row r="41" spans="5:9" s="467" customFormat="1" ht="12.75">
      <c r="E41" s="475"/>
      <c r="F41" s="475"/>
      <c r="G41" s="475"/>
      <c r="H41" s="475"/>
      <c r="I41" s="475"/>
    </row>
    <row r="42" spans="5:9" s="467" customFormat="1" ht="12.75">
      <c r="E42" s="475"/>
      <c r="F42" s="475"/>
      <c r="G42" s="475"/>
      <c r="H42" s="475"/>
      <c r="I42" s="475"/>
    </row>
    <row r="43" spans="5:9" s="467" customFormat="1" ht="12.75">
      <c r="E43" s="475"/>
      <c r="F43" s="475"/>
      <c r="G43" s="475"/>
      <c r="H43" s="475"/>
      <c r="I43" s="475"/>
    </row>
    <row r="44" spans="5:9" s="467" customFormat="1" ht="12.75">
      <c r="E44" s="475"/>
      <c r="F44" s="475"/>
      <c r="G44" s="475"/>
      <c r="H44" s="475"/>
      <c r="I44" s="475"/>
    </row>
    <row r="45" spans="5:9" s="467" customFormat="1" ht="12.75">
      <c r="E45" s="475"/>
      <c r="F45" s="475"/>
      <c r="G45" s="475"/>
      <c r="H45" s="475"/>
      <c r="I45" s="475"/>
    </row>
    <row r="46" spans="5:9" s="467" customFormat="1" ht="12.75">
      <c r="E46" s="475"/>
      <c r="F46" s="475"/>
      <c r="G46" s="475"/>
      <c r="H46" s="475"/>
      <c r="I46" s="475"/>
    </row>
    <row r="47" spans="5:9" s="467" customFormat="1" ht="12.75">
      <c r="E47" s="475"/>
      <c r="F47" s="475"/>
      <c r="G47" s="475"/>
      <c r="H47" s="475"/>
      <c r="I47" s="475"/>
    </row>
    <row r="48" spans="5:9" s="467" customFormat="1" ht="12.75">
      <c r="E48" s="475"/>
      <c r="F48" s="475"/>
      <c r="G48" s="475"/>
      <c r="H48" s="475"/>
      <c r="I48" s="475"/>
    </row>
    <row r="49" spans="5:9" s="467" customFormat="1" ht="12.75">
      <c r="E49" s="475"/>
      <c r="F49" s="475"/>
      <c r="G49" s="475"/>
      <c r="H49" s="475"/>
      <c r="I49" s="475"/>
    </row>
  </sheetData>
  <printOptions horizontalCentered="1"/>
  <pageMargins left="0.5" right="0.5" top="0.75" bottom="0.5" header="0.5" footer="0.5"/>
  <pageSetup horizontalDpi="300" verticalDpi="300" orientation="landscape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I129"/>
  <sheetViews>
    <sheetView zoomScale="90" zoomScaleNormal="90" workbookViewId="0" topLeftCell="B2">
      <selection activeCell="H59" sqref="H59"/>
    </sheetView>
  </sheetViews>
  <sheetFormatPr defaultColWidth="9.140625" defaultRowHeight="12.75" outlineLevelRow="1"/>
  <cols>
    <col min="1" max="1" width="0" style="329" hidden="1" customWidth="1"/>
    <col min="2" max="2" width="2.7109375" style="330" customWidth="1"/>
    <col min="3" max="3" width="2.7109375" style="332" customWidth="1"/>
    <col min="4" max="4" width="43.28125" style="332" hidden="1" customWidth="1"/>
    <col min="5" max="5" width="60.7109375" style="336" customWidth="1"/>
    <col min="6" max="6" width="14.7109375" style="385" customWidth="1"/>
    <col min="7" max="12" width="14.7109375" style="335" customWidth="1"/>
    <col min="13" max="13" width="11.57421875" style="89" hidden="1" customWidth="1"/>
    <col min="14" max="14" width="0" style="336" hidden="1" customWidth="1"/>
    <col min="15" max="15" width="9.140625" style="482" customWidth="1"/>
    <col min="16" max="16" width="9.140625" style="89" customWidth="1"/>
    <col min="17" max="17" width="9.140625" style="89" hidden="1" customWidth="1"/>
    <col min="18" max="35" width="9.140625" style="89" customWidth="1"/>
    <col min="36" max="16384" width="9.140625" style="329" customWidth="1"/>
  </cols>
  <sheetData>
    <row r="1" spans="1:12" ht="12.75" hidden="1">
      <c r="A1" s="329" t="s">
        <v>194</v>
      </c>
      <c r="B1" s="330" t="s">
        <v>488</v>
      </c>
      <c r="C1" s="331"/>
      <c r="D1" s="332" t="s">
        <v>267</v>
      </c>
      <c r="E1" s="333" t="s">
        <v>490</v>
      </c>
      <c r="F1" s="334" t="s">
        <v>268</v>
      </c>
      <c r="G1" s="335" t="s">
        <v>269</v>
      </c>
      <c r="H1" s="335" t="s">
        <v>270</v>
      </c>
      <c r="I1" s="335" t="s">
        <v>271</v>
      </c>
      <c r="J1" s="335" t="s">
        <v>272</v>
      </c>
      <c r="K1" s="335" t="s">
        <v>273</v>
      </c>
      <c r="L1" s="335" t="s">
        <v>490</v>
      </c>
    </row>
    <row r="2" spans="2:35" s="337" customFormat="1" ht="15.75" customHeight="1">
      <c r="B2" s="338" t="str">
        <f>"University of Missouri - "&amp;RBN</f>
        <v>University of Missouri - System Administration</v>
      </c>
      <c r="C2" s="339"/>
      <c r="D2" s="340"/>
      <c r="E2" s="96"/>
      <c r="F2" s="341"/>
      <c r="G2" s="342"/>
      <c r="H2" s="343"/>
      <c r="I2" s="342"/>
      <c r="J2" s="344"/>
      <c r="K2" s="342"/>
      <c r="L2" s="345"/>
      <c r="M2" s="346"/>
      <c r="N2" s="347" t="s">
        <v>599</v>
      </c>
      <c r="O2" s="483"/>
      <c r="P2" s="346"/>
      <c r="Q2" s="488" t="s">
        <v>198</v>
      </c>
      <c r="R2" s="346"/>
      <c r="S2" s="346"/>
      <c r="T2" s="346"/>
      <c r="U2" s="346"/>
      <c r="V2" s="346"/>
      <c r="W2" s="346"/>
      <c r="X2" s="346"/>
      <c r="Y2" s="346"/>
      <c r="Z2" s="346"/>
      <c r="AA2" s="346"/>
      <c r="AB2" s="346"/>
      <c r="AC2" s="346"/>
      <c r="AD2" s="346"/>
      <c r="AE2" s="346"/>
      <c r="AF2" s="346"/>
      <c r="AG2" s="346"/>
      <c r="AH2" s="346"/>
      <c r="AI2" s="346"/>
    </row>
    <row r="3" spans="2:35" s="348" customFormat="1" ht="15.75" customHeight="1">
      <c r="B3" s="349" t="s">
        <v>274</v>
      </c>
      <c r="C3" s="350"/>
      <c r="D3" s="351"/>
      <c r="E3" s="100"/>
      <c r="F3" s="352"/>
      <c r="G3" s="353"/>
      <c r="H3" s="354"/>
      <c r="I3" s="355"/>
      <c r="J3" s="353"/>
      <c r="K3" s="353"/>
      <c r="L3" s="356"/>
      <c r="M3" s="357"/>
      <c r="N3" s="358"/>
      <c r="O3" s="484"/>
      <c r="P3" s="357"/>
      <c r="Q3" s="489" t="s">
        <v>275</v>
      </c>
      <c r="R3" s="357"/>
      <c r="S3" s="357"/>
      <c r="T3" s="357"/>
      <c r="U3" s="357"/>
      <c r="V3" s="357"/>
      <c r="W3" s="357"/>
      <c r="X3" s="357"/>
      <c r="Y3" s="357"/>
      <c r="Z3" s="357"/>
      <c r="AA3" s="357"/>
      <c r="AB3" s="357"/>
      <c r="AC3" s="357"/>
      <c r="AD3" s="357"/>
      <c r="AE3" s="357"/>
      <c r="AF3" s="357"/>
      <c r="AG3" s="357"/>
      <c r="AH3" s="357"/>
      <c r="AI3" s="357"/>
    </row>
    <row r="4" spans="2:17" ht="15.75" customHeight="1">
      <c r="B4" s="359" t="str">
        <f>"As of "&amp;TEXT(Q4,"MMMM DD, YYYY")</f>
        <v>As of June 30, 2005</v>
      </c>
      <c r="C4" s="360"/>
      <c r="D4" s="361"/>
      <c r="E4" s="106"/>
      <c r="F4" s="352"/>
      <c r="G4" s="353"/>
      <c r="H4" s="353"/>
      <c r="I4" s="353"/>
      <c r="J4" s="353"/>
      <c r="K4" s="353"/>
      <c r="L4" s="356"/>
      <c r="Q4" s="490" t="s">
        <v>598</v>
      </c>
    </row>
    <row r="5" spans="2:13" ht="12.75" customHeight="1">
      <c r="B5" s="362"/>
      <c r="C5" s="363"/>
      <c r="D5" s="364"/>
      <c r="E5" s="113"/>
      <c r="F5" s="365"/>
      <c r="G5" s="366"/>
      <c r="H5" s="366"/>
      <c r="I5" s="366"/>
      <c r="J5" s="366"/>
      <c r="K5" s="366"/>
      <c r="L5" s="367"/>
      <c r="M5" s="368"/>
    </row>
    <row r="6" spans="2:35" s="369" customFormat="1" ht="39" customHeight="1">
      <c r="B6" s="370"/>
      <c r="C6" s="371"/>
      <c r="D6" s="371"/>
      <c r="E6" s="372"/>
      <c r="F6" s="373" t="s">
        <v>276</v>
      </c>
      <c r="G6" s="374" t="s">
        <v>277</v>
      </c>
      <c r="H6" s="374" t="s">
        <v>278</v>
      </c>
      <c r="I6" s="374" t="s">
        <v>279</v>
      </c>
      <c r="J6" s="374" t="s">
        <v>280</v>
      </c>
      <c r="K6" s="374" t="s">
        <v>281</v>
      </c>
      <c r="L6" s="374" t="str">
        <f>"Balance
"&amp;TEXT(Q4,"MMMM DD, YYYY")</f>
        <v>Balance
June 30, 2005</v>
      </c>
      <c r="M6" s="375"/>
      <c r="N6" s="372"/>
      <c r="O6" s="485"/>
      <c r="P6" s="375"/>
      <c r="Q6" s="375"/>
      <c r="R6" s="375"/>
      <c r="S6" s="375"/>
      <c r="T6" s="375"/>
      <c r="U6" s="375"/>
      <c r="V6" s="375"/>
      <c r="W6" s="375"/>
      <c r="X6" s="375"/>
      <c r="Y6" s="375"/>
      <c r="Z6" s="375"/>
      <c r="AA6" s="375"/>
      <c r="AB6" s="375"/>
      <c r="AC6" s="375"/>
      <c r="AD6" s="375"/>
      <c r="AE6" s="375"/>
      <c r="AF6" s="375"/>
      <c r="AG6" s="375"/>
      <c r="AH6" s="375"/>
      <c r="AI6" s="375"/>
    </row>
    <row r="7" spans="2:35" s="376" customFormat="1" ht="12.75" customHeight="1">
      <c r="B7" s="377" t="s">
        <v>282</v>
      </c>
      <c r="C7" s="378"/>
      <c r="D7" s="379"/>
      <c r="E7" s="380"/>
      <c r="F7" s="381"/>
      <c r="G7" s="382"/>
      <c r="H7" s="382"/>
      <c r="I7" s="382"/>
      <c r="J7" s="382"/>
      <c r="K7" s="382"/>
      <c r="L7" s="382"/>
      <c r="M7" s="383"/>
      <c r="N7" s="380"/>
      <c r="O7" s="486"/>
      <c r="P7" s="383"/>
      <c r="Q7" s="383"/>
      <c r="R7" s="383"/>
      <c r="S7" s="383"/>
      <c r="T7" s="383"/>
      <c r="U7" s="383"/>
      <c r="V7" s="383"/>
      <c r="W7" s="383"/>
      <c r="X7" s="383"/>
      <c r="Y7" s="383"/>
      <c r="Z7" s="383"/>
      <c r="AA7" s="383"/>
      <c r="AB7" s="383"/>
      <c r="AC7" s="383"/>
      <c r="AD7" s="383"/>
      <c r="AE7" s="383"/>
      <c r="AF7" s="383"/>
      <c r="AG7" s="383"/>
      <c r="AH7" s="383"/>
      <c r="AI7" s="383"/>
    </row>
    <row r="8" ht="12.75" customHeight="1">
      <c r="C8" s="384" t="s">
        <v>283</v>
      </c>
    </row>
    <row r="9" spans="1:12" ht="12.75" outlineLevel="1">
      <c r="A9" s="329" t="s">
        <v>284</v>
      </c>
      <c r="C9" s="331"/>
      <c r="D9" s="332" t="s">
        <v>285</v>
      </c>
      <c r="E9" s="333" t="str">
        <f aca="true" t="shared" si="0" ref="E9:E14">UPPER(D9)</f>
        <v>OWEN B LOONEY TRUST</v>
      </c>
      <c r="F9" s="386">
        <v>59763.72</v>
      </c>
      <c r="G9" s="387">
        <v>0</v>
      </c>
      <c r="H9" s="387">
        <v>-1290.94</v>
      </c>
      <c r="I9" s="387">
        <v>3843.71</v>
      </c>
      <c r="J9" s="387">
        <v>0</v>
      </c>
      <c r="K9" s="387">
        <v>0</v>
      </c>
      <c r="L9" s="387">
        <f aca="true" t="shared" si="1" ref="L9:L14">F9+G9+H9+I9-J9+K9</f>
        <v>62316.49</v>
      </c>
    </row>
    <row r="10" spans="1:12" ht="12.75" outlineLevel="1">
      <c r="A10" s="329" t="s">
        <v>286</v>
      </c>
      <c r="C10" s="331"/>
      <c r="D10" s="332" t="s">
        <v>287</v>
      </c>
      <c r="E10" s="333" t="str">
        <f t="shared" si="0"/>
        <v>OLSON FUND FOR ARTS</v>
      </c>
      <c r="F10" s="334">
        <v>521701.94</v>
      </c>
      <c r="G10" s="335">
        <v>0</v>
      </c>
      <c r="H10" s="335">
        <v>-11269.21</v>
      </c>
      <c r="I10" s="335">
        <v>33553.36</v>
      </c>
      <c r="J10" s="335">
        <v>0</v>
      </c>
      <c r="K10" s="335">
        <v>0</v>
      </c>
      <c r="L10" s="335">
        <f t="shared" si="1"/>
        <v>543986.09</v>
      </c>
    </row>
    <row r="11" spans="1:12" ht="12.75" outlineLevel="1">
      <c r="A11" s="329" t="s">
        <v>288</v>
      </c>
      <c r="C11" s="331"/>
      <c r="D11" s="332" t="s">
        <v>289</v>
      </c>
      <c r="E11" s="333" t="str">
        <f t="shared" si="0"/>
        <v>LAW OF 1939 TUITION SCHLP FUND</v>
      </c>
      <c r="F11" s="334">
        <v>0</v>
      </c>
      <c r="G11" s="335">
        <v>0</v>
      </c>
      <c r="H11" s="335">
        <v>0</v>
      </c>
      <c r="I11" s="335">
        <v>0</v>
      </c>
      <c r="J11" s="335">
        <v>0</v>
      </c>
      <c r="K11" s="335">
        <v>10000000</v>
      </c>
      <c r="L11" s="335">
        <f t="shared" si="1"/>
        <v>10000000</v>
      </c>
    </row>
    <row r="12" spans="1:12" ht="12.75" outlineLevel="1">
      <c r="A12" s="329" t="s">
        <v>290</v>
      </c>
      <c r="C12" s="331"/>
      <c r="D12" s="332" t="s">
        <v>291</v>
      </c>
      <c r="E12" s="333" t="str">
        <f t="shared" si="0"/>
        <v>STRICKLAND HIST PRIZE</v>
      </c>
      <c r="F12" s="334">
        <v>9843.81</v>
      </c>
      <c r="G12" s="335">
        <v>0</v>
      </c>
      <c r="H12" s="335">
        <v>-212.63</v>
      </c>
      <c r="I12" s="335">
        <v>633.12</v>
      </c>
      <c r="J12" s="335">
        <v>0</v>
      </c>
      <c r="K12" s="335">
        <v>0</v>
      </c>
      <c r="L12" s="335">
        <f t="shared" si="1"/>
        <v>10264.300000000001</v>
      </c>
    </row>
    <row r="13" spans="1:12" ht="12.75" outlineLevel="1">
      <c r="A13" s="329" t="s">
        <v>292</v>
      </c>
      <c r="C13" s="331"/>
      <c r="D13" s="332" t="s">
        <v>293</v>
      </c>
      <c r="E13" s="333" t="str">
        <f t="shared" si="0"/>
        <v>GENERAL ENDOWMENT TRUST</v>
      </c>
      <c r="F13" s="334">
        <v>12568.55</v>
      </c>
      <c r="G13" s="335">
        <v>0</v>
      </c>
      <c r="H13" s="335">
        <v>0</v>
      </c>
      <c r="I13" s="335">
        <v>-109.97</v>
      </c>
      <c r="J13" s="335">
        <v>0</v>
      </c>
      <c r="K13" s="335">
        <v>0</v>
      </c>
      <c r="L13" s="335">
        <f t="shared" si="1"/>
        <v>12458.58</v>
      </c>
    </row>
    <row r="14" spans="1:35" s="388" customFormat="1" ht="12.75" customHeight="1">
      <c r="A14" s="388" t="s">
        <v>294</v>
      </c>
      <c r="B14" s="389"/>
      <c r="C14" s="384"/>
      <c r="D14" s="390" t="s">
        <v>295</v>
      </c>
      <c r="E14" s="391" t="str">
        <f t="shared" si="0"/>
        <v>TOTAL INCOME RESTRICTED</v>
      </c>
      <c r="F14" s="392">
        <v>603878.02</v>
      </c>
      <c r="G14" s="393">
        <v>0</v>
      </c>
      <c r="H14" s="393">
        <v>-12772.78</v>
      </c>
      <c r="I14" s="393">
        <v>37920.22</v>
      </c>
      <c r="J14" s="393">
        <v>0</v>
      </c>
      <c r="K14" s="393">
        <v>10000000</v>
      </c>
      <c r="L14" s="393">
        <f t="shared" si="1"/>
        <v>10629025.46</v>
      </c>
      <c r="M14" s="394"/>
      <c r="N14" s="395"/>
      <c r="O14" s="487"/>
      <c r="P14" s="394"/>
      <c r="Q14" s="394"/>
      <c r="R14" s="394"/>
      <c r="S14" s="394"/>
      <c r="T14" s="394"/>
      <c r="U14" s="394"/>
      <c r="V14" s="394"/>
      <c r="W14" s="394"/>
      <c r="X14" s="394"/>
      <c r="Y14" s="394"/>
      <c r="Z14" s="394"/>
      <c r="AA14" s="394"/>
      <c r="AB14" s="394"/>
      <c r="AC14" s="394"/>
      <c r="AD14" s="394"/>
      <c r="AE14" s="394"/>
      <c r="AF14" s="394"/>
      <c r="AG14" s="394"/>
      <c r="AH14" s="394"/>
      <c r="AI14" s="394"/>
    </row>
    <row r="15" ht="12.75" customHeight="1"/>
    <row r="16" spans="2:35" s="388" customFormat="1" ht="12.75" customHeight="1">
      <c r="B16" s="389"/>
      <c r="C16" s="384"/>
      <c r="D16" s="396"/>
      <c r="E16" s="378" t="s">
        <v>296</v>
      </c>
      <c r="F16" s="392">
        <f aca="true" t="shared" si="2" ref="F16:L16">F14</f>
        <v>603878.02</v>
      </c>
      <c r="G16" s="393">
        <f t="shared" si="2"/>
        <v>0</v>
      </c>
      <c r="H16" s="393">
        <f t="shared" si="2"/>
        <v>-12772.78</v>
      </c>
      <c r="I16" s="393">
        <f t="shared" si="2"/>
        <v>37920.22</v>
      </c>
      <c r="J16" s="393">
        <f t="shared" si="2"/>
        <v>0</v>
      </c>
      <c r="K16" s="393">
        <f t="shared" si="2"/>
        <v>10000000</v>
      </c>
      <c r="L16" s="393">
        <f t="shared" si="2"/>
        <v>10629025.46</v>
      </c>
      <c r="M16" s="394"/>
      <c r="N16" s="395"/>
      <c r="O16" s="487"/>
      <c r="P16" s="394"/>
      <c r="Q16" s="394"/>
      <c r="R16" s="394"/>
      <c r="S16" s="394"/>
      <c r="T16" s="394"/>
      <c r="U16" s="394"/>
      <c r="V16" s="394"/>
      <c r="W16" s="394"/>
      <c r="X16" s="394"/>
      <c r="Y16" s="394"/>
      <c r="Z16" s="394"/>
      <c r="AA16" s="394"/>
      <c r="AB16" s="394"/>
      <c r="AC16" s="394"/>
      <c r="AD16" s="394"/>
      <c r="AE16" s="394"/>
      <c r="AF16" s="394"/>
      <c r="AG16" s="394"/>
      <c r="AH16" s="394"/>
      <c r="AI16" s="394"/>
    </row>
    <row r="17" spans="4:5" ht="12.75" customHeight="1">
      <c r="D17" s="384"/>
      <c r="E17" s="397"/>
    </row>
    <row r="18" ht="12.75" customHeight="1">
      <c r="B18" s="389" t="s">
        <v>297</v>
      </c>
    </row>
    <row r="19" ht="12.75" customHeight="1">
      <c r="C19" s="384" t="s">
        <v>283</v>
      </c>
    </row>
    <row r="20" spans="1:12" ht="12.75" outlineLevel="1">
      <c r="A20" s="329" t="s">
        <v>298</v>
      </c>
      <c r="C20" s="331"/>
      <c r="D20" s="332" t="s">
        <v>299</v>
      </c>
      <c r="E20" s="333" t="str">
        <f>UPPER(D20)</f>
        <v>THOMAS JEFFERSON AWD</v>
      </c>
      <c r="F20" s="334">
        <v>216927.17</v>
      </c>
      <c r="G20" s="335">
        <v>0</v>
      </c>
      <c r="H20" s="335">
        <v>-5078.38</v>
      </c>
      <c r="I20" s="335">
        <v>13934.24</v>
      </c>
      <c r="J20" s="335">
        <v>0</v>
      </c>
      <c r="K20" s="335">
        <v>-5010.76</v>
      </c>
      <c r="L20" s="335">
        <f>F20+G20+H20+I20-J20+K20</f>
        <v>220772.27</v>
      </c>
    </row>
    <row r="21" spans="1:12" ht="12.75" outlineLevel="1">
      <c r="A21" s="329" t="s">
        <v>300</v>
      </c>
      <c r="C21" s="331"/>
      <c r="D21" s="332" t="s">
        <v>301</v>
      </c>
      <c r="E21" s="333" t="str">
        <f>UPPER(D21)</f>
        <v>PRES AWD O/S TEACH</v>
      </c>
      <c r="F21" s="334">
        <v>598499.81</v>
      </c>
      <c r="G21" s="335">
        <v>0</v>
      </c>
      <c r="H21" s="335">
        <v>-12928.1</v>
      </c>
      <c r="I21" s="335">
        <v>38492.64</v>
      </c>
      <c r="J21" s="335">
        <v>0</v>
      </c>
      <c r="K21" s="335">
        <v>0</v>
      </c>
      <c r="L21" s="335">
        <f>F21+G21+H21+I21-J21+K21</f>
        <v>624064.3500000001</v>
      </c>
    </row>
    <row r="22" spans="1:12" ht="12.75" outlineLevel="1">
      <c r="A22" s="329" t="s">
        <v>302</v>
      </c>
      <c r="C22" s="331"/>
      <c r="D22" s="332" t="s">
        <v>303</v>
      </c>
      <c r="E22" s="333" t="str">
        <f>UPPER(D22)</f>
        <v>WEST HIST MAN GIFTS</v>
      </c>
      <c r="F22" s="334">
        <v>76963.28</v>
      </c>
      <c r="G22" s="335">
        <v>0</v>
      </c>
      <c r="H22" s="335">
        <v>-1661.96</v>
      </c>
      <c r="I22" s="335">
        <v>4948.38</v>
      </c>
      <c r="J22" s="335">
        <v>0</v>
      </c>
      <c r="K22" s="335">
        <v>0</v>
      </c>
      <c r="L22" s="335">
        <f>F22+G22+H22+I22-J22+K22</f>
        <v>80249.7</v>
      </c>
    </row>
    <row r="23" spans="1:35" s="388" customFormat="1" ht="12.75" customHeight="1">
      <c r="A23" s="388" t="s">
        <v>304</v>
      </c>
      <c r="B23" s="389"/>
      <c r="C23" s="384"/>
      <c r="D23" s="390" t="s">
        <v>295</v>
      </c>
      <c r="E23" s="391" t="str">
        <f>UPPER(D23)</f>
        <v>TOTAL INCOME RESTRICTED</v>
      </c>
      <c r="F23" s="392">
        <v>892390.26</v>
      </c>
      <c r="G23" s="393">
        <v>0</v>
      </c>
      <c r="H23" s="393">
        <v>-19668.44</v>
      </c>
      <c r="I23" s="393">
        <v>57375.26</v>
      </c>
      <c r="J23" s="393">
        <v>0</v>
      </c>
      <c r="K23" s="393">
        <v>-5010.76</v>
      </c>
      <c r="L23" s="393">
        <f>F23+G23+H23+I23-J23+K23</f>
        <v>925086.3200000001</v>
      </c>
      <c r="M23" s="394"/>
      <c r="N23" s="395"/>
      <c r="O23" s="487"/>
      <c r="P23" s="394"/>
      <c r="Q23" s="394"/>
      <c r="R23" s="394"/>
      <c r="S23" s="394"/>
      <c r="T23" s="394"/>
      <c r="U23" s="394"/>
      <c r="V23" s="394"/>
      <c r="W23" s="394"/>
      <c r="X23" s="394"/>
      <c r="Y23" s="394"/>
      <c r="Z23" s="394"/>
      <c r="AA23" s="394"/>
      <c r="AB23" s="394"/>
      <c r="AC23" s="394"/>
      <c r="AD23" s="394"/>
      <c r="AE23" s="394"/>
      <c r="AF23" s="394"/>
      <c r="AG23" s="394"/>
      <c r="AH23" s="394"/>
      <c r="AI23" s="394"/>
    </row>
    <row r="24" ht="12.75" customHeight="1"/>
    <row r="25" ht="12.75" customHeight="1">
      <c r="C25" s="384" t="s">
        <v>305</v>
      </c>
    </row>
    <row r="26" spans="1:12" ht="12.75" outlineLevel="1">
      <c r="A26" s="329" t="s">
        <v>306</v>
      </c>
      <c r="C26" s="331"/>
      <c r="D26" s="332" t="s">
        <v>307</v>
      </c>
      <c r="E26" s="333" t="str">
        <f aca="true" t="shared" si="3" ref="E26:E33">UPPER(D26)</f>
        <v>ACADEMIC PROG SUPP</v>
      </c>
      <c r="F26" s="334">
        <v>26394160.43</v>
      </c>
      <c r="G26" s="335">
        <v>0</v>
      </c>
      <c r="H26" s="335">
        <v>586809.17</v>
      </c>
      <c r="I26" s="335">
        <v>1732958.4</v>
      </c>
      <c r="J26" s="335">
        <v>0</v>
      </c>
      <c r="K26" s="335">
        <v>-11075417.27</v>
      </c>
      <c r="L26" s="335">
        <f aca="true" t="shared" si="4" ref="L26:L33">F26+G26+H26+I26-J26+K26</f>
        <v>17638510.73</v>
      </c>
    </row>
    <row r="27" spans="1:12" ht="12.75" outlineLevel="1">
      <c r="A27" s="329" t="s">
        <v>288</v>
      </c>
      <c r="C27" s="331"/>
      <c r="D27" s="332" t="s">
        <v>289</v>
      </c>
      <c r="E27" s="333" t="str">
        <f t="shared" si="3"/>
        <v>LAW OF 1939 TUITION SCHLP FUND</v>
      </c>
      <c r="F27" s="334">
        <v>0</v>
      </c>
      <c r="G27" s="335">
        <v>0</v>
      </c>
      <c r="H27" s="335">
        <v>19070.85</v>
      </c>
      <c r="I27" s="335">
        <v>83286.74</v>
      </c>
      <c r="J27" s="335">
        <v>0</v>
      </c>
      <c r="K27" s="335">
        <v>0</v>
      </c>
      <c r="L27" s="335">
        <f t="shared" si="4"/>
        <v>102357.59</v>
      </c>
    </row>
    <row r="28" spans="1:12" ht="12.75" outlineLevel="1">
      <c r="A28" s="329" t="s">
        <v>308</v>
      </c>
      <c r="C28" s="331"/>
      <c r="D28" s="332" t="s">
        <v>309</v>
      </c>
      <c r="E28" s="333" t="str">
        <f t="shared" si="3"/>
        <v>BIRCH ENDOWMENT</v>
      </c>
      <c r="F28" s="334">
        <v>109429.33</v>
      </c>
      <c r="G28" s="335">
        <v>0</v>
      </c>
      <c r="H28" s="335">
        <v>0</v>
      </c>
      <c r="I28" s="335">
        <v>-957.55</v>
      </c>
      <c r="J28" s="335">
        <v>0</v>
      </c>
      <c r="K28" s="335">
        <v>0</v>
      </c>
      <c r="L28" s="335">
        <f t="shared" si="4"/>
        <v>108471.78</v>
      </c>
    </row>
    <row r="29" spans="1:12" ht="12.75" outlineLevel="1">
      <c r="A29" s="329" t="s">
        <v>310</v>
      </c>
      <c r="C29" s="331"/>
      <c r="D29" s="332" t="s">
        <v>311</v>
      </c>
      <c r="E29" s="333" t="str">
        <f t="shared" si="3"/>
        <v>HURWITZ ENDOWMENT FUND</v>
      </c>
      <c r="F29" s="334">
        <v>458032.83</v>
      </c>
      <c r="G29" s="335">
        <v>0</v>
      </c>
      <c r="H29" s="335">
        <v>0</v>
      </c>
      <c r="I29" s="335">
        <v>-4007.89</v>
      </c>
      <c r="J29" s="335">
        <v>0</v>
      </c>
      <c r="K29" s="335">
        <v>0</v>
      </c>
      <c r="L29" s="335">
        <f t="shared" si="4"/>
        <v>454024.94</v>
      </c>
    </row>
    <row r="30" spans="1:12" ht="12.75" outlineLevel="1">
      <c r="A30" s="329" t="s">
        <v>312</v>
      </c>
      <c r="C30" s="331"/>
      <c r="D30" s="332" t="s">
        <v>313</v>
      </c>
      <c r="E30" s="333" t="str">
        <f t="shared" si="3"/>
        <v>KINSOLVING ENDOWMENT</v>
      </c>
      <c r="F30" s="334">
        <v>366123.73</v>
      </c>
      <c r="G30" s="335">
        <v>0</v>
      </c>
      <c r="H30" s="335">
        <v>0</v>
      </c>
      <c r="I30" s="335">
        <v>-3203.66</v>
      </c>
      <c r="J30" s="335">
        <v>0</v>
      </c>
      <c r="K30" s="335">
        <v>0</v>
      </c>
      <c r="L30" s="335">
        <f t="shared" si="4"/>
        <v>362920.07</v>
      </c>
    </row>
    <row r="31" spans="1:12" ht="12.75" outlineLevel="1">
      <c r="A31" s="329" t="s">
        <v>314</v>
      </c>
      <c r="C31" s="331"/>
      <c r="D31" s="332" t="s">
        <v>315</v>
      </c>
      <c r="E31" s="333" t="str">
        <f t="shared" si="3"/>
        <v>WUNDERLICH ENDOWMENT</v>
      </c>
      <c r="F31" s="334">
        <v>366083.39</v>
      </c>
      <c r="G31" s="335">
        <v>0</v>
      </c>
      <c r="H31" s="335">
        <v>0</v>
      </c>
      <c r="I31" s="335">
        <v>-3203.29</v>
      </c>
      <c r="J31" s="335">
        <v>0</v>
      </c>
      <c r="K31" s="335">
        <v>0</v>
      </c>
      <c r="L31" s="335">
        <f t="shared" si="4"/>
        <v>362880.10000000003</v>
      </c>
    </row>
    <row r="32" spans="1:12" ht="12.75" outlineLevel="1">
      <c r="A32" s="329" t="s">
        <v>316</v>
      </c>
      <c r="C32" s="331"/>
      <c r="D32" s="332" t="s">
        <v>317</v>
      </c>
      <c r="E32" s="333" t="str">
        <f t="shared" si="3"/>
        <v>INVESTMENT INCOME STAB RESERVE</v>
      </c>
      <c r="F32" s="334">
        <v>0</v>
      </c>
      <c r="G32" s="335">
        <v>0</v>
      </c>
      <c r="H32" s="335">
        <v>0</v>
      </c>
      <c r="I32" s="335">
        <v>0</v>
      </c>
      <c r="J32" s="335">
        <v>0</v>
      </c>
      <c r="K32" s="335">
        <v>3449528</v>
      </c>
      <c r="L32" s="335">
        <f t="shared" si="4"/>
        <v>3449528</v>
      </c>
    </row>
    <row r="33" spans="1:35" s="388" customFormat="1" ht="12.75" customHeight="1">
      <c r="A33" s="388" t="s">
        <v>318</v>
      </c>
      <c r="B33" s="389"/>
      <c r="C33" s="384"/>
      <c r="D33" s="390" t="s">
        <v>319</v>
      </c>
      <c r="E33" s="391" t="str">
        <f t="shared" si="3"/>
        <v>TOTAL INCOME UNRESTRICTED</v>
      </c>
      <c r="F33" s="392">
        <v>27693829.709999997</v>
      </c>
      <c r="G33" s="393">
        <v>0</v>
      </c>
      <c r="H33" s="393">
        <v>605880.02</v>
      </c>
      <c r="I33" s="393">
        <v>1804872.75</v>
      </c>
      <c r="J33" s="393">
        <v>0</v>
      </c>
      <c r="K33" s="393">
        <v>-7625889.27</v>
      </c>
      <c r="L33" s="398">
        <f t="shared" si="4"/>
        <v>22478693.209999997</v>
      </c>
      <c r="M33" s="394"/>
      <c r="N33" s="395"/>
      <c r="O33" s="487"/>
      <c r="P33" s="394"/>
      <c r="Q33" s="394"/>
      <c r="R33" s="394"/>
      <c r="S33" s="394"/>
      <c r="T33" s="394"/>
      <c r="U33" s="394"/>
      <c r="V33" s="394"/>
      <c r="W33" s="394"/>
      <c r="X33" s="394"/>
      <c r="Y33" s="394"/>
      <c r="Z33" s="394"/>
      <c r="AA33" s="394"/>
      <c r="AB33" s="394"/>
      <c r="AC33" s="394"/>
      <c r="AD33" s="394"/>
      <c r="AE33" s="394"/>
      <c r="AF33" s="394"/>
      <c r="AG33" s="394"/>
      <c r="AH33" s="394"/>
      <c r="AI33" s="394"/>
    </row>
    <row r="34" ht="12.75" customHeight="1">
      <c r="L34" s="399"/>
    </row>
    <row r="35" spans="2:35" s="388" customFormat="1" ht="12.75" customHeight="1">
      <c r="B35" s="389"/>
      <c r="C35" s="384"/>
      <c r="D35" s="384"/>
      <c r="E35" s="378" t="s">
        <v>320</v>
      </c>
      <c r="F35" s="392">
        <f aca="true" t="shared" si="5" ref="F35:L35">F23+F33</f>
        <v>28586219.97</v>
      </c>
      <c r="G35" s="393">
        <f t="shared" si="5"/>
        <v>0</v>
      </c>
      <c r="H35" s="393">
        <f t="shared" si="5"/>
        <v>586211.5800000001</v>
      </c>
      <c r="I35" s="393">
        <f t="shared" si="5"/>
        <v>1862248.01</v>
      </c>
      <c r="J35" s="393">
        <f t="shared" si="5"/>
        <v>0</v>
      </c>
      <c r="K35" s="393">
        <f t="shared" si="5"/>
        <v>-7630900.029999999</v>
      </c>
      <c r="L35" s="393">
        <f t="shared" si="5"/>
        <v>23403779.529999997</v>
      </c>
      <c r="M35" s="394"/>
      <c r="N35" s="395"/>
      <c r="O35" s="487"/>
      <c r="P35" s="394"/>
      <c r="Q35" s="394"/>
      <c r="R35" s="394"/>
      <c r="S35" s="394"/>
      <c r="T35" s="394"/>
      <c r="U35" s="394"/>
      <c r="V35" s="394"/>
      <c r="W35" s="394"/>
      <c r="X35" s="394"/>
      <c r="Y35" s="394"/>
      <c r="Z35" s="394"/>
      <c r="AA35" s="394"/>
      <c r="AB35" s="394"/>
      <c r="AC35" s="394"/>
      <c r="AD35" s="394"/>
      <c r="AE35" s="394"/>
      <c r="AF35" s="394"/>
      <c r="AG35" s="394"/>
      <c r="AH35" s="394"/>
      <c r="AI35" s="394"/>
    </row>
    <row r="36" ht="12.75" customHeight="1"/>
    <row r="37" ht="12.75" customHeight="1">
      <c r="B37" s="389" t="s">
        <v>321</v>
      </c>
    </row>
    <row r="38" ht="12.75" customHeight="1">
      <c r="C38" s="384" t="s">
        <v>322</v>
      </c>
    </row>
    <row r="39" spans="1:12" ht="12.75" outlineLevel="1">
      <c r="A39" s="329" t="s">
        <v>323</v>
      </c>
      <c r="C39" s="331"/>
      <c r="D39" s="332" t="s">
        <v>324</v>
      </c>
      <c r="E39" s="333" t="str">
        <f>UPPER(D39)</f>
        <v>WOMBLES UNITRUST</v>
      </c>
      <c r="F39" s="334">
        <v>114214.28</v>
      </c>
      <c r="G39" s="335">
        <v>0</v>
      </c>
      <c r="H39" s="335">
        <v>4998.63</v>
      </c>
      <c r="I39" s="335">
        <v>-520.45</v>
      </c>
      <c r="J39" s="335">
        <v>8099.3</v>
      </c>
      <c r="K39" s="335">
        <v>0</v>
      </c>
      <c r="L39" s="335">
        <f>F39+G39+H39+I39-J39+K39</f>
        <v>110593.16</v>
      </c>
    </row>
    <row r="40" spans="1:35" s="388" customFormat="1" ht="12.75" customHeight="1">
      <c r="A40" s="388" t="s">
        <v>325</v>
      </c>
      <c r="B40" s="389"/>
      <c r="C40" s="384"/>
      <c r="D40" s="378" t="s">
        <v>326</v>
      </c>
      <c r="E40" s="391" t="str">
        <f>UPPER(D40)</f>
        <v>TOTAL UNITRUST FUNDS</v>
      </c>
      <c r="F40" s="392">
        <v>114214.28</v>
      </c>
      <c r="G40" s="393">
        <v>0</v>
      </c>
      <c r="H40" s="393">
        <v>4998.63</v>
      </c>
      <c r="I40" s="393">
        <v>-520.45</v>
      </c>
      <c r="J40" s="393">
        <v>8099.3</v>
      </c>
      <c r="K40" s="393">
        <v>0</v>
      </c>
      <c r="L40" s="393">
        <f>F40+G40+H40+I40-J40+K40</f>
        <v>110593.16</v>
      </c>
      <c r="M40" s="394"/>
      <c r="N40" s="395"/>
      <c r="O40" s="487"/>
      <c r="P40" s="394"/>
      <c r="Q40" s="394"/>
      <c r="R40" s="394"/>
      <c r="S40" s="394"/>
      <c r="T40" s="394"/>
      <c r="U40" s="394"/>
      <c r="V40" s="394"/>
      <c r="W40" s="394"/>
      <c r="X40" s="394"/>
      <c r="Y40" s="394"/>
      <c r="Z40" s="394"/>
      <c r="AA40" s="394"/>
      <c r="AB40" s="394"/>
      <c r="AC40" s="394"/>
      <c r="AD40" s="394"/>
      <c r="AE40" s="394"/>
      <c r="AF40" s="394"/>
      <c r="AG40" s="394"/>
      <c r="AH40" s="394"/>
      <c r="AI40" s="394"/>
    </row>
    <row r="41" ht="12.75" customHeight="1">
      <c r="F41" s="381"/>
    </row>
    <row r="42" spans="1:6" ht="12.75" customHeight="1">
      <c r="A42" s="329" t="s">
        <v>488</v>
      </c>
      <c r="C42" s="384" t="s">
        <v>327</v>
      </c>
      <c r="F42" s="381"/>
    </row>
    <row r="43" spans="1:35" s="388" customFormat="1" ht="12.75" customHeight="1">
      <c r="A43" s="388" t="s">
        <v>328</v>
      </c>
      <c r="B43" s="389"/>
      <c r="C43" s="384"/>
      <c r="D43" s="378" t="s">
        <v>329</v>
      </c>
      <c r="E43" s="391" t="str">
        <f>UPPER(D43)</f>
        <v>TOTAL LIFE INCOME FUNDS</v>
      </c>
      <c r="F43" s="392">
        <v>0</v>
      </c>
      <c r="G43" s="393">
        <v>0</v>
      </c>
      <c r="H43" s="393">
        <v>0</v>
      </c>
      <c r="I43" s="393">
        <v>0</v>
      </c>
      <c r="J43" s="393">
        <v>0</v>
      </c>
      <c r="K43" s="393">
        <v>0</v>
      </c>
      <c r="L43" s="393">
        <f>F43+G43+H43+I43-J43+K43</f>
        <v>0</v>
      </c>
      <c r="M43" s="394"/>
      <c r="N43" s="395"/>
      <c r="O43" s="487"/>
      <c r="P43" s="394"/>
      <c r="Q43" s="394"/>
      <c r="R43" s="394"/>
      <c r="S43" s="394"/>
      <c r="T43" s="394"/>
      <c r="U43" s="394"/>
      <c r="V43" s="394"/>
      <c r="W43" s="394"/>
      <c r="X43" s="394"/>
      <c r="Y43" s="394"/>
      <c r="Z43" s="394"/>
      <c r="AA43" s="394"/>
      <c r="AB43" s="394"/>
      <c r="AC43" s="394"/>
      <c r="AD43" s="394"/>
      <c r="AE43" s="394"/>
      <c r="AF43" s="394"/>
      <c r="AG43" s="394"/>
      <c r="AH43" s="394"/>
      <c r="AI43" s="394"/>
    </row>
    <row r="44" ht="12.75" customHeight="1"/>
    <row r="45" ht="12.75" customHeight="1">
      <c r="C45" s="384" t="s">
        <v>330</v>
      </c>
    </row>
    <row r="46" spans="1:12" ht="12.75" outlineLevel="1">
      <c r="A46" s="329" t="s">
        <v>331</v>
      </c>
      <c r="C46" s="331"/>
      <c r="D46" s="332" t="s">
        <v>332</v>
      </c>
      <c r="E46" s="333" t="str">
        <f>UPPER(D46)</f>
        <v>CHARITABLE GFT ANNUITY RESERVE</v>
      </c>
      <c r="F46" s="334">
        <v>1000000</v>
      </c>
      <c r="G46" s="335">
        <v>0</v>
      </c>
      <c r="H46" s="335">
        <v>35426.48</v>
      </c>
      <c r="I46" s="335">
        <v>-10727.63</v>
      </c>
      <c r="J46" s="335">
        <v>0</v>
      </c>
      <c r="K46" s="335">
        <v>0</v>
      </c>
      <c r="L46" s="335">
        <f>F46+G46+H46+I46-J46+K46</f>
        <v>1024698.85</v>
      </c>
    </row>
    <row r="47" spans="1:35" s="388" customFormat="1" ht="12.75" customHeight="1">
      <c r="A47" s="388" t="s">
        <v>333</v>
      </c>
      <c r="B47" s="389"/>
      <c r="C47" s="384"/>
      <c r="D47" s="391" t="s">
        <v>334</v>
      </c>
      <c r="E47" s="391" t="str">
        <f>UPPER(D47)</f>
        <v>TOTAL CHARITABLE GIFT ANNUITY FUNDS</v>
      </c>
      <c r="F47" s="392">
        <v>1000000</v>
      </c>
      <c r="G47" s="393">
        <v>0</v>
      </c>
      <c r="H47" s="393">
        <v>35426.48</v>
      </c>
      <c r="I47" s="393">
        <v>-10727.63</v>
      </c>
      <c r="J47" s="393">
        <v>0</v>
      </c>
      <c r="K47" s="393">
        <v>0</v>
      </c>
      <c r="L47" s="393">
        <f>F47+G47+H47+I47-J47+K47</f>
        <v>1024698.85</v>
      </c>
      <c r="M47" s="394"/>
      <c r="N47" s="395"/>
      <c r="O47" s="487"/>
      <c r="P47" s="394"/>
      <c r="Q47" s="394"/>
      <c r="R47" s="394"/>
      <c r="S47" s="394"/>
      <c r="T47" s="394"/>
      <c r="U47" s="394"/>
      <c r="V47" s="394"/>
      <c r="W47" s="394"/>
      <c r="X47" s="394"/>
      <c r="Y47" s="394"/>
      <c r="Z47" s="394"/>
      <c r="AA47" s="394"/>
      <c r="AB47" s="394"/>
      <c r="AC47" s="394"/>
      <c r="AD47" s="394"/>
      <c r="AE47" s="394"/>
      <c r="AF47" s="394"/>
      <c r="AG47" s="394"/>
      <c r="AH47" s="394"/>
      <c r="AI47" s="394"/>
    </row>
    <row r="48" ht="12.75" customHeight="1"/>
    <row r="49" spans="2:35" s="388" customFormat="1" ht="12.75" customHeight="1">
      <c r="B49" s="389"/>
      <c r="C49" s="384"/>
      <c r="D49" s="384"/>
      <c r="E49" s="395" t="s">
        <v>335</v>
      </c>
      <c r="F49" s="392">
        <f aca="true" t="shared" si="6" ref="F49:L49">F40+F43+F47</f>
        <v>1114214.28</v>
      </c>
      <c r="G49" s="392">
        <f t="shared" si="6"/>
        <v>0</v>
      </c>
      <c r="H49" s="392">
        <f t="shared" si="6"/>
        <v>40425.11</v>
      </c>
      <c r="I49" s="392">
        <f t="shared" si="6"/>
        <v>-11248.08</v>
      </c>
      <c r="J49" s="392">
        <f t="shared" si="6"/>
        <v>8099.3</v>
      </c>
      <c r="K49" s="392">
        <f t="shared" si="6"/>
        <v>0</v>
      </c>
      <c r="L49" s="392">
        <f t="shared" si="6"/>
        <v>1135292.01</v>
      </c>
      <c r="M49" s="394"/>
      <c r="N49" s="395"/>
      <c r="O49" s="487"/>
      <c r="P49" s="394"/>
      <c r="Q49" s="394"/>
      <c r="R49" s="394"/>
      <c r="S49" s="394"/>
      <c r="T49" s="394"/>
      <c r="U49" s="394"/>
      <c r="V49" s="394"/>
      <c r="W49" s="394"/>
      <c r="X49" s="394"/>
      <c r="Y49" s="394"/>
      <c r="Z49" s="394"/>
      <c r="AA49" s="394"/>
      <c r="AB49" s="394"/>
      <c r="AC49" s="394"/>
      <c r="AD49" s="394"/>
      <c r="AE49" s="394"/>
      <c r="AF49" s="394"/>
      <c r="AG49" s="394"/>
      <c r="AH49" s="394"/>
      <c r="AI49" s="394"/>
    </row>
    <row r="50" ht="12.75" customHeight="1"/>
    <row r="51" spans="2:35" s="388" customFormat="1" ht="12.75" customHeight="1">
      <c r="B51" s="389"/>
      <c r="C51" s="384"/>
      <c r="D51" s="384"/>
      <c r="E51" s="395" t="s">
        <v>336</v>
      </c>
      <c r="F51" s="400">
        <f aca="true" t="shared" si="7" ref="F51:L51">F16+F35+F49</f>
        <v>30304312.27</v>
      </c>
      <c r="G51" s="401">
        <f t="shared" si="7"/>
        <v>0</v>
      </c>
      <c r="H51" s="401">
        <f t="shared" si="7"/>
        <v>613863.91</v>
      </c>
      <c r="I51" s="401">
        <f t="shared" si="7"/>
        <v>1888920.15</v>
      </c>
      <c r="J51" s="401">
        <f t="shared" si="7"/>
        <v>8099.3</v>
      </c>
      <c r="K51" s="401">
        <f t="shared" si="7"/>
        <v>2369099.9700000007</v>
      </c>
      <c r="L51" s="401">
        <f t="shared" si="7"/>
        <v>35168096.99999999</v>
      </c>
      <c r="M51" s="394"/>
      <c r="N51" s="395"/>
      <c r="O51" s="487"/>
      <c r="P51" s="394"/>
      <c r="Q51" s="394"/>
      <c r="R51" s="394"/>
      <c r="S51" s="394"/>
      <c r="T51" s="394"/>
      <c r="U51" s="394"/>
      <c r="V51" s="394"/>
      <c r="W51" s="394"/>
      <c r="X51" s="394"/>
      <c r="Y51" s="394"/>
      <c r="Z51" s="394"/>
      <c r="AA51" s="394"/>
      <c r="AB51" s="394"/>
      <c r="AC51" s="394"/>
      <c r="AD51" s="394"/>
      <c r="AE51" s="394"/>
      <c r="AF51" s="394"/>
      <c r="AG51" s="394"/>
      <c r="AH51" s="394"/>
      <c r="AI51" s="394"/>
    </row>
    <row r="52" spans="1:35" s="493" customFormat="1" ht="12.75">
      <c r="A52" s="491"/>
      <c r="B52" s="491"/>
      <c r="C52" s="491"/>
      <c r="D52" s="491"/>
      <c r="E52" s="491"/>
      <c r="F52" s="492"/>
      <c r="G52" s="492"/>
      <c r="H52" s="492"/>
      <c r="I52" s="492"/>
      <c r="J52" s="492"/>
      <c r="K52" s="492"/>
      <c r="L52" s="492"/>
      <c r="M52" s="89"/>
      <c r="N52" s="333"/>
      <c r="O52" s="482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</row>
    <row r="53" spans="6:12" s="89" customFormat="1" ht="12.75">
      <c r="F53" s="494"/>
      <c r="G53" s="494"/>
      <c r="H53" s="494"/>
      <c r="I53" s="494"/>
      <c r="J53" s="494"/>
      <c r="K53" s="494"/>
      <c r="L53" s="494"/>
    </row>
    <row r="54" spans="6:12" s="89" customFormat="1" ht="12.75">
      <c r="F54" s="494"/>
      <c r="G54" s="494"/>
      <c r="H54" s="494"/>
      <c r="I54" s="494"/>
      <c r="J54" s="494"/>
      <c r="K54" s="494"/>
      <c r="L54" s="494"/>
    </row>
    <row r="55" spans="6:12" s="89" customFormat="1" ht="12.75">
      <c r="F55" s="494"/>
      <c r="G55" s="494"/>
      <c r="H55" s="494"/>
      <c r="I55" s="494"/>
      <c r="J55" s="494"/>
      <c r="K55" s="494"/>
      <c r="L55" s="494"/>
    </row>
    <row r="56" spans="6:12" s="89" customFormat="1" ht="12.75">
      <c r="F56" s="494"/>
      <c r="G56" s="494"/>
      <c r="H56" s="494"/>
      <c r="I56" s="494"/>
      <c r="J56" s="494"/>
      <c r="K56" s="494"/>
      <c r="L56" s="494"/>
    </row>
    <row r="57" spans="6:12" s="89" customFormat="1" ht="12.75">
      <c r="F57" s="494"/>
      <c r="G57" s="494"/>
      <c r="H57" s="494"/>
      <c r="I57" s="494"/>
      <c r="J57" s="494"/>
      <c r="K57" s="494"/>
      <c r="L57" s="494"/>
    </row>
    <row r="58" spans="6:12" s="89" customFormat="1" ht="12.75">
      <c r="F58" s="494"/>
      <c r="G58" s="494"/>
      <c r="H58" s="494"/>
      <c r="I58" s="494"/>
      <c r="J58" s="494"/>
      <c r="K58" s="494"/>
      <c r="L58" s="494"/>
    </row>
    <row r="59" spans="6:12" s="89" customFormat="1" ht="12.75">
      <c r="F59" s="494"/>
      <c r="G59" s="494"/>
      <c r="H59" s="494"/>
      <c r="I59" s="494"/>
      <c r="J59" s="494"/>
      <c r="K59" s="494"/>
      <c r="L59" s="494"/>
    </row>
    <row r="60" spans="6:12" s="89" customFormat="1" ht="12.75">
      <c r="F60" s="494"/>
      <c r="G60" s="494"/>
      <c r="H60" s="494"/>
      <c r="I60" s="494"/>
      <c r="J60" s="494"/>
      <c r="K60" s="494"/>
      <c r="L60" s="494"/>
    </row>
    <row r="61" spans="6:12" s="89" customFormat="1" ht="12.75">
      <c r="F61" s="494"/>
      <c r="G61" s="494"/>
      <c r="H61" s="494"/>
      <c r="I61" s="494"/>
      <c r="J61" s="494"/>
      <c r="K61" s="494"/>
      <c r="L61" s="494"/>
    </row>
    <row r="62" spans="6:12" s="89" customFormat="1" ht="12.75">
      <c r="F62" s="494"/>
      <c r="G62" s="494"/>
      <c r="H62" s="494"/>
      <c r="I62" s="494"/>
      <c r="J62" s="494"/>
      <c r="K62" s="494"/>
      <c r="L62" s="494"/>
    </row>
    <row r="63" spans="6:12" s="89" customFormat="1" ht="12.75">
      <c r="F63" s="494"/>
      <c r="G63" s="494"/>
      <c r="H63" s="494"/>
      <c r="I63" s="494"/>
      <c r="J63" s="494"/>
      <c r="K63" s="494"/>
      <c r="L63" s="494"/>
    </row>
    <row r="64" spans="6:12" s="89" customFormat="1" ht="12.75">
      <c r="F64" s="494"/>
      <c r="G64" s="494"/>
      <c r="H64" s="494"/>
      <c r="I64" s="494"/>
      <c r="J64" s="494"/>
      <c r="K64" s="494"/>
      <c r="L64" s="494"/>
    </row>
    <row r="65" spans="6:12" s="89" customFormat="1" ht="12.75">
      <c r="F65" s="494"/>
      <c r="G65" s="494"/>
      <c r="H65" s="494"/>
      <c r="I65" s="494"/>
      <c r="J65" s="494"/>
      <c r="K65" s="494"/>
      <c r="L65" s="494"/>
    </row>
    <row r="66" spans="6:12" s="89" customFormat="1" ht="12.75">
      <c r="F66" s="494"/>
      <c r="G66" s="494"/>
      <c r="H66" s="494"/>
      <c r="I66" s="494"/>
      <c r="J66" s="494"/>
      <c r="K66" s="494"/>
      <c r="L66" s="494"/>
    </row>
    <row r="67" spans="6:12" s="89" customFormat="1" ht="12.75">
      <c r="F67" s="494"/>
      <c r="G67" s="494"/>
      <c r="H67" s="494"/>
      <c r="I67" s="494"/>
      <c r="J67" s="494"/>
      <c r="K67" s="494"/>
      <c r="L67" s="494"/>
    </row>
    <row r="68" spans="6:12" s="89" customFormat="1" ht="12.75">
      <c r="F68" s="494"/>
      <c r="G68" s="494"/>
      <c r="H68" s="494"/>
      <c r="I68" s="494"/>
      <c r="J68" s="494"/>
      <c r="K68" s="494"/>
      <c r="L68" s="494"/>
    </row>
    <row r="69" spans="6:12" s="89" customFormat="1" ht="12.75">
      <c r="F69" s="494"/>
      <c r="G69" s="494"/>
      <c r="H69" s="494"/>
      <c r="I69" s="494"/>
      <c r="J69" s="494"/>
      <c r="K69" s="494"/>
      <c r="L69" s="494"/>
    </row>
    <row r="70" spans="6:12" s="89" customFormat="1" ht="12.75">
      <c r="F70" s="494"/>
      <c r="G70" s="494"/>
      <c r="H70" s="494"/>
      <c r="I70" s="494"/>
      <c r="J70" s="494"/>
      <c r="K70" s="494"/>
      <c r="L70" s="494"/>
    </row>
    <row r="71" spans="6:12" s="89" customFormat="1" ht="12.75">
      <c r="F71" s="494"/>
      <c r="G71" s="494"/>
      <c r="H71" s="494"/>
      <c r="I71" s="494"/>
      <c r="J71" s="494"/>
      <c r="K71" s="494"/>
      <c r="L71" s="494"/>
    </row>
    <row r="72" spans="6:12" s="89" customFormat="1" ht="12.75">
      <c r="F72" s="494"/>
      <c r="G72" s="494"/>
      <c r="H72" s="494"/>
      <c r="I72" s="494"/>
      <c r="J72" s="494"/>
      <c r="K72" s="494"/>
      <c r="L72" s="494"/>
    </row>
    <row r="73" spans="6:12" s="89" customFormat="1" ht="12.75">
      <c r="F73" s="494"/>
      <c r="G73" s="494"/>
      <c r="H73" s="494"/>
      <c r="I73" s="494"/>
      <c r="J73" s="494"/>
      <c r="K73" s="494"/>
      <c r="L73" s="494"/>
    </row>
    <row r="74" spans="6:12" s="89" customFormat="1" ht="12.75">
      <c r="F74" s="494"/>
      <c r="G74" s="494"/>
      <c r="H74" s="494"/>
      <c r="I74" s="494"/>
      <c r="J74" s="494"/>
      <c r="K74" s="494"/>
      <c r="L74" s="494"/>
    </row>
    <row r="75" spans="6:12" s="89" customFormat="1" ht="12.75">
      <c r="F75" s="494"/>
      <c r="G75" s="494"/>
      <c r="H75" s="494"/>
      <c r="I75" s="494"/>
      <c r="J75" s="494"/>
      <c r="K75" s="494"/>
      <c r="L75" s="494"/>
    </row>
    <row r="76" spans="6:12" s="89" customFormat="1" ht="12.75">
      <c r="F76" s="494"/>
      <c r="G76" s="494"/>
      <c r="H76" s="494"/>
      <c r="I76" s="494"/>
      <c r="J76" s="494"/>
      <c r="K76" s="494"/>
      <c r="L76" s="494"/>
    </row>
    <row r="77" spans="6:12" s="89" customFormat="1" ht="12.75">
      <c r="F77" s="494"/>
      <c r="G77" s="494"/>
      <c r="H77" s="494"/>
      <c r="I77" s="494"/>
      <c r="J77" s="494"/>
      <c r="K77" s="494"/>
      <c r="L77" s="494"/>
    </row>
    <row r="78" spans="6:12" s="89" customFormat="1" ht="12.75">
      <c r="F78" s="494"/>
      <c r="G78" s="494"/>
      <c r="H78" s="494"/>
      <c r="I78" s="494"/>
      <c r="J78" s="494"/>
      <c r="K78" s="494"/>
      <c r="L78" s="494"/>
    </row>
    <row r="79" spans="6:12" s="89" customFormat="1" ht="12.75">
      <c r="F79" s="494"/>
      <c r="G79" s="494"/>
      <c r="H79" s="494"/>
      <c r="I79" s="494"/>
      <c r="J79" s="494"/>
      <c r="K79" s="494"/>
      <c r="L79" s="494"/>
    </row>
    <row r="80" spans="6:12" s="89" customFormat="1" ht="12.75">
      <c r="F80" s="494"/>
      <c r="G80" s="494"/>
      <c r="H80" s="494"/>
      <c r="I80" s="494"/>
      <c r="J80" s="494"/>
      <c r="K80" s="494"/>
      <c r="L80" s="494"/>
    </row>
    <row r="81" spans="6:12" s="89" customFormat="1" ht="12.75">
      <c r="F81" s="494"/>
      <c r="G81" s="494"/>
      <c r="H81" s="494"/>
      <c r="I81" s="494"/>
      <c r="J81" s="494"/>
      <c r="K81" s="494"/>
      <c r="L81" s="494"/>
    </row>
    <row r="82" spans="6:12" s="89" customFormat="1" ht="12.75">
      <c r="F82" s="494"/>
      <c r="G82" s="494"/>
      <c r="H82" s="494"/>
      <c r="I82" s="494"/>
      <c r="J82" s="494"/>
      <c r="K82" s="494"/>
      <c r="L82" s="494"/>
    </row>
    <row r="83" spans="6:12" s="89" customFormat="1" ht="12.75">
      <c r="F83" s="494"/>
      <c r="G83" s="494"/>
      <c r="H83" s="494"/>
      <c r="I83" s="494"/>
      <c r="J83" s="494"/>
      <c r="K83" s="494"/>
      <c r="L83" s="494"/>
    </row>
    <row r="84" spans="6:12" s="89" customFormat="1" ht="12.75">
      <c r="F84" s="494"/>
      <c r="G84" s="494"/>
      <c r="H84" s="494"/>
      <c r="I84" s="494"/>
      <c r="J84" s="494"/>
      <c r="K84" s="494"/>
      <c r="L84" s="494"/>
    </row>
    <row r="85" spans="6:12" s="89" customFormat="1" ht="12.75">
      <c r="F85" s="494"/>
      <c r="G85" s="494"/>
      <c r="H85" s="494"/>
      <c r="I85" s="494"/>
      <c r="J85" s="494"/>
      <c r="K85" s="494"/>
      <c r="L85" s="494"/>
    </row>
    <row r="86" spans="6:12" s="89" customFormat="1" ht="12.75">
      <c r="F86" s="494"/>
      <c r="G86" s="494"/>
      <c r="H86" s="494"/>
      <c r="I86" s="494"/>
      <c r="J86" s="494"/>
      <c r="K86" s="494"/>
      <c r="L86" s="494"/>
    </row>
    <row r="87" spans="6:12" s="89" customFormat="1" ht="12.75">
      <c r="F87" s="494"/>
      <c r="G87" s="494"/>
      <c r="H87" s="494"/>
      <c r="I87" s="494"/>
      <c r="J87" s="494"/>
      <c r="K87" s="494"/>
      <c r="L87" s="494"/>
    </row>
    <row r="88" spans="6:12" s="89" customFormat="1" ht="12.75">
      <c r="F88" s="494"/>
      <c r="G88" s="494"/>
      <c r="H88" s="494"/>
      <c r="I88" s="494"/>
      <c r="J88" s="494"/>
      <c r="K88" s="494"/>
      <c r="L88" s="494"/>
    </row>
    <row r="89" spans="6:12" s="89" customFormat="1" ht="12.75">
      <c r="F89" s="494"/>
      <c r="G89" s="494"/>
      <c r="H89" s="494"/>
      <c r="I89" s="494"/>
      <c r="J89" s="494"/>
      <c r="K89" s="494"/>
      <c r="L89" s="494"/>
    </row>
    <row r="90" spans="6:12" s="89" customFormat="1" ht="12.75">
      <c r="F90" s="494"/>
      <c r="G90" s="494"/>
      <c r="H90" s="494"/>
      <c r="I90" s="494"/>
      <c r="J90" s="494"/>
      <c r="K90" s="494"/>
      <c r="L90" s="494"/>
    </row>
    <row r="91" spans="6:12" s="89" customFormat="1" ht="12.75">
      <c r="F91" s="494"/>
      <c r="G91" s="494"/>
      <c r="H91" s="494"/>
      <c r="I91" s="494"/>
      <c r="J91" s="494"/>
      <c r="K91" s="494"/>
      <c r="L91" s="494"/>
    </row>
    <row r="92" spans="6:12" s="89" customFormat="1" ht="12.75">
      <c r="F92" s="494"/>
      <c r="G92" s="494"/>
      <c r="H92" s="494"/>
      <c r="I92" s="494"/>
      <c r="J92" s="494"/>
      <c r="K92" s="494"/>
      <c r="L92" s="494"/>
    </row>
    <row r="93" spans="6:12" s="89" customFormat="1" ht="12.75">
      <c r="F93" s="494"/>
      <c r="G93" s="494"/>
      <c r="H93" s="494"/>
      <c r="I93" s="494"/>
      <c r="J93" s="494"/>
      <c r="K93" s="494"/>
      <c r="L93" s="494"/>
    </row>
    <row r="94" spans="6:12" s="89" customFormat="1" ht="12.75">
      <c r="F94" s="494"/>
      <c r="G94" s="494"/>
      <c r="H94" s="494"/>
      <c r="I94" s="494"/>
      <c r="J94" s="494"/>
      <c r="K94" s="494"/>
      <c r="L94" s="494"/>
    </row>
    <row r="95" spans="6:12" s="89" customFormat="1" ht="12.75">
      <c r="F95" s="494"/>
      <c r="G95" s="494"/>
      <c r="H95" s="494"/>
      <c r="I95" s="494"/>
      <c r="J95" s="494"/>
      <c r="K95" s="494"/>
      <c r="L95" s="494"/>
    </row>
    <row r="96" spans="6:12" s="89" customFormat="1" ht="12.75">
      <c r="F96" s="494"/>
      <c r="G96" s="494"/>
      <c r="H96" s="494"/>
      <c r="I96" s="494"/>
      <c r="J96" s="494"/>
      <c r="K96" s="494"/>
      <c r="L96" s="494"/>
    </row>
    <row r="97" spans="6:12" s="89" customFormat="1" ht="12.75">
      <c r="F97" s="494"/>
      <c r="G97" s="494"/>
      <c r="H97" s="494"/>
      <c r="I97" s="494"/>
      <c r="J97" s="494"/>
      <c r="K97" s="494"/>
      <c r="L97" s="494"/>
    </row>
    <row r="98" spans="6:12" s="89" customFormat="1" ht="12.75">
      <c r="F98" s="494"/>
      <c r="G98" s="494"/>
      <c r="H98" s="494"/>
      <c r="I98" s="494"/>
      <c r="J98" s="494"/>
      <c r="K98" s="494"/>
      <c r="L98" s="494"/>
    </row>
    <row r="99" spans="6:12" s="89" customFormat="1" ht="12.75">
      <c r="F99" s="494"/>
      <c r="G99" s="494"/>
      <c r="H99" s="494"/>
      <c r="I99" s="494"/>
      <c r="J99" s="494"/>
      <c r="K99" s="494"/>
      <c r="L99" s="494"/>
    </row>
    <row r="100" spans="6:12" s="89" customFormat="1" ht="12.75">
      <c r="F100" s="494"/>
      <c r="G100" s="494"/>
      <c r="H100" s="494"/>
      <c r="I100" s="494"/>
      <c r="J100" s="494"/>
      <c r="K100" s="494"/>
      <c r="L100" s="494"/>
    </row>
    <row r="101" spans="6:12" s="89" customFormat="1" ht="12.75">
      <c r="F101" s="494"/>
      <c r="G101" s="494"/>
      <c r="H101" s="494"/>
      <c r="I101" s="494"/>
      <c r="J101" s="494"/>
      <c r="K101" s="494"/>
      <c r="L101" s="494"/>
    </row>
    <row r="102" spans="6:12" s="89" customFormat="1" ht="12.75">
      <c r="F102" s="494"/>
      <c r="G102" s="494"/>
      <c r="H102" s="494"/>
      <c r="I102" s="494"/>
      <c r="J102" s="494"/>
      <c r="K102" s="494"/>
      <c r="L102" s="494"/>
    </row>
    <row r="103" spans="6:12" s="89" customFormat="1" ht="12.75">
      <c r="F103" s="494"/>
      <c r="G103" s="494"/>
      <c r="H103" s="494"/>
      <c r="I103" s="494"/>
      <c r="J103" s="494"/>
      <c r="K103" s="494"/>
      <c r="L103" s="494"/>
    </row>
    <row r="104" spans="6:12" s="89" customFormat="1" ht="12.75">
      <c r="F104" s="494"/>
      <c r="G104" s="494"/>
      <c r="H104" s="494"/>
      <c r="I104" s="494"/>
      <c r="J104" s="494"/>
      <c r="K104" s="494"/>
      <c r="L104" s="494"/>
    </row>
    <row r="105" spans="6:12" s="89" customFormat="1" ht="12.75">
      <c r="F105" s="494"/>
      <c r="G105" s="494"/>
      <c r="H105" s="494"/>
      <c r="I105" s="494"/>
      <c r="J105" s="494"/>
      <c r="K105" s="494"/>
      <c r="L105" s="494"/>
    </row>
    <row r="106" spans="6:12" s="89" customFormat="1" ht="12.75">
      <c r="F106" s="494"/>
      <c r="G106" s="494"/>
      <c r="H106" s="494"/>
      <c r="I106" s="494"/>
      <c r="J106" s="494"/>
      <c r="K106" s="494"/>
      <c r="L106" s="494"/>
    </row>
    <row r="107" spans="6:12" s="89" customFormat="1" ht="12.75">
      <c r="F107" s="494"/>
      <c r="G107" s="494"/>
      <c r="H107" s="494"/>
      <c r="I107" s="494"/>
      <c r="J107" s="494"/>
      <c r="K107" s="494"/>
      <c r="L107" s="494"/>
    </row>
    <row r="108" spans="6:12" s="89" customFormat="1" ht="12.75">
      <c r="F108" s="494"/>
      <c r="G108" s="494"/>
      <c r="H108" s="494"/>
      <c r="I108" s="494"/>
      <c r="J108" s="494"/>
      <c r="K108" s="494"/>
      <c r="L108" s="494"/>
    </row>
    <row r="109" spans="6:12" s="89" customFormat="1" ht="12.75">
      <c r="F109" s="494"/>
      <c r="G109" s="494"/>
      <c r="H109" s="494"/>
      <c r="I109" s="494"/>
      <c r="J109" s="494"/>
      <c r="K109" s="494"/>
      <c r="L109" s="494"/>
    </row>
    <row r="110" spans="6:12" s="89" customFormat="1" ht="12.75">
      <c r="F110" s="494"/>
      <c r="G110" s="494"/>
      <c r="H110" s="494"/>
      <c r="I110" s="494"/>
      <c r="J110" s="494"/>
      <c r="K110" s="494"/>
      <c r="L110" s="494"/>
    </row>
    <row r="111" spans="6:12" s="89" customFormat="1" ht="12.75">
      <c r="F111" s="494"/>
      <c r="G111" s="494"/>
      <c r="H111" s="494"/>
      <c r="I111" s="494"/>
      <c r="J111" s="494"/>
      <c r="K111" s="494"/>
      <c r="L111" s="494"/>
    </row>
    <row r="112" spans="6:12" s="89" customFormat="1" ht="12.75">
      <c r="F112" s="494"/>
      <c r="G112" s="494"/>
      <c r="H112" s="494"/>
      <c r="I112" s="494"/>
      <c r="J112" s="494"/>
      <c r="K112" s="494"/>
      <c r="L112" s="494"/>
    </row>
    <row r="113" spans="6:12" s="89" customFormat="1" ht="12.75">
      <c r="F113" s="494"/>
      <c r="G113" s="494"/>
      <c r="H113" s="494"/>
      <c r="I113" s="494"/>
      <c r="J113" s="494"/>
      <c r="K113" s="494"/>
      <c r="L113" s="494"/>
    </row>
    <row r="114" spans="6:12" s="89" customFormat="1" ht="12.75">
      <c r="F114" s="494"/>
      <c r="G114" s="494"/>
      <c r="H114" s="494"/>
      <c r="I114" s="494"/>
      <c r="J114" s="494"/>
      <c r="K114" s="494"/>
      <c r="L114" s="494"/>
    </row>
    <row r="115" spans="6:12" s="89" customFormat="1" ht="12.75">
      <c r="F115" s="494"/>
      <c r="G115" s="494"/>
      <c r="H115" s="494"/>
      <c r="I115" s="494"/>
      <c r="J115" s="494"/>
      <c r="K115" s="494"/>
      <c r="L115" s="494"/>
    </row>
    <row r="116" spans="6:12" s="89" customFormat="1" ht="12.75">
      <c r="F116" s="494"/>
      <c r="G116" s="494"/>
      <c r="H116" s="494"/>
      <c r="I116" s="494"/>
      <c r="J116" s="494"/>
      <c r="K116" s="494"/>
      <c r="L116" s="494"/>
    </row>
    <row r="117" spans="6:12" s="89" customFormat="1" ht="12.75">
      <c r="F117" s="494"/>
      <c r="G117" s="494"/>
      <c r="H117" s="494"/>
      <c r="I117" s="494"/>
      <c r="J117" s="494"/>
      <c r="K117" s="494"/>
      <c r="L117" s="494"/>
    </row>
    <row r="118" spans="6:12" s="89" customFormat="1" ht="12.75">
      <c r="F118" s="494"/>
      <c r="G118" s="494"/>
      <c r="H118" s="494"/>
      <c r="I118" s="494"/>
      <c r="J118" s="494"/>
      <c r="K118" s="494"/>
      <c r="L118" s="494"/>
    </row>
    <row r="119" spans="6:12" s="89" customFormat="1" ht="12.75">
      <c r="F119" s="494"/>
      <c r="G119" s="494"/>
      <c r="H119" s="494"/>
      <c r="I119" s="494"/>
      <c r="J119" s="494"/>
      <c r="K119" s="494"/>
      <c r="L119" s="494"/>
    </row>
    <row r="120" spans="6:12" s="89" customFormat="1" ht="12.75">
      <c r="F120" s="494"/>
      <c r="G120" s="494"/>
      <c r="H120" s="494"/>
      <c r="I120" s="494"/>
      <c r="J120" s="494"/>
      <c r="K120" s="494"/>
      <c r="L120" s="494"/>
    </row>
    <row r="121" spans="6:12" s="89" customFormat="1" ht="12.75">
      <c r="F121" s="494"/>
      <c r="G121" s="494"/>
      <c r="H121" s="494"/>
      <c r="I121" s="494"/>
      <c r="J121" s="494"/>
      <c r="K121" s="494"/>
      <c r="L121" s="494"/>
    </row>
    <row r="122" spans="6:12" s="89" customFormat="1" ht="12.75">
      <c r="F122" s="494"/>
      <c r="G122" s="494"/>
      <c r="H122" s="494"/>
      <c r="I122" s="494"/>
      <c r="J122" s="494"/>
      <c r="K122" s="494"/>
      <c r="L122" s="494"/>
    </row>
    <row r="123" spans="6:12" s="89" customFormat="1" ht="12.75">
      <c r="F123" s="494"/>
      <c r="G123" s="494"/>
      <c r="H123" s="494"/>
      <c r="I123" s="494"/>
      <c r="J123" s="494"/>
      <c r="K123" s="494"/>
      <c r="L123" s="494"/>
    </row>
    <row r="124" spans="6:12" s="89" customFormat="1" ht="12.75">
      <c r="F124" s="494"/>
      <c r="G124" s="494"/>
      <c r="H124" s="494"/>
      <c r="I124" s="494"/>
      <c r="J124" s="494"/>
      <c r="K124" s="494"/>
      <c r="L124" s="494"/>
    </row>
    <row r="125" spans="6:12" s="89" customFormat="1" ht="12.75">
      <c r="F125" s="494"/>
      <c r="G125" s="494"/>
      <c r="H125" s="494"/>
      <c r="I125" s="494"/>
      <c r="J125" s="494"/>
      <c r="K125" s="494"/>
      <c r="L125" s="494"/>
    </row>
    <row r="126" spans="6:12" s="89" customFormat="1" ht="12.75">
      <c r="F126" s="494"/>
      <c r="G126" s="494"/>
      <c r="H126" s="494"/>
      <c r="I126" s="494"/>
      <c r="J126" s="494"/>
      <c r="K126" s="494"/>
      <c r="L126" s="494"/>
    </row>
    <row r="127" spans="6:12" s="89" customFormat="1" ht="12.75">
      <c r="F127" s="494"/>
      <c r="G127" s="494"/>
      <c r="H127" s="494"/>
      <c r="I127" s="494"/>
      <c r="J127" s="494"/>
      <c r="K127" s="494"/>
      <c r="L127" s="494"/>
    </row>
    <row r="128" spans="6:12" s="89" customFormat="1" ht="12.75">
      <c r="F128" s="494"/>
      <c r="G128" s="494"/>
      <c r="H128" s="494"/>
      <c r="I128" s="494"/>
      <c r="J128" s="494"/>
      <c r="K128" s="494"/>
      <c r="L128" s="494"/>
    </row>
    <row r="129" spans="6:12" s="89" customFormat="1" ht="12.75">
      <c r="F129" s="494"/>
      <c r="G129" s="494"/>
      <c r="H129" s="494"/>
      <c r="I129" s="494"/>
      <c r="J129" s="494"/>
      <c r="K129" s="494"/>
      <c r="L129" s="494"/>
    </row>
  </sheetData>
  <printOptions horizontalCentered="1"/>
  <pageMargins left="0.5" right="0.5" top="0.75" bottom="0.5" header="0.25" footer="0.25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Missouri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lengerb</dc:creator>
  <cp:keywords/>
  <dc:description/>
  <cp:lastModifiedBy>lengerb</cp:lastModifiedBy>
  <cp:lastPrinted>2006-03-14T20:09:15Z</cp:lastPrinted>
  <dcterms:created xsi:type="dcterms:W3CDTF">2005-02-04T19:30:43Z</dcterms:created>
  <dcterms:modified xsi:type="dcterms:W3CDTF">2006-06-21T21:31:27Z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