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11640" activeTab="0"/>
  </bookViews>
  <sheets>
    <sheet name="Net Assets" sheetId="1" r:id="rId1"/>
    <sheet name="RECNA" sheetId="2" r:id="rId2"/>
    <sheet name="Cash Flows" sheetId="3" r:id="rId3"/>
    <sheet name="NA by Fund" sheetId="4" r:id="rId4"/>
    <sheet name="RECNA by Fund" sheetId="5" r:id="rId5"/>
    <sheet name="RECNA-Unrest CF" sheetId="6" r:id="rId6"/>
    <sheet name="CF Oper Rev" sheetId="7" r:id="rId7"/>
    <sheet name="Exp by Object" sheetId="8" r:id="rId8"/>
    <sheet name="Aux &amp; Serv Op" sheetId="9" r:id="rId9"/>
    <sheet name="RECNA-Aux Op" sheetId="10" r:id="rId10"/>
    <sheet name="Loan" sheetId="11" r:id="rId11"/>
    <sheet name="Endow" sheetId="12" r:id="rId12"/>
    <sheet name="Rest &amp; Unrest Plant" sheetId="13" r:id="rId13"/>
    <sheet name="Invest in Plant" sheetId="14" r:id="rId14"/>
    <sheet name="Bonds &amp; Notes" sheetId="15" r:id="rId15"/>
    <sheet name="Funds Held for Others" sheetId="16" r:id="rId16"/>
  </sheets>
  <definedNames>
    <definedName name="_xlnm.Print_Titles" localSheetId="11">'Endow'!$2:$6</definedName>
    <definedName name="_xlnm.Print_Titles" localSheetId="3">'NA by Fund'!$2:$9</definedName>
    <definedName name="_xlnm.Print_Titles" localSheetId="4">'RECNA by Fund'!$2:$9</definedName>
    <definedName name="_xlnm.Print_Titles" localSheetId="5">'RECNA-Unrest CF'!$2:$7</definedName>
    <definedName name="RBN">'NA by Fund'!$AA$4</definedName>
  </definedNames>
  <calcPr fullCalcOnLoad="1"/>
</workbook>
</file>

<file path=xl/sharedStrings.xml><?xml version="1.0" encoding="utf-8"?>
<sst xmlns="http://schemas.openxmlformats.org/spreadsheetml/2006/main" count="4259" uniqueCount="2671">
  <si>
    <t>%,V401400</t>
  </si>
  <si>
    <t>Prof educ winter fees-resident</t>
  </si>
  <si>
    <t>401400</t>
  </si>
  <si>
    <t>%,V401500</t>
  </si>
  <si>
    <t>Prof educ winter fees-non-res</t>
  </si>
  <si>
    <t>401500</t>
  </si>
  <si>
    <t>%,V402000</t>
  </si>
  <si>
    <t>Grad educ summer fees- res</t>
  </si>
  <si>
    <t>402000</t>
  </si>
  <si>
    <t>%,V402100</t>
  </si>
  <si>
    <t>Grad educ summer fees- non-res</t>
  </si>
  <si>
    <t>402100</t>
  </si>
  <si>
    <t>%,V402200</t>
  </si>
  <si>
    <t>Grad educ fall fees-resident</t>
  </si>
  <si>
    <t>402200</t>
  </si>
  <si>
    <t>%,V402300</t>
  </si>
  <si>
    <t>Grad educ fall fees-non-res</t>
  </si>
  <si>
    <t>402300</t>
  </si>
  <si>
    <t>%,V402400</t>
  </si>
  <si>
    <t>Grad educ winter fees-resident</t>
  </si>
  <si>
    <t>402400</t>
  </si>
  <si>
    <t>%,V402500</t>
  </si>
  <si>
    <t>Grad educ winter fees-non-res</t>
  </si>
  <si>
    <t>402500</t>
  </si>
  <si>
    <t>%,V403000</t>
  </si>
  <si>
    <t>Ext noncredit oncampus</t>
  </si>
  <si>
    <t>403000</t>
  </si>
  <si>
    <t>%,V403002</t>
  </si>
  <si>
    <t>Extension Credit Fees</t>
  </si>
  <si>
    <t>403002</t>
  </si>
  <si>
    <t>%,V403050</t>
  </si>
  <si>
    <t>Ext noncredit oncampus-res</t>
  </si>
  <si>
    <t>403050</t>
  </si>
  <si>
    <t>%,V403100</t>
  </si>
  <si>
    <t>Ext noncredit oncampus-non res</t>
  </si>
  <si>
    <t>403100</t>
  </si>
  <si>
    <t>%,V403200</t>
  </si>
  <si>
    <t>Ext noncredit offcampus</t>
  </si>
  <si>
    <t>403200</t>
  </si>
  <si>
    <t>%,V404000</t>
  </si>
  <si>
    <t>Supplemental fees-summer ungrd</t>
  </si>
  <si>
    <t>404000</t>
  </si>
  <si>
    <t>%,V404001</t>
  </si>
  <si>
    <t>Supplemental Fees</t>
  </si>
  <si>
    <t>404001</t>
  </si>
  <si>
    <t>%,V404010</t>
  </si>
  <si>
    <t>Supp Fees - Summer Grad Prof</t>
  </si>
  <si>
    <t>404010</t>
  </si>
  <si>
    <t>%,V404100</t>
  </si>
  <si>
    <t>Supplemental fees-fall ungrd</t>
  </si>
  <si>
    <t>404100</t>
  </si>
  <si>
    <t>%,V404110</t>
  </si>
  <si>
    <t>Supp Fee - Fall Grad Proff</t>
  </si>
  <si>
    <t>404110</t>
  </si>
  <si>
    <t>%,V404200</t>
  </si>
  <si>
    <t>Supplemental fees-winter ungrd</t>
  </si>
  <si>
    <t>404200</t>
  </si>
  <si>
    <t>%,V404500</t>
  </si>
  <si>
    <t>Instructional computing-summer</t>
  </si>
  <si>
    <t>404500</t>
  </si>
  <si>
    <t>%,V404501</t>
  </si>
  <si>
    <t>Instructional Computing Fees</t>
  </si>
  <si>
    <t>404501</t>
  </si>
  <si>
    <t>%,V404510</t>
  </si>
  <si>
    <t>Instructional Computing - fall</t>
  </si>
  <si>
    <t>404510</t>
  </si>
  <si>
    <t>%,V404520</t>
  </si>
  <si>
    <t>Instructional comput - winter</t>
  </si>
  <si>
    <t>404520</t>
  </si>
  <si>
    <t>%,V404530</t>
  </si>
  <si>
    <t>Instructional Comput SumInter</t>
  </si>
  <si>
    <t>404530</t>
  </si>
  <si>
    <t>%,V406001</t>
  </si>
  <si>
    <t>Activity &amp; Facility Fees</t>
  </si>
  <si>
    <t>406001</t>
  </si>
  <si>
    <t>%,V406010</t>
  </si>
  <si>
    <t>Activ &amp; Fac Fees-Sum-Undergrad</t>
  </si>
  <si>
    <t>406010</t>
  </si>
  <si>
    <t>%,V406020</t>
  </si>
  <si>
    <t>Act &amp; Fac Fees Sum Grad &amp;Prof</t>
  </si>
  <si>
    <t>406020</t>
  </si>
  <si>
    <t>%,V406110</t>
  </si>
  <si>
    <t>Act Fac Fees-fall-undergrad</t>
  </si>
  <si>
    <t>406110</t>
  </si>
  <si>
    <t>%,V406220</t>
  </si>
  <si>
    <t>Act&amp;Fac Fees winter grad&amp;prof</t>
  </si>
  <si>
    <t>406220</t>
  </si>
  <si>
    <t>%,V406310</t>
  </si>
  <si>
    <t>Act&amp;Fac Fees Sum inter Undergr</t>
  </si>
  <si>
    <t>406310</t>
  </si>
  <si>
    <t>%,V763000</t>
  </si>
  <si>
    <t>Scholarship&amp; Fellowship Offset</t>
  </si>
  <si>
    <t>763000</t>
  </si>
  <si>
    <t>%,V435522</t>
  </si>
  <si>
    <t>Outpatient-tradition insurance</t>
  </si>
  <si>
    <t>435522</t>
  </si>
  <si>
    <t>%,V435524</t>
  </si>
  <si>
    <t>Outpatient-medicaid</t>
  </si>
  <si>
    <t>435524</t>
  </si>
  <si>
    <t>%,V436070</t>
  </si>
  <si>
    <t>Non Taxable - Other Coll/Contr</t>
  </si>
  <si>
    <t>436070</t>
  </si>
  <si>
    <t>%,R,FACCOUNT,TGASB_34_35,X,NFEDERAL GRANTS</t>
  </si>
  <si>
    <t>%,R,FACCOUNT,TGASB_34_35,X,NOTHER GOVT GRANTS,NSTATE GRANTS</t>
  </si>
  <si>
    <t>%,R,FACCOUNT,TGASB_34_35,X,NPRIVATE GRANTS</t>
  </si>
  <si>
    <t>%,V420001</t>
  </si>
  <si>
    <t>Sales of aux enter/educ activ</t>
  </si>
  <si>
    <t>420001</t>
  </si>
  <si>
    <t>%,V420500</t>
  </si>
  <si>
    <t>Taxable Primary-conference rev</t>
  </si>
  <si>
    <t>420500</t>
  </si>
  <si>
    <t>%,V420600</t>
  </si>
  <si>
    <t>Taxable Primary-contact sales</t>
  </si>
  <si>
    <t>420600</t>
  </si>
  <si>
    <t>%,V420700</t>
  </si>
  <si>
    <t>Taxable Primary-food sales</t>
  </si>
  <si>
    <t>420700</t>
  </si>
  <si>
    <t>%,V425000</t>
  </si>
  <si>
    <t>Taxable -Non Primary location</t>
  </si>
  <si>
    <t>425000</t>
  </si>
  <si>
    <t>%,V432100</t>
  </si>
  <si>
    <t>Non Tax-parking fees-other</t>
  </si>
  <si>
    <t>432100</t>
  </si>
  <si>
    <t>%,V495100</t>
  </si>
  <si>
    <t>Non tax misc rev-photo copy</t>
  </si>
  <si>
    <t>495100</t>
  </si>
  <si>
    <t>%,V495500</t>
  </si>
  <si>
    <t>Non tax m r-service &amp; repairs</t>
  </si>
  <si>
    <t>495500</t>
  </si>
  <si>
    <t>%,V495600</t>
  </si>
  <si>
    <t>Non tax m r-freight income</t>
  </si>
  <si>
    <t>495600</t>
  </si>
  <si>
    <t>%,V496999</t>
  </si>
  <si>
    <t>Other revenues</t>
  </si>
  <si>
    <t>496999</t>
  </si>
  <si>
    <t>%,V499100</t>
  </si>
  <si>
    <t>Recov of F &amp; A-applicable f&amp;a</t>
  </si>
  <si>
    <t>499100</t>
  </si>
  <si>
    <t>%,V499300</t>
  </si>
  <si>
    <t>RecovReq</t>
  </si>
  <si>
    <t>499300</t>
  </si>
  <si>
    <t>%,FACCOUNT,TGASB_34_35,X,NAUX &amp; EDUC ACTIV,NOTHER DEPT OPERATING,NPROFESSIONAL &amp; CONSU,NSUPPLY_NONCAP ASSET,NUTILITIES,NINVESTMENT IN PLANT,NSELF INSURANCE BENE</t>
  </si>
  <si>
    <t xml:space="preserve">    and Nonoperating Revenues (Expenses) and Transfers</t>
  </si>
  <si>
    <t>%,R,FACCOUNT,TGASB_34_35,NSTATE APPROPS</t>
  </si>
  <si>
    <t xml:space="preserve">    before Nonoperating Revenues (Expenses) and Transfers</t>
  </si>
  <si>
    <t>Nonoperating Revenues (Expenses) and Transfers:</t>
  </si>
  <si>
    <t>%,R,FACCOUNT,TGASB_34_35,NGIFTS</t>
  </si>
  <si>
    <t xml:space="preserve">    Net Other Nonoperating Revenues (Expenses) </t>
  </si>
  <si>
    <t xml:space="preserve">        before Transfers</t>
  </si>
  <si>
    <t xml:space="preserve">             Net Nonoperating Revenues (Expenses) </t>
  </si>
  <si>
    <t xml:space="preserve">                     and Transfers</t>
  </si>
  <si>
    <t>%,QUGL_GASB_35_FIN_STMTS</t>
  </si>
  <si>
    <t>CURRENT FUNDS OPERATING REVENUES</t>
  </si>
  <si>
    <t>Projects 00000</t>
  </si>
  <si>
    <t>Projects GRANT</t>
  </si>
  <si>
    <t>%,LACTUALS,SYTD,R,FACCOUNT,TGASB_34_35,NEDUCATIONAL FEES</t>
  </si>
  <si>
    <t xml:space="preserve">    Educational Fees</t>
  </si>
  <si>
    <t>%,LACTUALS,SYTD,R,FACCOUNT,TGASB_34_35,NEXT CREDIT COURSES</t>
  </si>
  <si>
    <t xml:space="preserve">    Extension Credit Courses</t>
  </si>
  <si>
    <t>%,LACTUALS,SYTD,R,FACCOUNT,TGASB_34_35,NEXT NONCREDIT COURSE</t>
  </si>
  <si>
    <t xml:space="preserve">    Extension Non Credit Courses</t>
  </si>
  <si>
    <t>%,LACTUALS,SYTD,R,FACCOUNT,TGASB_34_35,NSUPPLEMENTAL FEES</t>
  </si>
  <si>
    <t xml:space="preserve">    Supplemental Fees</t>
  </si>
  <si>
    <t>%,LACTUALS,SYTD,R,FACCOUNT,TGASB_34_35,NINSTRUCT COMPUTING</t>
  </si>
  <si>
    <t xml:space="preserve">    Instructional Computing Fees</t>
  </si>
  <si>
    <t>%,LACTUALS,SYTD,R,FACCOUNT,TGASB_34_35,NOTHER STUDENT FEES</t>
  </si>
  <si>
    <t xml:space="preserve">    Other Tuition and Fees</t>
  </si>
  <si>
    <t>%,LACTUALS,SYTD,FACCOUNT,TGASB_34_35,X,NSTUDENT AID</t>
  </si>
  <si>
    <t xml:space="preserve">       Net Tuition and Fees</t>
  </si>
  <si>
    <t xml:space="preserve">    Department of:</t>
  </si>
  <si>
    <t xml:space="preserve">        Agriculture</t>
  </si>
  <si>
    <t xml:space="preserve">        Commerce</t>
  </si>
  <si>
    <t xml:space="preserve">        Defense</t>
  </si>
  <si>
    <t xml:space="preserve">        Education</t>
  </si>
  <si>
    <t xml:space="preserve">        Energy</t>
  </si>
  <si>
    <t xml:space="preserve">        Health and Human Services - Public Health Service</t>
  </si>
  <si>
    <t xml:space="preserve">        Interior</t>
  </si>
  <si>
    <t xml:space="preserve">        Labor</t>
  </si>
  <si>
    <t xml:space="preserve">        Environmental Protection Agency</t>
  </si>
  <si>
    <t xml:space="preserve">        Transportation</t>
  </si>
  <si>
    <t xml:space="preserve">   Agency for International Development</t>
  </si>
  <si>
    <t xml:space="preserve">   National Aeronautics and Space Administration</t>
  </si>
  <si>
    <t xml:space="preserve">   National Endowment for the Arts/Humanities</t>
  </si>
  <si>
    <t xml:space="preserve">   National Science Foundation</t>
  </si>
  <si>
    <t xml:space="preserve">   Other Federal Agencies</t>
  </si>
  <si>
    <t xml:space="preserve">   Small Business Administration</t>
  </si>
  <si>
    <t xml:space="preserve">       Total Federal Grants and Contracts</t>
  </si>
  <si>
    <t>%,V491000</t>
  </si>
  <si>
    <t>Grants - state</t>
  </si>
  <si>
    <t>%,V492000</t>
  </si>
  <si>
    <t>Grants - other gov't</t>
  </si>
  <si>
    <t>%,LACTUALS,SYTD,R,FACCOUNT,TGASB_34_35,X,NOTHER GOVT GRANTS,NSTATE GRANTS</t>
  </si>
  <si>
    <t>%,V493200</t>
  </si>
  <si>
    <t>Grants-businesses-cash</t>
  </si>
  <si>
    <t>%,V493600</t>
  </si>
  <si>
    <t>Grants-other foundations</t>
  </si>
  <si>
    <t>%,V493700</t>
  </si>
  <si>
    <t>Grants-other organization-cash</t>
  </si>
  <si>
    <t>%,LACTUALS,SYTD,R,FACCOUNT,TGASB_34_35,X,NPRIVATE GRANTS</t>
  </si>
  <si>
    <t>%,LACTUALS,SYTD,R,FACCOUNT,TGASB_34_35,X,NSALES OF AUX/EDUC</t>
  </si>
  <si>
    <t>%,R,FACCOUNT,TGASB_34_35,NPATIENT MED SERV</t>
  </si>
  <si>
    <t>%,LACTUALS,SYTD,R,FACCOUNT,TGASB_34_35,X,NINTEREST NOTES REC,NLOAN FUND DEDUCT</t>
  </si>
  <si>
    <t>%,FACCOUNT,V499100</t>
  </si>
  <si>
    <t xml:space="preserve">   F&amp;A Recover</t>
  </si>
  <si>
    <t xml:space="preserve">   Other</t>
  </si>
  <si>
    <t xml:space="preserve">          Total Operating Revenues</t>
  </si>
  <si>
    <t>Hidden Row Below</t>
  </si>
  <si>
    <t>%,LACTUALS,SYTD,R,FACCOUNT,TGASB_34_35,NOTHER OPERATING REV</t>
  </si>
  <si>
    <t>Other Operating Revenue - Other</t>
  </si>
  <si>
    <t>%,LACTUALS,SYTD</t>
  </si>
  <si>
    <t>%,FACCOUNT,TGASB_34_35,NSALARIES</t>
  </si>
  <si>
    <t>%,FACCOUNT,TGASB_34_35,NSTAFF BENEFITS</t>
  </si>
  <si>
    <t>%,FACCOUNT,TGASB_34_35,NAUX &amp; EDUC ACTIV,NCAPITAL ASSETS,NCAPITAL OFFSET,NOTHER DEPT OPERATING,NPROFESSIONAL &amp; CONSU,NSELF INSURANCE BENE,NSUPPLY_NONCAP ASSET,NUTILITIES</t>
  </si>
  <si>
    <t>STLOU</t>
  </si>
  <si>
    <t>Run Date:</t>
  </si>
  <si>
    <t>OPERATING EXPENSES BY OBJECT MATRIX</t>
  </si>
  <si>
    <t>XGASB09S</t>
  </si>
  <si>
    <t>Salary &amp; Wage</t>
  </si>
  <si>
    <t>Depreciation</t>
  </si>
  <si>
    <t>Educational &amp; General  (A)</t>
  </si>
  <si>
    <t/>
  </si>
  <si>
    <t>%,QUGL_CUR_FNDS_OBJECT_INSTR,FFUND_CODE,TGASB_34_35_FUND,NCLEARING_ACCTS_UNR,NOPERATIONS_UNR,NRESTR EXPENDABLE,NSELF_INS_UNR,NSVC_OPER_UNR,NAUXILIARIES_CONT_ED</t>
  </si>
  <si>
    <t xml:space="preserve">    Instruction</t>
  </si>
  <si>
    <t>%,QUGL_CUR_FNDS_OBJECT_RESEARCH,FFUND_CODE,TGASB_34_35_FUND,NCLEARING_ACCTS_UNR,NOPERATIONS_UNR,NRESTR EXPENDABLE,NSELF_INS_UNR,NSVC_OPER_UNR,NAUXILIARIES_CONT_ED</t>
  </si>
  <si>
    <t xml:space="preserve">    Research</t>
  </si>
  <si>
    <t>%,QUGL_CUR_FNDS_OBJECT_PUBLIC,FFUND_CODE,TGASB_34_35_FUND,NCLEARING_ACCTS_UNR,NOPERATIONS_UNR,NRESTR EXPENDABLE,NSELF_INS_UNR,NSVC_OPER_UNR,NAUXILIARIES_CONT_ED</t>
  </si>
  <si>
    <t xml:space="preserve">    Public Service</t>
  </si>
  <si>
    <t>%,QUGL_CUR_FNDS_OBJECT_ACADEMIC,FFUND_CODE,TGASB_34_35_FUND,NCLEARING_ACCTS_UNR,NOPERATIONS_UNR,NRESTR EXPENDABLE,NSELF_INS_UNR,NSVC_OPER_UNR,NAUXILIARIES_CONT_ED</t>
  </si>
  <si>
    <t xml:space="preserve">    Academic Support</t>
  </si>
  <si>
    <t>%,QUGL_CUR_FNDS_OBJECT_STUDENT,FFUND_CODE,TGASB_34_35_FUND,NAUXILIARIES_CONT_ED,NCLEARING_ACCTS_UNR,NCUR_FUNDS_RESTEXP,NOPERATIONS_UNR,NSELF_INS_UNR,NSVC_OPER_UNR</t>
  </si>
  <si>
    <t xml:space="preserve">    Student Services  (B)</t>
  </si>
  <si>
    <t>%,QUGL_CUR_FNDS_OBJECT_INSTRSUP,FFUND_CODE,TGASB_34_35_FUND,NCLEARING_ACCTS_UNR,NOPERATIONS_UNR,NRESTR EXPENDABLE,NSELF_INS_UNR,NSVC_OPER_UNR,NAUXILIARIES_CONT_ED</t>
  </si>
  <si>
    <t xml:space="preserve">    Institutional Support  ( C)</t>
  </si>
  <si>
    <t>%,QUGL_CUR_FNDS_OBJECT_OP_MAINT,FFUND_CODE,TGASB_34_35_FUND,NCLEARING_ACCTS_UNR,NOPERATIONS_UNR,NRESTR EXPENDABLE,NSELF_INS_UNR,NSVC_OPER_UNR,NAUXILIARIES_CONT_ED</t>
  </si>
  <si>
    <t xml:space="preserve">    Operation &amp; Maintenance of Plant</t>
  </si>
  <si>
    <t xml:space="preserve">   </t>
  </si>
  <si>
    <t xml:space="preserve">    Scholarships &amp; Fellowships   (D)</t>
  </si>
  <si>
    <t xml:space="preserve">        Total Educational &amp; General</t>
  </si>
  <si>
    <t>%,QUGL_CUR_FNDS_OBJECT_AUX,CA.POSTED_TOTAL_AMT</t>
  </si>
  <si>
    <t xml:space="preserve">     Auxiliary Enterprises  (E)</t>
  </si>
  <si>
    <t xml:space="preserve">            Total Current Funds Operating Expenses</t>
  </si>
  <si>
    <t>%,FFUND_CODE,TGASB_34_35_FUND,NLOAN_FUNDS_NONEXP,NLOAN_FUNDS_UNR</t>
  </si>
  <si>
    <t>Loan Funds  (F)</t>
  </si>
  <si>
    <t>%,FFUND_CODE,TGASB_34_35_FUND,NENDOW_FUNDS_NONEXP,NENDOW_FUNDS_UNR</t>
  </si>
  <si>
    <t xml:space="preserve">Endowment Funds  (F)  </t>
  </si>
  <si>
    <t>%,FFUND_CODE,TGASB_34_35_FUND,NPLANT_FUNDS_NONEXP,NPLANT_FUNDS_RESTEXP,NPLANT_FUNDS_UNR</t>
  </si>
  <si>
    <t>Plant Funds  (G)</t>
  </si>
  <si>
    <t xml:space="preserve">                Total Operating Expenses - All Funds</t>
  </si>
  <si>
    <t>(A)  Educational and General Expenditures includes all expenditures for the General Operating Fund (0000), the Clearing Fund (0090), Continuing Education (0445, 0450) and the Restricted Current Funds (i.e. Grant and State 
       Appropriations Funds).</t>
  </si>
  <si>
    <t>(B)  Student Services includes all Deptid activity for attributes 5x and 8x.  Therefore, operating expenses related to the University's Financial Aid functions are included in Student Services.</t>
  </si>
  <si>
    <t>(C )  Institutional Support includes all Depid activity for attributes 6x, AGEN, MTRF, NTRF, RET and UNDF.</t>
  </si>
  <si>
    <t>(D)  Scholarships and Fellowships includes expenditures in account range 764000 - 764999, based on criteria established by GASB.  The remaining Financial Aid Expense is recorded net of the related Tuition and Fees.</t>
  </si>
  <si>
    <t>(E)  Auxiliary Enterprises includes activity for attribute AUX, and for all funds in the auxilary range of 0100 - 0440, 0455 - 0699.</t>
  </si>
  <si>
    <t>(F)  Loan and Endowment Fund expenses are included in the category of Student Services on the audited financial statements.</t>
  </si>
  <si>
    <t>(G)  Plant Fund expenses are included in the category of Operation and Maintenance of Plant on the audited financial statements.</t>
  </si>
  <si>
    <t>%,SBAL,R,FACCOUNT,TGASB_34_35,NNET ASSETS</t>
  </si>
  <si>
    <t>%,R,FACCOUNT,TGASB_34_35,NREVENUES</t>
  </si>
  <si>
    <t>%,FACCOUNT,TGASB_34_35,NAUX &amp; EDUC ACTIV,NCAPITAL ASSETS,NCAPITAL OFFSET,NOTHER DEPT OPERATING,NPROFESSIONAL &amp; CONSU,NSALARIES,NSCHOLAR &amp; FELLOW,NSTAFF BENEFITS,NSUPPLY_NONCAP ASSET,NUTILITIES,NDEPR</t>
  </si>
  <si>
    <t>%,R,FACCOUNT,TGASB_34_35,NNON_OP REV_EXP,NTRANSFERS</t>
  </si>
  <si>
    <t>AUXILIARY AND SERVICE OPERATIONS</t>
  </si>
  <si>
    <t>XGASB10S</t>
  </si>
  <si>
    <t xml:space="preserve">
Net Assets
July 1, 2002</t>
  </si>
  <si>
    <t>Revenues</t>
  </si>
  <si>
    <t>Expenses</t>
  </si>
  <si>
    <t>Non-Operating Revenues, Expenditures &amp; Transfers</t>
  </si>
  <si>
    <t>Net Assets
June 30, 2003</t>
  </si>
  <si>
    <t>Auxiliaries:</t>
  </si>
  <si>
    <t>%,V0100</t>
  </si>
  <si>
    <t>Intercoll Athletics Auxiliary</t>
  </si>
  <si>
    <t>%,V0210</t>
  </si>
  <si>
    <t>Other Faculty/Staff Auxil</t>
  </si>
  <si>
    <t>%,V0300</t>
  </si>
  <si>
    <t>Bookstore</t>
  </si>
  <si>
    <t>%,V0310</t>
  </si>
  <si>
    <t>Dining Services Exclud Housing</t>
  </si>
  <si>
    <t>%,V0315</t>
  </si>
  <si>
    <t>Housing</t>
  </si>
  <si>
    <t>%,V0325</t>
  </si>
  <si>
    <t>Multipurpose Auditorium</t>
  </si>
  <si>
    <t>%,V0330</t>
  </si>
  <si>
    <t>Parking</t>
  </si>
  <si>
    <t>%,V0345</t>
  </si>
  <si>
    <t>Student Health Center</t>
  </si>
  <si>
    <t>%,V0350</t>
  </si>
  <si>
    <t>University Centers</t>
  </si>
  <si>
    <t>%,V0355</t>
  </si>
  <si>
    <t>Vending</t>
  </si>
  <si>
    <t>%,V0360</t>
  </si>
  <si>
    <t>Other Student Auxiliaries</t>
  </si>
  <si>
    <t>%,V0430</t>
  </si>
  <si>
    <t>Child Development</t>
  </si>
  <si>
    <t>%,V0550</t>
  </si>
  <si>
    <t>Psychological Clinic</t>
  </si>
  <si>
    <t>%,V0555</t>
  </si>
  <si>
    <t>Rental Properties</t>
  </si>
  <si>
    <t>%,V0615</t>
  </si>
  <si>
    <t>Miscellaneous Other Auxiliarie</t>
  </si>
  <si>
    <t>%,FFUND_CODE,TGASB_34_35_FUND,X,NAUXILIARIES_BKSTR,NAUXILIARIES_HOUS_DIN,NAUXILIARIES_UNR,NAUXILIARY_PAT_SERV</t>
  </si>
  <si>
    <t xml:space="preserve">      Total Auxiliaries</t>
  </si>
  <si>
    <t>Service Operations:</t>
  </si>
  <si>
    <t xml:space="preserve">      Total Service Operations</t>
  </si>
  <si>
    <t>%,FFUND_CODE,V0300</t>
  </si>
  <si>
    <t>%,FFUND_CODE,V0315</t>
  </si>
  <si>
    <t>%,FFUND_CODE,V0100</t>
  </si>
  <si>
    <t>%,FFUND_CODE,V0330</t>
  </si>
  <si>
    <t>%,FFUND_CODE,V0350</t>
  </si>
  <si>
    <t>STATEMENT OF REVENUES, EXPENSES AND CHANGES IN NET ASSETS - FOR SELECT AUXILIARY OPERATIONS</t>
  </si>
  <si>
    <t>Housing System</t>
  </si>
  <si>
    <t>Intercollegiate Athletics</t>
  </si>
  <si>
    <t>University Center</t>
  </si>
  <si>
    <t>%,R,FACCOUNT,TGASB_34_35,X,NSTUDENT FEES,NSTUDENT AID</t>
  </si>
  <si>
    <t xml:space="preserve">    Tuition and Fees</t>
  </si>
  <si>
    <t>%,V421200</t>
  </si>
  <si>
    <t>Taxable Primary-textbook sales</t>
  </si>
  <si>
    <t>421200</t>
  </si>
  <si>
    <t>%,V421300</t>
  </si>
  <si>
    <t>Taxable Primary-ticket sales</t>
  </si>
  <si>
    <t>421300</t>
  </si>
  <si>
    <t>%,V430150</t>
  </si>
  <si>
    <t>NonTaxable-Display Advertising</t>
  </si>
  <si>
    <t>430150</t>
  </si>
  <si>
    <t>%,V431200</t>
  </si>
  <si>
    <t>Non Taxable-conference revenue</t>
  </si>
  <si>
    <t>431200</t>
  </si>
  <si>
    <t>%,V431400</t>
  </si>
  <si>
    <t>Non Taxable-department charges</t>
  </si>
  <si>
    <t>431400</t>
  </si>
  <si>
    <t>%,V431500</t>
  </si>
  <si>
    <t>Non Taxable-food sales</t>
  </si>
  <si>
    <t>431500</t>
  </si>
  <si>
    <t>%,V431600</t>
  </si>
  <si>
    <t>Non Taxable-hous room &amp; board</t>
  </si>
  <si>
    <t>431600</t>
  </si>
  <si>
    <t>%,V432520</t>
  </si>
  <si>
    <t>Over / Short - Revenues</t>
  </si>
  <si>
    <t>432520</t>
  </si>
  <si>
    <t xml:space="preserve">    Sales and Services of Auxiliary and Education Activities</t>
  </si>
  <si>
    <t>%,R,FACCOUNT,TGASB_34_35,X,NOTHER OPERATING REV,NFEDERAL GRANTS,NINTEREST NOTES REC,NLOAN FUND DEDUCT,NOTHER GOVT GRANTS,NPATIENT MED SERV,NPRIVATE GRANTS,NSTATE GRANTS</t>
  </si>
  <si>
    <t xml:space="preserve">    Other Operating Revenues</t>
  </si>
  <si>
    <t xml:space="preserve">         Total Operating Revenues</t>
  </si>
  <si>
    <t xml:space="preserve">    Salaries and Wages</t>
  </si>
  <si>
    <t xml:space="preserve">    Staff Benefits</t>
  </si>
  <si>
    <t>%,FACCOUNT,TGASB_34_35,X,NCOGS</t>
  </si>
  <si>
    <t xml:space="preserve">    Cost of Goods Sold</t>
  </si>
  <si>
    <t>%,FACCOUNT,TGASB_34_35,X,NUTILITIES,NUTILITIES UNIV GENER</t>
  </si>
  <si>
    <t xml:space="preserve">    Utilities</t>
  </si>
  <si>
    <t>%,FACCOUNT,TGASB_34_35,X,NSUPPLY_NONCAP ASSET</t>
  </si>
  <si>
    <t xml:space="preserve">    Supplies and Non Capital Equipment</t>
  </si>
  <si>
    <t>%,FACCOUNT,TGASB_34_35,X,NPROFESSIONAL &amp; CONSU</t>
  </si>
  <si>
    <t xml:space="preserve">    Professional and Consulting Services</t>
  </si>
  <si>
    <t>%,FACCOUNT,TGASB_34_35,X,NOTHER DEPT OPERATING,NDISP OF PLANT ASSETS,NSCHOLAR &amp; FELLOW,NCAPITAL ASSETS,NCAPITAL OFFSET,NDEPR,NINVESTMENT IN PLANT,NSELF INSURANCE BENE</t>
  </si>
  <si>
    <t xml:space="preserve">    Other Departmental Operating Expense</t>
  </si>
  <si>
    <t xml:space="preserve">         Total Operating Expenses</t>
  </si>
  <si>
    <t>Operating Income (Loss) before Other Nonoperating</t>
  </si>
  <si>
    <t xml:space="preserve">    Revenues (Expenses) and Transfers</t>
  </si>
  <si>
    <t>Other Nonoperating Revenues (Expenses) and Transfers</t>
  </si>
  <si>
    <t xml:space="preserve">    Investment and Endowment Income</t>
  </si>
  <si>
    <t>%,R,FACCOUNT,TGASB_34_35,X,NGIFTS</t>
  </si>
  <si>
    <t xml:space="preserve">    Private Gifts</t>
  </si>
  <si>
    <t>%,FACCOUNT,TGASB_34_35,X,NINTEREST CAP DEBT</t>
  </si>
  <si>
    <t xml:space="preserve">    Interest Expense</t>
  </si>
  <si>
    <t>%,R,FACCOUNT,TGASB_34_35,X,NFEDERAL APPROPS,NPAYMENTS TO BENE,NRETIREMENT BENEFITS,NSTATE APPROPS</t>
  </si>
  <si>
    <t xml:space="preserve">    Other Nonoperating Revenues and Expenses</t>
  </si>
  <si>
    <t>%,R,FACCOUNT,TGASB_34_35,X,NTRANSFERS</t>
  </si>
  <si>
    <t xml:space="preserve">    Transfers</t>
  </si>
  <si>
    <t xml:space="preserve">          Net Other Nonoperating Revenues (Expenses)</t>
  </si>
  <si>
    <t xml:space="preserve">             and Transfers</t>
  </si>
  <si>
    <t xml:space="preserve">               Increase (Decrease) in Net Assets</t>
  </si>
  <si>
    <t>%,SBEGBAL,R,FACCOUNT,V300000</t>
  </si>
  <si>
    <t>%,R,FACCOUNT,TGASB_34_35,NFEDERAL GRANTS,NGIFTS,NOTHER GOVT GRANTS,NPRIVATE GRANTS,NSTATE GRANTS</t>
  </si>
  <si>
    <t>%,R,FACCOUNT,TGASB_34_35,NINTEREST NOTES REC,NLOAN FUND DEDUCT</t>
  </si>
  <si>
    <t>%,R,FACCOUNT,TGASB_34_35,NINVEST INC ENDOW,NINVESTMENT INCOME,NOTHER OPERATING REV</t>
  </si>
  <si>
    <t>%,FACCOUNT,TGASB_34_35,NAUX &amp; EDUC ACTIV,NDEPRECIATION,NOTHER DEPT OPERATING,NPROFESSIONAL &amp; CONSU,NSALARIES,NSTAFF BENEFITS,NSUPPLY_NONCAP ASSET,NUTILITIES,NSCHOLAR &amp; FELLOW,NSELF INSURANCE BENE</t>
  </si>
  <si>
    <t>%,R,FACCOUNT,TGASB_34_35,NMANDATORY TRFS,NNON MANDATORY TRFS</t>
  </si>
  <si>
    <t>LOAN FUNDS</t>
  </si>
  <si>
    <t>XGASB13S</t>
  </si>
  <si>
    <t>Balance
July 1, 2002</t>
  </si>
  <si>
    <t>Gifts, Grants
&amp; Contracts</t>
  </si>
  <si>
    <t>Income from
Student Loans</t>
  </si>
  <si>
    <t>Investments &amp;
Other Income</t>
  </si>
  <si>
    <t>Deductions</t>
  </si>
  <si>
    <t>Transfers
In (Out)</t>
  </si>
  <si>
    <t>Balance
June 30, 2003</t>
  </si>
  <si>
    <t>RESTRICTED</t>
  </si>
  <si>
    <t>%,VS6001</t>
  </si>
  <si>
    <t>NATIONAL DIRECT ST L</t>
  </si>
  <si>
    <t>%,VS6002</t>
  </si>
  <si>
    <t>OPTOMETRY LOAN</t>
  </si>
  <si>
    <t>%,VS6003</t>
  </si>
  <si>
    <t>NURSING LOAN-UGRAD</t>
  </si>
  <si>
    <t>%,VS6004</t>
  </si>
  <si>
    <t>NURSING LOAN-GRAD</t>
  </si>
  <si>
    <t>%,VS6005</t>
  </si>
  <si>
    <t>LDS - OPTOMETRY</t>
  </si>
  <si>
    <t>%,VS6006</t>
  </si>
  <si>
    <t>ALLOW-DBTFL LOAN-FED</t>
  </si>
  <si>
    <t>%,VS6007</t>
  </si>
  <si>
    <t>EUNICE BEIMDIEK</t>
  </si>
  <si>
    <t>%,VS6008</t>
  </si>
  <si>
    <t>HUGH AND FLO BRYANT</t>
  </si>
  <si>
    <t>%,VS6009</t>
  </si>
  <si>
    <t>GENERAL STUDENT LOAN</t>
  </si>
  <si>
    <t>%,VS6011</t>
  </si>
  <si>
    <t>V N SAPP STUDENT LN</t>
  </si>
  <si>
    <t>%,VS6012</t>
  </si>
  <si>
    <t>O M SCOTT LOAN</t>
  </si>
  <si>
    <t>%,VS6013</t>
  </si>
  <si>
    <t>SHRT TRM OPT STU LN</t>
  </si>
  <si>
    <t>%,VS6019</t>
  </si>
  <si>
    <t>WEBSTER GROVES ROTLN</t>
  </si>
  <si>
    <t>%,VS6022</t>
  </si>
  <si>
    <t>ALLOW DBTL LN-NONFED</t>
  </si>
  <si>
    <t>%,VS6023</t>
  </si>
  <si>
    <t>John B Christian Loan Fund</t>
  </si>
  <si>
    <t>%,FPROGRAM_CODE,TPROGRAM,X,NR_LOANPGM,NA_LOANPGM,NK_LOANPGM,NC_LOANPGM,NE_LOANPGM,NS_LOANPGM,NU_LOANPGM,FFUND_CODE,TGASB_34_35_FUND,NLOAN_FUNDS_NONEXP</t>
  </si>
  <si>
    <t>TOTAL RESTRICTED</t>
  </si>
  <si>
    <t>UNRESTRICTED</t>
  </si>
  <si>
    <t>%,VS6000</t>
  </si>
  <si>
    <t>CASH &amp; CASH EQUIV</t>
  </si>
  <si>
    <t>%,VS6014</t>
  </si>
  <si>
    <t>SHORT-TERM STUDENTLN</t>
  </si>
  <si>
    <t>%,VS6015</t>
  </si>
  <si>
    <t>BARNETT EMERG ST LNS</t>
  </si>
  <si>
    <t>%,VS6016</t>
  </si>
  <si>
    <t>BOWLING EMERG ST LN</t>
  </si>
  <si>
    <t>%,VS6017</t>
  </si>
  <si>
    <t>EMERGENCY STU LN FND</t>
  </si>
  <si>
    <t>%,VS6018</t>
  </si>
  <si>
    <t>UM ST LOUIS LOAN FND</t>
  </si>
  <si>
    <t>%,VS6020</t>
  </si>
  <si>
    <t>ALLOW DBFL NOTE NF-U</t>
  </si>
  <si>
    <t>%,VS6021</t>
  </si>
  <si>
    <t>STUDENT LOAN SUSPENS</t>
  </si>
  <si>
    <t>%,FPROGRAM_CODE,TPROGRAM,X,NR_LOANPGM,NA_LOANPGM,NC_LOANPGM,NK_LOANPGM,NS_LOANPGM,NU_LOANPGM,FFUND_CODE,TGASB_34_35_FUND,NUNRESTRICTED</t>
  </si>
  <si>
    <t>TOTAL UNRESTRICTED</t>
  </si>
  <si>
    <t xml:space="preserve">         TOTAL LOAN FUNDS</t>
  </si>
  <si>
    <t xml:space="preserve">        TOTAL LOAN FUNDS</t>
  </si>
  <si>
    <t>%,R,FACCOUNT,TGASB_34_35,NGIFTS,NOTHER OPERATING REV</t>
  </si>
  <si>
    <t>%,R,FACCOUNT,TGASB_34_35,NINVESTMENT INCOME,NINVEST INC ENDOW</t>
  </si>
  <si>
    <t>%,R,FACCOUNT,TGASB_34_35,NREALIZED GAIN(LOSS),NUNREALIZED GAIN(LOSS</t>
  </si>
  <si>
    <t>%,FACCOUNT,TGASB_34_35,NAUX &amp; EDUC ACTIV,NDEPRECIATION,NLOAN FUND DEDUCT,NOTHER DEPT OPERATING,NPROFESSIONAL &amp; CONSU,NSALARIES,NSTAFF BENEFITS,NSUPPLY_NONCAP ASSET,NUTILITIES,NPAYMENTS TO BENE</t>
  </si>
  <si>
    <t>%,R,FACCOUNT,TGASB_34_35,NTRANSFERS</t>
  </si>
  <si>
    <t>ENDOWMENT AND SIMILAR FUNDS</t>
  </si>
  <si>
    <t>XGASB14S</t>
  </si>
  <si>
    <t>Gifts and
Other
Additions</t>
  </si>
  <si>
    <t>Income (Loss)
added to
Principal</t>
  </si>
  <si>
    <t>Gain (Loss)
on Sale of
Securities</t>
  </si>
  <si>
    <t>ENDOWMENT FUNDS</t>
  </si>
  <si>
    <t>INCOME RESTRICTED -</t>
  </si>
  <si>
    <t>%,VC0092</t>
  </si>
  <si>
    <t>BODINE SCHOL FUND</t>
  </si>
  <si>
    <t>%,VS0000</t>
  </si>
  <si>
    <t>ANHEUSER-BUSCH SCHP</t>
  </si>
  <si>
    <t>%,VS0001</t>
  </si>
  <si>
    <t>ASM - ST LOUIS SCHP</t>
  </si>
  <si>
    <t>%,VS0002</t>
  </si>
  <si>
    <t>LEGACY SCHOLARSHIP</t>
  </si>
  <si>
    <t>%,VS0003</t>
  </si>
  <si>
    <t>M B BABCOCK MEM FD</t>
  </si>
  <si>
    <t>%,VS0004</t>
  </si>
  <si>
    <t>BARNES EDUCATION SCH</t>
  </si>
  <si>
    <t>%,VS0005</t>
  </si>
  <si>
    <t>L BARTON SCHP</t>
  </si>
  <si>
    <t>%,VS0006</t>
  </si>
  <si>
    <t>NURSING ALUMNI SCHP</t>
  </si>
  <si>
    <t>%,VS0007</t>
  </si>
  <si>
    <t>BERAN SCHOLARSHIP</t>
  </si>
  <si>
    <t>%,VS0008</t>
  </si>
  <si>
    <t>BELLINGRATH SCHP</t>
  </si>
  <si>
    <t>%,VS0009</t>
  </si>
  <si>
    <t>BRANAHL SCHOLARSHIP</t>
  </si>
  <si>
    <t>%,VS0010</t>
  </si>
  <si>
    <t>BURNS HISTORY SCHOL</t>
  </si>
  <si>
    <t>%,VS0011</t>
  </si>
  <si>
    <t>CASSIDY MEM SCHP</t>
  </si>
  <si>
    <t>%,VS0013</t>
  </si>
  <si>
    <t>CITIZEN'S COMMITTEE</t>
  </si>
  <si>
    <t>%,VS0014</t>
  </si>
  <si>
    <t>LUCIA KRAMER COLLINS</t>
  </si>
  <si>
    <t>%,VS0015</t>
  </si>
  <si>
    <t>COOKE CHEMISTRY SCHL</t>
  </si>
  <si>
    <t>%,VS0016</t>
  </si>
  <si>
    <t>JACK COX SCHP</t>
  </si>
  <si>
    <t>%,VS0017</t>
  </si>
  <si>
    <t>DOYLE MEM FELLOW</t>
  </si>
  <si>
    <t>%,VS0018</t>
  </si>
  <si>
    <t>ERNST &amp; YOUNG SCHP</t>
  </si>
  <si>
    <t>%,VS0019</t>
  </si>
  <si>
    <t>FISHMAN ADJ SCHP</t>
  </si>
  <si>
    <t>%,VS0020</t>
  </si>
  <si>
    <t>GRANGER BIOLOGY AWD</t>
  </si>
  <si>
    <t>%,VS0021</t>
  </si>
  <si>
    <t>MINDY GRIFFIN SCHP</t>
  </si>
  <si>
    <t>%,VS0022</t>
  </si>
  <si>
    <t>A GROBMAN END SHP FD</t>
  </si>
  <si>
    <t>%,VS0023</t>
  </si>
  <si>
    <t>FRIENDS OF GROVE SCH</t>
  </si>
  <si>
    <t>%,VS0024</t>
  </si>
  <si>
    <t>FRIENDS SCHOLAR FUND</t>
  </si>
  <si>
    <t>%,VS0025</t>
  </si>
  <si>
    <t>FRITSCHE SCHP</t>
  </si>
  <si>
    <t>%,VS0026</t>
  </si>
  <si>
    <t>HASKELL ACCTG SCHOL</t>
  </si>
  <si>
    <t>%,VS0027</t>
  </si>
  <si>
    <t>RICK GEORGE SCHP</t>
  </si>
  <si>
    <t>%,VS0028</t>
  </si>
  <si>
    <t>HELLENIC/KARAKAS SCH</t>
  </si>
  <si>
    <t>%,VS0030</t>
  </si>
  <si>
    <t>MARY GILBERT SCHP</t>
  </si>
  <si>
    <t>%,VS0031</t>
  </si>
  <si>
    <t>GUSTAFSON SCHP</t>
  </si>
  <si>
    <t>%,VS0032</t>
  </si>
  <si>
    <t>GRAD BUSINESS SCHP</t>
  </si>
  <si>
    <t>%,VS0033</t>
  </si>
  <si>
    <t>HOOK MEM SCHP</t>
  </si>
  <si>
    <t>%,VS0034</t>
  </si>
  <si>
    <t>ELIS HORKITS SCH FD</t>
  </si>
  <si>
    <t>%,VS0035</t>
  </si>
  <si>
    <t>PW &amp; HM GOODE SCHOL</t>
  </si>
  <si>
    <t>%,VS0037</t>
  </si>
  <si>
    <t>W M ISBELL SCHOLAR</t>
  </si>
  <si>
    <t>%,VS0038</t>
  </si>
  <si>
    <t>WILLIAM JACKSON SCHP</t>
  </si>
  <si>
    <t>%,VS0039</t>
  </si>
  <si>
    <t>JENNINGS DO-DADS SCH</t>
  </si>
  <si>
    <t>%,VS0040</t>
  </si>
  <si>
    <t>BUCK SCHOLARSHIP</t>
  </si>
  <si>
    <t>%,VS0041</t>
  </si>
  <si>
    <t>KNAPP MEM SCHP</t>
  </si>
  <si>
    <t>%,VS0042</t>
  </si>
  <si>
    <t>KOETTING SCHOLARSHIP</t>
  </si>
  <si>
    <t>%,VS0043</t>
  </si>
  <si>
    <t>HAZEL L KOHRING SCH</t>
  </si>
  <si>
    <t>%,VS0044</t>
  </si>
  <si>
    <t>LONGINETTE SCHP</t>
  </si>
  <si>
    <t>%,VS0045</t>
  </si>
  <si>
    <t>LOPATA AWARD</t>
  </si>
  <si>
    <t>%,VS0046</t>
  </si>
  <si>
    <t>LOPATA SCHOLARSHIP</t>
  </si>
  <si>
    <t>%,VS0047</t>
  </si>
  <si>
    <t>MALLINCKRODT SCHP</t>
  </si>
  <si>
    <t>%,VS0048</t>
  </si>
  <si>
    <t>SHARON MARGLOUS SCHL</t>
  </si>
  <si>
    <t>%,VS0049</t>
  </si>
  <si>
    <t>ARTHUR MAYER MEM SCH</t>
  </si>
  <si>
    <t>%,VS0050</t>
  </si>
  <si>
    <t>MAY SCHOLARSHIPS</t>
  </si>
  <si>
    <t>%,VS0051</t>
  </si>
  <si>
    <t>MASON FAMILY SCHP</t>
  </si>
  <si>
    <t>%,VS0052</t>
  </si>
  <si>
    <t>MCADAM SCHP FUND</t>
  </si>
  <si>
    <t>%,VS0053</t>
  </si>
  <si>
    <t>MCDONOUGH SCHP</t>
  </si>
  <si>
    <t>%,VS0054</t>
  </si>
  <si>
    <t>STAN MUSIAL SCHOLAR</t>
  </si>
  <si>
    <t>%,VS0055</t>
  </si>
  <si>
    <t>MONXMODE FUND</t>
  </si>
  <si>
    <t>%,VS0056</t>
  </si>
  <si>
    <t>NOEL K MAHR SCHP</t>
  </si>
  <si>
    <t>%,VS0057</t>
  </si>
  <si>
    <t>MONSANTO/MRB SCHOLAR</t>
  </si>
  <si>
    <t>%,VS0060</t>
  </si>
  <si>
    <t>MARIAN OLDHAM SCHP</t>
  </si>
  <si>
    <t>%,VS0061</t>
  </si>
  <si>
    <t>JOHN PERRY SCHP</t>
  </si>
  <si>
    <t>%,VS0062</t>
  </si>
  <si>
    <t>PWSB FOUNDATION SCH</t>
  </si>
  <si>
    <t>%,VS0063</t>
  </si>
  <si>
    <t>POLITICS IN AMERICA</t>
  </si>
  <si>
    <t>%,VS0064</t>
  </si>
  <si>
    <t>PUMPHREY SCHOLARSHIP</t>
  </si>
  <si>
    <t>%,VS0065</t>
  </si>
  <si>
    <t>PRESIDENT'S AWARD</t>
  </si>
  <si>
    <t>%,VS0066</t>
  </si>
  <si>
    <t>R E REA MATH SCHP FD</t>
  </si>
  <si>
    <t>%,VS0067</t>
  </si>
  <si>
    <t>ROULHAC SCHOLARSHIP</t>
  </si>
  <si>
    <t>%,VS0068</t>
  </si>
  <si>
    <t>ROBINSON MEMORIAL SCHOLARSHIP</t>
  </si>
  <si>
    <t>%,VS0069</t>
  </si>
  <si>
    <t>ROSS MEM SCHP FUND</t>
  </si>
  <si>
    <t>%,VS0070</t>
  </si>
  <si>
    <t>MANFRED ROMMEL SCHP</t>
  </si>
  <si>
    <t>%,VS0071</t>
  </si>
  <si>
    <t>ST LOUIS MAYORS SCH</t>
  </si>
  <si>
    <t>%,VS0072</t>
  </si>
  <si>
    <t>JACOBS/SVERDRUP ENGRG SCHLP</t>
  </si>
  <si>
    <t>%,VS0073</t>
  </si>
  <si>
    <t>GEORGE RAWICK AWARD</t>
  </si>
  <si>
    <t>%,VS0074</t>
  </si>
  <si>
    <t>UN DAY ESSAY CONTEST</t>
  </si>
  <si>
    <t>%,VS0075</t>
  </si>
  <si>
    <t>L J SHERMAN SCH</t>
  </si>
  <si>
    <t>%,VS0076</t>
  </si>
  <si>
    <t>SHEPLEY BANKING SCHP</t>
  </si>
  <si>
    <t>%,VS0077</t>
  </si>
  <si>
    <t>E &amp; S SYMINGTON SCHP</t>
  </si>
  <si>
    <t>%,VS0078</t>
  </si>
  <si>
    <t>MCNEAL MEM SCHP FD</t>
  </si>
  <si>
    <t>%,VS0079</t>
  </si>
  <si>
    <t>V SAPP SCHOLARSHIP</t>
  </si>
  <si>
    <t>%,VS0080</t>
  </si>
  <si>
    <t>STROH MUSIC SCHP</t>
  </si>
  <si>
    <t>%,VS0081</t>
  </si>
  <si>
    <t>S'WESTERN BELL SCHOL</t>
  </si>
  <si>
    <t>%,VS0082</t>
  </si>
  <si>
    <t>SWEENEY SCHOLARSHIP</t>
  </si>
  <si>
    <t>%,VS0083</t>
  </si>
  <si>
    <t>TKE SCHOLARSHIP</t>
  </si>
  <si>
    <t>%,VS0084</t>
  </si>
  <si>
    <t>TIDWELL NURSING SCHP</t>
  </si>
  <si>
    <t>%,VS0085</t>
  </si>
  <si>
    <t>TOWARDS INDEP SCHOL</t>
  </si>
  <si>
    <t>%,VS0086</t>
  </si>
  <si>
    <t>NORBERT TERRE MEM</t>
  </si>
  <si>
    <t>%,VS0087</t>
  </si>
  <si>
    <t>TSADIK MINORITY SCHP</t>
  </si>
  <si>
    <t>%,VS0088</t>
  </si>
  <si>
    <t>EMERY TURNER FUND</t>
  </si>
  <si>
    <t>%,VS0089</t>
  </si>
  <si>
    <t>SOC WK ALUM SCHP</t>
  </si>
  <si>
    <t>%,VS0090</t>
  </si>
  <si>
    <t>UMSL WOMEN SCHOL</t>
  </si>
  <si>
    <t>%,VS0091</t>
  </si>
  <si>
    <t>KATHY VAN DYKE SCHOL</t>
  </si>
  <si>
    <t>%,VS0092</t>
  </si>
  <si>
    <t>WALTERS MUSIC SCHP</t>
  </si>
  <si>
    <t>%,VS0093</t>
  </si>
  <si>
    <t>WHITENER EVENING COL</t>
  </si>
  <si>
    <t>%,VS0094</t>
  </si>
  <si>
    <t>G C WILSON AWARD</t>
  </si>
  <si>
    <t>%,VS0095</t>
  </si>
  <si>
    <t>HARRIETT WOODS SCHOL</t>
  </si>
  <si>
    <t>%,VS0096</t>
  </si>
  <si>
    <t>ALUMNI LECTURE</t>
  </si>
  <si>
    <t>%,VS0097</t>
  </si>
  <si>
    <t>BARRIGER III LIBRARY</t>
  </si>
  <si>
    <t>%,VS0098</t>
  </si>
  <si>
    <t>BARRIGER MO PROFESSO</t>
  </si>
  <si>
    <t>%,VS0099</t>
  </si>
  <si>
    <t>BARRIGER MEMORIAL BOOK FUND</t>
  </si>
  <si>
    <t>%,VS0100</t>
  </si>
  <si>
    <t>NEWMAN BOOK FUND</t>
  </si>
  <si>
    <t>%,VS0101</t>
  </si>
  <si>
    <t>WEIL TRAVEL BOOK FND</t>
  </si>
  <si>
    <t>%,VS0102</t>
  </si>
  <si>
    <t>DUHME BOOK FUND</t>
  </si>
  <si>
    <t>%,VS0103</t>
  </si>
  <si>
    <t>GREEN RARE BOOK FUND</t>
  </si>
  <si>
    <t>%,VS0104</t>
  </si>
  <si>
    <t>WESTERN AMERICANA FD</t>
  </si>
  <si>
    <t>%,VS0105</t>
  </si>
  <si>
    <t>WRIGHT AWARD</t>
  </si>
  <si>
    <t>%,VS0106</t>
  </si>
  <si>
    <t>POTT WATERWAYS FUND</t>
  </si>
  <si>
    <t>%,VS0107</t>
  </si>
  <si>
    <t>RUTH FERRIS FUND</t>
  </si>
  <si>
    <t>%,VS0108</t>
  </si>
  <si>
    <t>MERCANTILE MO PROF</t>
  </si>
  <si>
    <t>%,VS0109</t>
  </si>
  <si>
    <t>N CLAYPOOL MEM FUND</t>
  </si>
  <si>
    <t>%,VS0110</t>
  </si>
  <si>
    <t>PROF IN CITIZEN EDUC</t>
  </si>
  <si>
    <t>%,VS0111</t>
  </si>
  <si>
    <t>HARRIS ECOLOGY LECT</t>
  </si>
  <si>
    <t>%,VS0112</t>
  </si>
  <si>
    <t>HAYEK PROF ECON HIST</t>
  </si>
  <si>
    <t>%,VS0113</t>
  </si>
  <si>
    <t>E DES LEE FAM PROF</t>
  </si>
  <si>
    <t>%,VS0114</t>
  </si>
  <si>
    <t>D LEE FAMILY PROF II</t>
  </si>
  <si>
    <t>%,VS0115</t>
  </si>
  <si>
    <t>D LEE ART EDUC</t>
  </si>
  <si>
    <t>%,VS0116</t>
  </si>
  <si>
    <t>LEE PROF MUSEUM HIST</t>
  </si>
  <si>
    <t>%,VS0117</t>
  </si>
  <si>
    <t>LEE MUSIC EDUCATION</t>
  </si>
  <si>
    <t>%,VS0118</t>
  </si>
  <si>
    <t>LEE PROF BOTANICAL</t>
  </si>
  <si>
    <t>%,VS0119</t>
  </si>
  <si>
    <t>LEE PROF ZOO STUDIES</t>
  </si>
  <si>
    <t>%,VS0121</t>
  </si>
  <si>
    <t>D LEE PROF URBAN EDU</t>
  </si>
  <si>
    <t>%,VS0122</t>
  </si>
  <si>
    <t>D LEE PROF TUTORIAL</t>
  </si>
  <si>
    <t>%,VS0123</t>
  </si>
  <si>
    <t>MCDONNELL PROFESSOR</t>
  </si>
  <si>
    <t>%,VS0124</t>
  </si>
  <si>
    <t>D LEE PUBLIC POLICY</t>
  </si>
  <si>
    <t>%,VS0125</t>
  </si>
  <si>
    <t>D LEE YOUTH VIOLENC</t>
  </si>
  <si>
    <t>%,VS0126</t>
  </si>
  <si>
    <t>GREEK PROFESSORSHIP</t>
  </si>
  <si>
    <t>%,VS0127</t>
  </si>
  <si>
    <t>MCFERRIN END ARTS</t>
  </si>
  <si>
    <t>%,VS0128</t>
  </si>
  <si>
    <t>KENNETH MILLER ENDOW</t>
  </si>
  <si>
    <t>%,VS0129</t>
  </si>
  <si>
    <t>MOOG NURSING PROF</t>
  </si>
  <si>
    <t>%,VS0130</t>
  </si>
  <si>
    <t>PELICAN LECTURE</t>
  </si>
  <si>
    <t>%,VS0131</t>
  </si>
  <si>
    <t>WM ORTHWEIN PROF SCI</t>
  </si>
  <si>
    <t>%,VS0132</t>
  </si>
  <si>
    <t>PRIMM LECTURE SERIES</t>
  </si>
  <si>
    <t>%,VS0133</t>
  </si>
  <si>
    <t>VAN UUM FD SHEAR IN</t>
  </si>
  <si>
    <t>%,VS0134</t>
  </si>
  <si>
    <t>PROF JAPAN STUDIES</t>
  </si>
  <si>
    <t>%,VS0135</t>
  </si>
  <si>
    <t>SHUMAN LIBRARY MEM</t>
  </si>
  <si>
    <t>%,VS0136</t>
  </si>
  <si>
    <t>ST LOUIS STUDENT INV</t>
  </si>
  <si>
    <t>%,VS0137</t>
  </si>
  <si>
    <t>JEFFERSON SMURF PROF</t>
  </si>
  <si>
    <t>%,VS0138</t>
  </si>
  <si>
    <t>TOMAZI MEM RESEARCH</t>
  </si>
  <si>
    <t>%,VS0139</t>
  </si>
  <si>
    <t>TSIANG CHINESE PROF</t>
  </si>
  <si>
    <t>%,VS0141</t>
  </si>
  <si>
    <t>AFRICAN-AMER SCHLP</t>
  </si>
  <si>
    <t>%,VS0144</t>
  </si>
  <si>
    <t>ANDERSEN CONSULT SC</t>
  </si>
  <si>
    <t>%,VS0145</t>
  </si>
  <si>
    <t>E JONES ALUMNI SCHLP</t>
  </si>
  <si>
    <t>%,VS0146</t>
  </si>
  <si>
    <t>PROF LEARNING &amp; TECH</t>
  </si>
  <si>
    <t>%,VS0148</t>
  </si>
  <si>
    <t>FEDDER LECTURE</t>
  </si>
  <si>
    <t>%,VS0149</t>
  </si>
  <si>
    <t>STRASSENFEST FUND-GERMAN STUD</t>
  </si>
  <si>
    <t>%,VS0150</t>
  </si>
  <si>
    <t>GRAFMAN SCHOLARSHIP</t>
  </si>
  <si>
    <t>%,VS0151</t>
  </si>
  <si>
    <t>DAGMAR GRAHAM SCHLP</t>
  </si>
  <si>
    <t>%,VS0152</t>
  </si>
  <si>
    <t>HELLENIC STUD SCHLP</t>
  </si>
  <si>
    <t>%,VS0154</t>
  </si>
  <si>
    <t>BETTY LEE SCHLP</t>
  </si>
  <si>
    <t>%,VS0157</t>
  </si>
  <si>
    <t>DJM EVENG COLL SCHLP</t>
  </si>
  <si>
    <t>%,VS0159</t>
  </si>
  <si>
    <t>MURRAY LECTURESHIP</t>
  </si>
  <si>
    <t>%,VS0160</t>
  </si>
  <si>
    <t>J NILSON MEML SCHLP</t>
  </si>
  <si>
    <t>%,VS0161</t>
  </si>
  <si>
    <t>ANITA PALMER CORBIN SCHLP</t>
  </si>
  <si>
    <t>%,VS0162</t>
  </si>
  <si>
    <t>J &amp; M PORTER SCHLP</t>
  </si>
  <si>
    <t>%,VS0164</t>
  </si>
  <si>
    <t>SANDERSON SCHOLARSHP</t>
  </si>
  <si>
    <t>%,VS0165</t>
  </si>
  <si>
    <t>CHUCK SMITH SCHLP</t>
  </si>
  <si>
    <t>%,VS0166</t>
  </si>
  <si>
    <t>WENDELL SMITH SCHLP</t>
  </si>
  <si>
    <t>%,VS0183</t>
  </si>
  <si>
    <t>JOHN DENVER SCHP</t>
  </si>
  <si>
    <t>%,VS0184</t>
  </si>
  <si>
    <t>JANE HARRIS SCHP</t>
  </si>
  <si>
    <t>%,VS0185</t>
  </si>
  <si>
    <t>LARKIN SCHP FUND</t>
  </si>
  <si>
    <t>%,VS0186</t>
  </si>
  <si>
    <t>STOKES FAMILY SCHP</t>
  </si>
  <si>
    <t>%,VS0187</t>
  </si>
  <si>
    <t>KWMU ENDOWMENT</t>
  </si>
  <si>
    <t>%,VS0188</t>
  </si>
  <si>
    <t>GANZ SCHOLARSHIP</t>
  </si>
  <si>
    <t>%,VS0190</t>
  </si>
  <si>
    <t>UMSL CHAN COUN SCHLP</t>
  </si>
  <si>
    <t>%,VS0191</t>
  </si>
  <si>
    <t>MARTINICH SCHOLARSHP</t>
  </si>
  <si>
    <t>%,VS0192</t>
  </si>
  <si>
    <t>VOGT MEMORIAL SCHLP</t>
  </si>
  <si>
    <t>%,VS0193</t>
  </si>
  <si>
    <t>ENTREP STUDIES SCHLP</t>
  </si>
  <si>
    <t>%,VS0197</t>
  </si>
  <si>
    <t>MCAFFREY SCHOLARSHIP</t>
  </si>
  <si>
    <t>%,VS0199</t>
  </si>
  <si>
    <t>BARBARA ST CYR/ART FACULTY SCH</t>
  </si>
  <si>
    <t>%,VS0200</t>
  </si>
  <si>
    <t>WOMEN IN CHEM SCHLP</t>
  </si>
  <si>
    <t>%,VS0201</t>
  </si>
  <si>
    <t>WMN IN OPTOMETRY SCH</t>
  </si>
  <si>
    <t>%,VS0202</t>
  </si>
  <si>
    <t>A C Ingersoll Fellowship</t>
  </si>
  <si>
    <t>%,VS0203</t>
  </si>
  <si>
    <t>Samudrala Scholarship</t>
  </si>
  <si>
    <t>%,VS0204</t>
  </si>
  <si>
    <t>Adk McHugh Mem Schlp</t>
  </si>
  <si>
    <t>%,VS0206</t>
  </si>
  <si>
    <t>Donna Free Scholarship</t>
  </si>
  <si>
    <t>%,VS0207</t>
  </si>
  <si>
    <t>Carol Gruen Endowed Schlp</t>
  </si>
  <si>
    <t>%,VS0208</t>
  </si>
  <si>
    <t>O'Grady Memorial Scholarship</t>
  </si>
  <si>
    <t>%,VS0210</t>
  </si>
  <si>
    <t>EUGENE MEEHAN SCHOLARSHIP FUND</t>
  </si>
  <si>
    <t>%,VS0211</t>
  </si>
  <si>
    <t>Tatis/Cardinals Scholarship</t>
  </si>
  <si>
    <t>%,VS0212</t>
  </si>
  <si>
    <t>Tatini Family Scholarship</t>
  </si>
  <si>
    <t>%,VS0215</t>
  </si>
  <si>
    <t>Brunngraber Memorial Schlp</t>
  </si>
  <si>
    <t>%,VS0216</t>
  </si>
  <si>
    <t>Ruth Bryant Banking History Fd</t>
  </si>
  <si>
    <t>%,VS0217</t>
  </si>
  <si>
    <t>Kathleen Osborn Alumni Schlp</t>
  </si>
  <si>
    <t>%,VS0218</t>
  </si>
  <si>
    <t>Elliott Business Scholarship</t>
  </si>
  <si>
    <t>%,VS0219</t>
  </si>
  <si>
    <t>DAKOTA-Angie Behlmann Meml Sch</t>
  </si>
  <si>
    <t>%,VS0220</t>
  </si>
  <si>
    <t>M Thomas Jones Memorial Fund</t>
  </si>
  <si>
    <t>%,VS0221</t>
  </si>
  <si>
    <t>M Lee Prof Oncology Nursing</t>
  </si>
  <si>
    <t>%,VS0222</t>
  </si>
  <si>
    <t>Cresswell Map and Print Fund</t>
  </si>
  <si>
    <t>%,VS0223</t>
  </si>
  <si>
    <t>Jack W Bennett Scholarship</t>
  </si>
  <si>
    <t>%,VS0225</t>
  </si>
  <si>
    <t>AAR Scholarship</t>
  </si>
  <si>
    <t>%,VS0227</t>
  </si>
  <si>
    <t>Christensen Fund Fellowships</t>
  </si>
  <si>
    <t>%,VS0228</t>
  </si>
  <si>
    <t>INST FOR WOMENS GENDER STUDIES</t>
  </si>
  <si>
    <t>%,VS0229</t>
  </si>
  <si>
    <t>A-B Excellence in Teaching Awd</t>
  </si>
  <si>
    <t>%,VS0231</t>
  </si>
  <si>
    <t>Tao Scholarship</t>
  </si>
  <si>
    <t>%,VS0232</t>
  </si>
  <si>
    <t>Elizabeth Dunlap Book Fund</t>
  </si>
  <si>
    <t>%,VS0233</t>
  </si>
  <si>
    <t>FRANTZEN ENDOWED SCHOLARSHIP</t>
  </si>
  <si>
    <t>%,VS0234</t>
  </si>
  <si>
    <t>POLITICAL SCIENCE ENDOWED SCHL</t>
  </si>
  <si>
    <t>%,VS0235</t>
  </si>
  <si>
    <t>BRIDGE SCHOLARSHIPS/FELLOWSHIP</t>
  </si>
  <si>
    <t>%,VS0236</t>
  </si>
  <si>
    <t>ANDALAFTE MEMORIAL SCHOLARSHIP</t>
  </si>
  <si>
    <t>%,VS0239</t>
  </si>
  <si>
    <t>WALTERS NURSING SCHOLARSHIP</t>
  </si>
  <si>
    <t>%,VS0240</t>
  </si>
  <si>
    <t>WALTERS SCIENCE EDUCATOR SCHLP</t>
  </si>
  <si>
    <t>%,VS0241</t>
  </si>
  <si>
    <t>MARGARET OBERNUEFEMANN FUND</t>
  </si>
  <si>
    <t>%,VS0242</t>
  </si>
  <si>
    <t>KEY WORKFORCE SCHOLARSHIP</t>
  </si>
  <si>
    <t>%,VS0245</t>
  </si>
  <si>
    <t>GRAD RSRCH ACCOMP PRIZE CHEM</t>
  </si>
  <si>
    <t>%,VS0246</t>
  </si>
  <si>
    <t>UP RAILROAD ACQUISITION FUND</t>
  </si>
  <si>
    <t>%,VS0247</t>
  </si>
  <si>
    <t>ICTE ENDOWED FUND</t>
  </si>
  <si>
    <t>%,VS0248</t>
  </si>
  <si>
    <t>SHOPMAKER PROF SPRNGBRD LRNG</t>
  </si>
  <si>
    <t>%,VS0249</t>
  </si>
  <si>
    <t>KENT ENDOWED SCHOLARSHIP</t>
  </si>
  <si>
    <t>%,VS0250</t>
  </si>
  <si>
    <t>GITNER EXCEL IN TEACHING AWARD</t>
  </si>
  <si>
    <t>%,VS0252</t>
  </si>
  <si>
    <t>VICTOR HAUCK SCHLP FD SOC WORK</t>
  </si>
  <si>
    <t>%,VS0253</t>
  </si>
  <si>
    <t>ARTHUR SHAFFER MEML SCHLP FUND</t>
  </si>
  <si>
    <t>%,VS0255</t>
  </si>
  <si>
    <t>TOUHILL ENDOW PERFORM ARTS CTR</t>
  </si>
  <si>
    <t>%,VS0256</t>
  </si>
  <si>
    <t>MAY CO FND ACDMC PRGM COLLECT</t>
  </si>
  <si>
    <t>%,FFUND_CODE,TFUND,NTRUE_ENDOW_NONEXP,FPROGRAM_CODE,TGASB_34_35_PROGRAM,X,NENDOWMENT,NLOAN,NRESTGIFTS</t>
  </si>
  <si>
    <t>TOTAL INCOME RESTRICTED</t>
  </si>
  <si>
    <t>TOTAL ENDOWMENT FUNDS</t>
  </si>
  <si>
    <t>QUASI ENDOWMENT FUNDS</t>
  </si>
  <si>
    <t>%,VS0012</t>
  </si>
  <si>
    <t>CHANC COUNCIL SCHOLR</t>
  </si>
  <si>
    <t>%,VS0029</t>
  </si>
  <si>
    <t>GERMAN SCHOLARSHIP</t>
  </si>
  <si>
    <t>%,VS0058</t>
  </si>
  <si>
    <t>MATH SCIENCE SCHLR</t>
  </si>
  <si>
    <t>%,VS0059</t>
  </si>
  <si>
    <t>MONSANTO MATH &amp; SCI</t>
  </si>
  <si>
    <t>%,VS0238</t>
  </si>
  <si>
    <t>MERCANTILE LIBRARY FUND</t>
  </si>
  <si>
    <t>%,FFUND_CODE,TFUND,NQUASI_ENDOW_NONEXP,FPROGRAM_CODE,TGASB_34_35_PROGRAM,X,NENDOWMENT,NLOAN,NRESTGIFTS</t>
  </si>
  <si>
    <t>INCOME UNRESTRICTED -</t>
  </si>
  <si>
    <t>%,FFUND_CODE,TFUND,NQUASI_ENDOWMT_UNR,FPROGRAM_CODE,TGASB_34_35_PROGRAM,X,NENDOWMENT,NLOAN,NRESTGIFTS</t>
  </si>
  <si>
    <t>TOTAL INCOME UNRESTRICTED</t>
  </si>
  <si>
    <t>TOTAL QUASI ENDOWMENT FUNDS</t>
  </si>
  <si>
    <t>UNITRUST &amp; LIFE INCOME FUNDS</t>
  </si>
  <si>
    <t>UNITRUST FUNDS -</t>
  </si>
  <si>
    <t>%,VS0171</t>
  </si>
  <si>
    <t>A DESLOGE BATES CRAT</t>
  </si>
  <si>
    <t>%,VS0172</t>
  </si>
  <si>
    <t>DES LEE COMM COLLABO</t>
  </si>
  <si>
    <t>%,VS0173</t>
  </si>
  <si>
    <t>DES LEE UMSL SCHP TR</t>
  </si>
  <si>
    <t>%,VS0174</t>
  </si>
  <si>
    <t>DES LEE CRIME &amp; VIOL</t>
  </si>
  <si>
    <t>%,VS0175</t>
  </si>
  <si>
    <t>D LEE ARTS CTR TRUST</t>
  </si>
  <si>
    <t>%,VS0176</t>
  </si>
  <si>
    <t>D LEE CLASSROOM LABS</t>
  </si>
  <si>
    <t>%,VS0177</t>
  </si>
  <si>
    <t>D LEE AFR/AM STUDIES</t>
  </si>
  <si>
    <t>%,VS0178</t>
  </si>
  <si>
    <t>DES LEE LEARN CTR RT</t>
  </si>
  <si>
    <t>%,VS0179</t>
  </si>
  <si>
    <t>MCKNIGHT- BARRIGER</t>
  </si>
  <si>
    <t>%,VS0194</t>
  </si>
  <si>
    <t>DES LEE DISABILITIES</t>
  </si>
  <si>
    <t>%,VS0213</t>
  </si>
  <si>
    <t>Des Lee Women Leader</t>
  </si>
  <si>
    <t>%,VS0214</t>
  </si>
  <si>
    <t>Des Lee Parenting &amp; Family Ed</t>
  </si>
  <si>
    <t>%,VS0224</t>
  </si>
  <si>
    <t>Des Lee Oncology Nursing Trust</t>
  </si>
  <si>
    <t>%,VS0230</t>
  </si>
  <si>
    <t>Aronson Annuity Trust</t>
  </si>
  <si>
    <t>%,VS0237</t>
  </si>
  <si>
    <t>D LEE ART EDUC CONTEMP ART RT</t>
  </si>
  <si>
    <t>%,VS0254</t>
  </si>
  <si>
    <t>CMNTY COLG TEACH ADM LDR TRUST</t>
  </si>
  <si>
    <t>%,FFUND_CODE,TFUND,NUNITRUSTS_NONEXP,FPROGRAM_CODE,TGASB_34_35_PROGRAM,X,NENDOWMENT,NLOAN,NRESTGIFTS</t>
  </si>
  <si>
    <t>TOTAL UNITRUST FUNDS</t>
  </si>
  <si>
    <t>LIFE INCOME FUNDS -</t>
  </si>
  <si>
    <t>%,VS0180</t>
  </si>
  <si>
    <t>HAMMER POOLED INCOME</t>
  </si>
  <si>
    <t>%,VS0182</t>
  </si>
  <si>
    <t>SCHWARTZ POOLED INC</t>
  </si>
  <si>
    <t>%,FFUND_CODE,TFUND,NLIFE_INC_NONEXP,FPROGRAM_CODE,TGASB_34_35_PROGRAM,X,NENDOWMENT,NLOAN,NRESTGIFTS</t>
  </si>
  <si>
    <t>TOTAL LIFE INCOME FUNDS</t>
  </si>
  <si>
    <t xml:space="preserve">       TOTAL UNITRUST &amp; LIFE INCOME FUNDS</t>
  </si>
  <si>
    <t xml:space="preserve">           TOTAL ENDOWMENT &amp; SIMILAR FUNDS</t>
  </si>
  <si>
    <t>%,LACTUALS,SYTD,FPROJECT_ID,_</t>
  </si>
  <si>
    <t>%,ATT,FPROGRAM_CODE,UDESCR</t>
  </si>
  <si>
    <t>%,R,FACCOUNT,TGASB_34_35,NGIFTS,NOTHER GOVT GRANTS,NSTATE GRANTS,NFEDERAL GRANTS</t>
  </si>
  <si>
    <t>%,R,FACCOUNT,TGASB_34_35,NINVEST &amp; ENDOW INC,NDISP OF PLANT ASSETS,NINTEREST CAP DEBT,NPAYMENTS TO BENE,NFEDERAL APPROPS,NINTEREST NOTES REC,NLOAN FUND DEDUCT,NOTHER OPERATING REV,NPATIENT MED SERV,NSALES OF AUX/EDUC,NSTUDENT AID,NSTUDENT FEES</t>
  </si>
  <si>
    <t>%,R,FACCOUNT,TGASB_34_35,NINVESTMENT IN PLANT</t>
  </si>
  <si>
    <t>%,FACCOUNT,TGASB_34_35,NOPERATING EXPENSES</t>
  </si>
  <si>
    <t>RESTRICTED AND UNRESTRICTED PLANT FUNDS</t>
  </si>
  <si>
    <t>XGASB15S</t>
  </si>
  <si>
    <t>Program</t>
  </si>
  <si>
    <t>Balance</t>
  </si>
  <si>
    <t>State</t>
  </si>
  <si>
    <t>Gifts and</t>
  </si>
  <si>
    <t>Investment &amp;</t>
  </si>
  <si>
    <t>Bond</t>
  </si>
  <si>
    <t>Transfers In</t>
  </si>
  <si>
    <t>Code</t>
  </si>
  <si>
    <t>Appropriation</t>
  </si>
  <si>
    <t>Grants</t>
  </si>
  <si>
    <t>Other Income</t>
  </si>
  <si>
    <t>Proceeds</t>
  </si>
  <si>
    <t>(Out)</t>
  </si>
  <si>
    <t>RESTRICTED:</t>
  </si>
  <si>
    <t>%,VS4392</t>
  </si>
  <si>
    <t>SENIOR CLASS GIFTS</t>
  </si>
  <si>
    <t>S4392</t>
  </si>
  <si>
    <t>%,VS8105</t>
  </si>
  <si>
    <t>FY1999 ST CAP APPR-COMM ARTS</t>
  </si>
  <si>
    <t>S8105</t>
  </si>
  <si>
    <t>%,VS8302</t>
  </si>
  <si>
    <t>BONDS - SERIES 1998A</t>
  </si>
  <si>
    <t>S8302</t>
  </si>
  <si>
    <t>%,VS8304</t>
  </si>
  <si>
    <t>BONDS - 2001 - EAST GARAGE</t>
  </si>
  <si>
    <t>S8304</t>
  </si>
  <si>
    <t>%,VS8305</t>
  </si>
  <si>
    <t>BONDS - 2001 - NORTH GARAGE</t>
  </si>
  <si>
    <t>S8305</t>
  </si>
  <si>
    <t>%,VS8500</t>
  </si>
  <si>
    <t>AQUATIC CENTER GIFTS</t>
  </si>
  <si>
    <t>S8500</t>
  </si>
  <si>
    <t>%,VS8501</t>
  </si>
  <si>
    <t>AB GREENHOUSE - GIFTS</t>
  </si>
  <si>
    <t>S8501</t>
  </si>
  <si>
    <t>%,VS8503</t>
  </si>
  <si>
    <t>LIBRARY GIFTS</t>
  </si>
  <si>
    <t>S8503</t>
  </si>
  <si>
    <t>%,VS8504</t>
  </si>
  <si>
    <t>BUSINESS ADMINISTRATION GIFTS</t>
  </si>
  <si>
    <t>S8504</t>
  </si>
  <si>
    <t>%,VS8701</t>
  </si>
  <si>
    <t>RESTRICTED - CAMPUS FUNDS</t>
  </si>
  <si>
    <t>S8701</t>
  </si>
  <si>
    <t>%,FPROGRAM_CODE,X,_,FFUND_CODE,TGASB_34_35_FUND,NUNEXP_RANDR_RESTEXP</t>
  </si>
  <si>
    <t xml:space="preserve">    TOTAL RESTRICTED</t>
  </si>
  <si>
    <t>UNRESTRICTED:</t>
  </si>
  <si>
    <t>%,V0</t>
  </si>
  <si>
    <t>UNSPECIFIED PROGRAM</t>
  </si>
  <si>
    <t>0</t>
  </si>
  <si>
    <t>%,VS8106</t>
  </si>
  <si>
    <t>FY2000 ST CAP APPR-BH/SH RENOV</t>
  </si>
  <si>
    <t>S8106</t>
  </si>
  <si>
    <t>%,VS8600</t>
  </si>
  <si>
    <t>CAPITAL POOL</t>
  </si>
  <si>
    <t>S8600</t>
  </si>
  <si>
    <t>%,VS8606</t>
  </si>
  <si>
    <t>U CTR START-UP CAPITAL</t>
  </si>
  <si>
    <t>S8606</t>
  </si>
  <si>
    <t>%,VS8607</t>
  </si>
  <si>
    <t>UNIV CTR - BUILDING RESERVES</t>
  </si>
  <si>
    <t>S8607</t>
  </si>
  <si>
    <t>%,VS8608</t>
  </si>
  <si>
    <t>ATHLETIC RESERVES</t>
  </si>
  <si>
    <t>S8608</t>
  </si>
  <si>
    <t>%,VS8609</t>
  </si>
  <si>
    <t>PARKING RESERVES</t>
  </si>
  <si>
    <t>S8609</t>
  </si>
  <si>
    <t>%,VS8611</t>
  </si>
  <si>
    <t>HOUSING RESERVES</t>
  </si>
  <si>
    <t>S8611</t>
  </si>
  <si>
    <t>%,VS8614</t>
  </si>
  <si>
    <t>MARK TWAIN FACILITY RESERVE</t>
  </si>
  <si>
    <t>S8614</t>
  </si>
  <si>
    <t>%,VS8700</t>
  </si>
  <si>
    <t>UNRESTRICTED, CAMPUS FUNDS</t>
  </si>
  <si>
    <t>S8700</t>
  </si>
  <si>
    <t>%,FPROGRAM_CODE,X,_,FFUND_CODE,TGASB_34_35_FUND,NUNEXP_AND_RANDR_UNR</t>
  </si>
  <si>
    <t xml:space="preserve">    TOTAL UNRESTRICTED</t>
  </si>
  <si>
    <t xml:space="preserve">        TOTAL UNEXPENDED PLANT FUNDS</t>
  </si>
  <si>
    <t>INVESTMENT IN PLANT CAPITAL ASSETS</t>
  </si>
  <si>
    <t>June 30, 2002</t>
  </si>
  <si>
    <t>July 1, 2002</t>
  </si>
  <si>
    <t>Additions</t>
  </si>
  <si>
    <t>Deletions</t>
  </si>
  <si>
    <t>June 30, 2003</t>
  </si>
  <si>
    <t>Capital Assets:</t>
  </si>
  <si>
    <t>%,FACCOUNT,V173000,V174000</t>
  </si>
  <si>
    <t>Building</t>
  </si>
  <si>
    <t>%,FACCOUNT,V171000</t>
  </si>
  <si>
    <t>%,FACCOUNT,V172000</t>
  </si>
  <si>
    <t>%,FACCOUNT,V175000</t>
  </si>
  <si>
    <t>Equipment</t>
  </si>
  <si>
    <t>%,FACCOUNT,V177000</t>
  </si>
  <si>
    <t>Livestock</t>
  </si>
  <si>
    <t>%,FACCOUNT,V179000</t>
  </si>
  <si>
    <t>Art &amp; Museum Objects</t>
  </si>
  <si>
    <t>%,FACCOUNT,V176000</t>
  </si>
  <si>
    <t>Library Books</t>
  </si>
  <si>
    <t>%,FACCOUNT,V178000</t>
  </si>
  <si>
    <t>Construction In Progress</t>
  </si>
  <si>
    <t>Total Capital Assets</t>
  </si>
  <si>
    <t>Less Accumulated Depreciation:</t>
  </si>
  <si>
    <t>%,FACCOUNT,V173900,V174900</t>
  </si>
  <si>
    <t>%,FACCOUNT,V172900</t>
  </si>
  <si>
    <t>%,FACCOUNT,V175900</t>
  </si>
  <si>
    <t>Total Accumulated Depreciation</t>
  </si>
  <si>
    <t>Total Investment in Plant Capital Assets, Net</t>
  </si>
  <si>
    <t xml:space="preserve">University of Missouri - St. Louis                                                           </t>
  </si>
  <si>
    <t xml:space="preserve">              </t>
  </si>
  <si>
    <t xml:space="preserve">BONDS AND NOTES PAYABLE </t>
  </si>
  <si>
    <t xml:space="preserve">As of June 30, 2003 </t>
  </si>
  <si>
    <t xml:space="preserve">                                                                      </t>
  </si>
  <si>
    <t>Original</t>
  </si>
  <si>
    <t>Issue</t>
  </si>
  <si>
    <t>Defeasance</t>
  </si>
  <si>
    <t>Retired</t>
  </si>
  <si>
    <t xml:space="preserve">Bonds Payable:                                                 </t>
  </si>
  <si>
    <t>System Facilities Revenue Bond, Dated November, 1993</t>
  </si>
  <si>
    <t xml:space="preserve">    Interest Rate 3.4% to 5.5%, Due Serially to 2023</t>
  </si>
  <si>
    <t>System Facilities Revenue Bond Dated May, 1997,</t>
  </si>
  <si>
    <t xml:space="preserve">    Interest Rate  4.1% to 5.8%, Due Serially to 2027</t>
  </si>
  <si>
    <t>System Facilities Revenue Bond Dated May, 1998,</t>
  </si>
  <si>
    <t xml:space="preserve">    Interest Rate  3.35% to 5.1%, Due Serially to 2028</t>
  </si>
  <si>
    <t>System Facilities Revenue Bond Dated May, 2000,</t>
  </si>
  <si>
    <t xml:space="preserve">    Fixed Interest Rate 5.03% Series 2000a and Variable </t>
  </si>
  <si>
    <t xml:space="preserve">    Interest Rate Series 2000b, Due Serially to 2030</t>
  </si>
  <si>
    <t>System Facilities Revenue Bond Dated Aug, 2001,</t>
  </si>
  <si>
    <t xml:space="preserve">    Series 2001a Variable Interest Rate, Due Serially to 2031</t>
  </si>
  <si>
    <t xml:space="preserve">    Series 2001b Fixed Interest Rate 5.12%, Due Serially to 2031</t>
  </si>
  <si>
    <t xml:space="preserve">    (Refunded a Portion of the Outstanding Srs 1997 Bonds)</t>
  </si>
  <si>
    <t>System Facilities Revenue Bond Dated June, 2002,</t>
  </si>
  <si>
    <t xml:space="preserve">    Series 2002a Variable Interest Rate, Due November 2032</t>
  </si>
  <si>
    <t xml:space="preserve">        Total Bonds Payable                                                          </t>
  </si>
  <si>
    <t>%,AFT,FDEPTID</t>
  </si>
  <si>
    <t>%,LACTUALS,SYTD,R,FACCOUNT,V350000</t>
  </si>
  <si>
    <t>%,QUGL_GASB_AGENCY_REVENUES,CA.POSTED_TOTAL_AMT,SYTD,R</t>
  </si>
  <si>
    <t>%,QUGL_GASB_AGENCY_EXPENSES,CA.POSTED_TOTAL_AMT,SYTD</t>
  </si>
  <si>
    <t>GASB019S</t>
  </si>
  <si>
    <t>FUNDS HELD FOR OTHERS</t>
  </si>
  <si>
    <t>Funds Held by Others</t>
  </si>
  <si>
    <t>Department Description</t>
  </si>
  <si>
    <t>Hide Column in final report - DEPTID</t>
  </si>
  <si>
    <t>Withdrawals</t>
  </si>
  <si>
    <t>%,VS0502021</t>
  </si>
  <si>
    <t>DOMESTIC STUDENT INSURANCE</t>
  </si>
  <si>
    <t>S0502021</t>
  </si>
  <si>
    <t>%,VS0805005</t>
  </si>
  <si>
    <t>MERCANTILE LIBRARY 4100</t>
  </si>
  <si>
    <t>S0805005</t>
  </si>
  <si>
    <t>%,VS0805008</t>
  </si>
  <si>
    <t>ST LOUIS MERC LIBRARY ASSOC</t>
  </si>
  <si>
    <t>S0805008</t>
  </si>
  <si>
    <t>%,VS0904077</t>
  </si>
  <si>
    <t>MISCELLANEOUS INCOME</t>
  </si>
  <si>
    <t>S0904077</t>
  </si>
  <si>
    <t>%,VS1505018</t>
  </si>
  <si>
    <t>MO HIGHER ED SCHLP PROGRAM</t>
  </si>
  <si>
    <t>S1505018</t>
  </si>
  <si>
    <t>%,VS1505019</t>
  </si>
  <si>
    <t>MO STUDENT GRANT PROGRAM</t>
  </si>
  <si>
    <t>S1505019</t>
  </si>
  <si>
    <t>%,VS1505020</t>
  </si>
  <si>
    <t>BARNES NURSING AUXILIARY SCHLP</t>
  </si>
  <si>
    <t>S1505020</t>
  </si>
  <si>
    <t>%,VS1505021</t>
  </si>
  <si>
    <t>MISSOURI BRIDGE SCHLP PROGRAM</t>
  </si>
  <si>
    <t>S1505021</t>
  </si>
  <si>
    <t>%,VS1505022</t>
  </si>
  <si>
    <t>ADVANTAGE MISSOURI LOAN PROG</t>
  </si>
  <si>
    <t>S1505022</t>
  </si>
  <si>
    <t>%,VS1505023</t>
  </si>
  <si>
    <t>M ROSS BARNETT MEMORIAL SCHLP</t>
  </si>
  <si>
    <t>S1505023</t>
  </si>
  <si>
    <t>%,VS1505024</t>
  </si>
  <si>
    <t>MO COLLEGE GUARANTEE SCHLP</t>
  </si>
  <si>
    <t>S1505024</t>
  </si>
  <si>
    <t>%,VS1505036</t>
  </si>
  <si>
    <t>FEDERAL DIRECT UNSUBSIDIZED LO</t>
  </si>
  <si>
    <t>S1505036</t>
  </si>
  <si>
    <t>%,VS1505045</t>
  </si>
  <si>
    <t>MISSOURI STATE SCHOLARSHIPS</t>
  </si>
  <si>
    <t>S1505045</t>
  </si>
  <si>
    <t>%,VS1505046</t>
  </si>
  <si>
    <t>SSM SCHOLARSHIP</t>
  </si>
  <si>
    <t>S1505046</t>
  </si>
  <si>
    <t>%,VS1505047</t>
  </si>
  <si>
    <t>DL PLUS LOAN 2001-2002</t>
  </si>
  <si>
    <t>S1505047</t>
  </si>
  <si>
    <t>%,VS1505048</t>
  </si>
  <si>
    <t>DL UNSUBSIDIZED LOAN 2001-2002</t>
  </si>
  <si>
    <t>S1505048</t>
  </si>
  <si>
    <t>%,VS1505049</t>
  </si>
  <si>
    <t>DL SUBSIDIZED LOAN 2001-2002</t>
  </si>
  <si>
    <t>S1505049</t>
  </si>
  <si>
    <t>%,VS1505050</t>
  </si>
  <si>
    <t>MOHELA STUDENT LOANS</t>
  </si>
  <si>
    <t>S1505050</t>
  </si>
  <si>
    <t>%,VS1505051</t>
  </si>
  <si>
    <t>DL SUBSIDIZED LOAN 2002-2003</t>
  </si>
  <si>
    <t>S1505051</t>
  </si>
  <si>
    <t>%,VS1505052</t>
  </si>
  <si>
    <t>DL UNSUBSIDIZED LOAN 2002-2003</t>
  </si>
  <si>
    <t>S1505052</t>
  </si>
  <si>
    <t>%,VS1505053</t>
  </si>
  <si>
    <t>FFELP PLUS LOAN 2002-2003</t>
  </si>
  <si>
    <t>S1505053</t>
  </si>
  <si>
    <t>%,VS1505054</t>
  </si>
  <si>
    <t>CITIBANK ALTERNATIVE LOANS</t>
  </si>
  <si>
    <t>S1505054</t>
  </si>
  <si>
    <t>%,VS1505055</t>
  </si>
  <si>
    <t>SALLIE MAE ALTERNATIVE LOANS</t>
  </si>
  <si>
    <t>S1505055</t>
  </si>
  <si>
    <t>%,VS1505056</t>
  </si>
  <si>
    <t>NELLIE MAE ALTERNATIVE LOAN FD</t>
  </si>
  <si>
    <t>S1505056</t>
  </si>
  <si>
    <t>%,VS1505057</t>
  </si>
  <si>
    <t>AMERICORP EDUCATIONAL BENEFITS</t>
  </si>
  <si>
    <t>S1505057</t>
  </si>
  <si>
    <t>%,VS1605029</t>
  </si>
  <si>
    <t>ARTS &amp; EDUC COUNCIL FUNDRAISER</t>
  </si>
  <si>
    <t>S1605029</t>
  </si>
  <si>
    <t>%,VS1702013</t>
  </si>
  <si>
    <t>GATEWAY TO CAREERS JOB FAIR</t>
  </si>
  <si>
    <t>S1702013</t>
  </si>
  <si>
    <t>%,VS1803035</t>
  </si>
  <si>
    <t>NCAA TOURNAMENTS</t>
  </si>
  <si>
    <t>S1803035</t>
  </si>
  <si>
    <t>%,VS1803036</t>
  </si>
  <si>
    <t>ATHLETIC TOURNAMENTS</t>
  </si>
  <si>
    <t>S1803036</t>
  </si>
  <si>
    <t>%,VS1901027</t>
  </si>
  <si>
    <t>STAFF ASSOC-SPECIAL EVENTS</t>
  </si>
  <si>
    <t>S1901027</t>
  </si>
  <si>
    <t>%,VS2303024</t>
  </si>
  <si>
    <t>AGENCY SCHOLARSHIPS</t>
  </si>
  <si>
    <t>S2303024</t>
  </si>
  <si>
    <t>%,VS2303025</t>
  </si>
  <si>
    <t>STUDENT INSURANCE</t>
  </si>
  <si>
    <t>S2303025</t>
  </si>
  <si>
    <t>%,VS2801011</t>
  </si>
  <si>
    <t>UNITED FUND</t>
  </si>
  <si>
    <t>S2801011</t>
  </si>
  <si>
    <t>%,VS2801012</t>
  </si>
  <si>
    <t>WAGE EARNINGS ATTACHMENTS</t>
  </si>
  <si>
    <t>S2801012</t>
  </si>
  <si>
    <t>%,VS4401022</t>
  </si>
  <si>
    <t>INTL STUDIES IN EDUCATION</t>
  </si>
  <si>
    <t>S4401022</t>
  </si>
  <si>
    <t>%,VS4401030</t>
  </si>
  <si>
    <t>WORLD ECONOMY &amp; CHINA</t>
  </si>
  <si>
    <t>S4401030</t>
  </si>
  <si>
    <t>%,VS4601021</t>
  </si>
  <si>
    <t>LAMBDA ALPHA CHAPTER</t>
  </si>
  <si>
    <t>S4601021</t>
  </si>
  <si>
    <t>%,FDEPTID,X,_,FFUND_CODE,TGASB_34_35_FUND,NAGENCY_FUNDS_NONEXP</t>
  </si>
  <si>
    <t>TOTAL AGENCY FUNDS</t>
  </si>
  <si>
    <t xml:space="preserve"> </t>
  </si>
  <si>
    <t>%,ATF,FDESCR,UDESCR</t>
  </si>
  <si>
    <t>%,C</t>
  </si>
  <si>
    <t>University of Missouri - St. Louis</t>
  </si>
  <si>
    <t>COMBINED STATEMENTS OF NET ASSETS</t>
  </si>
  <si>
    <t>As of June 30, 2003 and 2002</t>
  </si>
  <si>
    <t>(in thousands of dollars)</t>
  </si>
  <si>
    <t>Assets</t>
  </si>
  <si>
    <t>Current Assets:</t>
  </si>
  <si>
    <t>Cash and Cash Equivalents</t>
  </si>
  <si>
    <t>{A}</t>
  </si>
  <si>
    <t>Accounts Receivable, net</t>
  </si>
  <si>
    <t>{B}</t>
  </si>
  <si>
    <t>Current Pledges Receivable, net</t>
  </si>
  <si>
    <t>Current Notes Receivable, net</t>
  </si>
  <si>
    <t>Inventories</t>
  </si>
  <si>
    <t>Prepaid Expenses and Other Current Assets</t>
  </si>
  <si>
    <t xml:space="preserve">      Total Current Assets</t>
  </si>
  <si>
    <t>Noncurrent Assets:</t>
  </si>
  <si>
    <t>Pledges Receivable, net</t>
  </si>
  <si>
    <t>Notes Receivable, net</t>
  </si>
  <si>
    <t>Deferred Charges and Other Assets</t>
  </si>
  <si>
    <t>Long Term Investments</t>
  </si>
  <si>
    <t>Capital Assets, net</t>
  </si>
  <si>
    <t xml:space="preserve">      Total Noncurrent Assets</t>
  </si>
  <si>
    <t>Total Assets</t>
  </si>
  <si>
    <t>Liabilities</t>
  </si>
  <si>
    <t>Current Liabilities:</t>
  </si>
  <si>
    <t>Accounts Payable</t>
  </si>
  <si>
    <t>Accrued Liabilities</t>
  </si>
  <si>
    <t>{C}</t>
  </si>
  <si>
    <t>Deferred Revenue</t>
  </si>
  <si>
    <t>Funds Held for Others</t>
  </si>
  <si>
    <t>{D}</t>
  </si>
  <si>
    <t>Collateral for Securities on Loan</t>
  </si>
  <si>
    <t>Bonds and Notes Payable, current</t>
  </si>
  <si>
    <t xml:space="preserve">      Total Current Liabilities</t>
  </si>
  <si>
    <t>Noncurrent Liabilities:</t>
  </si>
  <si>
    <t>Bonds and Notes Payable</t>
  </si>
  <si>
    <t xml:space="preserve">      Total Noncurrent Liabilities</t>
  </si>
  <si>
    <t>Total Liabilities</t>
  </si>
  <si>
    <t>Net Assets</t>
  </si>
  <si>
    <t>Invested in Capital Assets, Net of Related Debt</t>
  </si>
  <si>
    <t>Restricted:</t>
  </si>
  <si>
    <t>Nonexpendable</t>
  </si>
  <si>
    <t>Expendable</t>
  </si>
  <si>
    <t>Unrestricted</t>
  </si>
  <si>
    <t xml:space="preserve">      Total Net Assets</t>
  </si>
  <si>
    <t>Total Liabilities and Net Assets</t>
  </si>
  <si>
    <t>{A}  Includes short term investments with maturities of 90 days or less.</t>
  </si>
  <si>
    <t>{B}  Includes State appropriations, grants and contracts, patient services and other accounts receivable</t>
  </si>
  <si>
    <t>{C}  Includes accrued payroll, accrued vacation and accrued interest payable</t>
  </si>
  <si>
    <t>{D}  Includes amounts held in agency fund - payroll withholdings and other employee benefits and funds held for others</t>
  </si>
  <si>
    <t xml:space="preserve">STATEMENTS OF REVENUES, EXPENSES AND CHANGES IN NET ASSETS </t>
  </si>
  <si>
    <t xml:space="preserve">For the Years Ended June 30, 2003 and 2002 </t>
  </si>
  <si>
    <t>Operating Revenues:</t>
  </si>
  <si>
    <t>Tuition and Fees</t>
  </si>
  <si>
    <t>Less:  Scholarship Allowances</t>
  </si>
  <si>
    <t xml:space="preserve">     Net Tuition and Fees</t>
  </si>
  <si>
    <t>Federal Grants and Contracts</t>
  </si>
  <si>
    <t>State and Local Grants and Contracts</t>
  </si>
  <si>
    <t>Private Grants and Contracts</t>
  </si>
  <si>
    <t>Sales and Services of Educational Activities</t>
  </si>
  <si>
    <t>Auxilliary Enterprises:</t>
  </si>
  <si>
    <t xml:space="preserve">   Housing and Dining Services</t>
  </si>
  <si>
    <t xml:space="preserve">   Bookstores</t>
  </si>
  <si>
    <t xml:space="preserve">   Other Auxilliary Enterprises</t>
  </si>
  <si>
    <t>Notes Receivable Interest Income, net of Fees</t>
  </si>
  <si>
    <t>Other Operating Revenues</t>
  </si>
  <si>
    <t xml:space="preserve">       Total Operating Revenues</t>
  </si>
  <si>
    <t>Operating Expenses:</t>
  </si>
  <si>
    <t>Salaries and Wages</t>
  </si>
  <si>
    <t>Staff Benefits</t>
  </si>
  <si>
    <t>Supplies, Services and Other Operating Expenses</t>
  </si>
  <si>
    <t>Scholarships and Fellowships</t>
  </si>
  <si>
    <t xml:space="preserve">Depreciation </t>
  </si>
  <si>
    <t xml:space="preserve">       Total Operating Expenses</t>
  </si>
  <si>
    <t xml:space="preserve">Operating Income (Loss) before State Appropriations and </t>
  </si>
  <si>
    <t xml:space="preserve">    Nonoperating Revenues (Expenses) and Transfers</t>
  </si>
  <si>
    <t>State Appropriations</t>
  </si>
  <si>
    <t>Operating Income (Loss) after State Appropriations, before</t>
  </si>
  <si>
    <t>Nonoperating Revenues (Expenses):</t>
  </si>
  <si>
    <t>Federal Appropriations</t>
  </si>
  <si>
    <t>Investment and Endowment Income (Loss)</t>
  </si>
  <si>
    <t>Private Gifts</t>
  </si>
  <si>
    <t>Interest Expense</t>
  </si>
  <si>
    <t>Other Nonoperating Revenues (Expenses)</t>
  </si>
  <si>
    <t xml:space="preserve">    Net Nonoperating Revenues (Expenses) before</t>
  </si>
  <si>
    <t xml:space="preserve">        Capital and Endowment Additions and Transfers</t>
  </si>
  <si>
    <t>Capital State Appropriations</t>
  </si>
  <si>
    <t>Capital Gifts and Grants</t>
  </si>
  <si>
    <t>Private Gifts for Endowment Purposes</t>
  </si>
  <si>
    <t>Mandatory Transfers In (Out)</t>
  </si>
  <si>
    <t>Non Mandatory Transfers In (Out)</t>
  </si>
  <si>
    <t xml:space="preserve">     Net Other Nonoperating Revenues (Expenses)</t>
  </si>
  <si>
    <t xml:space="preserve">             Increase in Net Assets</t>
  </si>
  <si>
    <t>Fund Balance, Beginning of Year</t>
  </si>
  <si>
    <t>Change in Accounting Principle</t>
  </si>
  <si>
    <t>Equipment Writeoff</t>
  </si>
  <si>
    <t>Net Assets, Beginning of Year, as Adjusted</t>
  </si>
  <si>
    <t>Net Assets, End of Year</t>
  </si>
  <si>
    <t>STATEMENTS OF CASH FLOWS</t>
  </si>
  <si>
    <t>For the Years Ended June 30, 2003 and 2002</t>
  </si>
  <si>
    <t>Cash Flows from Operating Activities:</t>
  </si>
  <si>
    <t>Federal, State and Private Grants and Contracts</t>
  </si>
  <si>
    <t>Sales and Services of Educational Activities and Other Auxiliaries</t>
  </si>
  <si>
    <t>Student Housing Fees</t>
  </si>
  <si>
    <t>Bookstore Collections</t>
  </si>
  <si>
    <t>Payments to Suppliers</t>
  </si>
  <si>
    <t>Payments to Employees</t>
  </si>
  <si>
    <t>Payments for Benefits</t>
  </si>
  <si>
    <t>Payments for Scholarships and Fellowships</t>
  </si>
  <si>
    <t>Student Loans Issued</t>
  </si>
  <si>
    <t>Student Loans Collected</t>
  </si>
  <si>
    <t>Student Loan Interest and Fees</t>
  </si>
  <si>
    <t>Other Receipts, net</t>
  </si>
  <si>
    <t>Net Cash Used in Operating Activities</t>
  </si>
  <si>
    <t>Cash Flows from Investing Activities:</t>
  </si>
  <si>
    <t>Interest and Dividends on Investments</t>
  </si>
  <si>
    <t>Sales and Maturities of Investments, net of Purchases</t>
  </si>
  <si>
    <t>Net Cash Provided by (Used In) Investing Activities</t>
  </si>
  <si>
    <t>Cash Flows from Capital and Related Financing Activities:</t>
  </si>
  <si>
    <t>Proceeds from Sales of Capital Assets</t>
  </si>
  <si>
    <t>Purchase of Capital Assets</t>
  </si>
  <si>
    <t>Proceeds from Issuance of Capital Debt, net</t>
  </si>
  <si>
    <t>Principal Payments on Capital Debt</t>
  </si>
  <si>
    <t>Escrow Deposit on Defeasance</t>
  </si>
  <si>
    <t>Interest Payments on Capital Debt</t>
  </si>
  <si>
    <t>Net Cash Provided by (Used in) Capital and Related Financing Activities</t>
  </si>
  <si>
    <t>Cash Flows from Noncapital Financing Activities:</t>
  </si>
  <si>
    <t>State Educational Appropriations</t>
  </si>
  <si>
    <t>Endowment and Similar Funds Gifts</t>
  </si>
  <si>
    <t>Other NonCapital Receipts, including Net Transfers</t>
  </si>
  <si>
    <t>Deposits of Affiliates</t>
  </si>
  <si>
    <t>Net Cash Provided by Noncapital Financing Activities</t>
  </si>
  <si>
    <t>Net Increase (Decrease) in Cash and Cash Equivalents</t>
  </si>
  <si>
    <t>Cash and Cash Equivalents, Beginning of Year</t>
  </si>
  <si>
    <t>Cash and Cash Equivalents, End of Year</t>
  </si>
  <si>
    <t xml:space="preserve">Reconciliation of Operating Income (Loss) to Net Cash </t>
  </si>
  <si>
    <t>Provided by (Used in) Operating Activities:</t>
  </si>
  <si>
    <t>Operating Income (Loss)</t>
  </si>
  <si>
    <t xml:space="preserve">Adjustments to Reconcile Operating Income (Loss) to Net Cash </t>
  </si>
  <si>
    <t>Depreciation Expense</t>
  </si>
  <si>
    <t>Changes in Assets and Liabilities:</t>
  </si>
  <si>
    <t xml:space="preserve">     Accounts Receivable, Net</t>
  </si>
  <si>
    <t xml:space="preserve">     Inventory, Prepaid Expenses and Other Assets</t>
  </si>
  <si>
    <t xml:space="preserve">     Notes Receivable</t>
  </si>
  <si>
    <t xml:space="preserve">     Accounts Payable</t>
  </si>
  <si>
    <t xml:space="preserve">     Accrued Liabilities</t>
  </si>
  <si>
    <t xml:space="preserve">    Deferred Revenue</t>
  </si>
  <si>
    <t>Net Cash Provided by (Used in) Operating Activities</t>
  </si>
  <si>
    <t>%,QKRDJ_UGL_GASB_35_FIN_STMTS_BS,SBAL</t>
  </si>
  <si>
    <t>%,ATF,FACCOUNT,UACCOUNT</t>
  </si>
  <si>
    <t>%,FFUND_CODE,TGASB_34_35_FUND,NCUR_FUNDS_UNR</t>
  </si>
  <si>
    <t>%,FFUND_CODE,TGASB_34_35_FUND,NCLEARING_ACCTS_UNR</t>
  </si>
  <si>
    <t>%,FFUND_CODE,TGASB_34_35_FUND,NCUR_FUNDS_RESTEXP</t>
  </si>
  <si>
    <t>%,FFUND_CODE,TGASB_34_35_FUND,NLOAN_FUNDS_UNR</t>
  </si>
  <si>
    <t>%,FFUND_CODE,TGASB_34_35_FUND,NLOAN_FUNDS_NONEXP</t>
  </si>
  <si>
    <t>%,FFUND_CODE,TGASB_34_35_FUND,NENDOW_FUNDS_UNR</t>
  </si>
  <si>
    <t>%,FFUND_CODE,TGASB_34_35_FUND,NENDOW_FUNDS_NONEXP</t>
  </si>
  <si>
    <t>%,FFUND_CODE,TGASB_34_35_FUND,NUNEXP_AND_RANDR_UNR</t>
  </si>
  <si>
    <t>%,FFUND_CODE,TGASB_34_35_FUND,NUNEXP_RANDR_RESTEXP</t>
  </si>
  <si>
    <t>%,FFUND_CODE,TGASB_34_35_FUND,NDEBT_RETIRMT_RESTEXP</t>
  </si>
  <si>
    <t>%,FFUND_CODE,TGASB_34_35_FUND,NNET_INV_PLT_NONEXP</t>
  </si>
  <si>
    <t>%,FFUND_CODE,TGASB_34_35_FUND,NAGENCY_FUNDS_NONEXP</t>
  </si>
  <si>
    <t>%,FFUND_CODE,TGASB_34_35_FUND,NRETIRE_FUNDS_NONEXP</t>
  </si>
  <si>
    <t>STATEMENT OF NET ASSETS - BY FUND</t>
  </si>
  <si>
    <t>2003-06-30</t>
  </si>
  <si>
    <t>St. Louis</t>
  </si>
  <si>
    <t>Restricted</t>
  </si>
  <si>
    <t>Plant Funds</t>
  </si>
  <si>
    <t>Total</t>
  </si>
  <si>
    <t>Endowment</t>
  </si>
  <si>
    <t>Restricted Expend</t>
  </si>
  <si>
    <t>Funds</t>
  </si>
  <si>
    <t>Current Funds</t>
  </si>
  <si>
    <t>Loan</t>
  </si>
  <si>
    <t>&amp; Similar</t>
  </si>
  <si>
    <t>Unexpended and</t>
  </si>
  <si>
    <t>Debt</t>
  </si>
  <si>
    <t>Investment</t>
  </si>
  <si>
    <t>Plant</t>
  </si>
  <si>
    <t>Excluding</t>
  </si>
  <si>
    <t>Retirement</t>
  </si>
  <si>
    <t>Including</t>
  </si>
  <si>
    <t>Clearing</t>
  </si>
  <si>
    <t>Repair &amp; Replace</t>
  </si>
  <si>
    <t>In Plant</t>
  </si>
  <si>
    <t>Agency</t>
  </si>
  <si>
    <t>%,FACCOUNT,TGASB_34_35,X,NCASH AND CASH EQ</t>
  </si>
  <si>
    <t>%,V112000</t>
  </si>
  <si>
    <t>Petty cash</t>
  </si>
  <si>
    <t>112000</t>
  </si>
  <si>
    <t>%,V113000</t>
  </si>
  <si>
    <t>Cash in transit</t>
  </si>
  <si>
    <t>113000</t>
  </si>
  <si>
    <t>%,V121600</t>
  </si>
  <si>
    <t>Temp investments - short term</t>
  </si>
  <si>
    <t>121600</t>
  </si>
  <si>
    <t>%,V121700</t>
  </si>
  <si>
    <t>Temp invest - cash &amp; cash eq</t>
  </si>
  <si>
    <t>121700</t>
  </si>
  <si>
    <t>%,V121900</t>
  </si>
  <si>
    <t>Temp invest - securities lend</t>
  </si>
  <si>
    <t>121900</t>
  </si>
  <si>
    <t>%,V190000</t>
  </si>
  <si>
    <t>Cash</t>
  </si>
  <si>
    <t>190000</t>
  </si>
  <si>
    <t>%,FACCOUNT,TGASB_34_35,X,NSHORT_TERM INVESTMEN</t>
  </si>
  <si>
    <t>Short Term Investments</t>
  </si>
  <si>
    <t>%,FACCOUNT,TGASB_34_35,X,NSTATE APPROP REC</t>
  </si>
  <si>
    <t>State Appropriations Receivable</t>
  </si>
  <si>
    <t>%,V133050</t>
  </si>
  <si>
    <t>Awards Receivable-PS AR/BI</t>
  </si>
  <si>
    <t>133050</t>
  </si>
  <si>
    <t>%,FACCOUNT,TGASB_34_35,X,NGRANTS_RECEIVABLE</t>
  </si>
  <si>
    <t>Grants and Contracts Receivable, net</t>
  </si>
  <si>
    <t>%,FACCOUNT,TGASB_34_35,X,NPATIENTS_RECEIVABLE</t>
  </si>
  <si>
    <t>Patient Services Receivable, net</t>
  </si>
  <si>
    <t>%,V130000</t>
  </si>
  <si>
    <t>Current Pledges Receivable</t>
  </si>
  <si>
    <t>130000</t>
  </si>
  <si>
    <t>%,FACCOUNT,TGASB_34_35,X,NCURRENT PLEDGES REC</t>
  </si>
  <si>
    <t>%,V132000</t>
  </si>
  <si>
    <t>Accts rec - students</t>
  </si>
  <si>
    <t>132000</t>
  </si>
  <si>
    <t>%,V132200</t>
  </si>
  <si>
    <t>Accounts Receivable-PS AR/BI</t>
  </si>
  <si>
    <t>132200</t>
  </si>
  <si>
    <t>%,V132500</t>
  </si>
  <si>
    <t>Accts rec - miscellaneous</t>
  </si>
  <si>
    <t>132500</t>
  </si>
  <si>
    <t>%,V140000</t>
  </si>
  <si>
    <t>Allow for uncoll student accts</t>
  </si>
  <si>
    <t>140000</t>
  </si>
  <si>
    <t>%,FACCOUNT,TGASB_34_35,X,NACCOUNTS RECEIVABLE</t>
  </si>
  <si>
    <t>Other Accounts Receivable, net</t>
  </si>
  <si>
    <t>%,FACCOUNT,TGASB_34_35,X,NINVESTMENT RECEIVE</t>
  </si>
  <si>
    <t>Investment Settlements Receivable</t>
  </si>
  <si>
    <t>%,FACCOUNT,TGASB_34_35,X,NSUSPENSE/CLEARING</t>
  </si>
  <si>
    <t>Suspense/Clearing</t>
  </si>
  <si>
    <t>%,V150000</t>
  </si>
  <si>
    <t>150000</t>
  </si>
  <si>
    <t>%,FACCOUNT,TGASB_34_35,X,NINVENTORIES</t>
  </si>
  <si>
    <t>%,V161000</t>
  </si>
  <si>
    <t>Prepaid expense</t>
  </si>
  <si>
    <t>161000</t>
  </si>
  <si>
    <t>%,FACCOUNT,TGASB_34_35,X,NPREPAID EXPENSE</t>
  </si>
  <si>
    <t>Prepaid Expenses</t>
  </si>
  <si>
    <t>%,V138250</t>
  </si>
  <si>
    <t>Student Loans Outstanding-S T</t>
  </si>
  <si>
    <t>138250</t>
  </si>
  <si>
    <t>%,FACCOUNT,TGASB_34_35,X,NCURRENT NOTES REC</t>
  </si>
  <si>
    <t>%,FACCOUNT,TGASB_34_35,X,NDUE FROM OTHER FUNDS</t>
  </si>
  <si>
    <t>Due from Other Funds</t>
  </si>
  <si>
    <t xml:space="preserve">        Total Current Assets</t>
  </si>
  <si>
    <t>%,FACCOUNT,TGASB_34_35,X,NRESTRICTED CASH</t>
  </si>
  <si>
    <t>Restricted Cash and Cash Equivalents</t>
  </si>
  <si>
    <t>%,V130500</t>
  </si>
  <si>
    <t>Pledges Receivable</t>
  </si>
  <si>
    <t>130500</t>
  </si>
  <si>
    <t>%,FACCOUNT,TGASB_34_35,X,NPLEDGES RECEIVABLE</t>
  </si>
  <si>
    <t>%,V135000</t>
  </si>
  <si>
    <t>Student loans rec -collections</t>
  </si>
  <si>
    <t>135000</t>
  </si>
  <si>
    <t>%,V136000</t>
  </si>
  <si>
    <t>Student loans rec-loans issued</t>
  </si>
  <si>
    <t>136000</t>
  </si>
  <si>
    <t>%,V137000</t>
  </si>
  <si>
    <t>Student loans-outstanding loan</t>
  </si>
  <si>
    <t>137000</t>
  </si>
  <si>
    <t>%,V137500</t>
  </si>
  <si>
    <t>Allow for uncoll student loans</t>
  </si>
  <si>
    <t>137500</t>
  </si>
  <si>
    <t>%,FACCOUNT,TGASB_34_35,X,NNOTES  RECEIVABLE</t>
  </si>
  <si>
    <t>%,V162000</t>
  </si>
  <si>
    <t>Discount on bonds pay</t>
  </si>
  <si>
    <t>162000</t>
  </si>
  <si>
    <t>%,V163000</t>
  </si>
  <si>
    <t>Deferred Loss Bond Refin</t>
  </si>
  <si>
    <t>163000</t>
  </si>
  <si>
    <t>%,V165100</t>
  </si>
  <si>
    <t>Bond issue cost</t>
  </si>
  <si>
    <t>165100</t>
  </si>
  <si>
    <t>%,FACCOUNT,TGASB_34_35,X,NDEFERRED AND OTHER</t>
  </si>
  <si>
    <t>%,V122100</t>
  </si>
  <si>
    <t>Long term-fixed pool-balance</t>
  </si>
  <si>
    <t>122100</t>
  </si>
  <si>
    <t>%,V122200</t>
  </si>
  <si>
    <t>Long term inv-bal pool-balance</t>
  </si>
  <si>
    <t>122200</t>
  </si>
  <si>
    <t>%,V122300</t>
  </si>
  <si>
    <t>Long term inv-sep inv-balance</t>
  </si>
  <si>
    <t>122300</t>
  </si>
  <si>
    <t>%,V122500</t>
  </si>
  <si>
    <t>Long term inv -unr gain (loss)</t>
  </si>
  <si>
    <t>122500</t>
  </si>
  <si>
    <t>%,V122750</t>
  </si>
  <si>
    <t>Long Term Inv-Art &amp; Museum Obj</t>
  </si>
  <si>
    <t>122750</t>
  </si>
  <si>
    <t>%,V122900</t>
  </si>
  <si>
    <t>Long term inv-cash &amp; cash eq</t>
  </si>
  <si>
    <t>122900</t>
  </si>
  <si>
    <t>%,V125000</t>
  </si>
  <si>
    <t>Accrued investment income</t>
  </si>
  <si>
    <t>125000</t>
  </si>
  <si>
    <t>%,FACCOUNT,TGASB_34_35,X,NLONG_TERM INVESTMENT</t>
  </si>
  <si>
    <t>%,V171000</t>
  </si>
  <si>
    <t>Land</t>
  </si>
  <si>
    <t>171000</t>
  </si>
  <si>
    <t>%,V172000</t>
  </si>
  <si>
    <t>Infrastructure</t>
  </si>
  <si>
    <t>172000</t>
  </si>
  <si>
    <t>%,V172900</t>
  </si>
  <si>
    <t>Infrastructure - accum deprec</t>
  </si>
  <si>
    <t>172900</t>
  </si>
  <si>
    <t>%,V173000</t>
  </si>
  <si>
    <t>Buildings</t>
  </si>
  <si>
    <t>173000</t>
  </si>
  <si>
    <t>%,V173900</t>
  </si>
  <si>
    <t>Buildings - accum depreciation</t>
  </si>
  <si>
    <t>173900</t>
  </si>
  <si>
    <t>%,V175000</t>
  </si>
  <si>
    <t>Furniture &amp; equipment</t>
  </si>
  <si>
    <t>175000</t>
  </si>
  <si>
    <t>%,V175900</t>
  </si>
  <si>
    <t>Furn &amp; equip - accum deprec</t>
  </si>
  <si>
    <t>175900</t>
  </si>
  <si>
    <t>%,V176000</t>
  </si>
  <si>
    <t>Books</t>
  </si>
  <si>
    <t>176000</t>
  </si>
  <si>
    <t>%,V178000</t>
  </si>
  <si>
    <t>Construction in progress</t>
  </si>
  <si>
    <t>178000</t>
  </si>
  <si>
    <t>%,V179000</t>
  </si>
  <si>
    <t>Art &amp; museum objects</t>
  </si>
  <si>
    <t>179000</t>
  </si>
  <si>
    <t>%,FACCOUNT,TGASB_34_35,X,NCAPITAL_ASSETS</t>
  </si>
  <si>
    <t xml:space="preserve">        Total Noncurrent Assets</t>
  </si>
  <si>
    <t>%,V210000</t>
  </si>
  <si>
    <t>Accts payable (automated feed)</t>
  </si>
  <si>
    <t>210000</t>
  </si>
  <si>
    <t>%,V211000</t>
  </si>
  <si>
    <t>Accts payable (manual entries)</t>
  </si>
  <si>
    <t>211000</t>
  </si>
  <si>
    <t>%,V211002</t>
  </si>
  <si>
    <t>Auxiliary accounts payable</t>
  </si>
  <si>
    <t>211002</t>
  </si>
  <si>
    <t>%,V211003</t>
  </si>
  <si>
    <t>Estimated payables</t>
  </si>
  <si>
    <t>211003</t>
  </si>
  <si>
    <t>%,V215000</t>
  </si>
  <si>
    <t>Missouri 2% Entertainment Tax</t>
  </si>
  <si>
    <t>215000</t>
  </si>
  <si>
    <t>%,V223000</t>
  </si>
  <si>
    <t>Other accruals</t>
  </si>
  <si>
    <t>223000</t>
  </si>
  <si>
    <t>%,R,FACCOUNT,TGASB_34_35,X,NACCOUNTS_PAYABLE,NOTHER_ACCRUALS</t>
  </si>
  <si>
    <t>%,V220000</t>
  </si>
  <si>
    <t>Accr salary &amp; ben (auto feed)</t>
  </si>
  <si>
    <t>220000</t>
  </si>
  <si>
    <t>%,V221000</t>
  </si>
  <si>
    <t>Accrued sal (manual entries)</t>
  </si>
  <si>
    <t>221000</t>
  </si>
  <si>
    <t>%,R,FACCOUNT,TGASB_34_35,X,NACCRUED_PAYROLL</t>
  </si>
  <si>
    <t>Accrued Payroll</t>
  </si>
  <si>
    <t>%,V225000</t>
  </si>
  <si>
    <t>Vacation pay accrual</t>
  </si>
  <si>
    <t>225000</t>
  </si>
  <si>
    <t>%,R,FACCOUNT,TGASB_34_35,X,NACCRUED VACATION</t>
  </si>
  <si>
    <t>Accrued Vacation</t>
  </si>
  <si>
    <t>%,R,FACCOUNT,TGASB_34_35,X,NACCRUED INTEREST</t>
  </si>
  <si>
    <t>Accrued Interest Payable</t>
  </si>
  <si>
    <t>%,R,FACCOUNT,TGASB_34_35,X,NACCRUED SELF INSURAN</t>
  </si>
  <si>
    <t>Accrued Self-Insurance Claims</t>
  </si>
  <si>
    <t>%,V231000</t>
  </si>
  <si>
    <t>Def rev-student fees</t>
  </si>
  <si>
    <t>231000</t>
  </si>
  <si>
    <t>%,V233000</t>
  </si>
  <si>
    <t>Def rev - other</t>
  </si>
  <si>
    <t>233000</t>
  </si>
  <si>
    <t>%,V240000</t>
  </si>
  <si>
    <t>Deposits</t>
  </si>
  <si>
    <t>240000</t>
  </si>
  <si>
    <t>%,R,FACCOUNT,TGASB_34_35,X,NDEFERRED_REV</t>
  </si>
  <si>
    <t>Deferred Revenue, Current</t>
  </si>
  <si>
    <t>%,V226000</t>
  </si>
  <si>
    <t>Payroll Withholdings-Employee</t>
  </si>
  <si>
    <t>226000</t>
  </si>
  <si>
    <t>%,R,FACCOUNT,TGASB_34_35,X,NPAYROLL WITHHOLDINGS</t>
  </si>
  <si>
    <t>Payroll Withholdings and Other Employee Benefits</t>
  </si>
  <si>
    <t>%,R,FACCOUNT,TGASB_34_35,X,NINVESTMENT PAYABLES</t>
  </si>
  <si>
    <t>Investment Settlements Payable</t>
  </si>
  <si>
    <t>%,V219900</t>
  </si>
  <si>
    <t>Collateral for sec (sec lend)</t>
  </si>
  <si>
    <t>219900</t>
  </si>
  <si>
    <t>%,R,FACCOUNT,TGASB_34_35,X,NCOLLATERAL SEC LEND</t>
  </si>
  <si>
    <t>%,R,FACCOUNT,TGASB_34_35,X,NCURRENT CAP LSE OBLI</t>
  </si>
  <si>
    <t>Capital Lease Obligations, current</t>
  </si>
  <si>
    <t>%,V252500</t>
  </si>
  <si>
    <t>Current Bonds Payable</t>
  </si>
  <si>
    <t>252500</t>
  </si>
  <si>
    <t>%,R,FACCOUNT,TGASB_34_35,X,NCURRENT BONDS PAYABL</t>
  </si>
  <si>
    <t>%,R,FACCOUNT,TGASB_34_35,X,NDUE TO OTHER FUNDS</t>
  </si>
  <si>
    <t>Due to Other Funds</t>
  </si>
  <si>
    <t xml:space="preserve">        Total Current Liabilities</t>
  </si>
  <si>
    <t>%,R,FACCOUNT,TGASB_34_35,X,NDEFERRED REVENUE</t>
  </si>
  <si>
    <t>%,R,FACCOUNT,TGASB_34_35,X,NCAPITAL LEASE OBLIG</t>
  </si>
  <si>
    <t>Capital Lease Obligations</t>
  </si>
  <si>
    <t>%,V252000</t>
  </si>
  <si>
    <t>Bonds pay</t>
  </si>
  <si>
    <t>252000</t>
  </si>
  <si>
    <t>%,R,FACCOUNT,TGASB_34_35,X,NBONDS_NOTES PAYABLE</t>
  </si>
  <si>
    <t xml:space="preserve">        Total Noncurrent Liabilities</t>
  </si>
  <si>
    <t>Reserved for Employees' Pension Plan</t>
  </si>
  <si>
    <t xml:space="preserve">        Total Net Assets</t>
  </si>
  <si>
    <t xml:space="preserve"> STATEMENT OF REVENUES, EXPENSES AND CHANGES IN NET ASSETS - BY FUND </t>
  </si>
  <si>
    <t>Total Funds</t>
  </si>
  <si>
    <t xml:space="preserve">Plant </t>
  </si>
  <si>
    <t>Agency and</t>
  </si>
  <si>
    <t>Other misc educational fees</t>
  </si>
  <si>
    <t>405000</t>
  </si>
  <si>
    <t>Act &amp; Fac Fees Fall grad&amp;prof</t>
  </si>
  <si>
    <t>406120</t>
  </si>
  <si>
    <t>Act &amp; Fac Fees-winter-undergra</t>
  </si>
  <si>
    <t>406210</t>
  </si>
  <si>
    <t>Student aid</t>
  </si>
  <si>
    <t>760001</t>
  </si>
  <si>
    <t>Undergraduate resident</t>
  </si>
  <si>
    <t>760100</t>
  </si>
  <si>
    <t>Undergraduate non-resident</t>
  </si>
  <si>
    <t>760200</t>
  </si>
  <si>
    <t>Graduate   resident</t>
  </si>
  <si>
    <t>760300</t>
  </si>
  <si>
    <t>Graduate  non-resident</t>
  </si>
  <si>
    <t>760400</t>
  </si>
  <si>
    <t>Professional resident</t>
  </si>
  <si>
    <t>760500</t>
  </si>
  <si>
    <t>Professional non resident</t>
  </si>
  <si>
    <t>760600</t>
  </si>
  <si>
    <t>Undergrad fee waivers resident</t>
  </si>
  <si>
    <t>760700</t>
  </si>
  <si>
    <t>Undergrad fee waivers non res</t>
  </si>
  <si>
    <t>760800</t>
  </si>
  <si>
    <t>Graduate fee waivers resident</t>
  </si>
  <si>
    <t>760900</t>
  </si>
  <si>
    <t>Graduate fee waivers non res</t>
  </si>
  <si>
    <t>761000</t>
  </si>
  <si>
    <t>Taxable Primary sales aux/educ</t>
  </si>
  <si>
    <t>420100</t>
  </si>
  <si>
    <t>Taxable Primary-athletic sales</t>
  </si>
  <si>
    <t>420200</t>
  </si>
  <si>
    <t>Non Taxable sales</t>
  </si>
  <si>
    <t>430000</t>
  </si>
  <si>
    <t>Sales and Services of Education Activities</t>
  </si>
  <si>
    <t>Auxiliary Enterprises:</t>
  </si>
  <si>
    <t xml:space="preserve">   Patient Medical Services</t>
  </si>
  <si>
    <t xml:space="preserve">   Other Medical Services</t>
  </si>
  <si>
    <t xml:space="preserve">   Other Auxiliary Enterprises</t>
  </si>
  <si>
    <t>Interest - notes rec - other</t>
  </si>
  <si>
    <t>440200</t>
  </si>
  <si>
    <t>Principal-not rec-teach canc&gt;</t>
  </si>
  <si>
    <t>441000</t>
  </si>
  <si>
    <t>Principal-notes rec-law enforc</t>
  </si>
  <si>
    <t>441200</t>
  </si>
  <si>
    <t>Principal-notes rec-teach-cert</t>
  </si>
  <si>
    <t>441300</t>
  </si>
  <si>
    <t>Principal-notes rec-nurse/medt</t>
  </si>
  <si>
    <t>441400</t>
  </si>
  <si>
    <t>Principal-notes rec-chld/fam/e</t>
  </si>
  <si>
    <t>441600</t>
  </si>
  <si>
    <t>Prin canc-univ loan bad debt</t>
  </si>
  <si>
    <t>891400</t>
  </si>
  <si>
    <t>Prin cancel-teacher &gt;7/1/72</t>
  </si>
  <si>
    <t>891900</t>
  </si>
  <si>
    <t>Prin cancel-law enforcement</t>
  </si>
  <si>
    <t>892100</t>
  </si>
  <si>
    <t>Prin canc-teacher-certain sub</t>
  </si>
  <si>
    <t>892200</t>
  </si>
  <si>
    <t>Prin cancel-nurse/med tech</t>
  </si>
  <si>
    <t>892300</t>
  </si>
  <si>
    <t>Prin cancellation-HRI/EI</t>
  </si>
  <si>
    <t>892500</t>
  </si>
  <si>
    <t>Misc Revenue</t>
  </si>
  <si>
    <t>494001</t>
  </si>
  <si>
    <t>Misc Revenue-tax primary Loc</t>
  </si>
  <si>
    <t>494100</t>
  </si>
  <si>
    <t>Misc Revenue-tax non-prim loc</t>
  </si>
  <si>
    <t>494500</t>
  </si>
  <si>
    <t>Misc Revenue-non taxable</t>
  </si>
  <si>
    <t>495000</t>
  </si>
  <si>
    <t>Royalties</t>
  </si>
  <si>
    <t>495050</t>
  </si>
  <si>
    <t>Indirect Costs-Grantor</t>
  </si>
  <si>
    <t>981000</t>
  </si>
  <si>
    <t>Cost Shar Ofsts-IDC C/S Granto</t>
  </si>
  <si>
    <t>993000</t>
  </si>
  <si>
    <t>S&amp;W-Rank Fac(tenure &amp; ten tr)</t>
  </si>
  <si>
    <t>701000</t>
  </si>
  <si>
    <t>S&amp;W-Ranked Faculty - other</t>
  </si>
  <si>
    <t>702000</t>
  </si>
  <si>
    <t>S&amp;W-Other Teach &amp; Res Staff</t>
  </si>
  <si>
    <t>703000</t>
  </si>
  <si>
    <t>S&amp;W-GTA's/GRA's</t>
  </si>
  <si>
    <t>704000</t>
  </si>
  <si>
    <t>S&amp;W-Admin &amp; Support</t>
  </si>
  <si>
    <t>705000</t>
  </si>
  <si>
    <t>S&amp;W-Exempt executive/admin</t>
  </si>
  <si>
    <t>705100</t>
  </si>
  <si>
    <t>S&amp;W-Exempt professional</t>
  </si>
  <si>
    <t>705200</t>
  </si>
  <si>
    <t>S&amp;W-Non-Exempt technical</t>
  </si>
  <si>
    <t>706200</t>
  </si>
  <si>
    <t>S&amp;W-Office/clerical</t>
  </si>
  <si>
    <t>706300</t>
  </si>
  <si>
    <t>S&amp;W-Non-Exempt crafts &amp; trades</t>
  </si>
  <si>
    <t>706400</t>
  </si>
  <si>
    <t>S&amp;W-Non-Exempt service</t>
  </si>
  <si>
    <t>706500</t>
  </si>
  <si>
    <t>S&amp;W-Student employees</t>
  </si>
  <si>
    <t>707100</t>
  </si>
  <si>
    <t>S&amp;W-Other</t>
  </si>
  <si>
    <t>708000</t>
  </si>
  <si>
    <t>S&amp;W-Accrued vacation</t>
  </si>
  <si>
    <t>708200</t>
  </si>
  <si>
    <t>S&amp;W-Non-payroll salaries</t>
  </si>
  <si>
    <t>708300</t>
  </si>
  <si>
    <t>710000</t>
  </si>
  <si>
    <t>SB-Ranked Fac (ten &amp; ten tr)</t>
  </si>
  <si>
    <t>710100</t>
  </si>
  <si>
    <t>SB-Ranked Faculty - other</t>
  </si>
  <si>
    <t>710200</t>
  </si>
  <si>
    <t>SB-Other teaching and research</t>
  </si>
  <si>
    <t>710300</t>
  </si>
  <si>
    <t>SB-GTA's/GRA's</t>
  </si>
  <si>
    <t>710400</t>
  </si>
  <si>
    <t>SB-Exempt executive/admin</t>
  </si>
  <si>
    <t>710500</t>
  </si>
  <si>
    <t>SB-Exempt professional</t>
  </si>
  <si>
    <t>710600</t>
  </si>
  <si>
    <t>SB-Non-exempt technical</t>
  </si>
  <si>
    <t>710800</t>
  </si>
  <si>
    <t>SB-Non-exempt office/clerical</t>
  </si>
  <si>
    <t>710900</t>
  </si>
  <si>
    <t>SB-Non-exempt crafts and trade</t>
  </si>
  <si>
    <t>711000</t>
  </si>
  <si>
    <t>SB-Non-exempt service</t>
  </si>
  <si>
    <t>711100</t>
  </si>
  <si>
    <t>SB-Non-exempt students</t>
  </si>
  <si>
    <t>711200</t>
  </si>
  <si>
    <t>SB-Non-payroll salaries</t>
  </si>
  <si>
    <t>713000</t>
  </si>
  <si>
    <t>SB-Educational assist-summer</t>
  </si>
  <si>
    <t>714000</t>
  </si>
  <si>
    <t>SB-Educational assist-fall</t>
  </si>
  <si>
    <t>714100</t>
  </si>
  <si>
    <t>SB-Educational assist-winter</t>
  </si>
  <si>
    <t>714200</t>
  </si>
  <si>
    <t>SB-Moving expense</t>
  </si>
  <si>
    <t>715000</t>
  </si>
  <si>
    <t>SB-In kind room &amp; board</t>
  </si>
  <si>
    <t>716000</t>
  </si>
  <si>
    <t>SB-Vacation liability</t>
  </si>
  <si>
    <t>717000</t>
  </si>
  <si>
    <t>SB-Other</t>
  </si>
  <si>
    <t>718000</t>
  </si>
  <si>
    <t>Other Allocations/Transfers In</t>
  </si>
  <si>
    <t>393000</t>
  </si>
  <si>
    <t>Internal sales &amp; services</t>
  </si>
  <si>
    <t>450000</t>
  </si>
  <si>
    <t>Suspense items-feeders</t>
  </si>
  <si>
    <t>450010</t>
  </si>
  <si>
    <t>Pharmacy</t>
  </si>
  <si>
    <t>450500</t>
  </si>
  <si>
    <t>X-Ray</t>
  </si>
  <si>
    <t>450600</t>
  </si>
  <si>
    <t>Cost of Goods Sold</t>
  </si>
  <si>
    <t>600000</t>
  </si>
  <si>
    <t>COGS Computer supplies</t>
  </si>
  <si>
    <t>600800</t>
  </si>
  <si>
    <t>COGS Food</t>
  </si>
  <si>
    <t>601300</t>
  </si>
  <si>
    <t>COGS Freight</t>
  </si>
  <si>
    <t>601400</t>
  </si>
  <si>
    <t>COGS Paper</t>
  </si>
  <si>
    <t>603000</t>
  </si>
  <si>
    <t>COGS Printing</t>
  </si>
  <si>
    <t>603100</t>
  </si>
  <si>
    <t>COGS Software</t>
  </si>
  <si>
    <t>603700</t>
  </si>
  <si>
    <t>COGS Supplies</t>
  </si>
  <si>
    <t>603800</t>
  </si>
  <si>
    <t>Department operating expense</t>
  </si>
  <si>
    <t>720001</t>
  </si>
  <si>
    <t>Business travel &amp; meeting exp.</t>
  </si>
  <si>
    <t>721000</t>
  </si>
  <si>
    <t>Bus travel-domestic-in state</t>
  </si>
  <si>
    <t>721100</t>
  </si>
  <si>
    <t>Bus travel-domestic-out state</t>
  </si>
  <si>
    <t>721200</t>
  </si>
  <si>
    <t>Bus travel-foreign</t>
  </si>
  <si>
    <t>721300</t>
  </si>
  <si>
    <t>Bus travel-job candidate exp</t>
  </si>
  <si>
    <t>721400</t>
  </si>
  <si>
    <t>Charter Travel</t>
  </si>
  <si>
    <t>721410</t>
  </si>
  <si>
    <t>Commercial Travel</t>
  </si>
  <si>
    <t>721420</t>
  </si>
  <si>
    <t>Team Travel</t>
  </si>
  <si>
    <t>721430</t>
  </si>
  <si>
    <t>Recruiting Travel</t>
  </si>
  <si>
    <t>721450</t>
  </si>
  <si>
    <t>Public Relations</t>
  </si>
  <si>
    <t>721460</t>
  </si>
  <si>
    <t>Bus mtg expense-equip rental</t>
  </si>
  <si>
    <t>721500</t>
  </si>
  <si>
    <t>Business mtg exp-room rental</t>
  </si>
  <si>
    <t>721600</t>
  </si>
  <si>
    <t>Business mtg exp-food catering</t>
  </si>
  <si>
    <t>721700</t>
  </si>
  <si>
    <t>Bus mtg exp- other services</t>
  </si>
  <si>
    <t>721800</t>
  </si>
  <si>
    <t>Business travel A-21 exclusion</t>
  </si>
  <si>
    <t>721900</t>
  </si>
  <si>
    <t>Faculty &amp; staff training &amp; dev</t>
  </si>
  <si>
    <t>722000</t>
  </si>
  <si>
    <t>Fac/staff trng&amp;dev-meeting exp</t>
  </si>
  <si>
    <t>722100</t>
  </si>
  <si>
    <t>Fac/staff trng&amp;dev-consultant</t>
  </si>
  <si>
    <t>722200</t>
  </si>
  <si>
    <t>F/S t/d-trav prof dev instate</t>
  </si>
  <si>
    <t>722300</t>
  </si>
  <si>
    <t>F/S t/d-trav prof dev outstate</t>
  </si>
  <si>
    <t>722400</t>
  </si>
  <si>
    <t>F/S trng &amp; dev A-21 exclusion</t>
  </si>
  <si>
    <t>722600</t>
  </si>
  <si>
    <t>Postage/delivery services</t>
  </si>
  <si>
    <t>723000</t>
  </si>
  <si>
    <t>Postage</t>
  </si>
  <si>
    <t>723100</t>
  </si>
  <si>
    <t>Courier services</t>
  </si>
  <si>
    <t>723200</t>
  </si>
  <si>
    <t>Express mail delivery service</t>
  </si>
  <si>
    <t>723300</t>
  </si>
  <si>
    <t>Other shipping charges</t>
  </si>
  <si>
    <t>723400</t>
  </si>
  <si>
    <t>Postage A-21 exclusion</t>
  </si>
  <si>
    <t>723500</t>
  </si>
  <si>
    <t>Telephone/fax services</t>
  </si>
  <si>
    <t>724000</t>
  </si>
  <si>
    <t>Telephone/equipment</t>
  </si>
  <si>
    <t>724100</t>
  </si>
  <si>
    <t>Telephone change services</t>
  </si>
  <si>
    <t>724200</t>
  </si>
  <si>
    <t>Wire services</t>
  </si>
  <si>
    <t>724400</t>
  </si>
  <si>
    <t>Cell phone charges</t>
  </si>
  <si>
    <t>724500</t>
  </si>
  <si>
    <t>Beepers</t>
  </si>
  <si>
    <t>724600</t>
  </si>
  <si>
    <t>Wats</t>
  </si>
  <si>
    <t>724700</t>
  </si>
  <si>
    <t>Telephone A-21 Exclusion</t>
  </si>
  <si>
    <t>724900</t>
  </si>
  <si>
    <t>Marketing/advertising expense</t>
  </si>
  <si>
    <t>725000</t>
  </si>
  <si>
    <t>Advertising</t>
  </si>
  <si>
    <t>725100</t>
  </si>
  <si>
    <t>Radio advertising</t>
  </si>
  <si>
    <t>725300</t>
  </si>
  <si>
    <t>Newspaper advertising</t>
  </si>
  <si>
    <t>725400</t>
  </si>
  <si>
    <t>Marketing A-21 exclusion</t>
  </si>
  <si>
    <t>725500</t>
  </si>
  <si>
    <t>Insurance</t>
  </si>
  <si>
    <t>726000</t>
  </si>
  <si>
    <t>Copy Service</t>
  </si>
  <si>
    <t>727000</t>
  </si>
  <si>
    <t>Publishing/printing</t>
  </si>
  <si>
    <t>727100</t>
  </si>
  <si>
    <t>Reproduction cost</t>
  </si>
  <si>
    <t>727200</t>
  </si>
  <si>
    <t>Copy service A-21 exclusion</t>
  </si>
  <si>
    <t>727300</t>
  </si>
  <si>
    <t>Supplies</t>
  </si>
  <si>
    <t>730000</t>
  </si>
  <si>
    <t>Office supplies</t>
  </si>
  <si>
    <t>730100</t>
  </si>
  <si>
    <t>Reproc Non-Pt Chg Items</t>
  </si>
  <si>
    <t>730110</t>
  </si>
  <si>
    <t>Protective Footwear</t>
  </si>
  <si>
    <t>730170</t>
  </si>
  <si>
    <t>Subscriptions,books,periodical</t>
  </si>
  <si>
    <t>730200</t>
  </si>
  <si>
    <t>Instructional supplies</t>
  </si>
  <si>
    <t>730300</t>
  </si>
  <si>
    <t>Athletic supplies</t>
  </si>
  <si>
    <t>730400</t>
  </si>
  <si>
    <t>Recruiting Supplies</t>
  </si>
  <si>
    <t>730450</t>
  </si>
  <si>
    <t>Lab supplies</t>
  </si>
  <si>
    <t>730500</t>
  </si>
  <si>
    <t>Student supplies</t>
  </si>
  <si>
    <t>730600</t>
  </si>
  <si>
    <t>Training supplies</t>
  </si>
  <si>
    <t>730700</t>
  </si>
  <si>
    <t>Uniforms</t>
  </si>
  <si>
    <t>730800</t>
  </si>
  <si>
    <t>Gasoline</t>
  </si>
  <si>
    <t>730900</t>
  </si>
  <si>
    <t>Diesel</t>
  </si>
  <si>
    <t>731000</t>
  </si>
  <si>
    <t>Diesel  - off road</t>
  </si>
  <si>
    <t>731100</t>
  </si>
  <si>
    <t>Photography</t>
  </si>
  <si>
    <t>731200</t>
  </si>
  <si>
    <t>Cleaning supplies</t>
  </si>
  <si>
    <t>731300</t>
  </si>
  <si>
    <t>Laundry supplies</t>
  </si>
  <si>
    <t>731400</t>
  </si>
  <si>
    <t>Shop supplies</t>
  </si>
  <si>
    <t>731600</t>
  </si>
  <si>
    <t>Research animals expense</t>
  </si>
  <si>
    <t>731700</t>
  </si>
  <si>
    <t>Food stores - misc food</t>
  </si>
  <si>
    <t>731900</t>
  </si>
  <si>
    <t>Food stores - paper supplies</t>
  </si>
  <si>
    <t>732000</t>
  </si>
  <si>
    <t>Food stores - baked goods</t>
  </si>
  <si>
    <t>732300</t>
  </si>
  <si>
    <t>Food stores - fruit</t>
  </si>
  <si>
    <t>732400</t>
  </si>
  <si>
    <t>Food stores - groceries</t>
  </si>
  <si>
    <t>732600</t>
  </si>
  <si>
    <t>Food stores - other</t>
  </si>
  <si>
    <t>732800</t>
  </si>
  <si>
    <t>Reproduction supplies</t>
  </si>
  <si>
    <t>733600</t>
  </si>
  <si>
    <t>Non-medical supplies</t>
  </si>
  <si>
    <t>733700</t>
  </si>
  <si>
    <t>Radiology supplies</t>
  </si>
  <si>
    <t>733800</t>
  </si>
  <si>
    <t>Special Order Patient Chargeab</t>
  </si>
  <si>
    <t>733820</t>
  </si>
  <si>
    <t>Drugs</t>
  </si>
  <si>
    <t>733870</t>
  </si>
  <si>
    <t>Photography dark room supplies</t>
  </si>
  <si>
    <t>734000</t>
  </si>
  <si>
    <t>Supplies A-21 exclusion</t>
  </si>
  <si>
    <t>734100</t>
  </si>
  <si>
    <t>Dues/memberships</t>
  </si>
  <si>
    <t>738000</t>
  </si>
  <si>
    <t>Employees dues to prof assoc</t>
  </si>
  <si>
    <t>738100</t>
  </si>
  <si>
    <t>Employees dues to other orgs</t>
  </si>
  <si>
    <t>738200</t>
  </si>
  <si>
    <t>University memberships</t>
  </si>
  <si>
    <t>738300</t>
  </si>
  <si>
    <t>Computing expense</t>
  </si>
  <si>
    <t>739000</t>
  </si>
  <si>
    <t>Direct computer cost</t>
  </si>
  <si>
    <t>739100</t>
  </si>
  <si>
    <t>Computer supplies</t>
  </si>
  <si>
    <t>739200</t>
  </si>
  <si>
    <t>Computer software</t>
  </si>
  <si>
    <t>739300</t>
  </si>
  <si>
    <t>Network charges</t>
  </si>
  <si>
    <t>739400</t>
  </si>
  <si>
    <t>Data port charges billable</t>
  </si>
  <si>
    <t>739600</t>
  </si>
  <si>
    <t>Programs/support</t>
  </si>
  <si>
    <t>739700</t>
  </si>
  <si>
    <t>Contracts/agreements/license</t>
  </si>
  <si>
    <t>739800</t>
  </si>
  <si>
    <t>Non-capital equipment</t>
  </si>
  <si>
    <t>740002</t>
  </si>
  <si>
    <t>Computers - Non Capital</t>
  </si>
  <si>
    <t>740100</t>
  </si>
  <si>
    <t>Office Equipment - Non Capital</t>
  </si>
  <si>
    <t>740200</t>
  </si>
  <si>
    <t>Other Equipment - Non Capital</t>
  </si>
  <si>
    <t>740300</t>
  </si>
  <si>
    <t>Classroom Equip - Non Capital</t>
  </si>
  <si>
    <t>740400</t>
  </si>
  <si>
    <t>Laboratory - Non Capital</t>
  </si>
  <si>
    <t>740500</t>
  </si>
  <si>
    <t>Furniture - Non Capital</t>
  </si>
  <si>
    <t>740600</t>
  </si>
  <si>
    <t>Fertilizer &amp; chemicals</t>
  </si>
  <si>
    <t>741400</t>
  </si>
  <si>
    <t>Rent/Lease Office Equipment</t>
  </si>
  <si>
    <t>741600</t>
  </si>
  <si>
    <t>Rent/Lease Office Equip A-21</t>
  </si>
  <si>
    <t>741610</t>
  </si>
  <si>
    <t>Other misc expense</t>
  </si>
  <si>
    <t>742000</t>
  </si>
  <si>
    <t>Commissions</t>
  </si>
  <si>
    <t>742200</t>
  </si>
  <si>
    <t>Contracts</t>
  </si>
  <si>
    <t>742300</t>
  </si>
  <si>
    <t>Payouts</t>
  </si>
  <si>
    <t>742400</t>
  </si>
  <si>
    <t>Service charge</t>
  </si>
  <si>
    <t>742600</t>
  </si>
  <si>
    <t>Bad Debt Expense</t>
  </si>
  <si>
    <t>742860</t>
  </si>
  <si>
    <t>Field day</t>
  </si>
  <si>
    <t>743100</t>
  </si>
  <si>
    <t>Awards</t>
  </si>
  <si>
    <t>743200</t>
  </si>
  <si>
    <t>Other dept exp A-21 exclusion</t>
  </si>
  <si>
    <t>743300</t>
  </si>
  <si>
    <t>Book loan</t>
  </si>
  <si>
    <t>743500</t>
  </si>
  <si>
    <t>Credit card charges</t>
  </si>
  <si>
    <t>743700</t>
  </si>
  <si>
    <t>Professional services</t>
  </si>
  <si>
    <t>750000</t>
  </si>
  <si>
    <t>Consulting services</t>
  </si>
  <si>
    <t>750100</t>
  </si>
  <si>
    <t>Consulting Travel-Non Taxable</t>
  </si>
  <si>
    <t>750110</t>
  </si>
  <si>
    <t>Research Participant Fee</t>
  </si>
  <si>
    <t>750120</t>
  </si>
  <si>
    <t>Interpreter services</t>
  </si>
  <si>
    <t>750200</t>
  </si>
  <si>
    <t>Moving services</t>
  </si>
  <si>
    <t>750300</t>
  </si>
  <si>
    <t>Locksmith services</t>
  </si>
  <si>
    <t>750400</t>
  </si>
  <si>
    <t>Recycling pick-up</t>
  </si>
  <si>
    <t>750500</t>
  </si>
  <si>
    <t>Brinks services</t>
  </si>
  <si>
    <t>750600</t>
  </si>
  <si>
    <t>Trash removal/hauling</t>
  </si>
  <si>
    <t>750800</t>
  </si>
  <si>
    <t>Other professional fees</t>
  </si>
  <si>
    <t>750900</t>
  </si>
  <si>
    <t>Temp services</t>
  </si>
  <si>
    <t>751000</t>
  </si>
  <si>
    <t>Security</t>
  </si>
  <si>
    <t>751100</t>
  </si>
  <si>
    <t>Continuing Ed Support</t>
  </si>
  <si>
    <t>751200</t>
  </si>
  <si>
    <t>Speaker honorium</t>
  </si>
  <si>
    <t>751300</t>
  </si>
  <si>
    <t>Profess Serv-A-21 exclusion</t>
  </si>
  <si>
    <t>751400</t>
  </si>
  <si>
    <t>Use fees</t>
  </si>
  <si>
    <t>755000</t>
  </si>
  <si>
    <t>Subcontracts &lt;$25,000</t>
  </si>
  <si>
    <t>765001</t>
  </si>
  <si>
    <t>Subcontract &lt;$25,000-higher ed</t>
  </si>
  <si>
    <t>765100</t>
  </si>
  <si>
    <t>Subcontracts &gt;$25,000</t>
  </si>
  <si>
    <t>766001</t>
  </si>
  <si>
    <t>Library Acquisition-NonCapital</t>
  </si>
  <si>
    <t>788200</t>
  </si>
  <si>
    <t>Equipment - M &amp; R Non Capital</t>
  </si>
  <si>
    <t>789000</t>
  </si>
  <si>
    <t>Vehicle Maint &amp; Repair Non-Cap</t>
  </si>
  <si>
    <t>789050</t>
  </si>
  <si>
    <t>M &amp; R Pat Care Equip - Non Cap</t>
  </si>
  <si>
    <t>789100</t>
  </si>
  <si>
    <t>Vendor Serv Contracts Non Cap</t>
  </si>
  <si>
    <t>789300</t>
  </si>
  <si>
    <t>Non-Contracted Service</t>
  </si>
  <si>
    <t>789400</t>
  </si>
  <si>
    <t>Rent/Lease Space &amp; Cap Equip</t>
  </si>
  <si>
    <t>789500</t>
  </si>
  <si>
    <t>Rent/Lease Space (buildings)</t>
  </si>
  <si>
    <t>789510</t>
  </si>
  <si>
    <t>Rent/Lease Capital Equipment</t>
  </si>
  <si>
    <t>789520</t>
  </si>
  <si>
    <t>Rent/Lease Sp &amp; Cap Eq A-21</t>
  </si>
  <si>
    <t>789530</t>
  </si>
  <si>
    <t>Grounds service Non Cap</t>
  </si>
  <si>
    <t>791000</t>
  </si>
  <si>
    <t>Landscape/Grounds non capital</t>
  </si>
  <si>
    <t>792000</t>
  </si>
  <si>
    <t>Building services Non Cap</t>
  </si>
  <si>
    <t>794000</t>
  </si>
  <si>
    <t>Bldgs-M&amp;R-non capital</t>
  </si>
  <si>
    <t>795000</t>
  </si>
  <si>
    <t>Minor renova/rehab non capital</t>
  </si>
  <si>
    <t>796000</t>
  </si>
  <si>
    <t>Utility dist-non capital</t>
  </si>
  <si>
    <t>797500</t>
  </si>
  <si>
    <t>Utilities</t>
  </si>
  <si>
    <t>800000</t>
  </si>
  <si>
    <t>Univ electricity</t>
  </si>
  <si>
    <t>800100</t>
  </si>
  <si>
    <t>Utilities-outside vendor</t>
  </si>
  <si>
    <t>810001</t>
  </si>
  <si>
    <t>Vendor electricity</t>
  </si>
  <si>
    <t>810100</t>
  </si>
  <si>
    <t>Vendor water</t>
  </si>
  <si>
    <t>810200</t>
  </si>
  <si>
    <t>Vendor sewer</t>
  </si>
  <si>
    <t>810300</t>
  </si>
  <si>
    <t>Vendor natural gas</t>
  </si>
  <si>
    <t>810500</t>
  </si>
  <si>
    <t>Vendor - Cable TV Services</t>
  </si>
  <si>
    <t>810800</t>
  </si>
  <si>
    <t>Loss/Gain on assets - AM</t>
  </si>
  <si>
    <t>822200</t>
  </si>
  <si>
    <t>Other Allocations/Transfer Out</t>
  </si>
  <si>
    <t>863001</t>
  </si>
  <si>
    <t>Full costing</t>
  </si>
  <si>
    <t>863100</t>
  </si>
  <si>
    <t>Full costing (capital pool)</t>
  </si>
  <si>
    <t>863200</t>
  </si>
  <si>
    <t>Subsidy</t>
  </si>
  <si>
    <t>864000</t>
  </si>
  <si>
    <t>Work Study/SEOG</t>
  </si>
  <si>
    <t>865000</t>
  </si>
  <si>
    <t>Close out fixed price contract</t>
  </si>
  <si>
    <t>867000</t>
  </si>
  <si>
    <t>Other Expenditures</t>
  </si>
  <si>
    <t>868000</t>
  </si>
  <si>
    <t>Cont Ed Income Sharing</t>
  </si>
  <si>
    <t>868300</t>
  </si>
  <si>
    <t>Collection expense</t>
  </si>
  <si>
    <t>893700</t>
  </si>
  <si>
    <t>Legal expense</t>
  </si>
  <si>
    <t>893800</t>
  </si>
  <si>
    <t>Custodian fees/bank fees</t>
  </si>
  <si>
    <t>895000</t>
  </si>
  <si>
    <t>Scholarshp &amp; Fellowshp Csh Pmt</t>
  </si>
  <si>
    <t>764000</t>
  </si>
  <si>
    <t>Equipment assets offset</t>
  </si>
  <si>
    <t>501000</t>
  </si>
  <si>
    <t>Building, Infra, CIP offset</t>
  </si>
  <si>
    <t>502000</t>
  </si>
  <si>
    <t>Land offset</t>
  </si>
  <si>
    <t>503000</t>
  </si>
  <si>
    <t>Library Books offset</t>
  </si>
  <si>
    <t>504000</t>
  </si>
  <si>
    <t>Artwork offset</t>
  </si>
  <si>
    <t>505500</t>
  </si>
  <si>
    <t>Equipment &gt; $5,000</t>
  </si>
  <si>
    <t>770000</t>
  </si>
  <si>
    <t>Computers - Capital</t>
  </si>
  <si>
    <t>777100</t>
  </si>
  <si>
    <t>Other Equipment - Capital</t>
  </si>
  <si>
    <t>777400</t>
  </si>
  <si>
    <t>Laboratory - Capital</t>
  </si>
  <si>
    <t>777600</t>
  </si>
  <si>
    <t>Vehicles - Capital</t>
  </si>
  <si>
    <t>777800</t>
  </si>
  <si>
    <t>Field &amp; facilities equip - Cap</t>
  </si>
  <si>
    <t>777900</t>
  </si>
  <si>
    <t>Library acquisitions</t>
  </si>
  <si>
    <t>780000</t>
  </si>
  <si>
    <t>Library Acquisition-Capital</t>
  </si>
  <si>
    <t>788100</t>
  </si>
  <si>
    <t>Landscape/Grounds capital</t>
  </si>
  <si>
    <t>793000</t>
  </si>
  <si>
    <t>Bldg reno/rehab capital</t>
  </si>
  <si>
    <t>796500</t>
  </si>
  <si>
    <t>Bldg repair - capital</t>
  </si>
  <si>
    <t>797000</t>
  </si>
  <si>
    <t>Utility dist-capital</t>
  </si>
  <si>
    <t>798000</t>
  </si>
  <si>
    <t>798500</t>
  </si>
  <si>
    <t>New construction proj-building</t>
  </si>
  <si>
    <t>799000</t>
  </si>
  <si>
    <t>Other capital improvements</t>
  </si>
  <si>
    <t>799500</t>
  </si>
  <si>
    <t>Artwork &amp; Museum Objects &gt;5000</t>
  </si>
  <si>
    <t>799600</t>
  </si>
  <si>
    <t>Capital Expense</t>
  </si>
  <si>
    <t>Building depreciation</t>
  </si>
  <si>
    <t>821000</t>
  </si>
  <si>
    <t>Equipment depreciation</t>
  </si>
  <si>
    <t>822000</t>
  </si>
  <si>
    <t>Infrastructure depreciation</t>
  </si>
  <si>
    <t>822500</t>
  </si>
  <si>
    <t xml:space="preserve">Operating Income (Loss) before State Appropriations </t>
  </si>
  <si>
    <t xml:space="preserve">   and Nonoperating Revenues (Expenses) and Transfers</t>
  </si>
  <si>
    <t xml:space="preserve">Operating Income (Loss) after State Appropriations, </t>
  </si>
  <si>
    <t xml:space="preserve">   before Nonoperating Revenues (Expenses) and Transfers</t>
  </si>
  <si>
    <t>Federal Coop Extension approp</t>
  </si>
  <si>
    <t>410100</t>
  </si>
  <si>
    <t>Endowment income-balanced pool</t>
  </si>
  <si>
    <t>470100</t>
  </si>
  <si>
    <t>Endowment income - fixed pool</t>
  </si>
  <si>
    <t>470200</t>
  </si>
  <si>
    <t>Endowment income -annual distr</t>
  </si>
  <si>
    <t>470300</t>
  </si>
  <si>
    <t>Endowment income -state match</t>
  </si>
  <si>
    <t>470400</t>
  </si>
  <si>
    <t>Endowment income -sep invested</t>
  </si>
  <si>
    <t>470500</t>
  </si>
  <si>
    <t>Endow Income-Spec Instructions</t>
  </si>
  <si>
    <t>470600</t>
  </si>
  <si>
    <t>Endow Income-Pooled Income Fnd</t>
  </si>
  <si>
    <t>470700</t>
  </si>
  <si>
    <t>Investment income</t>
  </si>
  <si>
    <t>475000</t>
  </si>
  <si>
    <t>Real gain(loss)-sale of invest</t>
  </si>
  <si>
    <t>475600</t>
  </si>
  <si>
    <t>Unrealized gain(loss)</t>
  </si>
  <si>
    <t>475700</t>
  </si>
  <si>
    <t>Investment and Endowment Income</t>
  </si>
  <si>
    <t>Retire of Indebtedness</t>
  </si>
  <si>
    <t>506000</t>
  </si>
  <si>
    <t>Debt service - principal</t>
  </si>
  <si>
    <t>900000</t>
  </si>
  <si>
    <t>Debt service - interest</t>
  </si>
  <si>
    <t>901000</t>
  </si>
  <si>
    <t>Amortized Discount</t>
  </si>
  <si>
    <t>901002</t>
  </si>
  <si>
    <t>Amortized Issue Costs</t>
  </si>
  <si>
    <t>901003</t>
  </si>
  <si>
    <t>Amortized Bond Loss</t>
  </si>
  <si>
    <t>901004</t>
  </si>
  <si>
    <t>Investment in plant-rec debt</t>
  </si>
  <si>
    <t>914000</t>
  </si>
  <si>
    <t>Retirement Benefits, Net of University Contribution</t>
  </si>
  <si>
    <t>Payments to beneficiaries</t>
  </si>
  <si>
    <t>930000</t>
  </si>
  <si>
    <t>Payments to Beneficiaries</t>
  </si>
  <si>
    <t xml:space="preserve">    Net Nonoperating Revenues (Expenses) before </t>
  </si>
  <si>
    <t xml:space="preserve">    Income (Loss) Before Capital and Endowment Additions and Transfers</t>
  </si>
  <si>
    <t>Mandatory Transfers In</t>
  </si>
  <si>
    <t>390000</t>
  </si>
  <si>
    <t>Mandatory Trfs In-DRT</t>
  </si>
  <si>
    <t>390100</t>
  </si>
  <si>
    <t>Mandatory Trf In -Other</t>
  </si>
  <si>
    <t>390300</t>
  </si>
  <si>
    <t>Mandatory Trfs Out</t>
  </si>
  <si>
    <t>860001</t>
  </si>
  <si>
    <t>Mand Trf Out - Debt Retirement</t>
  </si>
  <si>
    <t>861100</t>
  </si>
  <si>
    <t>Mand Trf Out - Other</t>
  </si>
  <si>
    <t>861300</t>
  </si>
  <si>
    <t xml:space="preserve">    Net Other Nonoperating Revenues (Expenses) before Transfers </t>
  </si>
  <si>
    <t>Non Mandatory Trfs In</t>
  </si>
  <si>
    <t>391000</t>
  </si>
  <si>
    <t>Non Man Trf In R&amp;R(NonCapPl)</t>
  </si>
  <si>
    <t>391100</t>
  </si>
  <si>
    <t>NonMand Trf In R&amp;R(Cap Pool)</t>
  </si>
  <si>
    <t>391200</t>
  </si>
  <si>
    <t>NonMan Trf In Other</t>
  </si>
  <si>
    <t>391300</t>
  </si>
  <si>
    <t>Non Mandatory Trf Out</t>
  </si>
  <si>
    <t>862001</t>
  </si>
  <si>
    <t>Non-Mand Out-R&amp;R(non-cap pool)</t>
  </si>
  <si>
    <t>862100</t>
  </si>
  <si>
    <t>Non-Mand Out-R&amp;R(capital pool)</t>
  </si>
  <si>
    <t>862200</t>
  </si>
  <si>
    <t>Non-Mand Trf Out - Other</t>
  </si>
  <si>
    <t>862300</t>
  </si>
  <si>
    <t>General Revenue Allocations</t>
  </si>
  <si>
    <t xml:space="preserve">    Net Nonoperating Revenues (Expenses) andTransfers</t>
  </si>
  <si>
    <t xml:space="preserve">             Increase (Decrease) in Net Assets</t>
  </si>
  <si>
    <t>Net Assets (Fund Equity)</t>
  </si>
  <si>
    <t>300000</t>
  </si>
  <si>
    <t>Net Assets, Beginning of Year</t>
  </si>
  <si>
    <t>Accumulative Effect of Change in Accounting Principle</t>
  </si>
  <si>
    <t>Net Assets, Beginning of Year, Adjusted</t>
  </si>
  <si>
    <t>%,QKRDJ_UGL_GASB_35_FIN_STMTS</t>
  </si>
  <si>
    <t>%,FFUND_CODE,TGASB_34_35_FUND,NPLANT_FUNDS_UNR</t>
  </si>
  <si>
    <t>%,FFUND_CODE,TGASB_34_35_FUND,NPLANT_FUNDS_NONEXP</t>
  </si>
  <si>
    <t xml:space="preserve">Agency </t>
  </si>
  <si>
    <t>%,V405000</t>
  </si>
  <si>
    <t>%,V406120</t>
  </si>
  <si>
    <t>%,V406210</t>
  </si>
  <si>
    <t>%,R,FACCOUNT,TGASB_34_35,X,NSTUDENT FEES</t>
  </si>
  <si>
    <t>%,V760001</t>
  </si>
  <si>
    <t>%,V760100</t>
  </si>
  <si>
    <t>%,V760200</t>
  </si>
  <si>
    <t>%,V760300</t>
  </si>
  <si>
    <t>%,V760400</t>
  </si>
  <si>
    <t>%,V760500</t>
  </si>
  <si>
    <t>%,V760600</t>
  </si>
  <si>
    <t>%,V760700</t>
  </si>
  <si>
    <t>%,V760800</t>
  </si>
  <si>
    <t>%,V760900</t>
  </si>
  <si>
    <t>%,V761000</t>
  </si>
  <si>
    <t>%,FACCOUNT,TGASB_34_35,X,NSTUDENT AID</t>
  </si>
  <si>
    <t>%,LACTUALS,SYTD,R,FACCOUNT,TGASB_34_35,NFEDERAL GRANTS</t>
  </si>
  <si>
    <t>%,LACTUALS,SYTD,R,FACCOUNT,TGASB_34_35,NOTHER GOVT GRANTS,NSTATE GRANTS</t>
  </si>
  <si>
    <t>%,LACTUALS,SYTD,R,FACCOUNT,TGASB_34_35,NPRIVATE GRANTS</t>
  </si>
  <si>
    <t>%,V420100</t>
  </si>
  <si>
    <t>%,V420200</t>
  </si>
  <si>
    <t>%,V430000</t>
  </si>
  <si>
    <t>%,R,FACCOUNT,TGASB_34_35,X,NSALES OF AUX/EDUC</t>
  </si>
  <si>
    <t>%,R,FACCOUNT,TGASB_34_35,X,NPATIENT MED SERV</t>
  </si>
  <si>
    <t>%,V440200</t>
  </si>
  <si>
    <t>%,V441000</t>
  </si>
  <si>
    <t>%,V441200</t>
  </si>
  <si>
    <t>%,V441300</t>
  </si>
  <si>
    <t>%,V441400</t>
  </si>
  <si>
    <t>%,V441600</t>
  </si>
  <si>
    <t>%,V891400</t>
  </si>
  <si>
    <t>%,V891900</t>
  </si>
  <si>
    <t>%,V892100</t>
  </si>
  <si>
    <t>%,V892200</t>
  </si>
  <si>
    <t>%,V892300</t>
  </si>
  <si>
    <t>%,V892500</t>
  </si>
  <si>
    <t>%,R,FACCOUNT,TGASB_34_35,X,NINTEREST NOTES REC,NLOAN FUND DEDUCT</t>
  </si>
  <si>
    <t>%,V494001</t>
  </si>
  <si>
    <t>%,V494100</t>
  </si>
  <si>
    <t>%,V494500</t>
  </si>
  <si>
    <t>%,V495000</t>
  </si>
  <si>
    <t>%,V495050</t>
  </si>
  <si>
    <t>%,V981000</t>
  </si>
  <si>
    <t>%,V993000</t>
  </si>
  <si>
    <t>%,R,FACCOUNT,TGASB_34_35,X,NOTHER OPERATING REV</t>
  </si>
  <si>
    <t>%,V701000</t>
  </si>
  <si>
    <t>%,V702000</t>
  </si>
  <si>
    <t>%,V703000</t>
  </si>
  <si>
    <t>%,V704000</t>
  </si>
  <si>
    <t>%,V705000</t>
  </si>
  <si>
    <t>%,V705100</t>
  </si>
  <si>
    <t>%,V705200</t>
  </si>
  <si>
    <t>%,V706200</t>
  </si>
  <si>
    <t>%,V706300</t>
  </si>
  <si>
    <t>%,V706400</t>
  </si>
  <si>
    <t>%,V706500</t>
  </si>
  <si>
    <t>%,V707100</t>
  </si>
  <si>
    <t>%,V708000</t>
  </si>
  <si>
    <t>%,V708200</t>
  </si>
  <si>
    <t>%,V708300</t>
  </si>
  <si>
    <t>%,FACCOUNT,TGASB_34_35,X,NSALARIES</t>
  </si>
  <si>
    <t>%,V710000</t>
  </si>
  <si>
    <t>%,V710100</t>
  </si>
  <si>
    <t>%,V710200</t>
  </si>
  <si>
    <t>%,V710300</t>
  </si>
  <si>
    <t>%,V710400</t>
  </si>
  <si>
    <t>%,V710500</t>
  </si>
  <si>
    <t>%,V710600</t>
  </si>
  <si>
    <t>%,V710800</t>
  </si>
  <si>
    <t>%,V710900</t>
  </si>
  <si>
    <t>%,V711000</t>
  </si>
  <si>
    <t>%,V711100</t>
  </si>
  <si>
    <t>%,V711200</t>
  </si>
  <si>
    <t>%,V713000</t>
  </si>
  <si>
    <t>%,V714000</t>
  </si>
  <si>
    <t>%,V714100</t>
  </si>
  <si>
    <t>%,V714200</t>
  </si>
  <si>
    <t>%,V715000</t>
  </si>
  <si>
    <t>%,V716000</t>
  </si>
  <si>
    <t>%,V717000</t>
  </si>
  <si>
    <t>%,V718000</t>
  </si>
  <si>
    <t>%,FACCOUNT,TGASB_34_35,X,NSTAFF BENEFITS</t>
  </si>
  <si>
    <t>%,V393000</t>
  </si>
  <si>
    <t>%,V450000</t>
  </si>
  <si>
    <t>%,V450010</t>
  </si>
  <si>
    <t>%,V450500</t>
  </si>
  <si>
    <t>%,V450600</t>
  </si>
  <si>
    <t>%,V600000</t>
  </si>
  <si>
    <t>%,V600800</t>
  </si>
  <si>
    <t>%,V601300</t>
  </si>
  <si>
    <t>%,V601400</t>
  </si>
  <si>
    <t>%,V603000</t>
  </si>
  <si>
    <t>%,V603100</t>
  </si>
  <si>
    <t>%,V603700</t>
  </si>
  <si>
    <t>%,V603800</t>
  </si>
  <si>
    <t>%,V720001</t>
  </si>
  <si>
    <t>%,V721000</t>
  </si>
  <si>
    <t>%,V721100</t>
  </si>
  <si>
    <t>%,V721200</t>
  </si>
  <si>
    <t>%,V721300</t>
  </si>
  <si>
    <t>%,V721400</t>
  </si>
  <si>
    <t>%,V721410</t>
  </si>
  <si>
    <t>%,V721420</t>
  </si>
  <si>
    <t>%,V721430</t>
  </si>
  <si>
    <t>%,V721450</t>
  </si>
  <si>
    <t>%,V721460</t>
  </si>
  <si>
    <t>%,V721500</t>
  </si>
  <si>
    <t>%,V721600</t>
  </si>
  <si>
    <t>%,V721700</t>
  </si>
  <si>
    <t>%,V721800</t>
  </si>
  <si>
    <t>%,V721900</t>
  </si>
  <si>
    <t>%,V722000</t>
  </si>
  <si>
    <t>%,V722100</t>
  </si>
  <si>
    <t>%,V722200</t>
  </si>
  <si>
    <t>%,V722300</t>
  </si>
  <si>
    <t>%,V722400</t>
  </si>
  <si>
    <t>%,V722600</t>
  </si>
  <si>
    <t>%,V723000</t>
  </si>
  <si>
    <t>%,V723100</t>
  </si>
  <si>
    <t>%,V723200</t>
  </si>
  <si>
    <t>%,V723300</t>
  </si>
  <si>
    <t>%,V723400</t>
  </si>
  <si>
    <t>%,V723500</t>
  </si>
  <si>
    <t>%,V724000</t>
  </si>
  <si>
    <t>%,V724100</t>
  </si>
  <si>
    <t>%,V724200</t>
  </si>
  <si>
    <t>%,V724400</t>
  </si>
  <si>
    <t>%,V724500</t>
  </si>
  <si>
    <t>%,V724600</t>
  </si>
  <si>
    <t>%,V724700</t>
  </si>
  <si>
    <t>%,V724900</t>
  </si>
  <si>
    <t>%,V725000</t>
  </si>
  <si>
    <t>%,V725100</t>
  </si>
  <si>
    <t>%,V725300</t>
  </si>
  <si>
    <t>%,V725400</t>
  </si>
  <si>
    <t>%,V725500</t>
  </si>
  <si>
    <t>%,V726000</t>
  </si>
  <si>
    <t>%,V727000</t>
  </si>
  <si>
    <t>%,V727100</t>
  </si>
  <si>
    <t>%,V727200</t>
  </si>
  <si>
    <t>%,V727300</t>
  </si>
  <si>
    <t>%,V730000</t>
  </si>
  <si>
    <t>%,V730100</t>
  </si>
  <si>
    <t>%,V730110</t>
  </si>
  <si>
    <t>%,V730170</t>
  </si>
  <si>
    <t>%,V730200</t>
  </si>
  <si>
    <t>%,V730300</t>
  </si>
  <si>
    <t>%,V730400</t>
  </si>
  <si>
    <t>%,V730450</t>
  </si>
  <si>
    <t>%,V730500</t>
  </si>
  <si>
    <t>%,V730600</t>
  </si>
  <si>
    <t>%,V730700</t>
  </si>
  <si>
    <t>%,V730800</t>
  </si>
  <si>
    <t>%,V730900</t>
  </si>
  <si>
    <t>%,V731000</t>
  </si>
  <si>
    <t>%,V731100</t>
  </si>
  <si>
    <t>%,V731200</t>
  </si>
  <si>
    <t>%,V731300</t>
  </si>
  <si>
    <t>%,V731400</t>
  </si>
  <si>
    <t>%,V731600</t>
  </si>
  <si>
    <t>%,V731700</t>
  </si>
  <si>
    <t>%,V731900</t>
  </si>
  <si>
    <t>%,V732000</t>
  </si>
  <si>
    <t>%,V732300</t>
  </si>
  <si>
    <t>%,V732400</t>
  </si>
  <si>
    <t>%,V732600</t>
  </si>
  <si>
    <t>%,V732800</t>
  </si>
  <si>
    <t>%,V733600</t>
  </si>
  <si>
    <t>%,V733700</t>
  </si>
  <si>
    <t>%,V733800</t>
  </si>
  <si>
    <t>%,V733820</t>
  </si>
  <si>
    <t>%,V733870</t>
  </si>
  <si>
    <t>%,V734000</t>
  </si>
  <si>
    <t>%,V734100</t>
  </si>
  <si>
    <t>%,V738000</t>
  </si>
  <si>
    <t>%,V738100</t>
  </si>
  <si>
    <t>%,V738200</t>
  </si>
  <si>
    <t>%,V738300</t>
  </si>
  <si>
    <t>%,V739000</t>
  </si>
  <si>
    <t>%,V739100</t>
  </si>
  <si>
    <t>%,V739200</t>
  </si>
  <si>
    <t>%,V739300</t>
  </si>
  <si>
    <t>%,V739400</t>
  </si>
  <si>
    <t>%,V739600</t>
  </si>
  <si>
    <t>%,V739700</t>
  </si>
  <si>
    <t>%,V739800</t>
  </si>
  <si>
    <t>%,V740002</t>
  </si>
  <si>
    <t>%,V740100</t>
  </si>
  <si>
    <t>%,V740200</t>
  </si>
  <si>
    <t>%,V740300</t>
  </si>
  <si>
    <t>%,V740400</t>
  </si>
  <si>
    <t>%,V740500</t>
  </si>
  <si>
    <t>%,V740600</t>
  </si>
  <si>
    <t>%,V741400</t>
  </si>
  <si>
    <t>%,V741600</t>
  </si>
  <si>
    <t>%,V741610</t>
  </si>
  <si>
    <t>%,V742000</t>
  </si>
  <si>
    <t>%,V742200</t>
  </si>
  <si>
    <t>%,V742300</t>
  </si>
  <si>
    <t>%,V742400</t>
  </si>
  <si>
    <t>%,V742600</t>
  </si>
  <si>
    <t>%,V742860</t>
  </si>
  <si>
    <t>%,V743100</t>
  </si>
  <si>
    <t>%,V743200</t>
  </si>
  <si>
    <t>%,V743300</t>
  </si>
  <si>
    <t>%,V743500</t>
  </si>
  <si>
    <t>%,V743700</t>
  </si>
  <si>
    <t>%,V750000</t>
  </si>
  <si>
    <t>%,V750100</t>
  </si>
  <si>
    <t>%,V750110</t>
  </si>
  <si>
    <t>%,V750120</t>
  </si>
  <si>
    <t>%,V750200</t>
  </si>
  <si>
    <t>%,V750300</t>
  </si>
  <si>
    <t>%,V750400</t>
  </si>
  <si>
    <t>%,V750500</t>
  </si>
  <si>
    <t>%,V750600</t>
  </si>
  <si>
    <t>%,V750800</t>
  </si>
  <si>
    <t>%,V750900</t>
  </si>
  <si>
    <t>%,V751000</t>
  </si>
  <si>
    <t>%,V751100</t>
  </si>
  <si>
    <t>%,V751200</t>
  </si>
  <si>
    <t>%,V751300</t>
  </si>
  <si>
    <t>%,V751400</t>
  </si>
  <si>
    <t>%,V755000</t>
  </si>
  <si>
    <t>%,V765001</t>
  </si>
  <si>
    <t>%,V765100</t>
  </si>
  <si>
    <t>%,V766001</t>
  </si>
  <si>
    <t>%,V788200</t>
  </si>
  <si>
    <t>%,V789000</t>
  </si>
  <si>
    <t>%,V789050</t>
  </si>
  <si>
    <t>%,V789100</t>
  </si>
  <si>
    <t>%,V789300</t>
  </si>
  <si>
    <t>%,V789400</t>
  </si>
  <si>
    <t>%,V789500</t>
  </si>
  <si>
    <t>%,V789510</t>
  </si>
  <si>
    <t>%,V789520</t>
  </si>
  <si>
    <t>%,V789530</t>
  </si>
  <si>
    <t>%,V791000</t>
  </si>
  <si>
    <t>%,V792000</t>
  </si>
  <si>
    <t>%,V794000</t>
  </si>
  <si>
    <t>%,V795000</t>
  </si>
  <si>
    <t>%,V796000</t>
  </si>
  <si>
    <t>%,V797500</t>
  </si>
  <si>
    <t>%,V800000</t>
  </si>
  <si>
    <t>%,V800100</t>
  </si>
  <si>
    <t>%,V810001</t>
  </si>
  <si>
    <t>%,V810100</t>
  </si>
  <si>
    <t>%,V810200</t>
  </si>
  <si>
    <t>%,V810300</t>
  </si>
  <si>
    <t>%,V810500</t>
  </si>
  <si>
    <t>%,V810800</t>
  </si>
  <si>
    <t>%,V822200</t>
  </si>
  <si>
    <t>%,V863001</t>
  </si>
  <si>
    <t>%,V863100</t>
  </si>
  <si>
    <t>%,V863200</t>
  </si>
  <si>
    <t>%,V864000</t>
  </si>
  <si>
    <t>%,V865000</t>
  </si>
  <si>
    <t>%,V867000</t>
  </si>
  <si>
    <t>%,V868000</t>
  </si>
  <si>
    <t>%,V868300</t>
  </si>
  <si>
    <t>%,V893700</t>
  </si>
  <si>
    <t>%,V893800</t>
  </si>
  <si>
    <t>%,V895000</t>
  </si>
  <si>
    <t>%,FACCOUNT,TGASB_34_35,X,NAUX &amp; EDUC ACTIV,NINVESTMENT IN PLANT,NOTHER DEPT OPERATING,NPROFESSIONAL &amp; CONSU,NSUPPLY_NONCAP ASSET,NUTILITIES,NSELF INSURANCE BENE</t>
  </si>
  <si>
    <t>%,V764000</t>
  </si>
  <si>
    <t>%,FACCOUNT,TGASB_34_35,X,NSCHOLAR &amp; FELLOW</t>
  </si>
  <si>
    <t>%,V501000</t>
  </si>
  <si>
    <t>%,V502000</t>
  </si>
  <si>
    <t>%,V503000</t>
  </si>
  <si>
    <t>%,V504000</t>
  </si>
  <si>
    <t>%,V505500</t>
  </si>
  <si>
    <t>%,V770000</t>
  </si>
  <si>
    <t>%,V777100</t>
  </si>
  <si>
    <t>%,V777400</t>
  </si>
  <si>
    <t>%,V777600</t>
  </si>
  <si>
    <t>%,V777800</t>
  </si>
  <si>
    <t>%,V777900</t>
  </si>
  <si>
    <t>%,V780000</t>
  </si>
  <si>
    <t>%,V788100</t>
  </si>
  <si>
    <t>%,V793000</t>
  </si>
  <si>
    <t>%,V796500</t>
  </si>
  <si>
    <t>%,V797000</t>
  </si>
  <si>
    <t>%,V798000</t>
  </si>
  <si>
    <t>%,V798500</t>
  </si>
  <si>
    <t>%,V799000</t>
  </si>
  <si>
    <t>%,V799500</t>
  </si>
  <si>
    <t>%,V799600</t>
  </si>
  <si>
    <t>%,FACCOUNT,TGASB_34_35,X,NCAPITAL ASSETS,NCAPITAL OFFSET</t>
  </si>
  <si>
    <t>%,V821000</t>
  </si>
  <si>
    <t>%,V822000</t>
  </si>
  <si>
    <t>%,V822500</t>
  </si>
  <si>
    <t>%,FACCOUNT,TGASB_34_35,X,NDEPR</t>
  </si>
  <si>
    <t>%,V410100</t>
  </si>
  <si>
    <t>%,R,FACCOUNT,TGASB_34_35,X,NFEDERAL APPROPS</t>
  </si>
  <si>
    <t>%,V470100</t>
  </si>
  <si>
    <t>%,V470200</t>
  </si>
  <si>
    <t>%,V470300</t>
  </si>
  <si>
    <t>%,V470400</t>
  </si>
  <si>
    <t>%,V470500</t>
  </si>
  <si>
    <t>%,V470600</t>
  </si>
  <si>
    <t>%,V470700</t>
  </si>
  <si>
    <t>%,V475000</t>
  </si>
  <si>
    <t>%,V475600</t>
  </si>
  <si>
    <t>%,V475700</t>
  </si>
  <si>
    <t>%,R,FACCOUNT,TGASB_34_35,X,NINVEST &amp; ENDOW INC</t>
  </si>
  <si>
    <t>%,V506000</t>
  </si>
  <si>
    <t>%,V900000</t>
  </si>
  <si>
    <t>%,V901000</t>
  </si>
  <si>
    <t>%,V901002</t>
  </si>
  <si>
    <t>%,V901003</t>
  </si>
  <si>
    <t>%,V901004</t>
  </si>
  <si>
    <t>%,V914000</t>
  </si>
  <si>
    <t>%,R,FACCOUNT,TGASB_34_35,X,NINTEREST CAP DEBT</t>
  </si>
  <si>
    <t>%,R,FACCOUNT,TGASB_34_35,X,NRETIREMENT BENEFITS</t>
  </si>
  <si>
    <t>%,V930000</t>
  </si>
  <si>
    <t>%,R,FACCOUNT,TGASB_34_35,X,NPAYMENTS TO BENE</t>
  </si>
  <si>
    <t>%,V390000</t>
  </si>
  <si>
    <t>%,V390100</t>
  </si>
  <si>
    <t>%,V390300</t>
  </si>
  <si>
    <t>%,V860001</t>
  </si>
  <si>
    <t>%,V861100</t>
  </si>
  <si>
    <t>%,V861300</t>
  </si>
  <si>
    <t>%,R,FACCOUNT,TGASB_34_35,X,NMANDATORY TRFS</t>
  </si>
  <si>
    <t>%,V391000</t>
  </si>
  <si>
    <t>%,V391100</t>
  </si>
  <si>
    <t>%,V391200</t>
  </si>
  <si>
    <t>%,V391300</t>
  </si>
  <si>
    <t>%,V862001</t>
  </si>
  <si>
    <t>%,V862100</t>
  </si>
  <si>
    <t>%,V862200</t>
  </si>
  <si>
    <t>%,V862300</t>
  </si>
  <si>
    <t>%,R,FACCOUNT,TGASB_34_35,X,NNON MANDATORY TRFS</t>
  </si>
  <si>
    <t>%,R,FACCOUNT,TGASB_34_35,X,NGEN REVENUE ALLOC</t>
  </si>
  <si>
    <t>%,V300000</t>
  </si>
  <si>
    <t>%,LACTUALS,SBAL,R,FACCOUNT,TGASB_34_35,X,NNET ASSETS</t>
  </si>
  <si>
    <t>%,FACCOUNT,TGASB_34_35,X,NCHANGE IN ACCTG PRIN</t>
  </si>
  <si>
    <t>%,FACCOUNT,TGASB_34_35,X,NDISP OF PLANT ASSETS</t>
  </si>
  <si>
    <t>%,QKRDJ_UGL_GASB_35_FIN_STMTS,CA.POSTED_TOTAL_AMT</t>
  </si>
  <si>
    <t>%,ATT,FDESCR,UDESCR</t>
  </si>
  <si>
    <t>%,ATT,FACCOUNT,UACCOUNT</t>
  </si>
  <si>
    <t>%,FFUND_CODE,TGASB_34_35_FUND,NOPERATIONS_UNR,NCLEARING_ACCTS_UNR</t>
  </si>
  <si>
    <t>%,FFUND_CODE,TGASB_34_35_FUND,NAUXILIARIES_CONT_ED</t>
  </si>
  <si>
    <t>%,V0715</t>
  </si>
  <si>
    <t>%,V0725</t>
  </si>
  <si>
    <t>%,V0730</t>
  </si>
  <si>
    <t>%,V0735</t>
  </si>
  <si>
    <t>%,V0740</t>
  </si>
  <si>
    <t>%,V0760</t>
  </si>
  <si>
    <t>%,V0790</t>
  </si>
  <si>
    <t>%,V0795</t>
  </si>
  <si>
    <t>%,V0810</t>
  </si>
  <si>
    <t>%,V0815</t>
  </si>
  <si>
    <t>%,V0825</t>
  </si>
  <si>
    <t>%,FFUND_CODE,TGASB_34_35_FUND,X,NSVC_OPER_UNR</t>
  </si>
  <si>
    <t>%,FFUND_CODE,TGASB_34_35_FUND,X,NSELF_INS_UNR</t>
  </si>
  <si>
    <t>STATEMENT OF REVENUES, EXPENSES AND CHANGES IN NET ASSETS - UNRESTRICTED CURRENT FUNDS ONLY</t>
  </si>
  <si>
    <t>Unrestricted Current Funds</t>
  </si>
  <si>
    <t>General Operating - Fund 0000</t>
  </si>
  <si>
    <t>Continuing Education - Fund 0445 and 0450</t>
  </si>
  <si>
    <t>Auxiliary Operations - Funds 0100 through 0699</t>
  </si>
  <si>
    <t>Auto Service</t>
  </si>
  <si>
    <t>Campus Plng, Design, Constr</t>
  </si>
  <si>
    <t>Central Mail</t>
  </si>
  <si>
    <t>Chemistry Storeroom</t>
  </si>
  <si>
    <t>Computing Services</t>
  </si>
  <si>
    <t>General Stores</t>
  </si>
  <si>
    <t>Police/Security Oper</t>
  </si>
  <si>
    <t>Printing</t>
  </si>
  <si>
    <t>Secretarial and Office Support</t>
  </si>
  <si>
    <t>Telecommunications</t>
  </si>
  <si>
    <t>Other Service Oper</t>
  </si>
  <si>
    <t>Service Operations - Funds 0700 through 0899</t>
  </si>
  <si>
    <t>Self Insurance Funds - Funds 0900 through 0999</t>
  </si>
  <si>
    <t>Total Unrestricted Current Funds</t>
  </si>
  <si>
    <t>%,V400100</t>
  </si>
  <si>
    <t>Undergrad summer fees-resident</t>
  </si>
  <si>
    <t>400100</t>
  </si>
  <si>
    <t>%,V400200</t>
  </si>
  <si>
    <t>Undergrad summer fees-non res</t>
  </si>
  <si>
    <t>400200</t>
  </si>
  <si>
    <t>%,V400300</t>
  </si>
  <si>
    <t>Undergrad fall fees - resident</t>
  </si>
  <si>
    <t>400300</t>
  </si>
  <si>
    <t>%,V400400</t>
  </si>
  <si>
    <t>Undergrad fall fees - non res</t>
  </si>
  <si>
    <t>400400</t>
  </si>
  <si>
    <t>%,V400500</t>
  </si>
  <si>
    <t>Undergrad winter fees - res</t>
  </si>
  <si>
    <t>400500</t>
  </si>
  <si>
    <t>%,V400600</t>
  </si>
  <si>
    <t>Undergrad winter fees -non res</t>
  </si>
  <si>
    <t>400600</t>
  </si>
  <si>
    <t>%,V401000</t>
  </si>
  <si>
    <t>Prof educ summer fees- res</t>
  </si>
  <si>
    <t>401000</t>
  </si>
  <si>
    <t>%,V401100</t>
  </si>
  <si>
    <t>Prof educ summer fees non-res</t>
  </si>
  <si>
    <t>401100</t>
  </si>
  <si>
    <t xml:space="preserve">  As of June 30, 2003</t>
  </si>
  <si>
    <t>For the year ending June 30, 2003</t>
  </si>
  <si>
    <t xml:space="preserve"> For the year ending June 30, 2003</t>
  </si>
  <si>
    <t xml:space="preserve"> For the period ending June 30, 2003</t>
  </si>
  <si>
    <t>As of June 30, 2003</t>
  </si>
  <si>
    <t>%,V401200</t>
  </si>
  <si>
    <t>Prof educ fall fees - resident</t>
  </si>
  <si>
    <t>401200</t>
  </si>
  <si>
    <t>%,V401300</t>
  </si>
  <si>
    <t>Prof educ fall fees-non-res</t>
  </si>
  <si>
    <t>401300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</si>
</sst>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yyyy\-mm\-dd"/>
    <numFmt numFmtId="167" formatCode="mm/dd/yyyy"/>
    <numFmt numFmtId="168" formatCode="mmmm\ d\,\ yyyy"/>
  </numFmts>
  <fonts count="24">
    <font>
      <sz val="10"/>
      <name val="Arial"/>
      <family val="0"/>
    </font>
    <font>
      <sz val="8"/>
      <name val="Arial"/>
      <family val="2"/>
    </font>
    <font>
      <b/>
      <i/>
      <sz val="12"/>
      <color indexed="9"/>
      <name val="Arial"/>
      <family val="2"/>
    </font>
    <font>
      <b/>
      <sz val="12"/>
      <color indexed="9"/>
      <name val="Arial"/>
      <family val="2"/>
    </font>
    <font>
      <sz val="12"/>
      <color indexed="9"/>
      <name val="Arial"/>
      <family val="2"/>
    </font>
    <font>
      <sz val="8"/>
      <color indexed="9"/>
      <name val="Arial"/>
      <family val="2"/>
    </font>
    <font>
      <sz val="12"/>
      <name val="Arial"/>
      <family val="2"/>
    </font>
    <font>
      <b/>
      <sz val="10"/>
      <color indexed="9"/>
      <name val="Arial"/>
      <family val="2"/>
    </font>
    <font>
      <b/>
      <sz val="8"/>
      <color indexed="9"/>
      <name val="Arial"/>
      <family val="2"/>
    </font>
    <font>
      <b/>
      <sz val="10"/>
      <name val="Arial"/>
      <family val="2"/>
    </font>
    <font>
      <b/>
      <sz val="8"/>
      <name val="Arial"/>
      <family val="2"/>
    </font>
    <font>
      <sz val="10"/>
      <name val="Times New Roman"/>
      <family val="0"/>
    </font>
    <font>
      <sz val="10"/>
      <color indexed="9"/>
      <name val="Arial"/>
      <family val="2"/>
    </font>
    <font>
      <b/>
      <sz val="12"/>
      <name val="Arial"/>
      <family val="2"/>
    </font>
    <font>
      <i/>
      <sz val="10"/>
      <color indexed="9"/>
      <name val="Arial"/>
      <family val="2"/>
    </font>
    <font>
      <i/>
      <sz val="12"/>
      <name val="Arial"/>
      <family val="2"/>
    </font>
    <font>
      <i/>
      <sz val="12"/>
      <color indexed="9"/>
      <name val="Arial"/>
      <family val="2"/>
    </font>
    <font>
      <sz val="10"/>
      <color indexed="8"/>
      <name val="Arial"/>
      <family val="2"/>
    </font>
    <font>
      <sz val="9"/>
      <name val="Arial"/>
      <family val="2"/>
    </font>
    <font>
      <sz val="9"/>
      <color indexed="9"/>
      <name val="Arial"/>
      <family val="2"/>
    </font>
    <font>
      <b/>
      <sz val="11"/>
      <color indexed="9"/>
      <name val="Arial"/>
      <family val="2"/>
    </font>
    <font>
      <b/>
      <sz val="9"/>
      <name val="Arial"/>
      <family val="2"/>
    </font>
    <font>
      <sz val="12"/>
      <name val="Times New Roman"/>
      <family val="1"/>
    </font>
    <font>
      <b/>
      <sz val="10"/>
      <color indexed="8"/>
      <name val="Arial"/>
      <family val="2"/>
    </font>
  </fonts>
  <fills count="4">
    <fill>
      <patternFill/>
    </fill>
    <fill>
      <patternFill patternType="gray125"/>
    </fill>
    <fill>
      <patternFill patternType="solid">
        <fgColor indexed="8"/>
        <bgColor indexed="64"/>
      </patternFill>
    </fill>
    <fill>
      <patternFill patternType="solid">
        <fgColor indexed="55"/>
        <bgColor indexed="64"/>
      </patternFill>
    </fill>
  </fills>
  <borders count="34">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color indexed="63"/>
      </top>
      <bottom style="thick"/>
    </border>
    <border>
      <left>
        <color indexed="63"/>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top style="thin">
        <color indexed="8"/>
      </top>
      <bottom>
        <color indexed="63"/>
      </bottom>
    </border>
    <border>
      <left>
        <color indexed="63"/>
      </left>
      <right>
        <color indexed="63"/>
      </right>
      <top>
        <color indexed="63"/>
      </top>
      <bottom style="thin">
        <color indexed="8"/>
      </bottom>
    </border>
    <border>
      <left style="thin"/>
      <right>
        <color indexed="63"/>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color indexed="8"/>
      </right>
      <top style="thin">
        <color indexed="8"/>
      </top>
      <bottom>
        <color indexed="63"/>
      </bottom>
    </border>
    <border>
      <left>
        <color indexed="63"/>
      </left>
      <right>
        <color indexed="63"/>
      </right>
      <top style="thin">
        <color indexed="8"/>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lignment/>
      <protection/>
    </xf>
    <xf numFmtId="9" fontId="0" fillId="0" borderId="0" applyFont="0" applyFill="0" applyBorder="0" applyAlignment="0" applyProtection="0"/>
  </cellStyleXfs>
  <cellXfs count="658">
    <xf numFmtId="0" fontId="0" fillId="0" borderId="0" xfId="0" applyAlignment="1">
      <alignment/>
    </xf>
    <xf numFmtId="164" fontId="0" fillId="0" borderId="1" xfId="15" applyNumberFormat="1" applyFont="1" applyFill="1" applyBorder="1" applyAlignment="1">
      <alignment/>
    </xf>
    <xf numFmtId="164" fontId="0" fillId="0" borderId="0" xfId="15" applyNumberFormat="1" applyFont="1" applyFill="1" applyAlignment="1">
      <alignment/>
    </xf>
    <xf numFmtId="164" fontId="0" fillId="0" borderId="2" xfId="15" applyNumberFormat="1" applyFont="1" applyFill="1" applyBorder="1" applyAlignment="1">
      <alignment/>
    </xf>
    <xf numFmtId="164" fontId="1" fillId="0" borderId="0" xfId="15" applyNumberFormat="1" applyFont="1" applyFill="1" applyBorder="1" applyAlignment="1">
      <alignment/>
    </xf>
    <xf numFmtId="164" fontId="2" fillId="2" borderId="3" xfId="15" applyNumberFormat="1" applyFont="1" applyFill="1" applyBorder="1" applyAlignment="1">
      <alignment horizontal="left"/>
    </xf>
    <xf numFmtId="164" fontId="3" fillId="2" borderId="4" xfId="15" applyNumberFormat="1" applyFont="1" applyFill="1" applyBorder="1" applyAlignment="1">
      <alignment/>
    </xf>
    <xf numFmtId="164" fontId="4" fillId="2" borderId="4" xfId="15" applyNumberFormat="1" applyFont="1" applyFill="1" applyBorder="1" applyAlignment="1">
      <alignment/>
    </xf>
    <xf numFmtId="164" fontId="5" fillId="2" borderId="4" xfId="15" applyNumberFormat="1" applyFont="1" applyFill="1" applyBorder="1" applyAlignment="1">
      <alignment/>
    </xf>
    <xf numFmtId="164" fontId="4" fillId="2" borderId="5" xfId="15" applyNumberFormat="1" applyFont="1" applyFill="1" applyBorder="1" applyAlignment="1">
      <alignment/>
    </xf>
    <xf numFmtId="164" fontId="6" fillId="0" borderId="0" xfId="15" applyNumberFormat="1" applyFont="1" applyFill="1" applyAlignment="1">
      <alignment/>
    </xf>
    <xf numFmtId="164" fontId="3" fillId="2" borderId="1" xfId="15" applyNumberFormat="1" applyFont="1" applyFill="1" applyBorder="1" applyAlignment="1">
      <alignment horizontal="left"/>
    </xf>
    <xf numFmtId="164" fontId="3" fillId="2" borderId="0" xfId="15" applyNumberFormat="1" applyFont="1" applyFill="1" applyBorder="1" applyAlignment="1">
      <alignment/>
    </xf>
    <xf numFmtId="164" fontId="4" fillId="2" borderId="0" xfId="15" applyNumberFormat="1" applyFont="1" applyFill="1" applyBorder="1" applyAlignment="1">
      <alignment/>
    </xf>
    <xf numFmtId="164" fontId="5" fillId="2" borderId="0" xfId="15" applyNumberFormat="1" applyFont="1" applyFill="1" applyBorder="1" applyAlignment="1">
      <alignment/>
    </xf>
    <xf numFmtId="164" fontId="4" fillId="2" borderId="2" xfId="15" applyNumberFormat="1" applyFont="1" applyFill="1" applyBorder="1" applyAlignment="1">
      <alignment/>
    </xf>
    <xf numFmtId="0" fontId="7" fillId="2" borderId="0" xfId="0" applyFont="1" applyFill="1" applyBorder="1" applyAlignment="1">
      <alignment horizontal="left"/>
    </xf>
    <xf numFmtId="164" fontId="7" fillId="2" borderId="1" xfId="15" applyNumberFormat="1" applyFont="1" applyFill="1" applyBorder="1" applyAlignment="1">
      <alignment/>
    </xf>
    <xf numFmtId="164" fontId="7" fillId="2" borderId="0" xfId="15" applyNumberFormat="1" applyFont="1" applyFill="1" applyBorder="1" applyAlignment="1">
      <alignment/>
    </xf>
    <xf numFmtId="164" fontId="7" fillId="2" borderId="0" xfId="15" applyNumberFormat="1" applyFont="1" applyFill="1" applyBorder="1" applyAlignment="1">
      <alignment horizontal="center"/>
    </xf>
    <xf numFmtId="164" fontId="8" fillId="2" borderId="0" xfId="15" applyNumberFormat="1" applyFont="1" applyFill="1" applyBorder="1" applyAlignment="1">
      <alignment horizontal="center"/>
    </xf>
    <xf numFmtId="164" fontId="7" fillId="2" borderId="2" xfId="15" applyNumberFormat="1" applyFont="1" applyFill="1" applyBorder="1" applyAlignment="1">
      <alignment/>
    </xf>
    <xf numFmtId="164" fontId="9" fillId="0" borderId="0" xfId="15" applyNumberFormat="1" applyFont="1" applyFill="1" applyAlignment="1">
      <alignment/>
    </xf>
    <xf numFmtId="164" fontId="9" fillId="0" borderId="6" xfId="15" applyNumberFormat="1" applyFont="1" applyFill="1" applyBorder="1" applyAlignment="1">
      <alignment/>
    </xf>
    <xf numFmtId="164" fontId="9" fillId="0" borderId="7" xfId="15" applyNumberFormat="1" applyFont="1" applyFill="1" applyBorder="1" applyAlignment="1">
      <alignment/>
    </xf>
    <xf numFmtId="1" fontId="9" fillId="0" borderId="8" xfId="15" applyNumberFormat="1" applyFont="1" applyFill="1" applyBorder="1" applyAlignment="1">
      <alignment horizontal="center"/>
    </xf>
    <xf numFmtId="1" fontId="10" fillId="0" borderId="8" xfId="15" applyNumberFormat="1" applyFont="1" applyFill="1" applyBorder="1" applyAlignment="1">
      <alignment horizontal="center"/>
    </xf>
    <xf numFmtId="164" fontId="9" fillId="0" borderId="8" xfId="15" applyNumberFormat="1" applyFont="1" applyFill="1" applyBorder="1" applyAlignment="1">
      <alignment/>
    </xf>
    <xf numFmtId="164" fontId="10" fillId="0" borderId="7" xfId="15" applyNumberFormat="1" applyFont="1" applyFill="1" applyBorder="1" applyAlignment="1">
      <alignment/>
    </xf>
    <xf numFmtId="164" fontId="9" fillId="0" borderId="0" xfId="15" applyNumberFormat="1" applyFont="1" applyFill="1" applyBorder="1" applyAlignment="1">
      <alignment/>
    </xf>
    <xf numFmtId="164" fontId="0" fillId="0" borderId="6" xfId="15" applyNumberFormat="1" applyFont="1" applyFill="1" applyBorder="1" applyAlignment="1">
      <alignment/>
    </xf>
    <xf numFmtId="164" fontId="0" fillId="0" borderId="7" xfId="15" applyNumberFormat="1" applyFont="1" applyFill="1" applyBorder="1" applyAlignment="1">
      <alignment/>
    </xf>
    <xf numFmtId="164" fontId="0" fillId="0" borderId="8" xfId="15" applyNumberFormat="1" applyFont="1" applyFill="1" applyBorder="1" applyAlignment="1">
      <alignment/>
    </xf>
    <xf numFmtId="164" fontId="1" fillId="0" borderId="7" xfId="15" applyNumberFormat="1" applyFont="1" applyFill="1" applyBorder="1" applyAlignment="1">
      <alignment/>
    </xf>
    <xf numFmtId="164" fontId="0" fillId="0" borderId="0" xfId="15" applyNumberFormat="1" applyFont="1" applyFill="1" applyBorder="1" applyAlignment="1">
      <alignment/>
    </xf>
    <xf numFmtId="42" fontId="0" fillId="0" borderId="8" xfId="15" applyNumberFormat="1" applyFont="1" applyFill="1" applyBorder="1" applyAlignment="1">
      <alignment/>
    </xf>
    <xf numFmtId="42" fontId="1" fillId="0" borderId="7" xfId="15" applyNumberFormat="1" applyFont="1" applyFill="1" applyBorder="1" applyAlignment="1" quotePrefix="1">
      <alignment/>
    </xf>
    <xf numFmtId="41" fontId="0" fillId="0" borderId="8" xfId="15" applyNumberFormat="1" applyFont="1" applyFill="1" applyBorder="1" applyAlignment="1">
      <alignment/>
    </xf>
    <xf numFmtId="41" fontId="1" fillId="0" borderId="7" xfId="15" applyNumberFormat="1" applyFont="1" applyFill="1" applyBorder="1" applyAlignment="1" quotePrefix="1">
      <alignment/>
    </xf>
    <xf numFmtId="41" fontId="1" fillId="0" borderId="7" xfId="15" applyNumberFormat="1" applyFont="1" applyFill="1" applyBorder="1" applyAlignment="1">
      <alignment/>
    </xf>
    <xf numFmtId="41" fontId="9" fillId="0" borderId="8" xfId="15" applyNumberFormat="1" applyFont="1" applyFill="1" applyBorder="1" applyAlignment="1">
      <alignment/>
    </xf>
    <xf numFmtId="41" fontId="10" fillId="0" borderId="7" xfId="15" applyNumberFormat="1" applyFont="1" applyFill="1" applyBorder="1" applyAlignment="1">
      <alignment/>
    </xf>
    <xf numFmtId="42" fontId="9" fillId="0" borderId="8" xfId="15" applyNumberFormat="1" applyFont="1" applyFill="1" applyBorder="1" applyAlignment="1">
      <alignment/>
    </xf>
    <xf numFmtId="164" fontId="1" fillId="0" borderId="6" xfId="15" applyNumberFormat="1" applyFont="1" applyFill="1" applyBorder="1" applyAlignment="1">
      <alignment/>
    </xf>
    <xf numFmtId="164" fontId="1" fillId="0" borderId="8" xfId="15" applyNumberFormat="1" applyFont="1" applyFill="1" applyBorder="1" applyAlignment="1">
      <alignment/>
    </xf>
    <xf numFmtId="164" fontId="1" fillId="0" borderId="0" xfId="15" applyNumberFormat="1" applyFont="1" applyFill="1" applyAlignment="1">
      <alignment/>
    </xf>
    <xf numFmtId="164" fontId="1" fillId="0" borderId="6" xfId="15" applyNumberFormat="1" applyFont="1" applyFill="1" applyBorder="1" applyAlignment="1" quotePrefix="1">
      <alignment/>
    </xf>
    <xf numFmtId="164" fontId="0" fillId="0" borderId="4" xfId="15" applyNumberFormat="1" applyFont="1" applyFill="1" applyBorder="1" applyAlignment="1">
      <alignment/>
    </xf>
    <xf numFmtId="164" fontId="2" fillId="2" borderId="3" xfId="15" applyNumberFormat="1" applyFont="1" applyFill="1" applyBorder="1" applyAlignment="1">
      <alignment/>
    </xf>
    <xf numFmtId="164" fontId="3" fillId="2" borderId="4" xfId="15" applyNumberFormat="1" applyFont="1" applyFill="1" applyBorder="1" applyAlignment="1">
      <alignment horizontal="left"/>
    </xf>
    <xf numFmtId="164" fontId="3" fillId="2" borderId="0" xfId="15" applyNumberFormat="1" applyFont="1" applyFill="1" applyBorder="1" applyAlignment="1">
      <alignment horizontal="left"/>
    </xf>
    <xf numFmtId="0" fontId="4" fillId="2" borderId="5" xfId="19" applyFont="1" applyFill="1" applyBorder="1">
      <alignment/>
      <protection/>
    </xf>
    <xf numFmtId="0" fontId="6" fillId="0" borderId="0" xfId="19" applyFont="1">
      <alignment/>
      <protection/>
    </xf>
    <xf numFmtId="164" fontId="3" fillId="2" borderId="1" xfId="15" applyNumberFormat="1" applyFont="1" applyFill="1" applyBorder="1" applyAlignment="1">
      <alignment/>
    </xf>
    <xf numFmtId="0" fontId="12" fillId="2" borderId="2" xfId="19" applyFont="1" applyFill="1" applyBorder="1">
      <alignment/>
      <protection/>
    </xf>
    <xf numFmtId="0" fontId="0" fillId="0" borderId="0" xfId="19" applyFont="1">
      <alignment/>
      <protection/>
    </xf>
    <xf numFmtId="0" fontId="4" fillId="2" borderId="2" xfId="19" applyFont="1" applyFill="1" applyBorder="1">
      <alignment/>
      <protection/>
    </xf>
    <xf numFmtId="164" fontId="3" fillId="2" borderId="9" xfId="15" applyNumberFormat="1" applyFont="1" applyFill="1" applyBorder="1" applyAlignment="1">
      <alignment horizontal="left"/>
    </xf>
    <xf numFmtId="0" fontId="12" fillId="2" borderId="10" xfId="19" applyFont="1" applyFill="1" applyBorder="1">
      <alignment/>
      <protection/>
    </xf>
    <xf numFmtId="164" fontId="13" fillId="0" borderId="6" xfId="15" applyNumberFormat="1" applyFont="1" applyFill="1" applyBorder="1" applyAlignment="1">
      <alignment/>
    </xf>
    <xf numFmtId="164" fontId="13" fillId="0" borderId="11" xfId="15" applyNumberFormat="1" applyFont="1" applyFill="1" applyBorder="1" applyAlignment="1">
      <alignment/>
    </xf>
    <xf numFmtId="0" fontId="9" fillId="0" borderId="8" xfId="19" applyFont="1" applyBorder="1" applyAlignment="1">
      <alignment horizontal="center"/>
      <protection/>
    </xf>
    <xf numFmtId="164" fontId="9" fillId="0" borderId="0" xfId="15" applyNumberFormat="1" applyFont="1" applyFill="1" applyBorder="1" applyAlignment="1">
      <alignment horizontal="center"/>
    </xf>
    <xf numFmtId="164" fontId="9" fillId="0" borderId="6" xfId="15" applyNumberFormat="1" applyFont="1" applyFill="1" applyBorder="1" applyAlignment="1">
      <alignment horizontal="left"/>
    </xf>
    <xf numFmtId="164" fontId="9" fillId="0" borderId="7" xfId="15" applyNumberFormat="1" applyFont="1" applyFill="1" applyBorder="1" applyAlignment="1">
      <alignment horizontal="left"/>
    </xf>
    <xf numFmtId="10" fontId="0" fillId="0" borderId="8" xfId="20" applyNumberFormat="1" applyFont="1" applyFill="1" applyBorder="1" applyAlignment="1">
      <alignment/>
    </xf>
    <xf numFmtId="10" fontId="0" fillId="0" borderId="0" xfId="20" applyNumberFormat="1" applyFont="1" applyFill="1" applyBorder="1" applyAlignment="1">
      <alignment/>
    </xf>
    <xf numFmtId="0" fontId="0" fillId="0" borderId="8" xfId="19" applyFont="1" applyBorder="1">
      <alignment/>
      <protection/>
    </xf>
    <xf numFmtId="0" fontId="0" fillId="0" borderId="0" xfId="19" applyFont="1" applyBorder="1">
      <alignment/>
      <protection/>
    </xf>
    <xf numFmtId="41" fontId="0" fillId="0" borderId="0" xfId="15" applyNumberFormat="1" applyFont="1" applyFill="1" applyBorder="1" applyAlignment="1">
      <alignment/>
    </xf>
    <xf numFmtId="41" fontId="9" fillId="0" borderId="0" xfId="15" applyNumberFormat="1" applyFont="1" applyFill="1" applyBorder="1" applyAlignment="1">
      <alignment/>
    </xf>
    <xf numFmtId="0" fontId="9" fillId="0" borderId="0" xfId="19" applyFont="1" applyFill="1" applyBorder="1">
      <alignment/>
      <protection/>
    </xf>
    <xf numFmtId="0" fontId="0" fillId="0" borderId="0" xfId="19" applyFont="1" applyFill="1" applyBorder="1">
      <alignment/>
      <protection/>
    </xf>
    <xf numFmtId="164" fontId="9" fillId="0" borderId="7" xfId="15" applyNumberFormat="1" applyFont="1" applyFill="1" applyBorder="1" applyAlignment="1">
      <alignment/>
    </xf>
    <xf numFmtId="0" fontId="9" fillId="0" borderId="0" xfId="19" applyFont="1" applyBorder="1">
      <alignment/>
      <protection/>
    </xf>
    <xf numFmtId="0" fontId="9" fillId="0" borderId="8" xfId="19" applyFont="1" applyBorder="1">
      <alignment/>
      <protection/>
    </xf>
    <xf numFmtId="0" fontId="0" fillId="0" borderId="4" xfId="19" applyFont="1" applyBorder="1">
      <alignment/>
      <protection/>
    </xf>
    <xf numFmtId="38" fontId="14" fillId="2" borderId="4" xfId="0" applyNumberFormat="1" applyFont="1" applyFill="1" applyBorder="1" applyAlignment="1">
      <alignment/>
    </xf>
    <xf numFmtId="37" fontId="12" fillId="2" borderId="4" xfId="0" applyNumberFormat="1" applyFont="1" applyFill="1" applyBorder="1" applyAlignment="1">
      <alignment/>
    </xf>
    <xf numFmtId="39" fontId="12" fillId="2" borderId="5" xfId="0" applyNumberFormat="1" applyFont="1" applyFill="1" applyBorder="1" applyAlignment="1">
      <alignment/>
    </xf>
    <xf numFmtId="38" fontId="0" fillId="0" borderId="0" xfId="0" applyNumberFormat="1" applyFont="1" applyFill="1" applyAlignment="1">
      <alignment/>
    </xf>
    <xf numFmtId="38" fontId="12" fillId="2" borderId="0" xfId="0" applyNumberFormat="1" applyFont="1" applyFill="1" applyBorder="1" applyAlignment="1">
      <alignment/>
    </xf>
    <xf numFmtId="37" fontId="12" fillId="2" borderId="0" xfId="0" applyNumberFormat="1" applyFont="1" applyFill="1" applyBorder="1" applyAlignment="1">
      <alignment/>
    </xf>
    <xf numFmtId="39" fontId="12" fillId="2" borderId="2" xfId="0" applyNumberFormat="1" applyFont="1" applyFill="1" applyBorder="1" applyAlignment="1">
      <alignment/>
    </xf>
    <xf numFmtId="164" fontId="7" fillId="2" borderId="1" xfId="15" applyNumberFormat="1" applyFont="1" applyFill="1" applyBorder="1" applyAlignment="1">
      <alignment horizontal="left"/>
    </xf>
    <xf numFmtId="164" fontId="13" fillId="0" borderId="3" xfId="15" applyNumberFormat="1" applyFont="1" applyFill="1" applyBorder="1" applyAlignment="1">
      <alignment horizontal="left"/>
    </xf>
    <xf numFmtId="38" fontId="0" fillId="0" borderId="4" xfId="0" applyNumberFormat="1" applyFont="1" applyFill="1" applyBorder="1" applyAlignment="1">
      <alignment/>
    </xf>
    <xf numFmtId="0" fontId="9" fillId="0" borderId="6" xfId="0" applyNumberFormat="1" applyFont="1" applyFill="1" applyBorder="1" applyAlignment="1">
      <alignment horizontal="center"/>
    </xf>
    <xf numFmtId="0" fontId="9" fillId="0" borderId="8" xfId="0" applyNumberFormat="1" applyFont="1" applyFill="1" applyBorder="1" applyAlignment="1">
      <alignment horizontal="center"/>
    </xf>
    <xf numFmtId="38" fontId="9" fillId="0" borderId="6" xfId="0" applyNumberFormat="1" applyFont="1" applyFill="1" applyBorder="1" applyAlignment="1">
      <alignment/>
    </xf>
    <xf numFmtId="38" fontId="9" fillId="0" borderId="11" xfId="0" applyNumberFormat="1" applyFont="1" applyFill="1" applyBorder="1" applyAlignment="1">
      <alignment/>
    </xf>
    <xf numFmtId="38" fontId="9" fillId="0" borderId="7" xfId="0" applyNumberFormat="1" applyFont="1" applyFill="1" applyBorder="1" applyAlignment="1">
      <alignment/>
    </xf>
    <xf numFmtId="37" fontId="0" fillId="0" borderId="6" xfId="15" applyNumberFormat="1" applyFont="1" applyFill="1" applyBorder="1" applyAlignment="1">
      <alignment/>
    </xf>
    <xf numFmtId="39" fontId="9" fillId="0" borderId="8" xfId="0" applyNumberFormat="1" applyFont="1" applyFill="1" applyBorder="1" applyAlignment="1">
      <alignment/>
    </xf>
    <xf numFmtId="38" fontId="9" fillId="0" borderId="0" xfId="0" applyNumberFormat="1" applyFont="1" applyFill="1" applyAlignment="1">
      <alignment/>
    </xf>
    <xf numFmtId="38" fontId="0" fillId="0" borderId="6" xfId="0" applyNumberFormat="1" applyFont="1" applyFill="1" applyBorder="1" applyAlignment="1">
      <alignment/>
    </xf>
    <xf numFmtId="38" fontId="0" fillId="0" borderId="11" xfId="0" applyNumberFormat="1" applyFont="1" applyFill="1" applyBorder="1" applyAlignment="1">
      <alignment/>
    </xf>
    <xf numFmtId="38" fontId="0" fillId="0" borderId="7" xfId="0" applyNumberFormat="1" applyFont="1" applyFill="1" applyBorder="1" applyAlignment="1">
      <alignment/>
    </xf>
    <xf numFmtId="42" fontId="0" fillId="0" borderId="6" xfId="17" applyNumberFormat="1" applyFont="1" applyFill="1" applyBorder="1" applyAlignment="1">
      <alignment/>
    </xf>
    <xf numFmtId="42" fontId="0" fillId="0" borderId="8" xfId="17" applyNumberFormat="1" applyFont="1" applyFill="1" applyBorder="1" applyAlignment="1">
      <alignment/>
    </xf>
    <xf numFmtId="41" fontId="0" fillId="0" borderId="6" xfId="15" applyNumberFormat="1" applyFont="1" applyFill="1" applyBorder="1" applyAlignment="1">
      <alignment/>
    </xf>
    <xf numFmtId="41" fontId="0" fillId="0" borderId="8" xfId="15" applyNumberFormat="1" applyFont="1" applyFill="1" applyBorder="1" applyAlignment="1">
      <alignment/>
    </xf>
    <xf numFmtId="41" fontId="9" fillId="0" borderId="6" xfId="15" applyNumberFormat="1" applyFont="1" applyFill="1" applyBorder="1" applyAlignment="1">
      <alignment/>
    </xf>
    <xf numFmtId="41" fontId="9" fillId="0" borderId="8" xfId="15" applyNumberFormat="1" applyFont="1" applyFill="1" applyBorder="1" applyAlignment="1">
      <alignment/>
    </xf>
    <xf numFmtId="37" fontId="0" fillId="0" borderId="8" xfId="15" applyNumberFormat="1" applyFont="1" applyFill="1" applyBorder="1" applyAlignment="1">
      <alignment/>
    </xf>
    <xf numFmtId="42" fontId="9" fillId="0" borderId="6" xfId="17" applyNumberFormat="1" applyFont="1" applyFill="1" applyBorder="1" applyAlignment="1">
      <alignment/>
    </xf>
    <xf numFmtId="42" fontId="9" fillId="0" borderId="8" xfId="17" applyNumberFormat="1" applyFont="1" applyFill="1" applyBorder="1" applyAlignment="1">
      <alignment/>
    </xf>
    <xf numFmtId="38" fontId="0" fillId="0" borderId="0" xfId="0" applyNumberFormat="1" applyFont="1" applyFill="1" applyBorder="1" applyAlignment="1">
      <alignment/>
    </xf>
    <xf numFmtId="37" fontId="0" fillId="0" borderId="0" xfId="15" applyNumberFormat="1" applyFont="1" applyFill="1" applyAlignment="1">
      <alignment/>
    </xf>
    <xf numFmtId="39" fontId="0" fillId="0" borderId="0" xfId="0" applyNumberFormat="1" applyFont="1" applyFill="1" applyAlignment="1">
      <alignment/>
    </xf>
    <xf numFmtId="38" fontId="9" fillId="0" borderId="0" xfId="0" applyNumberFormat="1" applyFont="1" applyFill="1" applyBorder="1" applyAlignment="1">
      <alignment/>
    </xf>
    <xf numFmtId="42" fontId="0" fillId="0" borderId="0" xfId="15" applyNumberFormat="1" applyFont="1" applyFill="1" applyAlignment="1">
      <alignment/>
    </xf>
    <xf numFmtId="37" fontId="0" fillId="0" borderId="9" xfId="15" applyNumberFormat="1" applyFont="1" applyFill="1" applyBorder="1" applyAlignment="1">
      <alignment/>
    </xf>
    <xf numFmtId="39" fontId="1" fillId="0" borderId="0" xfId="15" applyNumberFormat="1" applyFont="1" applyFill="1" applyAlignment="1">
      <alignment/>
    </xf>
    <xf numFmtId="37" fontId="0" fillId="0" borderId="0" xfId="0" applyNumberFormat="1" applyFont="1" applyFill="1" applyAlignment="1">
      <alignment/>
    </xf>
    <xf numFmtId="42" fontId="9" fillId="0" borderId="12" xfId="0" applyNumberFormat="1" applyFont="1" applyFill="1" applyBorder="1" applyAlignment="1">
      <alignment/>
    </xf>
    <xf numFmtId="39" fontId="9" fillId="0" borderId="0" xfId="0" applyNumberFormat="1" applyFont="1" applyFill="1" applyAlignment="1">
      <alignment/>
    </xf>
    <xf numFmtId="164" fontId="0" fillId="0" borderId="0" xfId="15" applyNumberFormat="1" applyFont="1" applyFill="1" applyAlignment="1">
      <alignment horizontal="center"/>
    </xf>
    <xf numFmtId="0" fontId="0" fillId="0" borderId="0" xfId="0" applyFont="1" applyFill="1" applyAlignment="1">
      <alignment/>
    </xf>
    <xf numFmtId="164" fontId="15" fillId="2" borderId="0" xfId="15" applyNumberFormat="1" applyFont="1" applyFill="1" applyAlignment="1">
      <alignment/>
    </xf>
    <xf numFmtId="164" fontId="2" fillId="2" borderId="4" xfId="15" applyNumberFormat="1" applyFont="1" applyFill="1" applyBorder="1" applyAlignment="1">
      <alignment/>
    </xf>
    <xf numFmtId="164" fontId="16" fillId="2" borderId="4" xfId="15" applyNumberFormat="1" applyFont="1" applyFill="1" applyBorder="1" applyAlignment="1">
      <alignment/>
    </xf>
    <xf numFmtId="164" fontId="16" fillId="2" borderId="4" xfId="15" applyNumberFormat="1" applyFont="1" applyFill="1" applyBorder="1" applyAlignment="1">
      <alignment horizontal="center"/>
    </xf>
    <xf numFmtId="0" fontId="16" fillId="2" borderId="5" xfId="0" applyFont="1" applyFill="1" applyBorder="1" applyAlignment="1">
      <alignment/>
    </xf>
    <xf numFmtId="0" fontId="15" fillId="0" borderId="0" xfId="0" applyFont="1" applyFill="1" applyAlignment="1">
      <alignment/>
    </xf>
    <xf numFmtId="164" fontId="6" fillId="2" borderId="0" xfId="15" applyNumberFormat="1" applyFont="1" applyFill="1" applyAlignment="1">
      <alignment/>
    </xf>
    <xf numFmtId="164" fontId="4" fillId="2" borderId="0" xfId="15" applyNumberFormat="1" applyFont="1" applyFill="1" applyBorder="1" applyAlignment="1">
      <alignment horizontal="center"/>
    </xf>
    <xf numFmtId="0" fontId="4" fillId="2" borderId="2" xfId="0" applyFont="1" applyFill="1" applyBorder="1" applyAlignment="1">
      <alignment/>
    </xf>
    <xf numFmtId="0" fontId="6" fillId="0" borderId="0" xfId="0" applyFont="1" applyFill="1" applyAlignment="1">
      <alignment/>
    </xf>
    <xf numFmtId="164" fontId="0" fillId="2" borderId="0" xfId="15" applyNumberFormat="1" applyFont="1" applyFill="1" applyAlignment="1">
      <alignment/>
    </xf>
    <xf numFmtId="0" fontId="7" fillId="2" borderId="1" xfId="0" applyFont="1" applyFill="1" applyBorder="1" applyAlignment="1">
      <alignment horizontal="left"/>
    </xf>
    <xf numFmtId="164" fontId="12" fillId="2" borderId="0" xfId="15" applyNumberFormat="1" applyFont="1" applyFill="1" applyBorder="1" applyAlignment="1">
      <alignment/>
    </xf>
    <xf numFmtId="164" fontId="12" fillId="2" borderId="0" xfId="15" applyNumberFormat="1" applyFont="1" applyFill="1" applyBorder="1" applyAlignment="1">
      <alignment horizontal="center"/>
    </xf>
    <xf numFmtId="0" fontId="12" fillId="2" borderId="2" xfId="0" applyFont="1" applyFill="1" applyBorder="1" applyAlignment="1">
      <alignment/>
    </xf>
    <xf numFmtId="0" fontId="3" fillId="2" borderId="13" xfId="0" applyFont="1" applyFill="1" applyBorder="1" applyAlignment="1">
      <alignment horizontal="left"/>
    </xf>
    <xf numFmtId="0" fontId="7" fillId="2" borderId="9" xfId="0" applyFont="1" applyFill="1" applyBorder="1" applyAlignment="1">
      <alignment horizontal="left"/>
    </xf>
    <xf numFmtId="164" fontId="12" fillId="2" borderId="9" xfId="15" applyNumberFormat="1" applyFont="1" applyFill="1" applyBorder="1" applyAlignment="1">
      <alignment/>
    </xf>
    <xf numFmtId="164" fontId="12" fillId="2" borderId="9" xfId="15" applyNumberFormat="1" applyFont="1" applyFill="1" applyBorder="1" applyAlignment="1">
      <alignment horizontal="center"/>
    </xf>
    <xf numFmtId="0" fontId="12" fillId="2" borderId="10" xfId="0" applyFont="1" applyFill="1" applyBorder="1" applyAlignment="1">
      <alignment/>
    </xf>
    <xf numFmtId="164" fontId="9" fillId="0" borderId="3" xfId="15" applyNumberFormat="1" applyFont="1" applyFill="1" applyBorder="1" applyAlignment="1">
      <alignment/>
    </xf>
    <xf numFmtId="164" fontId="9" fillId="0" borderId="4"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
    </xf>
    <xf numFmtId="164" fontId="9" fillId="0" borderId="14" xfId="15" applyNumberFormat="1" applyFont="1" applyFill="1" applyBorder="1" applyAlignment="1">
      <alignment horizontal="center"/>
    </xf>
    <xf numFmtId="0" fontId="9" fillId="0" borderId="8" xfId="0" applyFont="1" applyFill="1" applyBorder="1" applyAlignment="1">
      <alignment horizontal="centerContinuous"/>
    </xf>
    <xf numFmtId="0" fontId="0" fillId="0" borderId="8" xfId="0" applyFont="1" applyFill="1" applyBorder="1" applyAlignment="1">
      <alignment horizontal="centerContinuous"/>
    </xf>
    <xf numFmtId="0" fontId="0" fillId="0" borderId="14" xfId="0" applyFont="1" applyFill="1" applyBorder="1" applyAlignment="1">
      <alignment/>
    </xf>
    <xf numFmtId="164" fontId="9" fillId="0" borderId="14" xfId="15" applyNumberFormat="1" applyFont="1" applyFill="1" applyBorder="1" applyAlignment="1">
      <alignment/>
    </xf>
    <xf numFmtId="164" fontId="9" fillId="0" borderId="1" xfId="15" applyNumberFormat="1" applyFont="1" applyFill="1" applyBorder="1" applyAlignment="1">
      <alignment/>
    </xf>
    <xf numFmtId="164" fontId="9" fillId="0" borderId="2" xfId="15" applyNumberFormat="1" applyFont="1" applyFill="1" applyBorder="1" applyAlignment="1">
      <alignment/>
    </xf>
    <xf numFmtId="164" fontId="9" fillId="0" borderId="15" xfId="15" applyNumberFormat="1" applyFont="1" applyFill="1" applyBorder="1" applyAlignment="1">
      <alignment horizontal="center"/>
    </xf>
    <xf numFmtId="164" fontId="9" fillId="0" borderId="8" xfId="15" applyNumberFormat="1" applyFont="1" applyFill="1" applyBorder="1" applyAlignment="1">
      <alignment/>
    </xf>
    <xf numFmtId="164" fontId="9" fillId="0" borderId="15" xfId="15" applyNumberFormat="1" applyFont="1" applyFill="1" applyBorder="1" applyAlignment="1">
      <alignment/>
    </xf>
    <xf numFmtId="0" fontId="0" fillId="0" borderId="8" xfId="0" applyFont="1" applyFill="1" applyBorder="1" applyAlignment="1">
      <alignment/>
    </xf>
    <xf numFmtId="0" fontId="9" fillId="0" borderId="16" xfId="0" applyFont="1" applyFill="1" applyBorder="1" applyAlignment="1">
      <alignment horizontal="centerContinuous"/>
    </xf>
    <xf numFmtId="164" fontId="9" fillId="0" borderId="13" xfId="15" applyNumberFormat="1" applyFont="1" applyFill="1" applyBorder="1" applyAlignment="1">
      <alignment/>
    </xf>
    <xf numFmtId="164" fontId="9" fillId="0" borderId="9" xfId="15" applyNumberFormat="1" applyFont="1" applyFill="1" applyBorder="1" applyAlignment="1">
      <alignment/>
    </xf>
    <xf numFmtId="164" fontId="9" fillId="0" borderId="10" xfId="15" applyNumberFormat="1" applyFont="1" applyFill="1" applyBorder="1" applyAlignment="1">
      <alignment/>
    </xf>
    <xf numFmtId="164" fontId="9" fillId="0" borderId="16" xfId="15" applyNumberFormat="1" applyFont="1" applyFill="1" applyBorder="1" applyAlignment="1">
      <alignment horizontal="center"/>
    </xf>
    <xf numFmtId="164" fontId="9" fillId="0" borderId="11" xfId="15" applyNumberFormat="1" applyFont="1" applyFill="1" applyBorder="1" applyAlignment="1">
      <alignment/>
    </xf>
    <xf numFmtId="164" fontId="0" fillId="0" borderId="11" xfId="15" applyNumberFormat="1" applyFont="1" applyFill="1" applyBorder="1" applyAlignment="1">
      <alignment/>
    </xf>
    <xf numFmtId="164" fontId="0" fillId="0" borderId="8" xfId="15" applyNumberFormat="1" applyFont="1" applyFill="1" applyBorder="1" applyAlignment="1">
      <alignment horizontal="center"/>
    </xf>
    <xf numFmtId="42" fontId="0" fillId="0" borderId="8" xfId="15" applyNumberFormat="1" applyFont="1" applyFill="1" applyBorder="1" applyAlignment="1">
      <alignment horizontal="center"/>
    </xf>
    <xf numFmtId="164" fontId="0" fillId="0" borderId="8" xfId="0" applyNumberFormat="1" applyFont="1" applyFill="1" applyBorder="1" applyAlignment="1">
      <alignment/>
    </xf>
    <xf numFmtId="164" fontId="0" fillId="0" borderId="0" xfId="0" applyNumberFormat="1" applyFont="1" applyFill="1" applyAlignment="1">
      <alignment/>
    </xf>
    <xf numFmtId="41" fontId="0" fillId="0" borderId="8" xfId="15" applyNumberFormat="1" applyFont="1" applyFill="1" applyBorder="1" applyAlignment="1">
      <alignment horizontal="center"/>
    </xf>
    <xf numFmtId="41" fontId="0" fillId="0" borderId="0" xfId="15" applyNumberFormat="1" applyFont="1" applyFill="1" applyAlignment="1">
      <alignment/>
    </xf>
    <xf numFmtId="41" fontId="0" fillId="0" borderId="0" xfId="15" applyNumberFormat="1" applyFont="1" applyFill="1" applyAlignment="1">
      <alignment horizontal="center"/>
    </xf>
    <xf numFmtId="41" fontId="9" fillId="0" borderId="8" xfId="15" applyNumberFormat="1" applyFont="1" applyFill="1" applyBorder="1" applyAlignment="1">
      <alignment horizontal="center"/>
    </xf>
    <xf numFmtId="164" fontId="9" fillId="0" borderId="8" xfId="0" applyNumberFormat="1" applyFont="1" applyFill="1" applyBorder="1" applyAlignment="1">
      <alignment/>
    </xf>
    <xf numFmtId="0" fontId="9" fillId="0" borderId="0" xfId="0" applyFont="1" applyFill="1" applyAlignment="1">
      <alignment/>
    </xf>
    <xf numFmtId="42" fontId="9" fillId="0" borderId="8" xfId="15" applyNumberFormat="1" applyFont="1" applyFill="1" applyBorder="1" applyAlignment="1">
      <alignment horizontal="center"/>
    </xf>
    <xf numFmtId="164" fontId="0" fillId="0" borderId="0" xfId="15" applyNumberFormat="1" applyFont="1" applyFill="1" applyBorder="1" applyAlignment="1">
      <alignment horizontal="center"/>
    </xf>
    <xf numFmtId="164" fontId="2" fillId="2" borderId="4" xfId="15" applyNumberFormat="1" applyFont="1" applyFill="1" applyBorder="1" applyAlignment="1">
      <alignment horizontal="left"/>
    </xf>
    <xf numFmtId="164" fontId="16" fillId="2" borderId="4" xfId="15" applyNumberFormat="1" applyFont="1" applyFill="1" applyBorder="1" applyAlignment="1">
      <alignment/>
    </xf>
    <xf numFmtId="164" fontId="2" fillId="2" borderId="5" xfId="15" applyNumberFormat="1" applyFont="1" applyFill="1" applyBorder="1" applyAlignment="1">
      <alignment horizontal="left"/>
    </xf>
    <xf numFmtId="0" fontId="3" fillId="2" borderId="1" xfId="0" applyFont="1" applyFill="1" applyBorder="1" applyAlignment="1">
      <alignment/>
    </xf>
    <xf numFmtId="164" fontId="4" fillId="2" borderId="0" xfId="15" applyNumberFormat="1" applyFont="1" applyFill="1" applyBorder="1" applyAlignment="1">
      <alignment/>
    </xf>
    <xf numFmtId="164" fontId="3" fillId="2" borderId="2" xfId="15" applyNumberFormat="1" applyFont="1" applyFill="1" applyBorder="1" applyAlignment="1">
      <alignment horizontal="left"/>
    </xf>
    <xf numFmtId="164" fontId="3" fillId="2" borderId="10" xfId="15" applyNumberFormat="1" applyFont="1" applyFill="1" applyBorder="1" applyAlignment="1">
      <alignment horizontal="left"/>
    </xf>
    <xf numFmtId="164" fontId="0" fillId="0" borderId="3" xfId="15" applyNumberFormat="1" applyFont="1" applyFill="1" applyBorder="1" applyAlignment="1">
      <alignment/>
    </xf>
    <xf numFmtId="164" fontId="9" fillId="0" borderId="4" xfId="15" applyNumberFormat="1" applyFont="1" applyFill="1" applyBorder="1" applyAlignment="1">
      <alignment/>
    </xf>
    <xf numFmtId="164" fontId="0" fillId="0" borderId="5" xfId="15" applyNumberFormat="1" applyFont="1" applyFill="1" applyBorder="1" applyAlignment="1">
      <alignment/>
    </xf>
    <xf numFmtId="164" fontId="0" fillId="0" borderId="8" xfId="15" applyNumberFormat="1" applyFont="1" applyFill="1" applyBorder="1" applyAlignment="1">
      <alignment/>
    </xf>
    <xf numFmtId="164" fontId="9" fillId="0" borderId="3" xfId="15" applyNumberFormat="1" applyFont="1" applyFill="1" applyBorder="1" applyAlignment="1">
      <alignment/>
    </xf>
    <xf numFmtId="164" fontId="9" fillId="0" borderId="5" xfId="15" applyNumberFormat="1" applyFont="1" applyFill="1" applyBorder="1" applyAlignment="1">
      <alignment/>
    </xf>
    <xf numFmtId="164" fontId="9" fillId="0" borderId="8" xfId="15" applyNumberFormat="1" applyFont="1" applyFill="1" applyBorder="1" applyAlignment="1">
      <alignment horizontal="centerContinuous"/>
    </xf>
    <xf numFmtId="164" fontId="9" fillId="0" borderId="14" xfId="15" applyNumberFormat="1" applyFont="1" applyFill="1" applyBorder="1" applyAlignment="1">
      <alignment horizontal="centerContinuous"/>
    </xf>
    <xf numFmtId="164" fontId="9" fillId="0" borderId="1" xfId="15" applyNumberFormat="1" applyFont="1" applyFill="1" applyBorder="1" applyAlignment="1">
      <alignment/>
    </xf>
    <xf numFmtId="164" fontId="9" fillId="0" borderId="0" xfId="15" applyNumberFormat="1" applyFont="1" applyFill="1" applyBorder="1" applyAlignment="1">
      <alignment/>
    </xf>
    <xf numFmtId="164" fontId="0" fillId="0" borderId="2" xfId="15" applyNumberFormat="1" applyFont="1" applyFill="1" applyBorder="1" applyAlignment="1">
      <alignment/>
    </xf>
    <xf numFmtId="164" fontId="9" fillId="0" borderId="2" xfId="15" applyNumberFormat="1" applyFont="1" applyFill="1" applyBorder="1" applyAlignment="1">
      <alignment/>
    </xf>
    <xf numFmtId="164" fontId="9" fillId="0" borderId="1" xfId="15" applyNumberFormat="1" applyFont="1" applyFill="1" applyBorder="1" applyAlignment="1">
      <alignment horizontal="center"/>
    </xf>
    <xf numFmtId="164" fontId="9" fillId="0" borderId="2" xfId="15" applyNumberFormat="1" applyFont="1" applyFill="1" applyBorder="1" applyAlignment="1">
      <alignment horizontal="center"/>
    </xf>
    <xf numFmtId="164" fontId="9" fillId="0" borderId="15" xfId="15" applyNumberFormat="1" applyFont="1" applyFill="1" applyBorder="1" applyAlignment="1">
      <alignment horizontal="centerContinuous"/>
    </xf>
    <xf numFmtId="164" fontId="9" fillId="0" borderId="13" xfId="15" applyNumberFormat="1" applyFont="1" applyFill="1" applyBorder="1" applyAlignment="1">
      <alignment horizontal="centerContinuous"/>
    </xf>
    <xf numFmtId="164" fontId="9" fillId="0" borderId="9" xfId="15" applyNumberFormat="1" applyFont="1" applyFill="1" applyBorder="1" applyAlignment="1">
      <alignment horizontal="centerContinuous"/>
    </xf>
    <xf numFmtId="164" fontId="9" fillId="0" borderId="10" xfId="15" applyNumberFormat="1" applyFont="1" applyFill="1" applyBorder="1" applyAlignment="1">
      <alignment horizontal="centerContinuous"/>
    </xf>
    <xf numFmtId="164" fontId="9" fillId="0" borderId="6" xfId="15" applyNumberFormat="1" applyFont="1" applyFill="1" applyBorder="1" applyAlignment="1">
      <alignment horizontal="centerContinuous"/>
    </xf>
    <xf numFmtId="164" fontId="9" fillId="0" borderId="11" xfId="15" applyNumberFormat="1" applyFont="1" applyFill="1" applyBorder="1" applyAlignment="1">
      <alignment horizontal="centerContinuous"/>
    </xf>
    <xf numFmtId="164" fontId="9" fillId="0" borderId="7" xfId="15" applyNumberFormat="1" applyFont="1" applyFill="1" applyBorder="1" applyAlignment="1">
      <alignment horizontal="centerContinuous"/>
    </xf>
    <xf numFmtId="164" fontId="9" fillId="0" borderId="11" xfId="15" applyNumberFormat="1" applyFont="1" applyFill="1" applyBorder="1" applyAlignment="1">
      <alignment horizontal="left"/>
    </xf>
    <xf numFmtId="164" fontId="0" fillId="0" borderId="0" xfId="15" applyNumberFormat="1" applyFont="1" applyFill="1" applyBorder="1" applyAlignment="1">
      <alignment/>
    </xf>
    <xf numFmtId="164" fontId="0" fillId="0" borderId="0" xfId="15" applyNumberFormat="1" applyFont="1" applyFill="1" applyAlignment="1">
      <alignment/>
    </xf>
    <xf numFmtId="164" fontId="0" fillId="0" borderId="6" xfId="15" applyNumberFormat="1" applyFont="1" applyFill="1" applyBorder="1" applyAlignment="1">
      <alignment/>
    </xf>
    <xf numFmtId="164" fontId="0" fillId="0" borderId="11" xfId="15" applyNumberFormat="1" applyFont="1" applyFill="1" applyBorder="1" applyAlignment="1">
      <alignment/>
    </xf>
    <xf numFmtId="164" fontId="0" fillId="0" borderId="7" xfId="15" applyNumberFormat="1" applyFont="1" applyFill="1" applyBorder="1" applyAlignment="1">
      <alignment/>
    </xf>
    <xf numFmtId="42" fontId="0" fillId="0" borderId="8" xfId="15" applyNumberFormat="1" applyFont="1" applyFill="1" applyBorder="1" applyAlignment="1">
      <alignment/>
    </xf>
    <xf numFmtId="164" fontId="9" fillId="0" borderId="6" xfId="15" applyNumberFormat="1" applyFont="1" applyFill="1" applyBorder="1" applyAlignment="1">
      <alignment/>
    </xf>
    <xf numFmtId="164" fontId="9" fillId="0" borderId="11" xfId="15" applyNumberFormat="1" applyFont="1" applyFill="1" applyBorder="1" applyAlignment="1">
      <alignment/>
    </xf>
    <xf numFmtId="41" fontId="0" fillId="0" borderId="0" xfId="15" applyNumberFormat="1" applyFont="1" applyFill="1" applyBorder="1" applyAlignment="1">
      <alignment/>
    </xf>
    <xf numFmtId="41" fontId="0" fillId="0" borderId="0" xfId="15" applyNumberFormat="1" applyFont="1" applyFill="1" applyAlignment="1">
      <alignment/>
    </xf>
    <xf numFmtId="0" fontId="0" fillId="0" borderId="0" xfId="0" applyFont="1" applyFill="1" applyAlignment="1">
      <alignment/>
    </xf>
    <xf numFmtId="0" fontId="0" fillId="0" borderId="11" xfId="0" applyFont="1" applyFill="1" applyBorder="1" applyAlignment="1">
      <alignment/>
    </xf>
    <xf numFmtId="42" fontId="9" fillId="0" borderId="8" xfId="15" applyNumberFormat="1" applyFont="1" applyFill="1" applyBorder="1" applyAlignment="1">
      <alignment/>
    </xf>
    <xf numFmtId="164" fontId="16" fillId="2" borderId="0" xfId="15" applyNumberFormat="1" applyFont="1" applyFill="1" applyAlignment="1">
      <alignment/>
    </xf>
    <xf numFmtId="0" fontId="14" fillId="2" borderId="0" xfId="0" applyFont="1" applyFill="1" applyAlignment="1">
      <alignment/>
    </xf>
    <xf numFmtId="164" fontId="4" fillId="2" borderId="0" xfId="15" applyNumberFormat="1" applyFont="1" applyFill="1" applyAlignment="1">
      <alignment/>
    </xf>
    <xf numFmtId="0" fontId="12" fillId="2" borderId="0" xfId="0" applyFont="1" applyFill="1" applyAlignment="1">
      <alignment/>
    </xf>
    <xf numFmtId="164" fontId="9" fillId="0" borderId="14" xfId="15" applyNumberFormat="1" applyFont="1" applyFill="1" applyBorder="1" applyAlignment="1">
      <alignment/>
    </xf>
    <xf numFmtId="164" fontId="9" fillId="0" borderId="15" xfId="15" applyNumberFormat="1" applyFont="1" applyFill="1" applyBorder="1" applyAlignment="1">
      <alignment/>
    </xf>
    <xf numFmtId="0" fontId="0" fillId="0" borderId="0" xfId="0" applyFont="1" applyFill="1" applyBorder="1" applyAlignment="1">
      <alignment/>
    </xf>
    <xf numFmtId="164" fontId="0" fillId="0" borderId="8" xfId="15" applyNumberFormat="1" applyFont="1" applyFill="1" applyBorder="1" applyAlignment="1">
      <alignment horizontal="centerContinuous"/>
    </xf>
    <xf numFmtId="164" fontId="6" fillId="0" borderId="0" xfId="15" applyNumberFormat="1" applyFont="1" applyFill="1" applyAlignment="1">
      <alignment/>
    </xf>
    <xf numFmtId="165" fontId="0" fillId="0" borderId="8" xfId="15" applyNumberFormat="1" applyFont="1" applyFill="1" applyBorder="1" applyAlignment="1">
      <alignment/>
    </xf>
    <xf numFmtId="164" fontId="13" fillId="0" borderId="0" xfId="15" applyNumberFormat="1" applyFont="1" applyFill="1" applyAlignment="1">
      <alignment/>
    </xf>
    <xf numFmtId="164" fontId="13" fillId="0" borderId="0" xfId="15" applyNumberFormat="1" applyFont="1" applyFill="1" applyBorder="1" applyAlignment="1">
      <alignment/>
    </xf>
    <xf numFmtId="0" fontId="9" fillId="0" borderId="0" xfId="0" applyFont="1" applyFill="1" applyAlignment="1">
      <alignment/>
    </xf>
    <xf numFmtId="0" fontId="13" fillId="0" borderId="0" xfId="0" applyFont="1" applyFill="1" applyAlignment="1">
      <alignment/>
    </xf>
    <xf numFmtId="164" fontId="0" fillId="0" borderId="4" xfId="15" applyNumberFormat="1" applyFont="1" applyFill="1" applyBorder="1" applyAlignment="1">
      <alignment/>
    </xf>
    <xf numFmtId="164" fontId="9" fillId="0" borderId="0" xfId="15" applyNumberFormat="1" applyFont="1" applyFill="1" applyAlignment="1">
      <alignment/>
    </xf>
    <xf numFmtId="164" fontId="6" fillId="0" borderId="0" xfId="15" applyNumberFormat="1" applyFont="1" applyFill="1" applyBorder="1" applyAlignment="1">
      <alignment/>
    </xf>
    <xf numFmtId="164" fontId="13" fillId="0" borderId="11" xfId="15" applyNumberFormat="1" applyFont="1" applyFill="1" applyBorder="1" applyAlignment="1">
      <alignment/>
    </xf>
    <xf numFmtId="0" fontId="6" fillId="0" borderId="0" xfId="0" applyFont="1" applyFill="1" applyAlignment="1">
      <alignment/>
    </xf>
    <xf numFmtId="165" fontId="9" fillId="0" borderId="8" xfId="15" applyNumberFormat="1" applyFont="1" applyFill="1" applyBorder="1" applyAlignment="1">
      <alignment/>
    </xf>
    <xf numFmtId="164" fontId="17" fillId="0" borderId="0" xfId="15" applyNumberFormat="1" applyFont="1" applyFill="1" applyAlignment="1">
      <alignment/>
    </xf>
    <xf numFmtId="164" fontId="17" fillId="0" borderId="0" xfId="15" applyNumberFormat="1" applyFont="1" applyFill="1" applyBorder="1" applyAlignment="1">
      <alignment/>
    </xf>
    <xf numFmtId="0" fontId="17" fillId="0" borderId="0" xfId="0" applyFont="1" applyFill="1" applyAlignment="1">
      <alignment/>
    </xf>
    <xf numFmtId="164" fontId="4" fillId="0" borderId="0" xfId="15" applyNumberFormat="1" applyFont="1" applyFill="1" applyAlignment="1">
      <alignment/>
    </xf>
    <xf numFmtId="164" fontId="3" fillId="2" borderId="5" xfId="15" applyNumberFormat="1" applyFont="1" applyFill="1" applyBorder="1" applyAlignment="1">
      <alignment horizontal="left"/>
    </xf>
    <xf numFmtId="0" fontId="12" fillId="0" borderId="0" xfId="0" applyFont="1" applyFill="1" applyAlignment="1">
      <alignment/>
    </xf>
    <xf numFmtId="164" fontId="12" fillId="2" borderId="1" xfId="15" applyNumberFormat="1" applyFont="1" applyFill="1" applyBorder="1" applyAlignment="1">
      <alignment/>
    </xf>
    <xf numFmtId="164" fontId="3" fillId="2" borderId="0" xfId="15" applyNumberFormat="1" applyFont="1" applyFill="1" applyBorder="1" applyAlignment="1">
      <alignment/>
    </xf>
    <xf numFmtId="164" fontId="3" fillId="2" borderId="2" xfId="15" applyNumberFormat="1" applyFont="1" applyFill="1" applyBorder="1" applyAlignment="1">
      <alignment horizontal="centerContinuous"/>
    </xf>
    <xf numFmtId="164" fontId="9" fillId="0" borderId="3" xfId="15" applyNumberFormat="1" applyFont="1" applyFill="1" applyBorder="1" applyAlignment="1">
      <alignment horizontal="center"/>
    </xf>
    <xf numFmtId="164" fontId="9" fillId="0" borderId="4" xfId="15" applyNumberFormat="1" applyFont="1" applyFill="1" applyBorder="1" applyAlignment="1">
      <alignment horizontal="center"/>
    </xf>
    <xf numFmtId="164" fontId="9" fillId="0" borderId="5" xfId="15" applyNumberFormat="1" applyFont="1" applyFill="1" applyBorder="1" applyAlignment="1">
      <alignment horizontal="center"/>
    </xf>
    <xf numFmtId="164" fontId="9" fillId="0" borderId="17" xfId="15" applyNumberFormat="1" applyFont="1" applyFill="1" applyBorder="1" applyAlignment="1">
      <alignment horizontal="center"/>
    </xf>
    <xf numFmtId="164" fontId="0" fillId="0" borderId="0" xfId="15" applyNumberFormat="1" applyFont="1" applyFill="1" applyAlignment="1">
      <alignment wrapText="1"/>
    </xf>
    <xf numFmtId="164" fontId="9" fillId="0" borderId="13" xfId="15" applyNumberFormat="1" applyFont="1" applyFill="1" applyBorder="1" applyAlignment="1">
      <alignment horizontal="centerContinuous" wrapText="1"/>
    </xf>
    <xf numFmtId="164" fontId="9" fillId="0" borderId="9" xfId="15" applyNumberFormat="1" applyFont="1" applyFill="1" applyBorder="1" applyAlignment="1">
      <alignment horizontal="centerContinuous" wrapText="1"/>
    </xf>
    <xf numFmtId="164" fontId="9" fillId="0" borderId="10" xfId="15" applyNumberFormat="1" applyFont="1" applyFill="1" applyBorder="1" applyAlignment="1">
      <alignment horizontal="centerContinuous" wrapText="1"/>
    </xf>
    <xf numFmtId="164" fontId="9" fillId="0" borderId="8" xfId="15" applyNumberFormat="1" applyFont="1" applyFill="1" applyBorder="1" applyAlignment="1">
      <alignment horizontal="center" wrapText="1"/>
    </xf>
    <xf numFmtId="164" fontId="9" fillId="0" borderId="18" xfId="15" applyNumberFormat="1" applyFont="1" applyFill="1" applyBorder="1" applyAlignment="1">
      <alignment horizontal="center" wrapText="1"/>
    </xf>
    <xf numFmtId="0" fontId="0" fillId="0" borderId="0" xfId="0" applyFont="1" applyFill="1" applyAlignment="1">
      <alignment wrapText="1"/>
    </xf>
    <xf numFmtId="164" fontId="6" fillId="0" borderId="6" xfId="15" applyNumberFormat="1" applyFont="1" applyFill="1" applyBorder="1" applyAlignment="1">
      <alignment/>
    </xf>
    <xf numFmtId="164" fontId="6" fillId="0" borderId="11" xfId="15" applyNumberFormat="1" applyFont="1" applyFill="1" applyBorder="1" applyAlignment="1">
      <alignment/>
    </xf>
    <xf numFmtId="42" fontId="0" fillId="0" borderId="6" xfId="15" applyNumberFormat="1" applyFont="1" applyFill="1" applyBorder="1" applyAlignment="1">
      <alignment/>
    </xf>
    <xf numFmtId="164" fontId="13" fillId="0" borderId="6" xfId="15" applyNumberFormat="1" applyFont="1" applyFill="1" applyBorder="1" applyAlignment="1">
      <alignment/>
    </xf>
    <xf numFmtId="41" fontId="13" fillId="0" borderId="6" xfId="15" applyNumberFormat="1" applyFont="1" applyFill="1" applyBorder="1" applyAlignment="1">
      <alignment/>
    </xf>
    <xf numFmtId="0" fontId="9" fillId="0" borderId="11" xfId="0" applyFont="1" applyFill="1" applyBorder="1" applyAlignment="1">
      <alignment/>
    </xf>
    <xf numFmtId="41" fontId="17" fillId="0" borderId="0" xfId="15" applyNumberFormat="1" applyFont="1" applyFill="1" applyBorder="1" applyAlignment="1">
      <alignment/>
    </xf>
    <xf numFmtId="41" fontId="17" fillId="0" borderId="0" xfId="15" applyNumberFormat="1" applyFont="1" applyFill="1" applyAlignment="1">
      <alignment/>
    </xf>
    <xf numFmtId="41" fontId="6" fillId="0" borderId="6" xfId="15" applyNumberFormat="1" applyFont="1" applyFill="1" applyBorder="1" applyAlignment="1">
      <alignment/>
    </xf>
    <xf numFmtId="164" fontId="0" fillId="0" borderId="9" xfId="15" applyNumberFormat="1" applyFont="1" applyFill="1" applyBorder="1" applyAlignment="1">
      <alignment/>
    </xf>
    <xf numFmtId="41" fontId="0" fillId="0" borderId="9" xfId="15" applyNumberFormat="1" applyFont="1" applyFill="1" applyBorder="1" applyAlignment="1">
      <alignment/>
    </xf>
    <xf numFmtId="41" fontId="0" fillId="0" borderId="11" xfId="15" applyNumberFormat="1" applyFont="1" applyFill="1" applyBorder="1" applyAlignment="1">
      <alignment/>
    </xf>
    <xf numFmtId="41" fontId="13" fillId="0" borderId="0" xfId="15" applyNumberFormat="1" applyFont="1" applyFill="1" applyAlignment="1">
      <alignment/>
    </xf>
    <xf numFmtId="41" fontId="6" fillId="0" borderId="0" xfId="15" applyNumberFormat="1" applyFont="1" applyFill="1" applyAlignment="1">
      <alignment/>
    </xf>
    <xf numFmtId="41" fontId="0" fillId="0" borderId="4" xfId="15" applyNumberFormat="1" applyFont="1" applyFill="1" applyBorder="1" applyAlignment="1">
      <alignment/>
    </xf>
    <xf numFmtId="41" fontId="9" fillId="0" borderId="0" xfId="15" applyNumberFormat="1" applyFont="1" applyFill="1" applyBorder="1" applyAlignment="1">
      <alignment/>
    </xf>
    <xf numFmtId="41" fontId="13" fillId="0" borderId="0" xfId="15" applyNumberFormat="1" applyFont="1" applyFill="1" applyBorder="1" applyAlignment="1">
      <alignment/>
    </xf>
    <xf numFmtId="42" fontId="13" fillId="0" borderId="0" xfId="15" applyNumberFormat="1" applyFont="1" applyFill="1" applyAlignment="1">
      <alignment/>
    </xf>
    <xf numFmtId="0" fontId="17" fillId="0" borderId="0" xfId="0" applyFont="1" applyFill="1" applyBorder="1" applyAlignment="1">
      <alignment/>
    </xf>
    <xf numFmtId="0" fontId="9" fillId="0" borderId="0" xfId="0" applyFont="1" applyFill="1" applyBorder="1" applyAlignment="1">
      <alignment/>
    </xf>
    <xf numFmtId="0" fontId="0" fillId="0" borderId="0" xfId="0" applyFont="1" applyAlignment="1">
      <alignment/>
    </xf>
    <xf numFmtId="164" fontId="7" fillId="2" borderId="0" xfId="15" applyNumberFormat="1" applyFont="1" applyFill="1" applyBorder="1" applyAlignment="1">
      <alignment horizontal="left"/>
    </xf>
    <xf numFmtId="164" fontId="7" fillId="2" borderId="2" xfId="15" applyNumberFormat="1" applyFont="1" applyFill="1" applyBorder="1" applyAlignment="1">
      <alignment horizontal="left"/>
    </xf>
    <xf numFmtId="164" fontId="3" fillId="2" borderId="2" xfId="15" applyNumberFormat="1" applyFont="1" applyFill="1" applyBorder="1" applyAlignment="1">
      <alignment/>
    </xf>
    <xf numFmtId="164" fontId="9" fillId="0" borderId="1" xfId="15" applyNumberFormat="1" applyFont="1" applyFill="1" applyBorder="1" applyAlignment="1">
      <alignment horizontal="centerContinuous"/>
    </xf>
    <xf numFmtId="164" fontId="9" fillId="0" borderId="0" xfId="15" applyNumberFormat="1" applyFont="1" applyFill="1" applyBorder="1" applyAlignment="1">
      <alignment horizontal="centerContinuous"/>
    </xf>
    <xf numFmtId="164" fontId="9" fillId="0" borderId="6" xfId="15" applyNumberFormat="1" applyFont="1" applyFill="1" applyBorder="1" applyAlignment="1">
      <alignment horizontal="center"/>
    </xf>
    <xf numFmtId="0" fontId="18" fillId="0" borderId="0" xfId="0" applyFont="1" applyFill="1" applyAlignment="1">
      <alignment/>
    </xf>
    <xf numFmtId="39" fontId="18" fillId="0" borderId="0" xfId="0" applyNumberFormat="1" applyFont="1" applyFill="1" applyAlignment="1">
      <alignment/>
    </xf>
    <xf numFmtId="40" fontId="2" fillId="2" borderId="3" xfId="0" applyNumberFormat="1" applyFont="1" applyFill="1" applyBorder="1" applyAlignment="1">
      <alignment/>
    </xf>
    <xf numFmtId="0" fontId="4" fillId="2" borderId="4" xfId="0" applyFont="1" applyFill="1" applyBorder="1" applyAlignment="1">
      <alignment/>
    </xf>
    <xf numFmtId="0" fontId="4" fillId="2" borderId="5" xfId="0" applyFont="1" applyFill="1" applyBorder="1" applyAlignment="1">
      <alignment/>
    </xf>
    <xf numFmtId="40" fontId="13" fillId="0" borderId="0" xfId="0" applyNumberFormat="1" applyFont="1" applyFill="1" applyBorder="1" applyAlignment="1">
      <alignment horizontal="right"/>
    </xf>
    <xf numFmtId="39" fontId="4" fillId="2" borderId="0" xfId="0" applyNumberFormat="1" applyFont="1" applyFill="1" applyBorder="1" applyAlignment="1">
      <alignment/>
    </xf>
    <xf numFmtId="39" fontId="3" fillId="2" borderId="0" xfId="0" applyNumberFormat="1" applyFont="1" applyFill="1" applyBorder="1" applyAlignment="1">
      <alignment horizontal="center"/>
    </xf>
    <xf numFmtId="166" fontId="6" fillId="0" borderId="0" xfId="0" applyNumberFormat="1" applyFont="1" applyFill="1" applyBorder="1" applyAlignment="1">
      <alignment/>
    </xf>
    <xf numFmtId="0" fontId="7" fillId="2" borderId="1" xfId="0" applyFont="1" applyFill="1" applyBorder="1" applyAlignment="1">
      <alignment/>
    </xf>
    <xf numFmtId="39" fontId="19" fillId="2" borderId="0" xfId="0" applyNumberFormat="1" applyFont="1" applyFill="1" applyBorder="1" applyAlignment="1">
      <alignment/>
    </xf>
    <xf numFmtId="39" fontId="20" fillId="2" borderId="0" xfId="0" applyNumberFormat="1" applyFont="1" applyFill="1" applyBorder="1" applyAlignment="1">
      <alignment horizontal="center"/>
    </xf>
    <xf numFmtId="0" fontId="19" fillId="2" borderId="2" xfId="0" applyFont="1" applyFill="1" applyBorder="1" applyAlignment="1">
      <alignment/>
    </xf>
    <xf numFmtId="19" fontId="18" fillId="0" borderId="0" xfId="0" applyNumberFormat="1" applyFont="1" applyFill="1" applyBorder="1" applyAlignment="1">
      <alignment/>
    </xf>
    <xf numFmtId="0" fontId="7" fillId="2" borderId="13" xfId="0" applyFont="1" applyFill="1" applyBorder="1" applyAlignment="1">
      <alignment/>
    </xf>
    <xf numFmtId="39" fontId="19" fillId="2" borderId="9" xfId="0" applyNumberFormat="1" applyFont="1" applyFill="1" applyBorder="1" applyAlignment="1">
      <alignment/>
    </xf>
    <xf numFmtId="39" fontId="20" fillId="2" borderId="9" xfId="0" applyNumberFormat="1" applyFont="1" applyFill="1" applyBorder="1" applyAlignment="1">
      <alignment horizontal="center"/>
    </xf>
    <xf numFmtId="39" fontId="19" fillId="2" borderId="10" xfId="0" applyNumberFormat="1" applyFont="1" applyFill="1" applyBorder="1" applyAlignment="1">
      <alignment/>
    </xf>
    <xf numFmtId="19" fontId="18" fillId="0" borderId="0" xfId="0" applyNumberFormat="1" applyFont="1" applyFill="1" applyAlignment="1">
      <alignment/>
    </xf>
    <xf numFmtId="39" fontId="9" fillId="0" borderId="7" xfId="0" applyNumberFormat="1" applyFont="1" applyFill="1" applyBorder="1" applyAlignment="1">
      <alignment horizontal="center"/>
    </xf>
    <xf numFmtId="39" fontId="9" fillId="0" borderId="8" xfId="0" applyNumberFormat="1" applyFont="1" applyFill="1" applyBorder="1" applyAlignment="1">
      <alignment horizontal="center"/>
    </xf>
    <xf numFmtId="39" fontId="9" fillId="0" borderId="8" xfId="0" applyNumberFormat="1" applyFont="1" applyFill="1" applyBorder="1" applyAlignment="1">
      <alignment horizontal="center" wrapText="1"/>
    </xf>
    <xf numFmtId="39" fontId="9" fillId="0" borderId="7" xfId="0" applyNumberFormat="1" applyFont="1" applyFill="1" applyBorder="1" applyAlignment="1">
      <alignment horizontal="center" vertical="top"/>
    </xf>
    <xf numFmtId="39" fontId="9" fillId="0" borderId="8" xfId="0" applyNumberFormat="1" applyFont="1" applyFill="1" applyBorder="1" applyAlignment="1">
      <alignment horizontal="center" vertical="top"/>
    </xf>
    <xf numFmtId="0" fontId="9" fillId="0" borderId="8" xfId="0" applyFont="1" applyFill="1" applyBorder="1" applyAlignment="1">
      <alignment/>
    </xf>
    <xf numFmtId="39" fontId="0" fillId="0" borderId="7" xfId="0" applyNumberFormat="1" applyFont="1" applyFill="1" applyBorder="1" applyAlignment="1">
      <alignment horizontal="center" vertical="top"/>
    </xf>
    <xf numFmtId="39" fontId="0" fillId="0" borderId="8" xfId="0" applyNumberFormat="1" applyFont="1" applyFill="1" applyBorder="1" applyAlignment="1">
      <alignment horizontal="center" vertical="top"/>
    </xf>
    <xf numFmtId="39" fontId="0" fillId="0" borderId="8" xfId="0" applyNumberFormat="1" applyFont="1" applyFill="1" applyBorder="1" applyAlignment="1">
      <alignment horizontal="center" wrapText="1"/>
    </xf>
    <xf numFmtId="39" fontId="0" fillId="0" borderId="8" xfId="0" applyNumberFormat="1" applyFont="1" applyFill="1" applyBorder="1" applyAlignment="1" quotePrefix="1">
      <alignment horizontal="center" wrapText="1"/>
    </xf>
    <xf numFmtId="39" fontId="0" fillId="0" borderId="8" xfId="0" applyNumberFormat="1" applyFont="1" applyFill="1" applyBorder="1" applyAlignment="1">
      <alignment/>
    </xf>
    <xf numFmtId="39" fontId="0" fillId="0" borderId="7" xfId="0" applyNumberFormat="1" applyFont="1" applyFill="1" applyBorder="1" applyAlignment="1">
      <alignment/>
    </xf>
    <xf numFmtId="42" fontId="0" fillId="0" borderId="7" xfId="0" applyNumberFormat="1" applyFont="1" applyFill="1" applyBorder="1" applyAlignment="1">
      <alignment/>
    </xf>
    <xf numFmtId="42" fontId="0" fillId="0" borderId="8" xfId="0" applyNumberFormat="1" applyFont="1" applyFill="1" applyBorder="1" applyAlignment="1">
      <alignment/>
    </xf>
    <xf numFmtId="41" fontId="0" fillId="0" borderId="7" xfId="0" applyNumberFormat="1" applyFont="1" applyFill="1" applyBorder="1" applyAlignment="1">
      <alignment/>
    </xf>
    <xf numFmtId="41" fontId="0" fillId="0" borderId="8" xfId="0" applyNumberFormat="1" applyFont="1" applyFill="1" applyBorder="1" applyAlignment="1">
      <alignment/>
    </xf>
    <xf numFmtId="0" fontId="21" fillId="0" borderId="0" xfId="0" applyFont="1" applyFill="1" applyAlignment="1">
      <alignment/>
    </xf>
    <xf numFmtId="41" fontId="9" fillId="0" borderId="7" xfId="0" applyNumberFormat="1" applyFont="1" applyFill="1" applyBorder="1" applyAlignment="1">
      <alignment/>
    </xf>
    <xf numFmtId="41" fontId="9" fillId="0" borderId="8" xfId="0" applyNumberFormat="1" applyFont="1" applyFill="1" applyBorder="1" applyAlignment="1">
      <alignment/>
    </xf>
    <xf numFmtId="42" fontId="9" fillId="0" borderId="8" xfId="0" applyNumberFormat="1" applyFont="1" applyFill="1" applyBorder="1" applyAlignment="1">
      <alignment/>
    </xf>
    <xf numFmtId="0" fontId="0" fillId="0" borderId="0" xfId="0" applyFont="1" applyFill="1" applyAlignment="1" quotePrefix="1">
      <alignment/>
    </xf>
    <xf numFmtId="0" fontId="0" fillId="0" borderId="6" xfId="0" applyFont="1" applyFill="1" applyBorder="1" applyAlignment="1">
      <alignment/>
    </xf>
    <xf numFmtId="0" fontId="0" fillId="0" borderId="3" xfId="0" applyFont="1" applyFill="1" applyBorder="1" applyAlignment="1">
      <alignment/>
    </xf>
    <xf numFmtId="0" fontId="0" fillId="0" borderId="5" xfId="0" applyFont="1" applyFill="1" applyBorder="1" applyAlignment="1">
      <alignment/>
    </xf>
    <xf numFmtId="39" fontId="0" fillId="0" borderId="14" xfId="0" applyNumberFormat="1" applyFont="1" applyFill="1" applyBorder="1" applyAlignment="1">
      <alignment/>
    </xf>
    <xf numFmtId="39" fontId="12" fillId="2" borderId="4" xfId="0" applyNumberFormat="1" applyFont="1" applyFill="1" applyBorder="1" applyAlignment="1">
      <alignment/>
    </xf>
    <xf numFmtId="39" fontId="7" fillId="2" borderId="4" xfId="0" applyNumberFormat="1" applyFont="1" applyFill="1" applyBorder="1" applyAlignment="1">
      <alignment horizontal="center"/>
    </xf>
    <xf numFmtId="0" fontId="12" fillId="2" borderId="5" xfId="0" applyFont="1" applyFill="1" applyBorder="1" applyAlignment="1">
      <alignment/>
    </xf>
    <xf numFmtId="0" fontId="9" fillId="0" borderId="5" xfId="0" applyFont="1" applyFill="1" applyBorder="1" applyAlignment="1">
      <alignment horizontal="right"/>
    </xf>
    <xf numFmtId="39" fontId="12" fillId="2" borderId="0" xfId="0" applyNumberFormat="1" applyFont="1" applyFill="1" applyBorder="1" applyAlignment="1">
      <alignment/>
    </xf>
    <xf numFmtId="39" fontId="7" fillId="2" borderId="0" xfId="0" applyNumberFormat="1" applyFont="1" applyFill="1" applyBorder="1" applyAlignment="1">
      <alignment horizontal="center"/>
    </xf>
    <xf numFmtId="167" fontId="0" fillId="0" borderId="2" xfId="0" applyNumberFormat="1" applyFont="1" applyFill="1" applyBorder="1" applyAlignment="1">
      <alignment/>
    </xf>
    <xf numFmtId="18" fontId="0" fillId="0" borderId="2" xfId="0" applyNumberFormat="1" applyFont="1" applyFill="1" applyBorder="1" applyAlignment="1">
      <alignment/>
    </xf>
    <xf numFmtId="39" fontId="12" fillId="2" borderId="13" xfId="0" applyNumberFormat="1" applyFont="1" applyFill="1" applyBorder="1" applyAlignment="1">
      <alignment/>
    </xf>
    <xf numFmtId="39" fontId="12" fillId="2" borderId="9" xfId="0" applyNumberFormat="1" applyFont="1" applyFill="1" applyBorder="1" applyAlignment="1">
      <alignment/>
    </xf>
    <xf numFmtId="39" fontId="7" fillId="2" borderId="9" xfId="0" applyNumberFormat="1" applyFont="1" applyFill="1" applyBorder="1" applyAlignment="1">
      <alignment horizontal="center"/>
    </xf>
    <xf numFmtId="18" fontId="0" fillId="0" borderId="10" xfId="0" applyNumberFormat="1" applyFont="1" applyFill="1" applyBorder="1" applyAlignment="1">
      <alignment/>
    </xf>
    <xf numFmtId="0" fontId="0" fillId="0" borderId="13" xfId="0" applyFont="1" applyFill="1" applyBorder="1" applyAlignment="1">
      <alignment/>
    </xf>
    <xf numFmtId="0" fontId="0" fillId="0" borderId="10" xfId="0" applyFont="1" applyFill="1" applyBorder="1" applyAlignment="1">
      <alignment/>
    </xf>
    <xf numFmtId="39" fontId="9" fillId="0" borderId="16" xfId="0" applyNumberFormat="1" applyFont="1" applyFill="1" applyBorder="1" applyAlignment="1">
      <alignment horizontal="center" wrapText="1"/>
    </xf>
    <xf numFmtId="39" fontId="9" fillId="0" borderId="16" xfId="0" applyNumberFormat="1" applyFont="1" applyFill="1" applyBorder="1" applyAlignment="1">
      <alignment horizontal="center"/>
    </xf>
    <xf numFmtId="0" fontId="9" fillId="0" borderId="8" xfId="0" applyFont="1" applyFill="1" applyBorder="1" applyAlignment="1">
      <alignment horizontal="center" wrapText="1"/>
    </xf>
    <xf numFmtId="0" fontId="9" fillId="0" borderId="6" xfId="0" applyFont="1" applyFill="1" applyBorder="1" applyAlignment="1">
      <alignment/>
    </xf>
    <xf numFmtId="0" fontId="0" fillId="0" borderId="7" xfId="0" applyFont="1" applyFill="1" applyBorder="1" applyAlignment="1">
      <alignment/>
    </xf>
    <xf numFmtId="39" fontId="0" fillId="0" borderId="8" xfId="0" applyNumberFormat="1" applyFont="1" applyFill="1" applyBorder="1" applyAlignment="1">
      <alignment horizontal="center"/>
    </xf>
    <xf numFmtId="42" fontId="0" fillId="0" borderId="14" xfId="0" applyNumberFormat="1" applyFont="1" applyFill="1" applyBorder="1" applyAlignment="1">
      <alignment/>
    </xf>
    <xf numFmtId="41" fontId="0" fillId="0" borderId="14" xfId="0" applyNumberFormat="1" applyFont="1" applyFill="1" applyBorder="1" applyAlignment="1">
      <alignment/>
    </xf>
    <xf numFmtId="0" fontId="9" fillId="0" borderId="7" xfId="0" applyFont="1" applyFill="1" applyBorder="1" applyAlignment="1">
      <alignment horizontal="left"/>
    </xf>
    <xf numFmtId="41" fontId="9" fillId="0" borderId="8" xfId="0" applyNumberFormat="1" applyFont="1" applyFill="1" applyBorder="1" applyAlignment="1">
      <alignment horizontal="right"/>
    </xf>
    <xf numFmtId="0" fontId="0" fillId="0" borderId="7" xfId="0" applyFont="1" applyFill="1" applyBorder="1" applyAlignment="1">
      <alignment horizontal="right"/>
    </xf>
    <xf numFmtId="0" fontId="9" fillId="0" borderId="7" xfId="0" applyFont="1" applyFill="1" applyBorder="1" applyAlignment="1">
      <alignment/>
    </xf>
    <xf numFmtId="0" fontId="9" fillId="0" borderId="8" xfId="0" applyFont="1" applyFill="1" applyBorder="1" applyAlignment="1">
      <alignment/>
    </xf>
    <xf numFmtId="0" fontId="14" fillId="0" borderId="0" xfId="0" applyFont="1" applyFill="1" applyAlignment="1">
      <alignment/>
    </xf>
    <xf numFmtId="0" fontId="0" fillId="0" borderId="0" xfId="0" applyFont="1" applyFill="1" applyBorder="1" applyAlignment="1">
      <alignment wrapText="1"/>
    </xf>
    <xf numFmtId="0" fontId="2" fillId="2" borderId="3" xfId="0" applyFont="1" applyFill="1" applyBorder="1" applyAlignment="1">
      <alignment horizontal="left"/>
    </xf>
    <xf numFmtId="0" fontId="3" fillId="2" borderId="4" xfId="0" applyFont="1" applyFill="1" applyBorder="1" applyAlignment="1">
      <alignment horizontal="left"/>
    </xf>
    <xf numFmtId="0" fontId="3" fillId="2" borderId="5" xfId="0" applyFont="1" applyFill="1" applyBorder="1" applyAlignment="1">
      <alignment horizontal="left"/>
    </xf>
    <xf numFmtId="0" fontId="6" fillId="0" borderId="0" xfId="0" applyFont="1" applyAlignment="1">
      <alignment/>
    </xf>
    <xf numFmtId="0" fontId="3" fillId="2" borderId="1" xfId="0" applyFont="1" applyFill="1" applyBorder="1" applyAlignment="1">
      <alignment horizontal="left"/>
    </xf>
    <xf numFmtId="0" fontId="3" fillId="2" borderId="0" xfId="0" applyFont="1" applyFill="1" applyBorder="1" applyAlignment="1">
      <alignment horizontal="left"/>
    </xf>
    <xf numFmtId="0" fontId="3" fillId="2" borderId="2" xfId="0" applyFont="1" applyFill="1" applyBorder="1" applyAlignment="1">
      <alignment horizontal="left"/>
    </xf>
    <xf numFmtId="0" fontId="7" fillId="2" borderId="2" xfId="0" applyFont="1" applyFill="1" applyBorder="1" applyAlignment="1">
      <alignment horizontal="left"/>
    </xf>
    <xf numFmtId="0" fontId="12" fillId="2" borderId="13" xfId="0" applyFont="1" applyFill="1" applyBorder="1" applyAlignment="1">
      <alignment/>
    </xf>
    <xf numFmtId="0" fontId="12" fillId="2" borderId="9" xfId="0" applyFont="1" applyFill="1" applyBorder="1" applyAlignment="1">
      <alignment/>
    </xf>
    <xf numFmtId="0" fontId="12" fillId="2" borderId="9" xfId="0" applyFont="1" applyFill="1" applyBorder="1" applyAlignment="1">
      <alignment/>
    </xf>
    <xf numFmtId="40" fontId="9" fillId="0" borderId="6" xfId="0" applyNumberFormat="1" applyFont="1" applyFill="1" applyBorder="1" applyAlignment="1">
      <alignment horizontal="centerContinuous"/>
    </xf>
    <xf numFmtId="40" fontId="9" fillId="0" borderId="7" xfId="0" applyNumberFormat="1" applyFont="1" applyFill="1" applyBorder="1" applyAlignment="1">
      <alignment horizontal="centerContinuous"/>
    </xf>
    <xf numFmtId="40" fontId="9" fillId="0" borderId="8" xfId="0" applyNumberFormat="1" applyFont="1" applyFill="1" applyBorder="1" applyAlignment="1">
      <alignment horizontal="center" wrapText="1"/>
    </xf>
    <xf numFmtId="40" fontId="9" fillId="0" borderId="8" xfId="0" applyNumberFormat="1" applyFont="1" applyFill="1" applyBorder="1" applyAlignment="1">
      <alignment horizontal="centerContinuous"/>
    </xf>
    <xf numFmtId="0" fontId="9" fillId="0" borderId="6" xfId="0" applyFont="1" applyFill="1" applyBorder="1" applyAlignment="1">
      <alignment horizontal="left"/>
    </xf>
    <xf numFmtId="40" fontId="0" fillId="0" borderId="8" xfId="0" applyNumberFormat="1" applyFont="1" applyFill="1" applyBorder="1" applyAlignment="1">
      <alignment/>
    </xf>
    <xf numFmtId="0" fontId="0" fillId="0" borderId="7" xfId="0" applyFont="1" applyFill="1" applyBorder="1" applyAlignment="1">
      <alignment/>
    </xf>
    <xf numFmtId="42" fontId="0" fillId="0" borderId="8" xfId="17" applyNumberFormat="1" applyFont="1" applyFill="1" applyBorder="1" applyAlignment="1">
      <alignment/>
    </xf>
    <xf numFmtId="41" fontId="0" fillId="0" borderId="0" xfId="0" applyNumberFormat="1" applyFont="1" applyFill="1" applyBorder="1" applyAlignment="1">
      <alignment wrapText="1"/>
    </xf>
    <xf numFmtId="41" fontId="0" fillId="0" borderId="0" xfId="0" applyNumberFormat="1" applyFont="1" applyFill="1" applyAlignment="1">
      <alignment wrapText="1"/>
    </xf>
    <xf numFmtId="0" fontId="9" fillId="0" borderId="0" xfId="0" applyFont="1" applyFill="1" applyBorder="1" applyAlignment="1">
      <alignment/>
    </xf>
    <xf numFmtId="0" fontId="9" fillId="0" borderId="7" xfId="0" applyFont="1" applyFill="1" applyBorder="1" applyAlignment="1">
      <alignment/>
    </xf>
    <xf numFmtId="0" fontId="9" fillId="0" borderId="6" xfId="0" applyFont="1" applyFill="1" applyBorder="1" applyAlignment="1">
      <alignment/>
    </xf>
    <xf numFmtId="164" fontId="13" fillId="0" borderId="0" xfId="15" applyNumberFormat="1" applyFont="1" applyFill="1" applyAlignment="1">
      <alignment/>
    </xf>
    <xf numFmtId="164" fontId="13" fillId="0" borderId="0" xfId="15" applyNumberFormat="1" applyFont="1" applyFill="1" applyBorder="1" applyAlignment="1">
      <alignment/>
    </xf>
    <xf numFmtId="42" fontId="9" fillId="0" borderId="8" xfId="17" applyNumberFormat="1" applyFont="1"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8" xfId="0" applyFill="1" applyBorder="1" applyAlignment="1">
      <alignment/>
    </xf>
    <xf numFmtId="0" fontId="0" fillId="0" borderId="3" xfId="0" applyFill="1" applyBorder="1" applyAlignment="1">
      <alignment/>
    </xf>
    <xf numFmtId="0" fontId="0" fillId="0" borderId="4" xfId="0" applyFill="1" applyBorder="1" applyAlignment="1">
      <alignment/>
    </xf>
    <xf numFmtId="39" fontId="0" fillId="0" borderId="3" xfId="0" applyNumberFormat="1" applyFill="1" applyBorder="1" applyAlignment="1">
      <alignment/>
    </xf>
    <xf numFmtId="39" fontId="0" fillId="0" borderId="14" xfId="0" applyNumberFormat="1" applyFill="1" applyBorder="1" applyAlignment="1">
      <alignment/>
    </xf>
    <xf numFmtId="39" fontId="0" fillId="0" borderId="5" xfId="0" applyNumberFormat="1" applyFill="1" applyBorder="1" applyAlignment="1">
      <alignment/>
    </xf>
    <xf numFmtId="0" fontId="6" fillId="0" borderId="6" xfId="0" applyFont="1" applyFill="1" applyBorder="1" applyAlignment="1">
      <alignment/>
    </xf>
    <xf numFmtId="0" fontId="2" fillId="2" borderId="3" xfId="0" applyFont="1" applyFill="1" applyBorder="1" applyAlignment="1">
      <alignment/>
    </xf>
    <xf numFmtId="0" fontId="3" fillId="0" borderId="4" xfId="0" applyFont="1" applyFill="1" applyBorder="1" applyAlignment="1">
      <alignment/>
    </xf>
    <xf numFmtId="0" fontId="3" fillId="2" borderId="4" xfId="0" applyFont="1" applyFill="1" applyBorder="1" applyAlignment="1">
      <alignment/>
    </xf>
    <xf numFmtId="39" fontId="4" fillId="2" borderId="4" xfId="0" applyNumberFormat="1" applyFont="1" applyFill="1" applyBorder="1" applyAlignment="1">
      <alignment/>
    </xf>
    <xf numFmtId="39" fontId="3" fillId="2" borderId="4" xfId="0" applyNumberFormat="1" applyFont="1" applyFill="1" applyBorder="1" applyAlignment="1">
      <alignment horizontal="center"/>
    </xf>
    <xf numFmtId="39" fontId="4" fillId="2" borderId="4" xfId="0" applyNumberFormat="1" applyFont="1" applyFill="1" applyBorder="1" applyAlignment="1">
      <alignment horizontal="left"/>
    </xf>
    <xf numFmtId="40" fontId="3" fillId="2" borderId="5" xfId="0" applyNumberFormat="1" applyFont="1" applyFill="1" applyBorder="1" applyAlignment="1">
      <alignment horizontal="right"/>
    </xf>
    <xf numFmtId="0" fontId="6" fillId="0" borderId="7" xfId="0" applyFont="1" applyFill="1" applyBorder="1" applyAlignment="1">
      <alignment/>
    </xf>
    <xf numFmtId="0" fontId="6" fillId="0" borderId="8" xfId="0" applyFont="1" applyFill="1" applyBorder="1" applyAlignment="1">
      <alignment/>
    </xf>
    <xf numFmtId="0" fontId="0" fillId="0" borderId="6" xfId="0" applyFill="1" applyBorder="1" applyAlignment="1">
      <alignment/>
    </xf>
    <xf numFmtId="0" fontId="7" fillId="0" borderId="0" xfId="0" applyFont="1" applyFill="1" applyBorder="1" applyAlignment="1">
      <alignment/>
    </xf>
    <xf numFmtId="0" fontId="7" fillId="2" borderId="0" xfId="0" applyFont="1" applyFill="1" applyBorder="1" applyAlignment="1">
      <alignment/>
    </xf>
    <xf numFmtId="0" fontId="12" fillId="2" borderId="0" xfId="0" applyFont="1" applyFill="1" applyBorder="1" applyAlignment="1">
      <alignment/>
    </xf>
    <xf numFmtId="39" fontId="12" fillId="2" borderId="0" xfId="0" applyNumberFormat="1" applyFont="1" applyFill="1" applyBorder="1" applyAlignment="1">
      <alignment horizontal="left"/>
    </xf>
    <xf numFmtId="166" fontId="12" fillId="2" borderId="2" xfId="0" applyNumberFormat="1" applyFont="1" applyFill="1" applyBorder="1" applyAlignment="1">
      <alignment/>
    </xf>
    <xf numFmtId="0" fontId="0" fillId="0" borderId="7" xfId="0" applyFill="1" applyBorder="1" applyAlignment="1">
      <alignment/>
    </xf>
    <xf numFmtId="19" fontId="12" fillId="2" borderId="2" xfId="0" applyNumberFormat="1" applyFont="1" applyFill="1" applyBorder="1" applyAlignment="1">
      <alignment/>
    </xf>
    <xf numFmtId="19" fontId="0" fillId="0" borderId="7" xfId="0" applyNumberFormat="1" applyFill="1" applyBorder="1" applyAlignment="1">
      <alignment/>
    </xf>
    <xf numFmtId="0" fontId="0" fillId="0" borderId="8" xfId="0" applyFill="1" applyBorder="1" applyAlignment="1">
      <alignment wrapText="1"/>
    </xf>
    <xf numFmtId="0" fontId="0" fillId="0" borderId="6" xfId="0" applyFill="1" applyBorder="1" applyAlignment="1">
      <alignment wrapText="1"/>
    </xf>
    <xf numFmtId="0" fontId="0" fillId="0" borderId="11" xfId="0" applyFill="1" applyBorder="1" applyAlignment="1">
      <alignment wrapText="1"/>
    </xf>
    <xf numFmtId="39" fontId="9" fillId="0" borderId="6" xfId="0" applyNumberFormat="1" applyFont="1" applyFill="1" applyBorder="1" applyAlignment="1">
      <alignment horizontal="center" wrapText="1"/>
    </xf>
    <xf numFmtId="39" fontId="9" fillId="0" borderId="7" xfId="0" applyNumberFormat="1" applyFont="1" applyFill="1" applyBorder="1" applyAlignment="1">
      <alignment horizontal="center" wrapText="1"/>
    </xf>
    <xf numFmtId="0" fontId="9" fillId="0" borderId="11" xfId="0" applyFont="1" applyFill="1" applyBorder="1" applyAlignment="1">
      <alignment/>
    </xf>
    <xf numFmtId="0" fontId="0" fillId="0" borderId="11" xfId="0" applyFill="1" applyBorder="1" applyAlignment="1">
      <alignment/>
    </xf>
    <xf numFmtId="39" fontId="0" fillId="0" borderId="6" xfId="0" applyNumberFormat="1" applyFill="1" applyBorder="1" applyAlignment="1">
      <alignment horizontal="left"/>
    </xf>
    <xf numFmtId="39" fontId="0" fillId="0" borderId="8" xfId="0" applyNumberFormat="1" applyFill="1" applyBorder="1" applyAlignment="1">
      <alignment/>
    </xf>
    <xf numFmtId="39" fontId="0" fillId="0" borderId="7" xfId="0" applyNumberFormat="1" applyFill="1" applyBorder="1" applyAlignment="1">
      <alignment/>
    </xf>
    <xf numFmtId="42" fontId="0" fillId="0" borderId="3" xfId="0" applyNumberFormat="1" applyFill="1" applyBorder="1" applyAlignment="1">
      <alignment/>
    </xf>
    <xf numFmtId="42" fontId="0" fillId="0" borderId="14" xfId="0" applyNumberFormat="1" applyFill="1" applyBorder="1" applyAlignment="1">
      <alignment/>
    </xf>
    <xf numFmtId="42" fontId="0" fillId="0" borderId="5" xfId="0" applyNumberFormat="1" applyFill="1" applyBorder="1" applyAlignment="1">
      <alignment/>
    </xf>
    <xf numFmtId="41" fontId="0" fillId="0" borderId="3" xfId="0" applyNumberFormat="1" applyFill="1" applyBorder="1" applyAlignment="1">
      <alignment/>
    </xf>
    <xf numFmtId="41" fontId="0" fillId="0" borderId="14" xfId="0" applyNumberFormat="1" applyFill="1" applyBorder="1" applyAlignment="1">
      <alignment/>
    </xf>
    <xf numFmtId="41" fontId="0" fillId="0" borderId="5" xfId="0" applyNumberFormat="1" applyFill="1" applyBorder="1" applyAlignment="1">
      <alignment/>
    </xf>
    <xf numFmtId="0" fontId="9" fillId="0" borderId="11" xfId="0" applyFont="1" applyFill="1" applyBorder="1" applyAlignment="1">
      <alignment horizontal="left" indent="1"/>
    </xf>
    <xf numFmtId="41" fontId="9" fillId="0" borderId="6" xfId="0" applyNumberFormat="1" applyFont="1" applyFill="1" applyBorder="1" applyAlignment="1">
      <alignment/>
    </xf>
    <xf numFmtId="41" fontId="0" fillId="0" borderId="6" xfId="0" applyNumberFormat="1" applyFill="1" applyBorder="1" applyAlignment="1">
      <alignment/>
    </xf>
    <xf numFmtId="41" fontId="0" fillId="0" borderId="8" xfId="0" applyNumberFormat="1" applyFill="1" applyBorder="1" applyAlignment="1">
      <alignment/>
    </xf>
    <xf numFmtId="41" fontId="0" fillId="0" borderId="7" xfId="0" applyNumberFormat="1" applyFill="1" applyBorder="1" applyAlignment="1">
      <alignment/>
    </xf>
    <xf numFmtId="39" fontId="0" fillId="0" borderId="6" xfId="0" applyNumberFormat="1" applyFill="1" applyBorder="1" applyAlignment="1">
      <alignment/>
    </xf>
    <xf numFmtId="42" fontId="9" fillId="0" borderId="6" xfId="0" applyNumberFormat="1" applyFont="1" applyFill="1" applyBorder="1" applyAlignment="1">
      <alignment/>
    </xf>
    <xf numFmtId="42" fontId="9" fillId="0" borderId="7" xfId="0" applyNumberFormat="1" applyFont="1" applyFill="1" applyBorder="1" applyAlignment="1">
      <alignment/>
    </xf>
    <xf numFmtId="0" fontId="0" fillId="0" borderId="14" xfId="0" applyFill="1" applyBorder="1" applyAlignment="1">
      <alignment/>
    </xf>
    <xf numFmtId="0" fontId="6" fillId="0" borderId="0" xfId="0" applyFont="1" applyFill="1" applyBorder="1" applyAlignment="1">
      <alignment/>
    </xf>
    <xf numFmtId="0" fontId="0" fillId="0" borderId="0" xfId="0" applyFill="1" applyBorder="1" applyAlignment="1">
      <alignment/>
    </xf>
    <xf numFmtId="0" fontId="0" fillId="0" borderId="0" xfId="0" applyFill="1" applyBorder="1" applyAlignment="1">
      <alignment wrapText="1"/>
    </xf>
    <xf numFmtId="0" fontId="9" fillId="0" borderId="14" xfId="0" applyFont="1" applyFill="1" applyBorder="1" applyAlignment="1">
      <alignment/>
    </xf>
    <xf numFmtId="42" fontId="9" fillId="0" borderId="14" xfId="0" applyNumberFormat="1" applyFont="1" applyFill="1" applyBorder="1" applyAlignment="1">
      <alignment/>
    </xf>
    <xf numFmtId="42" fontId="9" fillId="0" borderId="5" xfId="0" applyNumberFormat="1" applyFont="1" applyFill="1" applyBorder="1" applyAlignment="1">
      <alignment/>
    </xf>
    <xf numFmtId="0" fontId="0" fillId="0" borderId="16" xfId="0" applyFill="1" applyBorder="1" applyAlignment="1">
      <alignment/>
    </xf>
    <xf numFmtId="0" fontId="0" fillId="0" borderId="13" xfId="0" applyFill="1" applyBorder="1" applyAlignment="1">
      <alignment/>
    </xf>
    <xf numFmtId="0" fontId="0" fillId="0" borderId="9" xfId="0" applyFill="1" applyBorder="1" applyAlignment="1">
      <alignment/>
    </xf>
    <xf numFmtId="39" fontId="0" fillId="0" borderId="13" xfId="0" applyNumberFormat="1" applyFill="1" applyBorder="1" applyAlignment="1">
      <alignment/>
    </xf>
    <xf numFmtId="39" fontId="0" fillId="0" borderId="16" xfId="0" applyNumberFormat="1" applyFill="1" applyBorder="1" applyAlignment="1">
      <alignment/>
    </xf>
    <xf numFmtId="39" fontId="0" fillId="0" borderId="10" xfId="0" applyNumberFormat="1" applyFill="1" applyBorder="1" applyAlignment="1">
      <alignment/>
    </xf>
    <xf numFmtId="39" fontId="0" fillId="0" borderId="0" xfId="0" applyNumberFormat="1" applyFill="1" applyBorder="1" applyAlignment="1">
      <alignment/>
    </xf>
    <xf numFmtId="0" fontId="0" fillId="0" borderId="5" xfId="0" applyFill="1" applyBorder="1" applyAlignment="1">
      <alignment/>
    </xf>
    <xf numFmtId="0" fontId="15" fillId="0" borderId="8" xfId="0" applyFont="1" applyFill="1" applyBorder="1" applyAlignment="1">
      <alignment/>
    </xf>
    <xf numFmtId="0" fontId="2" fillId="2" borderId="4" xfId="0" applyFont="1" applyFill="1" applyBorder="1" applyAlignment="1">
      <alignment/>
    </xf>
    <xf numFmtId="0" fontId="16" fillId="2" borderId="4" xfId="0" applyFont="1" applyFill="1" applyBorder="1" applyAlignment="1">
      <alignment/>
    </xf>
    <xf numFmtId="39" fontId="16" fillId="2" borderId="3" xfId="0" applyNumberFormat="1" applyFont="1" applyFill="1" applyBorder="1" applyAlignment="1">
      <alignment/>
    </xf>
    <xf numFmtId="39" fontId="16" fillId="2" borderId="4" xfId="0" applyNumberFormat="1" applyFont="1" applyFill="1" applyBorder="1" applyAlignment="1">
      <alignment/>
    </xf>
    <xf numFmtId="39" fontId="2" fillId="2" borderId="4" xfId="0" applyNumberFormat="1" applyFont="1" applyFill="1" applyBorder="1" applyAlignment="1">
      <alignment horizontal="center"/>
    </xf>
    <xf numFmtId="39" fontId="16" fillId="2" borderId="4" xfId="0" applyNumberFormat="1" applyFont="1" applyFill="1" applyBorder="1" applyAlignment="1">
      <alignment horizontal="left"/>
    </xf>
    <xf numFmtId="40" fontId="2" fillId="2" borderId="5" xfId="0" applyNumberFormat="1" applyFont="1" applyFill="1" applyBorder="1" applyAlignment="1">
      <alignment horizontal="right"/>
    </xf>
    <xf numFmtId="0" fontId="15" fillId="0" borderId="0" xfId="0" applyFont="1" applyFill="1" applyBorder="1" applyAlignment="1">
      <alignment/>
    </xf>
    <xf numFmtId="0" fontId="15" fillId="0" borderId="7" xfId="0" applyFont="1" applyFill="1" applyBorder="1" applyAlignment="1">
      <alignment/>
    </xf>
    <xf numFmtId="0" fontId="3" fillId="2" borderId="0" xfId="0" applyFont="1" applyFill="1" applyBorder="1" applyAlignment="1">
      <alignment/>
    </xf>
    <xf numFmtId="0" fontId="4" fillId="2" borderId="0" xfId="0" applyFont="1" applyFill="1" applyBorder="1" applyAlignment="1">
      <alignment/>
    </xf>
    <xf numFmtId="39" fontId="4" fillId="2" borderId="1" xfId="0" applyNumberFormat="1" applyFont="1" applyFill="1" applyBorder="1" applyAlignment="1">
      <alignment/>
    </xf>
    <xf numFmtId="39" fontId="4" fillId="2" borderId="0" xfId="0" applyNumberFormat="1" applyFont="1" applyFill="1" applyBorder="1" applyAlignment="1">
      <alignment horizontal="left"/>
    </xf>
    <xf numFmtId="166" fontId="4" fillId="2" borderId="2" xfId="0" applyNumberFormat="1" applyFont="1" applyFill="1" applyBorder="1" applyAlignment="1">
      <alignment/>
    </xf>
    <xf numFmtId="39" fontId="12" fillId="2" borderId="1" xfId="0" applyNumberFormat="1" applyFont="1" applyFill="1" applyBorder="1" applyAlignment="1">
      <alignment/>
    </xf>
    <xf numFmtId="0" fontId="7" fillId="2" borderId="9" xfId="0" applyFont="1" applyFill="1" applyBorder="1" applyAlignment="1">
      <alignment/>
    </xf>
    <xf numFmtId="39" fontId="12" fillId="2" borderId="10" xfId="0" applyNumberFormat="1" applyFont="1" applyFill="1" applyBorder="1" applyAlignment="1">
      <alignment/>
    </xf>
    <xf numFmtId="19" fontId="0" fillId="0" borderId="0" xfId="0" applyNumberFormat="1" applyFill="1" applyBorder="1" applyAlignment="1">
      <alignment/>
    </xf>
    <xf numFmtId="0" fontId="0" fillId="0" borderId="7" xfId="0" applyFill="1" applyBorder="1" applyAlignment="1">
      <alignment wrapText="1"/>
    </xf>
    <xf numFmtId="0" fontId="0" fillId="0" borderId="8" xfId="0" applyFill="1" applyBorder="1" applyAlignment="1">
      <alignment horizontal="left"/>
    </xf>
    <xf numFmtId="0" fontId="9" fillId="0" borderId="11" xfId="0" applyFont="1" applyFill="1" applyBorder="1" applyAlignment="1">
      <alignment horizontal="left"/>
    </xf>
    <xf numFmtId="0" fontId="0" fillId="0" borderId="11" xfId="0" applyFill="1" applyBorder="1" applyAlignment="1">
      <alignment horizontal="left"/>
    </xf>
    <xf numFmtId="0" fontId="0" fillId="0" borderId="7" xfId="0" applyFill="1" applyBorder="1" applyAlignment="1">
      <alignment horizontal="left"/>
    </xf>
    <xf numFmtId="39" fontId="0" fillId="0" borderId="8" xfId="0" applyNumberFormat="1" applyFill="1" applyBorder="1" applyAlignment="1">
      <alignment horizontal="left"/>
    </xf>
    <xf numFmtId="39" fontId="0" fillId="0" borderId="7" xfId="0" applyNumberFormat="1" applyFill="1" applyBorder="1" applyAlignment="1">
      <alignment horizontal="left"/>
    </xf>
    <xf numFmtId="0" fontId="0" fillId="0" borderId="0" xfId="0" applyFill="1" applyBorder="1" applyAlignment="1">
      <alignment horizontal="left"/>
    </xf>
    <xf numFmtId="42" fontId="0" fillId="0" borderId="7" xfId="0" applyNumberFormat="1" applyFill="1" applyBorder="1" applyAlignment="1">
      <alignment/>
    </xf>
    <xf numFmtId="0" fontId="0" fillId="0" borderId="2" xfId="0" applyFill="1" applyBorder="1" applyAlignment="1">
      <alignment/>
    </xf>
    <xf numFmtId="41" fontId="0" fillId="0" borderId="15" xfId="0" applyNumberFormat="1" applyFill="1" applyBorder="1" applyAlignment="1">
      <alignment/>
    </xf>
    <xf numFmtId="41" fontId="0" fillId="0" borderId="10" xfId="0" applyNumberFormat="1" applyFill="1" applyBorder="1" applyAlignment="1">
      <alignment/>
    </xf>
    <xf numFmtId="0" fontId="0" fillId="0" borderId="10" xfId="0" applyFill="1" applyBorder="1" applyAlignment="1">
      <alignment/>
    </xf>
    <xf numFmtId="0" fontId="9" fillId="0" borderId="7" xfId="0" applyFont="1" applyFill="1" applyBorder="1" applyAlignment="1">
      <alignment horizontal="left" indent="1"/>
    </xf>
    <xf numFmtId="0" fontId="0" fillId="0" borderId="11" xfId="0" applyFill="1" applyBorder="1" applyAlignment="1">
      <alignment/>
    </xf>
    <xf numFmtId="0" fontId="0" fillId="0" borderId="7" xfId="0" applyFill="1" applyBorder="1" applyAlignment="1">
      <alignment/>
    </xf>
    <xf numFmtId="41" fontId="9" fillId="0" borderId="7" xfId="0" applyNumberFormat="1" applyFont="1" applyFill="1" applyBorder="1" applyAlignment="1">
      <alignment horizontal="right"/>
    </xf>
    <xf numFmtId="41" fontId="0" fillId="0" borderId="8" xfId="0" applyNumberFormat="1" applyFill="1" applyBorder="1" applyAlignment="1">
      <alignment horizontal="left"/>
    </xf>
    <xf numFmtId="0" fontId="9" fillId="0" borderId="5" xfId="0" applyFont="1" applyFill="1" applyBorder="1" applyAlignment="1">
      <alignment/>
    </xf>
    <xf numFmtId="39" fontId="0" fillId="0" borderId="4" xfId="0" applyNumberFormat="1" applyFill="1" applyBorder="1" applyAlignment="1">
      <alignment/>
    </xf>
    <xf numFmtId="0" fontId="1" fillId="0" borderId="3" xfId="0" applyFont="1" applyFill="1" applyBorder="1" applyAlignment="1">
      <alignment/>
    </xf>
    <xf numFmtId="0" fontId="1" fillId="0" borderId="4" xfId="0" applyFont="1" applyFill="1" applyBorder="1" applyAlignment="1">
      <alignment/>
    </xf>
    <xf numFmtId="39" fontId="1" fillId="0" borderId="4" xfId="0" applyNumberFormat="1" applyFont="1" applyFill="1" applyBorder="1" applyAlignment="1">
      <alignment/>
    </xf>
    <xf numFmtId="39" fontId="1" fillId="0" borderId="5" xfId="0" applyNumberFormat="1" applyFont="1" applyFill="1" applyBorder="1" applyAlignment="1">
      <alignment/>
    </xf>
    <xf numFmtId="0" fontId="0" fillId="0" borderId="0" xfId="0" applyFill="1" applyAlignment="1">
      <alignment/>
    </xf>
    <xf numFmtId="0" fontId="13" fillId="0" borderId="1" xfId="0" applyFont="1" applyFill="1" applyBorder="1" applyAlignment="1">
      <alignment/>
    </xf>
    <xf numFmtId="0" fontId="4" fillId="2" borderId="4" xfId="0" applyFont="1" applyFill="1" applyBorder="1" applyAlignment="1">
      <alignment horizontal="center"/>
    </xf>
    <xf numFmtId="39" fontId="3" fillId="2" borderId="4" xfId="0" applyNumberFormat="1" applyFont="1" applyFill="1" applyBorder="1" applyAlignment="1">
      <alignment/>
    </xf>
    <xf numFmtId="39" fontId="3" fillId="2" borderId="5" xfId="0" applyNumberFormat="1" applyFont="1" applyFill="1" applyBorder="1" applyAlignment="1">
      <alignment horizontal="right"/>
    </xf>
    <xf numFmtId="0" fontId="13" fillId="0" borderId="0" xfId="0" applyFont="1" applyFill="1" applyBorder="1" applyAlignment="1">
      <alignment/>
    </xf>
    <xf numFmtId="0" fontId="4" fillId="2" borderId="0" xfId="0" applyFont="1" applyFill="1" applyBorder="1" applyAlignment="1">
      <alignment horizontal="center"/>
    </xf>
    <xf numFmtId="39" fontId="3" fillId="2" borderId="0" xfId="0" applyNumberFormat="1" applyFont="1" applyFill="1" applyBorder="1" applyAlignment="1">
      <alignment/>
    </xf>
    <xf numFmtId="0" fontId="10" fillId="0" borderId="1" xfId="0" applyFont="1" applyFill="1" applyBorder="1" applyAlignment="1">
      <alignment/>
    </xf>
    <xf numFmtId="0" fontId="8" fillId="2" borderId="0" xfId="0" applyFont="1" applyFill="1" applyBorder="1" applyAlignment="1">
      <alignment/>
    </xf>
    <xf numFmtId="39" fontId="8" fillId="2" borderId="0" xfId="0" applyNumberFormat="1" applyFont="1" applyFill="1" applyBorder="1" applyAlignment="1">
      <alignment/>
    </xf>
    <xf numFmtId="39" fontId="7" fillId="2" borderId="0" xfId="0" applyNumberFormat="1" applyFont="1" applyFill="1" applyBorder="1" applyAlignment="1">
      <alignment/>
    </xf>
    <xf numFmtId="0" fontId="1" fillId="0" borderId="13" xfId="0" applyFont="1" applyFill="1" applyBorder="1" applyAlignment="1">
      <alignment/>
    </xf>
    <xf numFmtId="0" fontId="5" fillId="2" borderId="9" xfId="0" applyFont="1" applyFill="1" applyBorder="1" applyAlignment="1">
      <alignment/>
    </xf>
    <xf numFmtId="39" fontId="5" fillId="2" borderId="9" xfId="0" applyNumberFormat="1" applyFont="1" applyFill="1" applyBorder="1" applyAlignment="1">
      <alignment/>
    </xf>
    <xf numFmtId="39" fontId="8" fillId="2" borderId="9" xfId="0" applyNumberFormat="1" applyFont="1" applyFill="1" applyBorder="1" applyAlignment="1">
      <alignment/>
    </xf>
    <xf numFmtId="39" fontId="5" fillId="2" borderId="10" xfId="0" applyNumberFormat="1" applyFont="1" applyFill="1" applyBorder="1" applyAlignment="1">
      <alignment/>
    </xf>
    <xf numFmtId="0" fontId="1" fillId="0" borderId="0" xfId="0" applyFont="1" applyFill="1" applyAlignment="1">
      <alignment/>
    </xf>
    <xf numFmtId="0" fontId="1" fillId="0" borderId="1" xfId="0" applyFont="1" applyFill="1" applyBorder="1" applyAlignment="1">
      <alignment/>
    </xf>
    <xf numFmtId="0" fontId="0" fillId="0" borderId="2" xfId="0" applyFont="1" applyFill="1" applyBorder="1" applyAlignment="1">
      <alignment/>
    </xf>
    <xf numFmtId="0" fontId="9" fillId="0" borderId="15" xfId="0" applyFont="1" applyFill="1" applyBorder="1" applyAlignment="1">
      <alignment horizontal="center"/>
    </xf>
    <xf numFmtId="39" fontId="9" fillId="0" borderId="15" xfId="0" applyNumberFormat="1" applyFont="1" applyFill="1" applyBorder="1" applyAlignment="1">
      <alignment horizontal="center" wrapText="1"/>
    </xf>
    <xf numFmtId="39" fontId="9" fillId="0" borderId="15" xfId="0" applyNumberFormat="1" applyFont="1" applyFill="1" applyBorder="1" applyAlignment="1">
      <alignment horizontal="center"/>
    </xf>
    <xf numFmtId="39" fontId="0" fillId="0" borderId="15" xfId="0" applyNumberFormat="1" applyFont="1" applyFill="1" applyBorder="1" applyAlignment="1">
      <alignment/>
    </xf>
    <xf numFmtId="4" fontId="10" fillId="0" borderId="0" xfId="0" applyNumberFormat="1" applyFont="1" applyFill="1" applyAlignment="1">
      <alignment horizontal="center"/>
    </xf>
    <xf numFmtId="0" fontId="1" fillId="0" borderId="19" xfId="0" applyNumberFormat="1" applyFont="1" applyFill="1" applyBorder="1" applyAlignment="1">
      <alignment/>
    </xf>
    <xf numFmtId="0" fontId="1" fillId="0" borderId="1" xfId="0" applyNumberFormat="1" applyFont="1" applyFill="1" applyBorder="1" applyAlignment="1">
      <alignment/>
    </xf>
    <xf numFmtId="0" fontId="9" fillId="0" borderId="10" xfId="0" applyNumberFormat="1" applyFont="1" applyFill="1" applyBorder="1" applyAlignment="1">
      <alignment/>
    </xf>
    <xf numFmtId="0" fontId="9" fillId="0" borderId="16" xfId="0" applyNumberFormat="1" applyFont="1" applyFill="1" applyBorder="1" applyAlignment="1">
      <alignment horizontal="center"/>
    </xf>
    <xf numFmtId="168" fontId="9" fillId="0" borderId="16" xfId="0" applyNumberFormat="1" applyFont="1" applyFill="1" applyBorder="1" applyAlignment="1">
      <alignment horizontal="center"/>
    </xf>
    <xf numFmtId="0" fontId="0" fillId="0" borderId="0" xfId="0" applyNumberFormat="1" applyFill="1" applyAlignment="1">
      <alignment/>
    </xf>
    <xf numFmtId="0" fontId="10" fillId="0" borderId="0" xfId="0" applyNumberFormat="1" applyFont="1" applyFill="1" applyBorder="1" applyAlignment="1">
      <alignment horizontal="center"/>
    </xf>
    <xf numFmtId="0" fontId="9" fillId="0" borderId="6" xfId="0" applyFont="1" applyBorder="1" applyAlignment="1">
      <alignment/>
    </xf>
    <xf numFmtId="0" fontId="22" fillId="0" borderId="0" xfId="0" applyFont="1" applyAlignment="1">
      <alignment/>
    </xf>
    <xf numFmtId="0" fontId="1" fillId="0" borderId="1" xfId="0" applyFont="1" applyBorder="1" applyAlignment="1">
      <alignment/>
    </xf>
    <xf numFmtId="0" fontId="0" fillId="0" borderId="7" xfId="0" applyFont="1" applyBorder="1" applyAlignment="1">
      <alignment/>
    </xf>
    <xf numFmtId="0" fontId="1" fillId="0" borderId="3" xfId="0" applyFont="1" applyBorder="1" applyAlignment="1">
      <alignment/>
    </xf>
    <xf numFmtId="0" fontId="0" fillId="0" borderId="10" xfId="0" applyFont="1" applyBorder="1" applyAlignment="1">
      <alignment/>
    </xf>
    <xf numFmtId="0" fontId="1" fillId="0" borderId="6" xfId="0" applyFont="1" applyBorder="1" applyAlignment="1">
      <alignment/>
    </xf>
    <xf numFmtId="0" fontId="10" fillId="0" borderId="0" xfId="0" applyFont="1" applyFill="1" applyAlignment="1">
      <alignment/>
    </xf>
    <xf numFmtId="0" fontId="10" fillId="0" borderId="13" xfId="0" applyFont="1" applyBorder="1" applyAlignment="1">
      <alignment/>
    </xf>
    <xf numFmtId="0" fontId="9" fillId="0" borderId="10" xfId="0" applyFont="1" applyBorder="1" applyAlignment="1">
      <alignment/>
    </xf>
    <xf numFmtId="0" fontId="9" fillId="0" borderId="8" xfId="0" applyFont="1" applyFill="1" applyBorder="1" applyAlignment="1">
      <alignment horizontal="left"/>
    </xf>
    <xf numFmtId="0" fontId="10" fillId="0" borderId="1" xfId="0" applyFont="1" applyBorder="1" applyAlignment="1">
      <alignment/>
    </xf>
    <xf numFmtId="41" fontId="9" fillId="0" borderId="8" xfId="0" applyNumberFormat="1" applyFont="1" applyFill="1" applyBorder="1" applyAlignment="1">
      <alignment/>
    </xf>
    <xf numFmtId="0" fontId="1" fillId="0" borderId="13" xfId="0" applyFont="1" applyBorder="1" applyAlignment="1">
      <alignment/>
    </xf>
    <xf numFmtId="39" fontId="1" fillId="0" borderId="0" xfId="0" applyNumberFormat="1" applyFont="1" applyFill="1" applyAlignment="1">
      <alignment/>
    </xf>
    <xf numFmtId="164" fontId="15" fillId="0" borderId="1" xfId="15" applyNumberFormat="1" applyFont="1" applyFill="1" applyBorder="1" applyAlignment="1">
      <alignment/>
    </xf>
    <xf numFmtId="164" fontId="2" fillId="2" borderId="5" xfId="15" applyNumberFormat="1" applyFont="1" applyFill="1" applyBorder="1" applyAlignment="1">
      <alignment/>
    </xf>
    <xf numFmtId="164" fontId="6" fillId="0" borderId="1" xfId="15" applyNumberFormat="1" applyFont="1" applyFill="1" applyBorder="1" applyAlignment="1">
      <alignment/>
    </xf>
    <xf numFmtId="164" fontId="3" fillId="2" borderId="2" xfId="15" applyNumberFormat="1" applyFont="1" applyFill="1" applyBorder="1" applyAlignment="1">
      <alignment/>
    </xf>
    <xf numFmtId="164" fontId="9" fillId="2" borderId="3" xfId="15" applyNumberFormat="1" applyFont="1" applyFill="1" applyBorder="1" applyAlignment="1">
      <alignment/>
    </xf>
    <xf numFmtId="164" fontId="9" fillId="2" borderId="5" xfId="15" applyNumberFormat="1" applyFont="1" applyFill="1" applyBorder="1" applyAlignment="1">
      <alignment/>
    </xf>
    <xf numFmtId="164" fontId="9" fillId="2" borderId="14" xfId="15" applyNumberFormat="1" applyFont="1" applyFill="1" applyBorder="1" applyAlignment="1">
      <alignment horizontal="center"/>
    </xf>
    <xf numFmtId="164" fontId="9" fillId="0" borderId="16" xfId="15" applyNumberFormat="1" applyFont="1" applyFill="1" applyBorder="1" applyAlignment="1" quotePrefix="1">
      <alignment horizontal="center"/>
    </xf>
    <xf numFmtId="49" fontId="9" fillId="0" borderId="16" xfId="15" applyNumberFormat="1" applyFont="1" applyFill="1" applyBorder="1" applyAlignment="1">
      <alignment horizontal="center"/>
    </xf>
    <xf numFmtId="164" fontId="0" fillId="0" borderId="3" xfId="15" applyNumberFormat="1" applyFont="1" applyFill="1" applyBorder="1" applyAlignment="1">
      <alignment/>
    </xf>
    <xf numFmtId="0" fontId="0" fillId="0" borderId="9" xfId="0" applyFont="1" applyFill="1" applyBorder="1" applyAlignment="1">
      <alignment/>
    </xf>
    <xf numFmtId="0" fontId="0" fillId="0" borderId="11" xfId="0" applyFont="1" applyFill="1" applyBorder="1" applyAlignment="1">
      <alignment/>
    </xf>
    <xf numFmtId="43" fontId="0" fillId="0" borderId="0" xfId="15" applyNumberFormat="1" applyFont="1" applyFill="1" applyBorder="1" applyAlignment="1">
      <alignment/>
    </xf>
    <xf numFmtId="0" fontId="12" fillId="2" borderId="3" xfId="0" applyFont="1" applyFill="1" applyBorder="1" applyAlignment="1">
      <alignment/>
    </xf>
    <xf numFmtId="0" fontId="12" fillId="2" borderId="4" xfId="0" applyFont="1" applyFill="1" applyBorder="1" applyAlignment="1">
      <alignment/>
    </xf>
    <xf numFmtId="43" fontId="12" fillId="2" borderId="5" xfId="15" applyFont="1" applyFill="1" applyBorder="1" applyAlignment="1">
      <alignment/>
    </xf>
    <xf numFmtId="0" fontId="12" fillId="2" borderId="1" xfId="0" applyFont="1" applyFill="1" applyBorder="1" applyAlignment="1">
      <alignment/>
    </xf>
    <xf numFmtId="43" fontId="12" fillId="2" borderId="2" xfId="15" applyFont="1" applyFill="1" applyBorder="1" applyAlignment="1">
      <alignment/>
    </xf>
    <xf numFmtId="0" fontId="7" fillId="2" borderId="1" xfId="0" applyFont="1" applyFill="1" applyBorder="1" applyAlignment="1" applyProtection="1">
      <alignment/>
      <protection/>
    </xf>
    <xf numFmtId="0" fontId="7" fillId="2" borderId="0" xfId="0" applyFont="1" applyFill="1" applyBorder="1" applyAlignment="1" applyProtection="1">
      <alignment/>
      <protection/>
    </xf>
    <xf numFmtId="0" fontId="9" fillId="0" borderId="20" xfId="0" applyFont="1" applyFill="1" applyBorder="1" applyAlignment="1" applyProtection="1">
      <alignment/>
      <protection/>
    </xf>
    <xf numFmtId="0" fontId="9" fillId="0" borderId="21"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23" xfId="0" applyFont="1" applyFill="1" applyBorder="1" applyAlignment="1" applyProtection="1">
      <alignment horizontal="center"/>
      <protection/>
    </xf>
    <xf numFmtId="0" fontId="9" fillId="0" borderId="24" xfId="0" applyFont="1" applyFill="1" applyBorder="1" applyAlignment="1" applyProtection="1">
      <alignment horizontal="center"/>
      <protection/>
    </xf>
    <xf numFmtId="0" fontId="0" fillId="0" borderId="0" xfId="0" applyFont="1" applyFill="1" applyAlignment="1" applyProtection="1">
      <alignment/>
      <protection/>
    </xf>
    <xf numFmtId="0" fontId="0" fillId="0" borderId="13" xfId="0" applyFont="1" applyBorder="1" applyAlignment="1">
      <alignment/>
    </xf>
    <xf numFmtId="0" fontId="9" fillId="0" borderId="25" xfId="0" applyFont="1" applyFill="1" applyBorder="1" applyAlignment="1" applyProtection="1">
      <alignment/>
      <protection/>
    </xf>
    <xf numFmtId="0" fontId="9" fillId="0" borderId="26" xfId="0" applyFont="1" applyFill="1" applyBorder="1" applyAlignment="1" applyProtection="1">
      <alignment horizontal="center"/>
      <protection/>
    </xf>
    <xf numFmtId="168" fontId="23" fillId="0" borderId="27" xfId="0" applyNumberFormat="1" applyFont="1" applyFill="1" applyBorder="1" applyAlignment="1" applyProtection="1" quotePrefix="1">
      <alignment horizontal="center"/>
      <protection/>
    </xf>
    <xf numFmtId="0" fontId="23" fillId="0" borderId="27" xfId="0" applyFont="1" applyFill="1" applyBorder="1" applyAlignment="1" applyProtection="1">
      <alignment horizontal="center"/>
      <protection/>
    </xf>
    <xf numFmtId="0" fontId="9" fillId="0" borderId="28" xfId="0" applyFont="1" applyFill="1" applyBorder="1" applyAlignment="1" applyProtection="1">
      <alignment horizontal="center"/>
      <protection/>
    </xf>
    <xf numFmtId="168" fontId="23" fillId="0" borderId="29" xfId="0" applyNumberFormat="1" applyFont="1" applyFill="1" applyBorder="1" applyAlignment="1" applyProtection="1" quotePrefix="1">
      <alignment horizontal="center"/>
      <protection/>
    </xf>
    <xf numFmtId="0" fontId="1" fillId="0" borderId="0" xfId="0" applyFont="1" applyAlignment="1" applyProtection="1">
      <alignment/>
      <protection/>
    </xf>
    <xf numFmtId="0" fontId="9" fillId="0" borderId="30" xfId="0" applyFont="1" applyBorder="1" applyAlignment="1">
      <alignment/>
    </xf>
    <xf numFmtId="0" fontId="0" fillId="0" borderId="30" xfId="0" applyFont="1" applyFill="1" applyBorder="1" applyAlignment="1" applyProtection="1">
      <alignment/>
      <protection/>
    </xf>
    <xf numFmtId="0" fontId="0" fillId="0" borderId="23" xfId="0" applyFont="1" applyFill="1" applyBorder="1" applyAlignment="1" applyProtection="1">
      <alignment/>
      <protection/>
    </xf>
    <xf numFmtId="43" fontId="0" fillId="0" borderId="23" xfId="15" applyFont="1" applyFill="1" applyBorder="1" applyAlignment="1" applyProtection="1">
      <alignment/>
      <protection/>
    </xf>
    <xf numFmtId="0" fontId="0" fillId="0" borderId="6" xfId="0" applyFont="1" applyBorder="1" applyAlignment="1">
      <alignment/>
    </xf>
    <xf numFmtId="0" fontId="0" fillId="0" borderId="31" xfId="0" applyFont="1" applyBorder="1" applyAlignment="1">
      <alignment/>
    </xf>
    <xf numFmtId="0" fontId="0" fillId="0" borderId="32" xfId="0" applyFont="1" applyBorder="1" applyAlignment="1" applyProtection="1">
      <alignment/>
      <protection/>
    </xf>
    <xf numFmtId="0" fontId="0" fillId="0" borderId="33" xfId="0" applyFont="1" applyBorder="1" applyAlignment="1" applyProtection="1">
      <alignment/>
      <protection/>
    </xf>
    <xf numFmtId="0" fontId="0" fillId="0" borderId="33" xfId="0" applyFont="1" applyFill="1" applyBorder="1" applyAlignment="1" applyProtection="1">
      <alignment/>
      <protection/>
    </xf>
    <xf numFmtId="43" fontId="0" fillId="0" borderId="33" xfId="15" applyFont="1" applyBorder="1" applyAlignment="1" applyProtection="1">
      <alignment/>
      <protection/>
    </xf>
    <xf numFmtId="0" fontId="0" fillId="0" borderId="25" xfId="0" applyFont="1" applyBorder="1" applyAlignment="1">
      <alignment/>
    </xf>
    <xf numFmtId="42" fontId="0" fillId="0" borderId="32" xfId="15" applyNumberFormat="1" applyFont="1" applyBorder="1" applyAlignment="1" applyProtection="1">
      <alignment/>
      <protection/>
    </xf>
    <xf numFmtId="42" fontId="0" fillId="0" borderId="33" xfId="15" applyNumberFormat="1" applyFont="1" applyBorder="1" applyAlignment="1" applyProtection="1">
      <alignment/>
      <protection/>
    </xf>
    <xf numFmtId="42" fontId="0" fillId="0" borderId="33" xfId="15" applyNumberFormat="1" applyFont="1" applyFill="1" applyBorder="1" applyAlignment="1" applyProtection="1">
      <alignment/>
      <protection/>
    </xf>
    <xf numFmtId="41" fontId="0" fillId="0" borderId="32" xfId="15" applyNumberFormat="1" applyFont="1" applyBorder="1" applyAlignment="1" applyProtection="1">
      <alignment/>
      <protection/>
    </xf>
    <xf numFmtId="41" fontId="0" fillId="0" borderId="33" xfId="15" applyNumberFormat="1" applyFont="1" applyBorder="1" applyAlignment="1" applyProtection="1">
      <alignment/>
      <protection/>
    </xf>
    <xf numFmtId="41" fontId="0" fillId="0" borderId="33" xfId="15" applyNumberFormat="1" applyFont="1" applyFill="1" applyBorder="1" applyAlignment="1" applyProtection="1">
      <alignment/>
      <protection/>
    </xf>
    <xf numFmtId="41" fontId="0" fillId="0" borderId="32" xfId="15" applyNumberFormat="1" applyFont="1" applyFill="1" applyBorder="1" applyAlignment="1" applyProtection="1">
      <alignment/>
      <protection/>
    </xf>
    <xf numFmtId="0" fontId="0" fillId="0" borderId="1" xfId="0" applyFont="1" applyBorder="1" applyAlignment="1">
      <alignment/>
    </xf>
    <xf numFmtId="0" fontId="0" fillId="0" borderId="3"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3" xfId="0" applyFont="1" applyFill="1" applyBorder="1" applyAlignment="1">
      <alignment/>
    </xf>
    <xf numFmtId="43" fontId="0" fillId="0" borderId="33" xfId="15" applyFont="1" applyBorder="1" applyAlignment="1">
      <alignment/>
    </xf>
    <xf numFmtId="43" fontId="0" fillId="0" borderId="32" xfId="15" applyFont="1" applyBorder="1" applyAlignment="1" applyProtection="1">
      <alignment/>
      <protection/>
    </xf>
    <xf numFmtId="43" fontId="0" fillId="0" borderId="33" xfId="15" applyFont="1" applyFill="1" applyBorder="1" applyAlignment="1" applyProtection="1">
      <alignment/>
      <protection/>
    </xf>
    <xf numFmtId="0" fontId="9" fillId="0" borderId="25" xfId="0" applyFont="1" applyBorder="1" applyAlignment="1">
      <alignment/>
    </xf>
    <xf numFmtId="42" fontId="9" fillId="0" borderId="32" xfId="15" applyNumberFormat="1" applyFont="1" applyBorder="1" applyAlignment="1" applyProtection="1">
      <alignment/>
      <protection/>
    </xf>
    <xf numFmtId="42" fontId="9" fillId="0" borderId="33" xfId="15" applyNumberFormat="1" applyFont="1" applyBorder="1" applyAlignment="1" applyProtection="1">
      <alignment/>
      <protection/>
    </xf>
    <xf numFmtId="42" fontId="9" fillId="0" borderId="33" xfId="15" applyNumberFormat="1" applyFont="1" applyFill="1" applyBorder="1" applyAlignment="1" applyProtection="1">
      <alignment/>
      <protection/>
    </xf>
    <xf numFmtId="0" fontId="10" fillId="0" borderId="0" xfId="0" applyFont="1" applyAlignment="1" applyProtection="1">
      <alignment/>
      <protection/>
    </xf>
    <xf numFmtId="0" fontId="9" fillId="0" borderId="0" xfId="0" applyFont="1" applyAlignment="1">
      <alignment/>
    </xf>
    <xf numFmtId="0" fontId="0" fillId="0" borderId="0" xfId="0" applyFont="1" applyBorder="1" applyAlignment="1" applyProtection="1">
      <alignment/>
      <protection/>
    </xf>
    <xf numFmtId="0" fontId="0" fillId="0" borderId="0" xfId="0" applyFont="1" applyAlignment="1" applyProtection="1">
      <alignment/>
      <protection/>
    </xf>
    <xf numFmtId="43" fontId="0" fillId="0" borderId="0" xfId="15" applyFont="1" applyAlignment="1" applyProtection="1">
      <alignment/>
      <protection/>
    </xf>
    <xf numFmtId="0" fontId="0" fillId="0" borderId="0" xfId="0" applyFont="1" applyFill="1" applyAlignment="1" applyProtection="1">
      <alignment horizontal="right"/>
      <protection/>
    </xf>
    <xf numFmtId="43" fontId="0" fillId="0" borderId="0" xfId="15" applyFont="1" applyAlignment="1">
      <alignment/>
    </xf>
    <xf numFmtId="0" fontId="0" fillId="0" borderId="0" xfId="0" applyFont="1" applyFill="1" applyAlignment="1">
      <alignment horizontal="right"/>
    </xf>
    <xf numFmtId="0" fontId="0" fillId="0" borderId="20" xfId="0" applyFont="1" applyBorder="1" applyAlignment="1" applyProtection="1">
      <alignment/>
      <protection/>
    </xf>
    <xf numFmtId="39" fontId="0" fillId="0" borderId="0" xfId="0" applyNumberFormat="1" applyFill="1" applyAlignment="1">
      <alignment/>
    </xf>
    <xf numFmtId="43" fontId="0" fillId="0" borderId="0" xfId="0" applyNumberFormat="1" applyFill="1" applyAlignment="1">
      <alignment/>
    </xf>
    <xf numFmtId="40" fontId="3" fillId="2" borderId="4" xfId="0" applyNumberFormat="1" applyFont="1" applyFill="1" applyBorder="1" applyAlignment="1">
      <alignment/>
    </xf>
    <xf numFmtId="43" fontId="4" fillId="2" borderId="5" xfId="0" applyNumberFormat="1" applyFont="1" applyFill="1" applyBorder="1" applyAlignment="1">
      <alignment/>
    </xf>
    <xf numFmtId="40" fontId="3" fillId="2" borderId="1" xfId="0" applyNumberFormat="1" applyFont="1" applyFill="1" applyBorder="1" applyAlignment="1">
      <alignment/>
    </xf>
    <xf numFmtId="40" fontId="3" fillId="2" borderId="0" xfId="0" applyNumberFormat="1" applyFont="1" applyFill="1" applyBorder="1" applyAlignment="1">
      <alignment/>
    </xf>
    <xf numFmtId="43" fontId="4" fillId="2" borderId="2" xfId="0" applyNumberFormat="1" applyFont="1" applyFill="1" applyBorder="1" applyAlignment="1">
      <alignment/>
    </xf>
    <xf numFmtId="40" fontId="7" fillId="2" borderId="1" xfId="0" applyNumberFormat="1" applyFont="1" applyFill="1" applyBorder="1" applyAlignment="1">
      <alignment/>
    </xf>
    <xf numFmtId="40" fontId="7" fillId="2" borderId="0" xfId="0" applyNumberFormat="1" applyFont="1" applyFill="1" applyBorder="1" applyAlignment="1">
      <alignment/>
    </xf>
    <xf numFmtId="43" fontId="12" fillId="2" borderId="2" xfId="0" applyNumberFormat="1" applyFont="1" applyFill="1" applyBorder="1" applyAlignment="1">
      <alignment/>
    </xf>
    <xf numFmtId="0" fontId="0" fillId="0" borderId="0" xfId="0" applyFill="1" applyAlignment="1" applyProtection="1">
      <alignment/>
      <protection/>
    </xf>
    <xf numFmtId="0" fontId="9" fillId="0" borderId="8" xfId="0" applyFont="1" applyFill="1" applyBorder="1" applyAlignment="1">
      <alignment wrapText="1"/>
    </xf>
    <xf numFmtId="0" fontId="9" fillId="3" borderId="8" xfId="0" applyFont="1" applyFill="1" applyBorder="1" applyAlignment="1">
      <alignment wrapText="1"/>
    </xf>
    <xf numFmtId="43" fontId="9" fillId="0" borderId="8" xfId="0" applyNumberFormat="1" applyFont="1" applyFill="1" applyBorder="1" applyAlignment="1">
      <alignment horizontal="center" wrapText="1"/>
    </xf>
    <xf numFmtId="0" fontId="9" fillId="0" borderId="14" xfId="0" applyFont="1" applyFill="1" applyBorder="1" applyAlignment="1">
      <alignment wrapText="1"/>
    </xf>
    <xf numFmtId="0" fontId="9" fillId="3" borderId="14" xfId="0" applyFont="1" applyFill="1" applyBorder="1" applyAlignment="1">
      <alignment wrapText="1"/>
    </xf>
    <xf numFmtId="39" fontId="9" fillId="0" borderId="14" xfId="0" applyNumberFormat="1" applyFont="1" applyFill="1" applyBorder="1" applyAlignment="1">
      <alignment horizontal="center" wrapText="1"/>
    </xf>
    <xf numFmtId="43" fontId="9" fillId="0" borderId="14" xfId="0" applyNumberFormat="1" applyFont="1" applyFill="1" applyBorder="1" applyAlignment="1">
      <alignment horizontal="center" wrapText="1"/>
    </xf>
    <xf numFmtId="0" fontId="0" fillId="0" borderId="8" xfId="0" applyFont="1" applyBorder="1" applyAlignment="1">
      <alignment/>
    </xf>
    <xf numFmtId="42" fontId="0" fillId="0" borderId="8" xfId="0" applyNumberFormat="1" applyFill="1" applyBorder="1" applyAlignment="1">
      <alignment/>
    </xf>
    <xf numFmtId="0" fontId="0" fillId="0" borderId="16" xfId="0" applyFont="1" applyBorder="1" applyAlignment="1">
      <alignment/>
    </xf>
    <xf numFmtId="0" fontId="9" fillId="0" borderId="16" xfId="0" applyFont="1" applyBorder="1" applyAlignment="1">
      <alignment/>
    </xf>
    <xf numFmtId="0" fontId="9" fillId="0" borderId="16" xfId="0" applyFont="1" applyFill="1" applyBorder="1" applyAlignment="1">
      <alignment/>
    </xf>
    <xf numFmtId="42" fontId="9" fillId="0" borderId="16" xfId="0" applyNumberFormat="1" applyFont="1" applyFill="1" applyBorder="1" applyAlignment="1">
      <alignment/>
    </xf>
    <xf numFmtId="0" fontId="15" fillId="0" borderId="11" xfId="0" applyFont="1" applyFill="1" applyBorder="1" applyAlignment="1">
      <alignment/>
    </xf>
    <xf numFmtId="0" fontId="6" fillId="0" borderId="11" xfId="0" applyFont="1" applyFill="1" applyBorder="1" applyAlignment="1">
      <alignment/>
    </xf>
    <xf numFmtId="0" fontId="15" fillId="0" borderId="1" xfId="0" applyFont="1" applyFill="1" applyBorder="1" applyAlignment="1">
      <alignment/>
    </xf>
    <xf numFmtId="0" fontId="6" fillId="0" borderId="1" xfId="0" applyFont="1" applyFill="1" applyBorder="1" applyAlignment="1">
      <alignment/>
    </xf>
    <xf numFmtId="0" fontId="0" fillId="0" borderId="1" xfId="0" applyFill="1" applyBorder="1" applyAlignment="1">
      <alignment/>
    </xf>
    <xf numFmtId="0" fontId="0" fillId="0" borderId="1" xfId="0" applyFill="1" applyBorder="1" applyAlignment="1">
      <alignment wrapText="1"/>
    </xf>
    <xf numFmtId="0" fontId="0" fillId="0" borderId="1" xfId="0" applyFill="1" applyBorder="1" applyAlignment="1">
      <alignment horizontal="left"/>
    </xf>
    <xf numFmtId="0" fontId="1" fillId="0" borderId="0" xfId="0" applyFont="1" applyFill="1" applyBorder="1" applyAlignment="1">
      <alignment/>
    </xf>
    <xf numFmtId="0" fontId="0" fillId="0" borderId="0" xfId="0" applyFont="1" applyFill="1" applyAlignment="1">
      <alignment wrapText="1"/>
    </xf>
    <xf numFmtId="0" fontId="0" fillId="0" borderId="0" xfId="0" applyAlignment="1">
      <alignment wrapText="1"/>
    </xf>
    <xf numFmtId="0" fontId="2" fillId="2" borderId="3" xfId="0" applyFont="1" applyFill="1" applyBorder="1" applyAlignment="1">
      <alignment/>
    </xf>
    <xf numFmtId="0" fontId="0" fillId="0" borderId="4" xfId="0" applyBorder="1" applyAlignment="1">
      <alignment/>
    </xf>
    <xf numFmtId="0" fontId="3" fillId="2" borderId="1" xfId="0" applyFont="1" applyFill="1" applyBorder="1" applyAlignment="1">
      <alignment/>
    </xf>
    <xf numFmtId="0" fontId="0" fillId="0" borderId="0" xfId="0" applyAlignment="1">
      <alignment/>
    </xf>
    <xf numFmtId="0" fontId="7" fillId="2" borderId="1" xfId="0" applyFont="1" applyFill="1" applyBorder="1" applyAlignment="1">
      <alignment/>
    </xf>
    <xf numFmtId="0" fontId="1" fillId="2" borderId="13" xfId="0" applyFont="1" applyFill="1" applyBorder="1" applyAlignment="1">
      <alignment/>
    </xf>
    <xf numFmtId="0" fontId="0" fillId="2" borderId="9" xfId="0" applyFill="1" applyBorder="1" applyAlignment="1">
      <alignment/>
    </xf>
    <xf numFmtId="164" fontId="2" fillId="2" borderId="3" xfId="15" applyNumberFormat="1" applyFont="1" applyFill="1" applyBorder="1" applyAlignment="1">
      <alignment/>
    </xf>
    <xf numFmtId="164" fontId="3" fillId="2" borderId="1" xfId="15" applyNumberFormat="1" applyFont="1" applyFill="1" applyBorder="1" applyAlignment="1">
      <alignment/>
    </xf>
    <xf numFmtId="0" fontId="7" fillId="2" borderId="1" xfId="0" applyFont="1" applyFill="1" applyBorder="1" applyAlignment="1">
      <alignment horizontal="left"/>
    </xf>
    <xf numFmtId="0" fontId="2" fillId="2" borderId="3" xfId="0" applyFont="1" applyFill="1" applyBorder="1" applyAlignment="1" applyProtection="1">
      <alignment/>
      <protection/>
    </xf>
    <xf numFmtId="0" fontId="7" fillId="2" borderId="1" xfId="0" applyFont="1" applyFill="1" applyBorder="1" applyAlignment="1" applyProtection="1">
      <alignment/>
      <protection/>
    </xf>
  </cellXfs>
  <cellStyles count="7">
    <cellStyle name="Normal" xfId="0"/>
    <cellStyle name="Comma" xfId="15"/>
    <cellStyle name="Comma [0]" xfId="16"/>
    <cellStyle name="Currency" xfId="17"/>
    <cellStyle name="Currency [0]" xfId="18"/>
    <cellStyle name="Normal_Comparative SRECNA FY 200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70"/>
  <sheetViews>
    <sheetView tabSelected="1" workbookViewId="0" topLeftCell="A2">
      <selection activeCell="A2" sqref="A2"/>
    </sheetView>
  </sheetViews>
  <sheetFormatPr defaultColWidth="9.140625" defaultRowHeight="12.75"/>
  <cols>
    <col min="1" max="1" width="2.7109375" style="1" customWidth="1"/>
    <col min="2" max="2" width="70.7109375" style="2" customWidth="1"/>
    <col min="3" max="3" width="14.7109375" style="3" customWidth="1"/>
    <col min="4" max="4" width="4.7109375" style="4" hidden="1" customWidth="1"/>
    <col min="5" max="5" width="14.7109375" style="2" customWidth="1"/>
    <col min="6" max="16384" width="9.140625" style="2" customWidth="1"/>
  </cols>
  <sheetData>
    <row r="1" spans="1:3" ht="12.75" hidden="1">
      <c r="A1" s="1" t="s">
        <v>1196</v>
      </c>
      <c r="B1" s="2" t="s">
        <v>1197</v>
      </c>
      <c r="C1" s="3" t="s">
        <v>1198</v>
      </c>
    </row>
    <row r="2" spans="1:5" s="10" customFormat="1" ht="15.75" customHeight="1">
      <c r="A2" s="5" t="s">
        <v>1199</v>
      </c>
      <c r="B2" s="6"/>
      <c r="C2" s="7"/>
      <c r="D2" s="8"/>
      <c r="E2" s="9"/>
    </row>
    <row r="3" spans="1:5" s="10" customFormat="1" ht="15.75" customHeight="1">
      <c r="A3" s="11" t="s">
        <v>1200</v>
      </c>
      <c r="B3" s="12"/>
      <c r="C3" s="13"/>
      <c r="D3" s="14"/>
      <c r="E3" s="15"/>
    </row>
    <row r="4" spans="1:5" s="10" customFormat="1" ht="15.75" customHeight="1">
      <c r="A4" s="11" t="s">
        <v>1201</v>
      </c>
      <c r="B4" s="16"/>
      <c r="C4" s="13"/>
      <c r="D4" s="14"/>
      <c r="E4" s="15"/>
    </row>
    <row r="5" spans="1:5" s="22" customFormat="1" ht="12.75" customHeight="1">
      <c r="A5" s="17" t="s">
        <v>1202</v>
      </c>
      <c r="B5" s="18"/>
      <c r="C5" s="19"/>
      <c r="D5" s="20"/>
      <c r="E5" s="21"/>
    </row>
    <row r="6" spans="1:5" s="22" customFormat="1" ht="12.75" customHeight="1">
      <c r="A6" s="23"/>
      <c r="B6" s="24"/>
      <c r="C6" s="25">
        <v>2003</v>
      </c>
      <c r="D6" s="26"/>
      <c r="E6" s="25">
        <v>2002</v>
      </c>
    </row>
    <row r="7" spans="1:5" s="29" customFormat="1" ht="12.75" customHeight="1">
      <c r="A7" s="23" t="s">
        <v>1203</v>
      </c>
      <c r="B7" s="24"/>
      <c r="C7" s="27"/>
      <c r="D7" s="28"/>
      <c r="E7" s="27"/>
    </row>
    <row r="8" spans="1:5" s="34" customFormat="1" ht="12.75" customHeight="1">
      <c r="A8" s="30"/>
      <c r="B8" s="31"/>
      <c r="C8" s="32"/>
      <c r="D8" s="33"/>
      <c r="E8" s="32"/>
    </row>
    <row r="9" spans="1:5" s="29" customFormat="1" ht="12.75" customHeight="1">
      <c r="A9" s="23" t="s">
        <v>1204</v>
      </c>
      <c r="B9" s="24"/>
      <c r="C9" s="27"/>
      <c r="D9" s="28"/>
      <c r="E9" s="27"/>
    </row>
    <row r="10" spans="1:5" s="34" customFormat="1" ht="12.75" customHeight="1">
      <c r="A10" s="30"/>
      <c r="B10" s="31" t="s">
        <v>1205</v>
      </c>
      <c r="C10" s="35">
        <v>18803</v>
      </c>
      <c r="D10" s="36" t="s">
        <v>1206</v>
      </c>
      <c r="E10" s="35">
        <v>23424</v>
      </c>
    </row>
    <row r="11" spans="1:5" s="34" customFormat="1" ht="12.75" customHeight="1">
      <c r="A11" s="30"/>
      <c r="B11" s="31" t="s">
        <v>1207</v>
      </c>
      <c r="C11" s="37">
        <v>10312</v>
      </c>
      <c r="D11" s="38" t="s">
        <v>1208</v>
      </c>
      <c r="E11" s="37">
        <v>10487</v>
      </c>
    </row>
    <row r="12" spans="1:5" s="34" customFormat="1" ht="12.75" customHeight="1">
      <c r="A12" s="30"/>
      <c r="B12" s="31" t="s">
        <v>1209</v>
      </c>
      <c r="C12" s="37">
        <v>799</v>
      </c>
      <c r="D12" s="39"/>
      <c r="E12" s="37">
        <v>822</v>
      </c>
    </row>
    <row r="13" spans="1:5" s="34" customFormat="1" ht="12.75" customHeight="1">
      <c r="A13" s="30"/>
      <c r="B13" s="31" t="s">
        <v>1210</v>
      </c>
      <c r="C13" s="37">
        <v>955</v>
      </c>
      <c r="D13" s="39"/>
      <c r="E13" s="37">
        <v>511</v>
      </c>
    </row>
    <row r="14" spans="1:5" s="34" customFormat="1" ht="12.75" customHeight="1">
      <c r="A14" s="30"/>
      <c r="B14" s="31" t="s">
        <v>1211</v>
      </c>
      <c r="C14" s="37">
        <v>1427</v>
      </c>
      <c r="D14" s="39"/>
      <c r="E14" s="37">
        <v>1622</v>
      </c>
    </row>
    <row r="15" spans="1:5" s="34" customFormat="1" ht="12.75" customHeight="1">
      <c r="A15" s="30"/>
      <c r="B15" s="31" t="s">
        <v>1212</v>
      </c>
      <c r="C15" s="37">
        <v>2981</v>
      </c>
      <c r="D15" s="39"/>
      <c r="E15" s="37">
        <v>3879</v>
      </c>
    </row>
    <row r="16" spans="1:5" s="34" customFormat="1" ht="12.75" customHeight="1">
      <c r="A16" s="30"/>
      <c r="B16" s="31"/>
      <c r="C16" s="37"/>
      <c r="D16" s="39"/>
      <c r="E16" s="37"/>
    </row>
    <row r="17" spans="1:5" s="29" customFormat="1" ht="12.75" customHeight="1">
      <c r="A17" s="23" t="s">
        <v>1213</v>
      </c>
      <c r="B17" s="24"/>
      <c r="C17" s="40">
        <f>SUM(C10:C15)</f>
        <v>35277</v>
      </c>
      <c r="D17" s="41"/>
      <c r="E17" s="40">
        <f>SUM(E10:E15)</f>
        <v>40745</v>
      </c>
    </row>
    <row r="18" spans="1:5" s="34" customFormat="1" ht="12.75" customHeight="1">
      <c r="A18" s="30"/>
      <c r="B18" s="31"/>
      <c r="C18" s="37"/>
      <c r="D18" s="39"/>
      <c r="E18" s="37"/>
    </row>
    <row r="19" spans="1:5" s="29" customFormat="1" ht="12.75" customHeight="1">
      <c r="A19" s="23" t="s">
        <v>1214</v>
      </c>
      <c r="B19" s="24"/>
      <c r="C19" s="40"/>
      <c r="D19" s="41"/>
      <c r="E19" s="40"/>
    </row>
    <row r="20" spans="1:5" s="34" customFormat="1" ht="12.75" customHeight="1">
      <c r="A20" s="30"/>
      <c r="B20" s="31" t="s">
        <v>1215</v>
      </c>
      <c r="C20" s="37">
        <v>583</v>
      </c>
      <c r="D20" s="39"/>
      <c r="E20" s="37">
        <v>1296</v>
      </c>
    </row>
    <row r="21" spans="1:5" s="34" customFormat="1" ht="12.75" customHeight="1">
      <c r="A21" s="30"/>
      <c r="B21" s="31" t="s">
        <v>1216</v>
      </c>
      <c r="C21" s="37">
        <v>1775</v>
      </c>
      <c r="D21" s="39"/>
      <c r="E21" s="37">
        <v>1759</v>
      </c>
    </row>
    <row r="22" spans="1:5" s="34" customFormat="1" ht="12.75" customHeight="1">
      <c r="A22" s="30"/>
      <c r="B22" s="31" t="s">
        <v>1217</v>
      </c>
      <c r="C22" s="37">
        <v>1194</v>
      </c>
      <c r="D22" s="39"/>
      <c r="E22" s="37">
        <v>1293</v>
      </c>
    </row>
    <row r="23" spans="1:5" s="34" customFormat="1" ht="12.75" customHeight="1">
      <c r="A23" s="30"/>
      <c r="B23" s="31" t="s">
        <v>1218</v>
      </c>
      <c r="C23" s="37">
        <v>63873</v>
      </c>
      <c r="D23" s="39"/>
      <c r="E23" s="37">
        <v>73158</v>
      </c>
    </row>
    <row r="24" spans="1:5" s="34" customFormat="1" ht="12.75" customHeight="1">
      <c r="A24" s="30"/>
      <c r="B24" s="31" t="s">
        <v>1219</v>
      </c>
      <c r="C24" s="37">
        <v>247302</v>
      </c>
      <c r="D24" s="39"/>
      <c r="E24" s="37">
        <v>223505</v>
      </c>
    </row>
    <row r="25" spans="1:5" s="34" customFormat="1" ht="12.75" customHeight="1">
      <c r="A25" s="30"/>
      <c r="B25" s="31"/>
      <c r="C25" s="37"/>
      <c r="D25" s="39"/>
      <c r="E25" s="37"/>
    </row>
    <row r="26" spans="1:5" s="29" customFormat="1" ht="12.75" customHeight="1">
      <c r="A26" s="23" t="s">
        <v>1220</v>
      </c>
      <c r="B26" s="24"/>
      <c r="C26" s="40">
        <f>SUM(C20:C24)</f>
        <v>314727</v>
      </c>
      <c r="D26" s="41"/>
      <c r="E26" s="40">
        <f>SUM(E20:E24)</f>
        <v>301011</v>
      </c>
    </row>
    <row r="27" spans="1:5" s="34" customFormat="1" ht="12.75" customHeight="1">
      <c r="A27" s="30"/>
      <c r="B27" s="31"/>
      <c r="C27" s="32"/>
      <c r="D27" s="33"/>
      <c r="E27" s="32"/>
    </row>
    <row r="28" spans="1:5" s="29" customFormat="1" ht="12.75" customHeight="1">
      <c r="A28" s="23" t="s">
        <v>1221</v>
      </c>
      <c r="B28" s="24"/>
      <c r="C28" s="42">
        <f>C17+C26</f>
        <v>350004</v>
      </c>
      <c r="D28" s="28"/>
      <c r="E28" s="42">
        <f>E17+E26</f>
        <v>341756</v>
      </c>
    </row>
    <row r="29" spans="1:5" s="34" customFormat="1" ht="12.75" customHeight="1">
      <c r="A29" s="30"/>
      <c r="B29" s="31"/>
      <c r="C29" s="32"/>
      <c r="D29" s="33"/>
      <c r="E29" s="32"/>
    </row>
    <row r="30" spans="1:5" s="29" customFormat="1" ht="12.75" customHeight="1">
      <c r="A30" s="23" t="s">
        <v>1222</v>
      </c>
      <c r="B30" s="24"/>
      <c r="C30" s="27"/>
      <c r="D30" s="28"/>
      <c r="E30" s="27"/>
    </row>
    <row r="31" spans="1:5" s="34" customFormat="1" ht="12.75" customHeight="1">
      <c r="A31" s="23"/>
      <c r="B31" s="24"/>
      <c r="C31" s="32"/>
      <c r="D31" s="33"/>
      <c r="E31" s="32"/>
    </row>
    <row r="32" spans="1:5" s="29" customFormat="1" ht="12.75" customHeight="1">
      <c r="A32" s="23" t="s">
        <v>1223</v>
      </c>
      <c r="B32" s="24"/>
      <c r="C32" s="27"/>
      <c r="D32" s="28"/>
      <c r="E32" s="27"/>
    </row>
    <row r="33" spans="1:5" s="34" customFormat="1" ht="12.75" customHeight="1">
      <c r="A33" s="30"/>
      <c r="B33" s="31" t="s">
        <v>1224</v>
      </c>
      <c r="C33" s="35">
        <v>4742</v>
      </c>
      <c r="D33" s="33"/>
      <c r="E33" s="35">
        <v>6495</v>
      </c>
    </row>
    <row r="34" spans="1:5" s="34" customFormat="1" ht="12.75" customHeight="1">
      <c r="A34" s="30"/>
      <c r="B34" s="31" t="s">
        <v>1225</v>
      </c>
      <c r="C34" s="37">
        <v>5951</v>
      </c>
      <c r="D34" s="38" t="s">
        <v>1226</v>
      </c>
      <c r="E34" s="37">
        <v>8166</v>
      </c>
    </row>
    <row r="35" spans="1:5" s="34" customFormat="1" ht="12.75" customHeight="1">
      <c r="A35" s="30"/>
      <c r="B35" s="31" t="s">
        <v>1227</v>
      </c>
      <c r="C35" s="37">
        <v>8021</v>
      </c>
      <c r="D35" s="39"/>
      <c r="E35" s="37">
        <v>7797</v>
      </c>
    </row>
    <row r="36" spans="1:5" s="34" customFormat="1" ht="12.75" customHeight="1">
      <c r="A36" s="30"/>
      <c r="B36" s="31" t="s">
        <v>1228</v>
      </c>
      <c r="C36" s="37">
        <v>1559</v>
      </c>
      <c r="D36" s="38" t="s">
        <v>1229</v>
      </c>
      <c r="E36" s="37">
        <v>1277</v>
      </c>
    </row>
    <row r="37" spans="1:5" s="34" customFormat="1" ht="12.75" customHeight="1">
      <c r="A37" s="30"/>
      <c r="B37" s="31" t="s">
        <v>1230</v>
      </c>
      <c r="C37" s="37">
        <v>2291</v>
      </c>
      <c r="D37" s="39"/>
      <c r="E37" s="37">
        <v>2965</v>
      </c>
    </row>
    <row r="38" spans="1:5" s="34" customFormat="1" ht="12.75" customHeight="1">
      <c r="A38" s="30"/>
      <c r="B38" s="31" t="s">
        <v>1231</v>
      </c>
      <c r="C38" s="37">
        <v>1268</v>
      </c>
      <c r="D38" s="39"/>
      <c r="E38" s="37">
        <v>1217</v>
      </c>
    </row>
    <row r="39" spans="1:5" s="34" customFormat="1" ht="12.75" customHeight="1">
      <c r="A39" s="30"/>
      <c r="B39" s="31"/>
      <c r="C39" s="37"/>
      <c r="D39" s="39"/>
      <c r="E39" s="37"/>
    </row>
    <row r="40" spans="1:5" s="29" customFormat="1" ht="12.75" customHeight="1">
      <c r="A40" s="23" t="s">
        <v>1232</v>
      </c>
      <c r="B40" s="24"/>
      <c r="C40" s="40">
        <f>SUM(C33:C38)</f>
        <v>23832</v>
      </c>
      <c r="D40" s="41"/>
      <c r="E40" s="40">
        <f>SUM(E33:E38)</f>
        <v>27917</v>
      </c>
    </row>
    <row r="41" spans="1:5" s="34" customFormat="1" ht="12.75" customHeight="1">
      <c r="A41" s="30"/>
      <c r="B41" s="31"/>
      <c r="C41" s="37"/>
      <c r="D41" s="39"/>
      <c r="E41" s="37"/>
    </row>
    <row r="42" spans="1:5" s="29" customFormat="1" ht="12.75" customHeight="1">
      <c r="A42" s="23" t="s">
        <v>1233</v>
      </c>
      <c r="B42" s="24"/>
      <c r="C42" s="40"/>
      <c r="D42" s="41"/>
      <c r="E42" s="40"/>
    </row>
    <row r="43" spans="1:5" ht="12.75" customHeight="1">
      <c r="A43" s="30"/>
      <c r="B43" s="31"/>
      <c r="C43" s="37"/>
      <c r="D43" s="39"/>
      <c r="E43" s="37"/>
    </row>
    <row r="44" spans="1:5" s="34" customFormat="1" ht="12.75" customHeight="1">
      <c r="A44" s="30"/>
      <c r="B44" s="31" t="s">
        <v>1234</v>
      </c>
      <c r="C44" s="37">
        <v>63671</v>
      </c>
      <c r="D44" s="39"/>
      <c r="E44" s="37">
        <v>64941</v>
      </c>
    </row>
    <row r="45" spans="1:5" s="34" customFormat="1" ht="12.75" customHeight="1">
      <c r="A45" s="30"/>
      <c r="B45" s="31"/>
      <c r="C45" s="37"/>
      <c r="D45" s="39"/>
      <c r="E45" s="37"/>
    </row>
    <row r="46" spans="1:5" s="29" customFormat="1" ht="12.75" customHeight="1">
      <c r="A46" s="23" t="s">
        <v>1235</v>
      </c>
      <c r="B46" s="24"/>
      <c r="C46" s="40">
        <f>SUM(C44:C44)</f>
        <v>63671</v>
      </c>
      <c r="D46" s="41"/>
      <c r="E46" s="40">
        <f>SUM(E44:E44)</f>
        <v>64941</v>
      </c>
    </row>
    <row r="47" spans="1:5" s="34" customFormat="1" ht="12.75" customHeight="1">
      <c r="A47" s="30"/>
      <c r="B47" s="31"/>
      <c r="C47" s="37"/>
      <c r="D47" s="39"/>
      <c r="E47" s="37"/>
    </row>
    <row r="48" spans="1:5" s="29" customFormat="1" ht="12.75" customHeight="1">
      <c r="A48" s="23" t="s">
        <v>1236</v>
      </c>
      <c r="B48" s="24"/>
      <c r="C48" s="40">
        <f>C46+C40</f>
        <v>87503</v>
      </c>
      <c r="D48" s="41"/>
      <c r="E48" s="40">
        <f>E46+E40</f>
        <v>92858</v>
      </c>
    </row>
    <row r="49" spans="1:5" s="34" customFormat="1" ht="12.75" customHeight="1">
      <c r="A49" s="30"/>
      <c r="B49" s="31"/>
      <c r="C49" s="37"/>
      <c r="D49" s="39"/>
      <c r="E49" s="37"/>
    </row>
    <row r="50" spans="1:5" s="34" customFormat="1" ht="12.75" customHeight="1">
      <c r="A50" s="23" t="s">
        <v>1237</v>
      </c>
      <c r="B50" s="24"/>
      <c r="C50" s="37"/>
      <c r="D50" s="39"/>
      <c r="E50" s="37"/>
    </row>
    <row r="51" spans="1:5" s="34" customFormat="1" ht="12.75" customHeight="1">
      <c r="A51" s="30"/>
      <c r="B51" s="31"/>
      <c r="C51" s="37"/>
      <c r="D51" s="39"/>
      <c r="E51" s="37"/>
    </row>
    <row r="52" spans="1:5" s="34" customFormat="1" ht="12.75" customHeight="1">
      <c r="A52" s="30" t="s">
        <v>1238</v>
      </c>
      <c r="B52" s="31"/>
      <c r="C52" s="37">
        <v>187424</v>
      </c>
      <c r="D52" s="39"/>
      <c r="E52" s="37">
        <v>170502</v>
      </c>
    </row>
    <row r="53" spans="1:5" s="34" customFormat="1" ht="12.75" customHeight="1">
      <c r="A53" s="30" t="s">
        <v>1239</v>
      </c>
      <c r="B53" s="31"/>
      <c r="C53" s="37"/>
      <c r="D53" s="39"/>
      <c r="E53" s="37"/>
    </row>
    <row r="54" spans="1:5" s="34" customFormat="1" ht="12.75" customHeight="1">
      <c r="A54" s="30"/>
      <c r="B54" s="31" t="s">
        <v>1240</v>
      </c>
      <c r="C54" s="37">
        <v>36000</v>
      </c>
      <c r="D54" s="39"/>
      <c r="E54" s="37">
        <v>35001</v>
      </c>
    </row>
    <row r="55" spans="1:5" s="34" customFormat="1" ht="12.75" customHeight="1">
      <c r="A55" s="30"/>
      <c r="B55" s="31" t="s">
        <v>1241</v>
      </c>
      <c r="C55" s="37">
        <v>10912</v>
      </c>
      <c r="D55" s="39"/>
      <c r="E55" s="37">
        <v>19225</v>
      </c>
    </row>
    <row r="56" spans="1:5" s="34" customFormat="1" ht="12.75" customHeight="1">
      <c r="A56" s="30" t="s">
        <v>1242</v>
      </c>
      <c r="B56" s="31"/>
      <c r="C56" s="37">
        <v>28165</v>
      </c>
      <c r="D56" s="39"/>
      <c r="E56" s="37">
        <v>24170</v>
      </c>
    </row>
    <row r="57" spans="1:5" s="29" customFormat="1" ht="12.75" customHeight="1">
      <c r="A57" s="23"/>
      <c r="B57" s="24"/>
      <c r="C57" s="40"/>
      <c r="D57" s="41"/>
      <c r="E57" s="40"/>
    </row>
    <row r="58" spans="1:5" s="29" customFormat="1" ht="12.75" customHeight="1">
      <c r="A58" s="23" t="s">
        <v>1243</v>
      </c>
      <c r="B58" s="24"/>
      <c r="C58" s="40">
        <f>SUM(C52:C56)</f>
        <v>262501</v>
      </c>
      <c r="D58" s="41"/>
      <c r="E58" s="40">
        <f>SUM(E52:E56)</f>
        <v>248898</v>
      </c>
    </row>
    <row r="59" spans="1:5" s="34" customFormat="1" ht="12.75" customHeight="1">
      <c r="A59" s="30"/>
      <c r="B59" s="31"/>
      <c r="C59" s="32"/>
      <c r="D59" s="33"/>
      <c r="E59" s="32"/>
    </row>
    <row r="60" spans="1:5" s="29" customFormat="1" ht="12.75" customHeight="1">
      <c r="A60" s="23" t="s">
        <v>1244</v>
      </c>
      <c r="B60" s="24"/>
      <c r="C60" s="42">
        <f>C58+C48</f>
        <v>350004</v>
      </c>
      <c r="D60" s="28"/>
      <c r="E60" s="42">
        <f>E58+E48</f>
        <v>341756</v>
      </c>
    </row>
    <row r="61" spans="1:4" s="34" customFormat="1" ht="12.75" customHeight="1" hidden="1">
      <c r="A61" s="30"/>
      <c r="B61" s="31"/>
      <c r="C61" s="32"/>
      <c r="D61" s="33"/>
    </row>
    <row r="62" spans="1:4" s="45" customFormat="1" ht="11.25" hidden="1">
      <c r="A62" s="43" t="s">
        <v>1245</v>
      </c>
      <c r="B62" s="33"/>
      <c r="C62" s="44"/>
      <c r="D62" s="33"/>
    </row>
    <row r="63" spans="1:4" s="45" customFormat="1" ht="11.25" hidden="1">
      <c r="A63" s="46" t="s">
        <v>1246</v>
      </c>
      <c r="B63" s="33"/>
      <c r="C63" s="44"/>
      <c r="D63" s="33"/>
    </row>
    <row r="64" spans="1:4" s="45" customFormat="1" ht="11.25" hidden="1">
      <c r="A64" s="46" t="s">
        <v>1247</v>
      </c>
      <c r="B64" s="33"/>
      <c r="C64" s="44"/>
      <c r="D64" s="33"/>
    </row>
    <row r="65" spans="1:4" s="45" customFormat="1" ht="11.25" hidden="1">
      <c r="A65" s="46" t="s">
        <v>1248</v>
      </c>
      <c r="B65" s="33"/>
      <c r="C65" s="44"/>
      <c r="D65" s="33"/>
    </row>
    <row r="66" spans="1:3" ht="12.75">
      <c r="A66" s="47"/>
      <c r="C66" s="47"/>
    </row>
    <row r="67" spans="1:3" ht="12.75">
      <c r="A67" s="34"/>
      <c r="C67" s="34"/>
    </row>
    <row r="68" spans="1:3" ht="12.75">
      <c r="A68" s="34"/>
      <c r="C68" s="34"/>
    </row>
    <row r="69" spans="1:3" ht="12.75">
      <c r="A69" s="34"/>
      <c r="C69" s="34"/>
    </row>
    <row r="70" spans="1:3" ht="12.75">
      <c r="A70" s="34"/>
      <c r="C70" s="34"/>
    </row>
  </sheetData>
  <printOptions horizontalCentered="1"/>
  <pageMargins left="0.75" right="0.5" top="0.5" bottom="0.5" header="0.5" footer="0.5"/>
  <pageSetup horizontalDpi="600" verticalDpi="600" orientation="portrait" scale="90" r:id="rId1"/>
</worksheet>
</file>

<file path=xl/worksheets/sheet10.xml><?xml version="1.0" encoding="utf-8"?>
<worksheet xmlns="http://schemas.openxmlformats.org/spreadsheetml/2006/main" xmlns:r="http://schemas.openxmlformats.org/officeDocument/2006/relationships">
  <dimension ref="A1:AZ296"/>
  <sheetViews>
    <sheetView workbookViewId="0" topLeftCell="B2">
      <selection activeCell="B6" sqref="B6"/>
    </sheetView>
  </sheetViews>
  <sheetFormatPr defaultColWidth="9.140625" defaultRowHeight="12.75" outlineLevelRow="1"/>
  <cols>
    <col min="1" max="1" width="4.7109375" style="118" hidden="1" customWidth="1"/>
    <col min="2" max="2" width="85.28125" style="118" customWidth="1"/>
    <col min="3" max="3" width="7.00390625" style="221" customWidth="1"/>
    <col min="4" max="5" width="16.140625" style="383" customWidth="1"/>
    <col min="6" max="8" width="16.140625" style="118" customWidth="1"/>
    <col min="9" max="9" width="8.00390625" style="275" hidden="1" customWidth="1"/>
    <col min="10" max="52" width="9.140625" style="275" customWidth="1"/>
    <col min="53" max="16384" width="9.140625" style="118" customWidth="1"/>
  </cols>
  <sheetData>
    <row r="1" spans="1:52" s="254" customFormat="1" ht="110.25" customHeight="1" hidden="1">
      <c r="A1" s="254" t="s">
        <v>209</v>
      </c>
      <c r="B1" s="254" t="s">
        <v>1197</v>
      </c>
      <c r="C1" s="221" t="s">
        <v>2601</v>
      </c>
      <c r="D1" s="354" t="s">
        <v>301</v>
      </c>
      <c r="E1" s="354" t="s">
        <v>302</v>
      </c>
      <c r="F1" s="254" t="s">
        <v>303</v>
      </c>
      <c r="G1" s="254" t="s">
        <v>304</v>
      </c>
      <c r="H1" s="254" t="s">
        <v>305</v>
      </c>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row>
    <row r="2" spans="2:52" s="128" customFormat="1" ht="15.75" customHeight="1">
      <c r="B2" s="355" t="s">
        <v>1199</v>
      </c>
      <c r="C2" s="356"/>
      <c r="D2" s="356"/>
      <c r="E2" s="356"/>
      <c r="F2" s="356"/>
      <c r="G2" s="356"/>
      <c r="H2" s="357"/>
      <c r="I2" s="358" t="s">
        <v>1364</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358"/>
      <c r="AI2" s="358"/>
      <c r="AJ2" s="358"/>
      <c r="AK2" s="358"/>
      <c r="AL2" s="358"/>
      <c r="AM2" s="358"/>
      <c r="AN2" s="358"/>
      <c r="AO2" s="358"/>
      <c r="AP2" s="358"/>
      <c r="AQ2" s="358"/>
      <c r="AR2" s="358"/>
      <c r="AS2" s="358"/>
      <c r="AT2" s="358"/>
      <c r="AU2" s="358"/>
      <c r="AV2" s="358"/>
      <c r="AW2" s="358"/>
      <c r="AX2" s="358"/>
      <c r="AY2" s="358"/>
      <c r="AZ2" s="358"/>
    </row>
    <row r="3" spans="2:52" s="128" customFormat="1" ht="15.75" customHeight="1">
      <c r="B3" s="359" t="s">
        <v>306</v>
      </c>
      <c r="C3" s="360"/>
      <c r="D3" s="360"/>
      <c r="E3" s="360"/>
      <c r="F3" s="360"/>
      <c r="G3" s="360"/>
      <c r="H3" s="361"/>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c r="AK3" s="358"/>
      <c r="AL3" s="358"/>
      <c r="AM3" s="358"/>
      <c r="AN3" s="358"/>
      <c r="AO3" s="358"/>
      <c r="AP3" s="358"/>
      <c r="AQ3" s="358"/>
      <c r="AR3" s="358"/>
      <c r="AS3" s="358"/>
      <c r="AT3" s="358"/>
      <c r="AU3" s="358"/>
      <c r="AV3" s="358"/>
      <c r="AW3" s="358"/>
      <c r="AX3" s="358"/>
      <c r="AY3" s="358"/>
      <c r="AZ3" s="358"/>
    </row>
    <row r="4" spans="2:9" ht="15.75" customHeight="1">
      <c r="B4" s="130" t="s">
        <v>2661</v>
      </c>
      <c r="C4" s="16"/>
      <c r="D4" s="16"/>
      <c r="E4" s="16"/>
      <c r="F4" s="16"/>
      <c r="G4" s="16"/>
      <c r="H4" s="362"/>
      <c r="I4" s="275" t="s">
        <v>1363</v>
      </c>
    </row>
    <row r="5" spans="2:8" ht="12.75" customHeight="1">
      <c r="B5" s="363"/>
      <c r="C5" s="364"/>
      <c r="D5" s="365"/>
      <c r="E5" s="365"/>
      <c r="F5" s="365"/>
      <c r="G5" s="365"/>
      <c r="H5" s="138"/>
    </row>
    <row r="6" spans="2:8" ht="30" customHeight="1">
      <c r="B6" s="366"/>
      <c r="C6" s="367"/>
      <c r="D6" s="368" t="s">
        <v>272</v>
      </c>
      <c r="E6" s="368" t="s">
        <v>307</v>
      </c>
      <c r="F6" s="368" t="s">
        <v>308</v>
      </c>
      <c r="G6" s="368" t="s">
        <v>280</v>
      </c>
      <c r="H6" s="368" t="s">
        <v>309</v>
      </c>
    </row>
    <row r="7" spans="2:8" ht="12.75" customHeight="1">
      <c r="B7" s="366"/>
      <c r="C7" s="367"/>
      <c r="D7" s="369"/>
      <c r="E7" s="369"/>
      <c r="F7" s="369"/>
      <c r="G7" s="369"/>
      <c r="H7" s="369"/>
    </row>
    <row r="8" spans="2:8" ht="12.75" customHeight="1">
      <c r="B8" s="370" t="s">
        <v>1251</v>
      </c>
      <c r="C8" s="348"/>
      <c r="D8" s="371"/>
      <c r="E8" s="371"/>
      <c r="F8" s="371"/>
      <c r="G8" s="371"/>
      <c r="H8" s="371"/>
    </row>
    <row r="9" spans="1:52" s="254" customFormat="1" ht="38.25" hidden="1" outlineLevel="1">
      <c r="A9" s="254" t="s">
        <v>72</v>
      </c>
      <c r="B9" s="254" t="s">
        <v>73</v>
      </c>
      <c r="C9" s="221" t="s">
        <v>74</v>
      </c>
      <c r="D9" s="354">
        <v>0</v>
      </c>
      <c r="E9" s="354">
        <v>0</v>
      </c>
      <c r="F9" s="254">
        <v>6772.39</v>
      </c>
      <c r="G9" s="254">
        <v>0</v>
      </c>
      <c r="H9" s="254">
        <v>7895.98</v>
      </c>
      <c r="I9" s="275"/>
      <c r="J9" s="275"/>
      <c r="K9" s="275"/>
      <c r="L9" s="275"/>
      <c r="M9" s="275"/>
      <c r="N9" s="275"/>
      <c r="O9" s="275"/>
      <c r="P9" s="275"/>
      <c r="Q9" s="275"/>
      <c r="R9" s="275"/>
      <c r="S9" s="275"/>
      <c r="T9" s="275"/>
      <c r="U9" s="275"/>
      <c r="V9" s="275"/>
      <c r="W9" s="275"/>
      <c r="X9" s="275"/>
      <c r="Y9" s="275"/>
      <c r="Z9" s="275"/>
      <c r="AA9" s="275"/>
      <c r="AB9" s="275"/>
      <c r="AC9" s="275"/>
      <c r="AD9" s="275"/>
      <c r="AE9" s="275"/>
      <c r="AF9" s="275"/>
      <c r="AG9" s="275"/>
      <c r="AH9" s="275"/>
      <c r="AI9" s="275"/>
      <c r="AJ9" s="275"/>
      <c r="AK9" s="275"/>
      <c r="AL9" s="275"/>
      <c r="AM9" s="275"/>
      <c r="AN9" s="275"/>
      <c r="AO9" s="275"/>
      <c r="AP9" s="275"/>
      <c r="AQ9" s="275"/>
      <c r="AR9" s="275"/>
      <c r="AS9" s="275"/>
      <c r="AT9" s="275"/>
      <c r="AU9" s="275"/>
      <c r="AV9" s="275"/>
      <c r="AW9" s="275"/>
      <c r="AX9" s="275"/>
      <c r="AY9" s="275"/>
      <c r="AZ9" s="275"/>
    </row>
    <row r="10" spans="1:52" s="254" customFormat="1" ht="38.25" hidden="1" outlineLevel="1">
      <c r="A10" s="254" t="s">
        <v>75</v>
      </c>
      <c r="B10" s="254" t="s">
        <v>76</v>
      </c>
      <c r="C10" s="221" t="s">
        <v>77</v>
      </c>
      <c r="D10" s="354">
        <v>0</v>
      </c>
      <c r="E10" s="354">
        <v>0</v>
      </c>
      <c r="F10" s="254">
        <v>166533.32</v>
      </c>
      <c r="G10" s="254">
        <v>0</v>
      </c>
      <c r="H10" s="254">
        <v>194162.13</v>
      </c>
      <c r="I10" s="275"/>
      <c r="J10" s="275"/>
      <c r="K10" s="275"/>
      <c r="L10" s="275"/>
      <c r="M10" s="275"/>
      <c r="N10" s="275"/>
      <c r="O10" s="275"/>
      <c r="P10" s="275"/>
      <c r="Q10" s="275"/>
      <c r="R10" s="275"/>
      <c r="S10" s="275"/>
      <c r="T10" s="275"/>
      <c r="U10" s="275"/>
      <c r="V10" s="275"/>
      <c r="W10" s="275"/>
      <c r="X10" s="275"/>
      <c r="Y10" s="275"/>
      <c r="Z10" s="275"/>
      <c r="AA10" s="275"/>
      <c r="AB10" s="275"/>
      <c r="AC10" s="275"/>
      <c r="AD10" s="275"/>
      <c r="AE10" s="275"/>
      <c r="AF10" s="275"/>
      <c r="AG10" s="275"/>
      <c r="AH10" s="275"/>
      <c r="AI10" s="275"/>
      <c r="AJ10" s="275"/>
      <c r="AK10" s="275"/>
      <c r="AL10" s="275"/>
      <c r="AM10" s="275"/>
      <c r="AN10" s="275"/>
      <c r="AO10" s="275"/>
      <c r="AP10" s="275"/>
      <c r="AQ10" s="275"/>
      <c r="AR10" s="275"/>
      <c r="AS10" s="275"/>
      <c r="AT10" s="275"/>
      <c r="AU10" s="275"/>
      <c r="AV10" s="275"/>
      <c r="AW10" s="275"/>
      <c r="AX10" s="275"/>
      <c r="AY10" s="275"/>
      <c r="AZ10" s="275"/>
    </row>
    <row r="11" spans="1:52" s="254" customFormat="1" ht="38.25" hidden="1" outlineLevel="1">
      <c r="A11" s="254" t="s">
        <v>78</v>
      </c>
      <c r="B11" s="254" t="s">
        <v>79</v>
      </c>
      <c r="C11" s="221" t="s">
        <v>80</v>
      </c>
      <c r="D11" s="354">
        <v>0</v>
      </c>
      <c r="E11" s="354">
        <v>0</v>
      </c>
      <c r="F11" s="254">
        <v>54149.32</v>
      </c>
      <c r="G11" s="254">
        <v>0</v>
      </c>
      <c r="H11" s="254">
        <v>63133.01</v>
      </c>
      <c r="I11" s="275"/>
      <c r="J11" s="275"/>
      <c r="K11" s="275"/>
      <c r="L11" s="275"/>
      <c r="M11" s="275"/>
      <c r="N11" s="275"/>
      <c r="O11" s="275"/>
      <c r="P11" s="275"/>
      <c r="Q11" s="275"/>
      <c r="R11" s="275"/>
      <c r="S11" s="275"/>
      <c r="T11" s="275"/>
      <c r="U11" s="275"/>
      <c r="V11" s="275"/>
      <c r="W11" s="275"/>
      <c r="X11" s="275"/>
      <c r="Y11" s="275"/>
      <c r="Z11" s="275"/>
      <c r="AA11" s="275"/>
      <c r="AB11" s="275"/>
      <c r="AC11" s="275"/>
      <c r="AD11" s="275"/>
      <c r="AE11" s="275"/>
      <c r="AF11" s="275"/>
      <c r="AG11" s="275"/>
      <c r="AH11" s="275"/>
      <c r="AI11" s="275"/>
      <c r="AJ11" s="275"/>
      <c r="AK11" s="275"/>
      <c r="AL11" s="275"/>
      <c r="AM11" s="275"/>
      <c r="AN11" s="275"/>
      <c r="AO11" s="275"/>
      <c r="AP11" s="275"/>
      <c r="AQ11" s="275"/>
      <c r="AR11" s="275"/>
      <c r="AS11" s="275"/>
      <c r="AT11" s="275"/>
      <c r="AU11" s="275"/>
      <c r="AV11" s="275"/>
      <c r="AW11" s="275"/>
      <c r="AX11" s="275"/>
      <c r="AY11" s="275"/>
      <c r="AZ11" s="275"/>
    </row>
    <row r="12" spans="1:52" s="254" customFormat="1" ht="38.25" hidden="1" outlineLevel="1">
      <c r="A12" s="254" t="s">
        <v>81</v>
      </c>
      <c r="B12" s="254" t="s">
        <v>82</v>
      </c>
      <c r="C12" s="221" t="s">
        <v>83</v>
      </c>
      <c r="D12" s="354">
        <v>0</v>
      </c>
      <c r="E12" s="354">
        <v>0</v>
      </c>
      <c r="F12" s="254">
        <v>802855.06</v>
      </c>
      <c r="G12" s="254">
        <v>0</v>
      </c>
      <c r="H12" s="254">
        <v>936053.34</v>
      </c>
      <c r="I12" s="275"/>
      <c r="J12" s="275"/>
      <c r="K12" s="275"/>
      <c r="L12" s="275"/>
      <c r="M12" s="275"/>
      <c r="N12" s="275"/>
      <c r="O12" s="275"/>
      <c r="P12" s="275"/>
      <c r="Q12" s="275"/>
      <c r="R12" s="275"/>
      <c r="S12" s="275"/>
      <c r="T12" s="275"/>
      <c r="U12" s="275"/>
      <c r="V12" s="275"/>
      <c r="W12" s="275"/>
      <c r="X12" s="275"/>
      <c r="Y12" s="275"/>
      <c r="Z12" s="275"/>
      <c r="AA12" s="275"/>
      <c r="AB12" s="275"/>
      <c r="AC12" s="275"/>
      <c r="AD12" s="275"/>
      <c r="AE12" s="275"/>
      <c r="AF12" s="275"/>
      <c r="AG12" s="275"/>
      <c r="AH12" s="275"/>
      <c r="AI12" s="275"/>
      <c r="AJ12" s="275"/>
      <c r="AK12" s="275"/>
      <c r="AL12" s="275"/>
      <c r="AM12" s="275"/>
      <c r="AN12" s="275"/>
      <c r="AO12" s="275"/>
      <c r="AP12" s="275"/>
      <c r="AQ12" s="275"/>
      <c r="AR12" s="275"/>
      <c r="AS12" s="275"/>
      <c r="AT12" s="275"/>
      <c r="AU12" s="275"/>
      <c r="AV12" s="275"/>
      <c r="AW12" s="275"/>
      <c r="AX12" s="275"/>
      <c r="AY12" s="275"/>
      <c r="AZ12" s="275"/>
    </row>
    <row r="13" spans="1:52" s="254" customFormat="1" ht="38.25" hidden="1" outlineLevel="1">
      <c r="A13" s="254" t="s">
        <v>2263</v>
      </c>
      <c r="B13" s="254" t="s">
        <v>1618</v>
      </c>
      <c r="C13" s="221" t="s">
        <v>1619</v>
      </c>
      <c r="D13" s="354">
        <v>0</v>
      </c>
      <c r="E13" s="354">
        <v>0</v>
      </c>
      <c r="F13" s="254">
        <v>132776.93</v>
      </c>
      <c r="G13" s="254">
        <v>0</v>
      </c>
      <c r="H13" s="254">
        <v>154805.37</v>
      </c>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5"/>
      <c r="AK13" s="275"/>
      <c r="AL13" s="275"/>
      <c r="AM13" s="275"/>
      <c r="AN13" s="275"/>
      <c r="AO13" s="275"/>
      <c r="AP13" s="275"/>
      <c r="AQ13" s="275"/>
      <c r="AR13" s="275"/>
      <c r="AS13" s="275"/>
      <c r="AT13" s="275"/>
      <c r="AU13" s="275"/>
      <c r="AV13" s="275"/>
      <c r="AW13" s="275"/>
      <c r="AX13" s="275"/>
      <c r="AY13" s="275"/>
      <c r="AZ13" s="275"/>
    </row>
    <row r="14" spans="1:52" s="254" customFormat="1" ht="38.25" hidden="1" outlineLevel="1">
      <c r="A14" s="254" t="s">
        <v>2264</v>
      </c>
      <c r="B14" s="254" t="s">
        <v>1620</v>
      </c>
      <c r="C14" s="221" t="s">
        <v>1621</v>
      </c>
      <c r="D14" s="354">
        <v>0</v>
      </c>
      <c r="E14" s="354">
        <v>0</v>
      </c>
      <c r="F14" s="254">
        <v>750270.7</v>
      </c>
      <c r="G14" s="254">
        <v>0</v>
      </c>
      <c r="H14" s="254">
        <v>874744.93</v>
      </c>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275"/>
      <c r="AI14" s="275"/>
      <c r="AJ14" s="275"/>
      <c r="AK14" s="275"/>
      <c r="AL14" s="275"/>
      <c r="AM14" s="275"/>
      <c r="AN14" s="275"/>
      <c r="AO14" s="275"/>
      <c r="AP14" s="275"/>
      <c r="AQ14" s="275"/>
      <c r="AR14" s="275"/>
      <c r="AS14" s="275"/>
      <c r="AT14" s="275"/>
      <c r="AU14" s="275"/>
      <c r="AV14" s="275"/>
      <c r="AW14" s="275"/>
      <c r="AX14" s="275"/>
      <c r="AY14" s="275"/>
      <c r="AZ14" s="275"/>
    </row>
    <row r="15" spans="1:52" s="254" customFormat="1" ht="38.25" hidden="1" outlineLevel="1">
      <c r="A15" s="254" t="s">
        <v>84</v>
      </c>
      <c r="B15" s="254" t="s">
        <v>85</v>
      </c>
      <c r="C15" s="221" t="s">
        <v>86</v>
      </c>
      <c r="D15" s="354">
        <v>0</v>
      </c>
      <c r="E15" s="354">
        <v>0</v>
      </c>
      <c r="F15" s="254">
        <v>133491.49</v>
      </c>
      <c r="G15" s="254">
        <v>0</v>
      </c>
      <c r="H15" s="254">
        <v>155638.51</v>
      </c>
      <c r="I15" s="275"/>
      <c r="J15" s="275"/>
      <c r="K15" s="275"/>
      <c r="L15" s="275"/>
      <c r="M15" s="275"/>
      <c r="N15" s="275"/>
      <c r="O15" s="275"/>
      <c r="P15" s="275"/>
      <c r="Q15" s="275"/>
      <c r="R15" s="275"/>
      <c r="S15" s="275"/>
      <c r="T15" s="275"/>
      <c r="U15" s="275"/>
      <c r="V15" s="275"/>
      <c r="W15" s="275"/>
      <c r="X15" s="275"/>
      <c r="Y15" s="275"/>
      <c r="Z15" s="275"/>
      <c r="AA15" s="275"/>
      <c r="AB15" s="275"/>
      <c r="AC15" s="275"/>
      <c r="AD15" s="275"/>
      <c r="AE15" s="275"/>
      <c r="AF15" s="275"/>
      <c r="AG15" s="275"/>
      <c r="AH15" s="275"/>
      <c r="AI15" s="275"/>
      <c r="AJ15" s="275"/>
      <c r="AK15" s="275"/>
      <c r="AL15" s="275"/>
      <c r="AM15" s="275"/>
      <c r="AN15" s="275"/>
      <c r="AO15" s="275"/>
      <c r="AP15" s="275"/>
      <c r="AQ15" s="275"/>
      <c r="AR15" s="275"/>
      <c r="AS15" s="275"/>
      <c r="AT15" s="275"/>
      <c r="AU15" s="275"/>
      <c r="AV15" s="275"/>
      <c r="AW15" s="275"/>
      <c r="AX15" s="275"/>
      <c r="AY15" s="275"/>
      <c r="AZ15" s="275"/>
    </row>
    <row r="16" spans="1:52" s="254" customFormat="1" ht="38.25" hidden="1" outlineLevel="1">
      <c r="A16" s="254" t="s">
        <v>87</v>
      </c>
      <c r="B16" s="254" t="s">
        <v>88</v>
      </c>
      <c r="C16" s="221" t="s">
        <v>89</v>
      </c>
      <c r="D16" s="354">
        <v>0</v>
      </c>
      <c r="E16" s="354">
        <v>0</v>
      </c>
      <c r="F16" s="254">
        <v>26.4</v>
      </c>
      <c r="G16" s="254">
        <v>0</v>
      </c>
      <c r="H16" s="254">
        <v>30.78</v>
      </c>
      <c r="I16" s="275"/>
      <c r="J16" s="275"/>
      <c r="K16" s="275"/>
      <c r="L16" s="275"/>
      <c r="M16" s="275"/>
      <c r="N16" s="275"/>
      <c r="O16" s="275"/>
      <c r="P16" s="275"/>
      <c r="Q16" s="275"/>
      <c r="R16" s="275"/>
      <c r="S16" s="275"/>
      <c r="T16" s="275"/>
      <c r="U16" s="275"/>
      <c r="V16" s="275"/>
      <c r="W16" s="275"/>
      <c r="X16" s="275"/>
      <c r="Y16" s="275"/>
      <c r="Z16" s="275"/>
      <c r="AA16" s="275"/>
      <c r="AB16" s="275"/>
      <c r="AC16" s="275"/>
      <c r="AD16" s="275"/>
      <c r="AE16" s="275"/>
      <c r="AF16" s="275"/>
      <c r="AG16" s="275"/>
      <c r="AH16" s="275"/>
      <c r="AI16" s="275"/>
      <c r="AJ16" s="275"/>
      <c r="AK16" s="275"/>
      <c r="AL16" s="275"/>
      <c r="AM16" s="275"/>
      <c r="AN16" s="275"/>
      <c r="AO16" s="275"/>
      <c r="AP16" s="275"/>
      <c r="AQ16" s="275"/>
      <c r="AR16" s="275"/>
      <c r="AS16" s="275"/>
      <c r="AT16" s="275"/>
      <c r="AU16" s="275"/>
      <c r="AV16" s="275"/>
      <c r="AW16" s="275"/>
      <c r="AX16" s="275"/>
      <c r="AY16" s="275"/>
      <c r="AZ16" s="275"/>
    </row>
    <row r="17" spans="1:52" s="254" customFormat="1" ht="38.25" hidden="1" outlineLevel="1">
      <c r="A17" s="254" t="s">
        <v>2266</v>
      </c>
      <c r="B17" s="254" t="s">
        <v>1622</v>
      </c>
      <c r="C17" s="221" t="s">
        <v>1623</v>
      </c>
      <c r="D17" s="354">
        <v>0</v>
      </c>
      <c r="E17" s="354">
        <v>0</v>
      </c>
      <c r="F17" s="254">
        <v>-59157.26</v>
      </c>
      <c r="G17" s="254">
        <v>0</v>
      </c>
      <c r="H17" s="254">
        <v>0</v>
      </c>
      <c r="I17" s="275"/>
      <c r="J17" s="275"/>
      <c r="K17" s="275"/>
      <c r="L17" s="275"/>
      <c r="M17" s="275"/>
      <c r="N17" s="275"/>
      <c r="O17" s="275"/>
      <c r="P17" s="275"/>
      <c r="Q17" s="275"/>
      <c r="R17" s="275"/>
      <c r="S17" s="275"/>
      <c r="T17" s="275"/>
      <c r="U17" s="275"/>
      <c r="V17" s="275"/>
      <c r="W17" s="275"/>
      <c r="X17" s="275"/>
      <c r="Y17" s="275"/>
      <c r="Z17" s="275"/>
      <c r="AA17" s="275"/>
      <c r="AB17" s="275"/>
      <c r="AC17" s="275"/>
      <c r="AD17" s="275"/>
      <c r="AE17" s="275"/>
      <c r="AF17" s="275"/>
      <c r="AG17" s="275"/>
      <c r="AH17" s="275"/>
      <c r="AI17" s="275"/>
      <c r="AJ17" s="275"/>
      <c r="AK17" s="275"/>
      <c r="AL17" s="275"/>
      <c r="AM17" s="275"/>
      <c r="AN17" s="275"/>
      <c r="AO17" s="275"/>
      <c r="AP17" s="275"/>
      <c r="AQ17" s="275"/>
      <c r="AR17" s="275"/>
      <c r="AS17" s="275"/>
      <c r="AT17" s="275"/>
      <c r="AU17" s="275"/>
      <c r="AV17" s="275"/>
      <c r="AW17" s="275"/>
      <c r="AX17" s="275"/>
      <c r="AY17" s="275"/>
      <c r="AZ17" s="275"/>
    </row>
    <row r="18" spans="1:52" s="254" customFormat="1" ht="38.25" hidden="1" outlineLevel="1">
      <c r="A18" s="254" t="s">
        <v>2267</v>
      </c>
      <c r="B18" s="254" t="s">
        <v>1624</v>
      </c>
      <c r="C18" s="221" t="s">
        <v>1625</v>
      </c>
      <c r="D18" s="354">
        <v>0</v>
      </c>
      <c r="E18" s="354">
        <v>0</v>
      </c>
      <c r="F18" s="254">
        <v>-20701.82</v>
      </c>
      <c r="G18" s="254">
        <v>0</v>
      </c>
      <c r="H18" s="254">
        <v>0</v>
      </c>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row>
    <row r="19" spans="1:52" s="254" customFormat="1" ht="38.25" hidden="1" outlineLevel="1">
      <c r="A19" s="254" t="s">
        <v>2268</v>
      </c>
      <c r="B19" s="254" t="s">
        <v>1626</v>
      </c>
      <c r="C19" s="221" t="s">
        <v>1627</v>
      </c>
      <c r="D19" s="354">
        <v>0</v>
      </c>
      <c r="E19" s="354">
        <v>0</v>
      </c>
      <c r="F19" s="254">
        <v>-41233.43</v>
      </c>
      <c r="G19" s="254">
        <v>0</v>
      </c>
      <c r="H19" s="254">
        <v>0</v>
      </c>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5"/>
    </row>
    <row r="20" spans="1:52" s="254" customFormat="1" ht="38.25" hidden="1" outlineLevel="1">
      <c r="A20" s="254" t="s">
        <v>2269</v>
      </c>
      <c r="B20" s="254" t="s">
        <v>1628</v>
      </c>
      <c r="C20" s="221" t="s">
        <v>1629</v>
      </c>
      <c r="D20" s="354">
        <v>0</v>
      </c>
      <c r="E20" s="354">
        <v>-824.76</v>
      </c>
      <c r="F20" s="254">
        <v>-5595.8</v>
      </c>
      <c r="G20" s="254">
        <v>0</v>
      </c>
      <c r="H20" s="254">
        <v>0</v>
      </c>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5"/>
      <c r="AK20" s="275"/>
      <c r="AL20" s="275"/>
      <c r="AM20" s="275"/>
      <c r="AN20" s="275"/>
      <c r="AO20" s="275"/>
      <c r="AP20" s="275"/>
      <c r="AQ20" s="275"/>
      <c r="AR20" s="275"/>
      <c r="AS20" s="275"/>
      <c r="AT20" s="275"/>
      <c r="AU20" s="275"/>
      <c r="AV20" s="275"/>
      <c r="AW20" s="275"/>
      <c r="AX20" s="275"/>
      <c r="AY20" s="275"/>
      <c r="AZ20" s="275"/>
    </row>
    <row r="21" spans="1:52" s="254" customFormat="1" ht="38.25" hidden="1" outlineLevel="1">
      <c r="A21" s="254" t="s">
        <v>2270</v>
      </c>
      <c r="B21" s="254" t="s">
        <v>1630</v>
      </c>
      <c r="C21" s="221" t="s">
        <v>1631</v>
      </c>
      <c r="D21" s="354">
        <v>0</v>
      </c>
      <c r="E21" s="354">
        <v>-824.76</v>
      </c>
      <c r="F21" s="254">
        <v>-500</v>
      </c>
      <c r="G21" s="254">
        <v>0</v>
      </c>
      <c r="H21" s="254">
        <v>0</v>
      </c>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row>
    <row r="22" spans="1:52" s="254" customFormat="1" ht="38.25" hidden="1" outlineLevel="1">
      <c r="A22" s="254" t="s">
        <v>2273</v>
      </c>
      <c r="B22" s="254" t="s">
        <v>1636</v>
      </c>
      <c r="C22" s="221" t="s">
        <v>1637</v>
      </c>
      <c r="D22" s="354">
        <v>0</v>
      </c>
      <c r="E22" s="354">
        <v>0</v>
      </c>
      <c r="F22" s="254">
        <v>-138479.82</v>
      </c>
      <c r="G22" s="254">
        <v>0</v>
      </c>
      <c r="H22" s="254">
        <v>0</v>
      </c>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row>
    <row r="23" spans="1:52" s="254" customFormat="1" ht="38.25" hidden="1" outlineLevel="1">
      <c r="A23" s="254" t="s">
        <v>2274</v>
      </c>
      <c r="B23" s="254" t="s">
        <v>1638</v>
      </c>
      <c r="C23" s="221" t="s">
        <v>1639</v>
      </c>
      <c r="D23" s="354">
        <v>0</v>
      </c>
      <c r="E23" s="354">
        <v>0</v>
      </c>
      <c r="F23" s="254">
        <v>-199113.48</v>
      </c>
      <c r="G23" s="254">
        <v>0</v>
      </c>
      <c r="H23" s="254">
        <v>0</v>
      </c>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75"/>
      <c r="AQ23" s="275"/>
      <c r="AR23" s="275"/>
      <c r="AS23" s="275"/>
      <c r="AT23" s="275"/>
      <c r="AU23" s="275"/>
      <c r="AV23" s="275"/>
      <c r="AW23" s="275"/>
      <c r="AX23" s="275"/>
      <c r="AY23" s="275"/>
      <c r="AZ23" s="275"/>
    </row>
    <row r="24" spans="1:52" s="254" customFormat="1" ht="38.25" hidden="1" outlineLevel="1">
      <c r="A24" s="254" t="s">
        <v>2275</v>
      </c>
      <c r="B24" s="254" t="s">
        <v>1640</v>
      </c>
      <c r="C24" s="221" t="s">
        <v>1641</v>
      </c>
      <c r="D24" s="354">
        <v>0</v>
      </c>
      <c r="E24" s="354">
        <v>0</v>
      </c>
      <c r="F24" s="254">
        <v>-4156.56</v>
      </c>
      <c r="G24" s="254">
        <v>0</v>
      </c>
      <c r="H24" s="254">
        <v>0</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75"/>
      <c r="AQ24" s="275"/>
      <c r="AR24" s="275"/>
      <c r="AS24" s="275"/>
      <c r="AT24" s="275"/>
      <c r="AU24" s="275"/>
      <c r="AV24" s="275"/>
      <c r="AW24" s="275"/>
      <c r="AX24" s="275"/>
      <c r="AY24" s="275"/>
      <c r="AZ24" s="275"/>
    </row>
    <row r="25" spans="1:52" ht="12.75" customHeight="1" collapsed="1">
      <c r="A25" s="118" t="s">
        <v>310</v>
      </c>
      <c r="B25" s="322" t="s">
        <v>311</v>
      </c>
      <c r="C25" s="372"/>
      <c r="D25" s="373">
        <v>0</v>
      </c>
      <c r="E25" s="373">
        <v>-1649.52</v>
      </c>
      <c r="F25" s="373">
        <v>1577937.44</v>
      </c>
      <c r="G25" s="373">
        <v>0</v>
      </c>
      <c r="H25" s="373">
        <v>2386464.05</v>
      </c>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row>
    <row r="26" spans="1:52" s="254" customFormat="1" ht="38.25" hidden="1" outlineLevel="1">
      <c r="A26" s="254" t="s">
        <v>2281</v>
      </c>
      <c r="B26" s="254" t="s">
        <v>1644</v>
      </c>
      <c r="C26" s="221" t="s">
        <v>1645</v>
      </c>
      <c r="D26" s="354">
        <v>727873.35</v>
      </c>
      <c r="E26" s="354">
        <v>0</v>
      </c>
      <c r="F26" s="254">
        <v>3244.21</v>
      </c>
      <c r="G26" s="254">
        <v>0</v>
      </c>
      <c r="H26" s="254">
        <v>0</v>
      </c>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75"/>
      <c r="AQ26" s="275"/>
      <c r="AR26" s="275"/>
      <c r="AS26" s="275"/>
      <c r="AT26" s="275"/>
      <c r="AU26" s="275"/>
      <c r="AV26" s="275"/>
      <c r="AW26" s="275"/>
      <c r="AX26" s="275"/>
      <c r="AY26" s="275"/>
      <c r="AZ26" s="275"/>
    </row>
    <row r="27" spans="1:52" s="254" customFormat="1" ht="38.25" hidden="1" outlineLevel="1">
      <c r="A27" s="254" t="s">
        <v>2282</v>
      </c>
      <c r="B27" s="254" t="s">
        <v>1646</v>
      </c>
      <c r="C27" s="221" t="s">
        <v>1647</v>
      </c>
      <c r="D27" s="354">
        <v>0</v>
      </c>
      <c r="E27" s="354">
        <v>0</v>
      </c>
      <c r="F27" s="254">
        <v>5514.96</v>
      </c>
      <c r="G27" s="254">
        <v>0</v>
      </c>
      <c r="H27" s="254">
        <v>0</v>
      </c>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5"/>
      <c r="AK27" s="275"/>
      <c r="AL27" s="275"/>
      <c r="AM27" s="275"/>
      <c r="AN27" s="275"/>
      <c r="AO27" s="275"/>
      <c r="AP27" s="275"/>
      <c r="AQ27" s="275"/>
      <c r="AR27" s="275"/>
      <c r="AS27" s="275"/>
      <c r="AT27" s="275"/>
      <c r="AU27" s="275"/>
      <c r="AV27" s="275"/>
      <c r="AW27" s="275"/>
      <c r="AX27" s="275"/>
      <c r="AY27" s="275"/>
      <c r="AZ27" s="275"/>
    </row>
    <row r="28" spans="1:52" s="254" customFormat="1" ht="38.25" hidden="1" outlineLevel="1">
      <c r="A28" s="254" t="s">
        <v>312</v>
      </c>
      <c r="B28" s="254" t="s">
        <v>313</v>
      </c>
      <c r="C28" s="221" t="s">
        <v>314</v>
      </c>
      <c r="D28" s="354">
        <v>5314235.05</v>
      </c>
      <c r="E28" s="354">
        <v>0</v>
      </c>
      <c r="F28" s="254">
        <v>0</v>
      </c>
      <c r="G28" s="254">
        <v>0</v>
      </c>
      <c r="H28" s="254">
        <v>0</v>
      </c>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75"/>
    </row>
    <row r="29" spans="1:52" s="254" customFormat="1" ht="38.25" hidden="1" outlineLevel="1">
      <c r="A29" s="254" t="s">
        <v>315</v>
      </c>
      <c r="B29" s="254" t="s">
        <v>316</v>
      </c>
      <c r="C29" s="221" t="s">
        <v>317</v>
      </c>
      <c r="D29" s="354">
        <v>0</v>
      </c>
      <c r="E29" s="354">
        <v>0</v>
      </c>
      <c r="F29" s="254">
        <v>2965.45</v>
      </c>
      <c r="G29" s="254">
        <v>0</v>
      </c>
      <c r="H29" s="254">
        <v>0</v>
      </c>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5"/>
      <c r="AK29" s="275"/>
      <c r="AL29" s="275"/>
      <c r="AM29" s="275"/>
      <c r="AN29" s="275"/>
      <c r="AO29" s="275"/>
      <c r="AP29" s="275"/>
      <c r="AQ29" s="275"/>
      <c r="AR29" s="275"/>
      <c r="AS29" s="275"/>
      <c r="AT29" s="275"/>
      <c r="AU29" s="275"/>
      <c r="AV29" s="275"/>
      <c r="AW29" s="275"/>
      <c r="AX29" s="275"/>
      <c r="AY29" s="275"/>
      <c r="AZ29" s="275"/>
    </row>
    <row r="30" spans="1:52" s="254" customFormat="1" ht="38.25" hidden="1" outlineLevel="1">
      <c r="A30" s="254" t="s">
        <v>2283</v>
      </c>
      <c r="B30" s="254" t="s">
        <v>1648</v>
      </c>
      <c r="C30" s="221" t="s">
        <v>1649</v>
      </c>
      <c r="D30" s="354">
        <v>493735.3</v>
      </c>
      <c r="E30" s="354">
        <v>1689431.51</v>
      </c>
      <c r="F30" s="254">
        <v>81367.74</v>
      </c>
      <c r="G30" s="254">
        <v>3241210.09</v>
      </c>
      <c r="H30" s="254">
        <v>1272429.52</v>
      </c>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275"/>
      <c r="AQ30" s="275"/>
      <c r="AR30" s="275"/>
      <c r="AS30" s="275"/>
      <c r="AT30" s="275"/>
      <c r="AU30" s="275"/>
      <c r="AV30" s="275"/>
      <c r="AW30" s="275"/>
      <c r="AX30" s="275"/>
      <c r="AY30" s="275"/>
      <c r="AZ30" s="275"/>
    </row>
    <row r="31" spans="1:52" s="254" customFormat="1" ht="38.25" hidden="1" outlineLevel="1">
      <c r="A31" s="254" t="s">
        <v>318</v>
      </c>
      <c r="B31" s="254" t="s">
        <v>319</v>
      </c>
      <c r="C31" s="221" t="s">
        <v>320</v>
      </c>
      <c r="D31" s="354">
        <v>0</v>
      </c>
      <c r="E31" s="354">
        <v>0</v>
      </c>
      <c r="F31" s="254">
        <v>6425</v>
      </c>
      <c r="G31" s="254">
        <v>0</v>
      </c>
      <c r="H31" s="254">
        <v>0</v>
      </c>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row>
    <row r="32" spans="1:52" s="254" customFormat="1" ht="38.25" hidden="1" outlineLevel="1">
      <c r="A32" s="254" t="s">
        <v>321</v>
      </c>
      <c r="B32" s="254" t="s">
        <v>322</v>
      </c>
      <c r="C32" s="221" t="s">
        <v>323</v>
      </c>
      <c r="D32" s="354">
        <v>0</v>
      </c>
      <c r="E32" s="354">
        <v>323991.93</v>
      </c>
      <c r="F32" s="254">
        <v>0</v>
      </c>
      <c r="G32" s="254">
        <v>0</v>
      </c>
      <c r="H32" s="254">
        <v>18290.83</v>
      </c>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5"/>
      <c r="AK32" s="275"/>
      <c r="AL32" s="275"/>
      <c r="AM32" s="275"/>
      <c r="AN32" s="275"/>
      <c r="AO32" s="275"/>
      <c r="AP32" s="275"/>
      <c r="AQ32" s="275"/>
      <c r="AR32" s="275"/>
      <c r="AS32" s="275"/>
      <c r="AT32" s="275"/>
      <c r="AU32" s="275"/>
      <c r="AV32" s="275"/>
      <c r="AW32" s="275"/>
      <c r="AX32" s="275"/>
      <c r="AY32" s="275"/>
      <c r="AZ32" s="275"/>
    </row>
    <row r="33" spans="1:52" s="254" customFormat="1" ht="38.25" hidden="1" outlineLevel="1">
      <c r="A33" s="254" t="s">
        <v>324</v>
      </c>
      <c r="B33" s="254" t="s">
        <v>325</v>
      </c>
      <c r="C33" s="221" t="s">
        <v>326</v>
      </c>
      <c r="D33" s="354">
        <v>0</v>
      </c>
      <c r="E33" s="354">
        <v>0</v>
      </c>
      <c r="F33" s="254">
        <v>400</v>
      </c>
      <c r="G33" s="254">
        <v>0</v>
      </c>
      <c r="H33" s="254">
        <v>0</v>
      </c>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275"/>
      <c r="AO33" s="275"/>
      <c r="AP33" s="275"/>
      <c r="AQ33" s="275"/>
      <c r="AR33" s="275"/>
      <c r="AS33" s="275"/>
      <c r="AT33" s="275"/>
      <c r="AU33" s="275"/>
      <c r="AV33" s="275"/>
      <c r="AW33" s="275"/>
      <c r="AX33" s="275"/>
      <c r="AY33" s="275"/>
      <c r="AZ33" s="275"/>
    </row>
    <row r="34" spans="1:52" s="254" customFormat="1" ht="38.25" hidden="1" outlineLevel="1">
      <c r="A34" s="254" t="s">
        <v>327</v>
      </c>
      <c r="B34" s="254" t="s">
        <v>328</v>
      </c>
      <c r="C34" s="221" t="s">
        <v>329</v>
      </c>
      <c r="D34" s="354">
        <v>0</v>
      </c>
      <c r="E34" s="354">
        <v>5705.11</v>
      </c>
      <c r="F34" s="254">
        <v>0</v>
      </c>
      <c r="G34" s="254">
        <v>0</v>
      </c>
      <c r="H34" s="254">
        <v>0</v>
      </c>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275"/>
      <c r="AT34" s="275"/>
      <c r="AU34" s="275"/>
      <c r="AV34" s="275"/>
      <c r="AW34" s="275"/>
      <c r="AX34" s="275"/>
      <c r="AY34" s="275"/>
      <c r="AZ34" s="275"/>
    </row>
    <row r="35" spans="1:52" s="254" customFormat="1" ht="38.25" hidden="1" outlineLevel="1">
      <c r="A35" s="254" t="s">
        <v>330</v>
      </c>
      <c r="B35" s="254" t="s">
        <v>331</v>
      </c>
      <c r="C35" s="221" t="s">
        <v>332</v>
      </c>
      <c r="D35" s="354">
        <v>0</v>
      </c>
      <c r="E35" s="354">
        <v>597629.2</v>
      </c>
      <c r="F35" s="254">
        <v>0</v>
      </c>
      <c r="G35" s="254">
        <v>0</v>
      </c>
      <c r="H35" s="254">
        <v>0</v>
      </c>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275"/>
      <c r="AT35" s="275"/>
      <c r="AU35" s="275"/>
      <c r="AV35" s="275"/>
      <c r="AW35" s="275"/>
      <c r="AX35" s="275"/>
      <c r="AY35" s="275"/>
      <c r="AZ35" s="275"/>
    </row>
    <row r="36" spans="1:52" s="254" customFormat="1" ht="38.25" hidden="1" outlineLevel="1">
      <c r="A36" s="254" t="s">
        <v>120</v>
      </c>
      <c r="B36" s="254" t="s">
        <v>121</v>
      </c>
      <c r="C36" s="221" t="s">
        <v>122</v>
      </c>
      <c r="D36" s="354">
        <v>0</v>
      </c>
      <c r="E36" s="354">
        <v>0</v>
      </c>
      <c r="F36" s="254">
        <v>0</v>
      </c>
      <c r="G36" s="254">
        <v>1554130.1</v>
      </c>
      <c r="H36" s="254">
        <v>0</v>
      </c>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row>
    <row r="37" spans="1:52" s="254" customFormat="1" ht="38.25" hidden="1" outlineLevel="1">
      <c r="A37" s="254" t="s">
        <v>333</v>
      </c>
      <c r="B37" s="254" t="s">
        <v>334</v>
      </c>
      <c r="C37" s="221" t="s">
        <v>335</v>
      </c>
      <c r="D37" s="354">
        <v>0</v>
      </c>
      <c r="E37" s="354">
        <v>0</v>
      </c>
      <c r="F37" s="254">
        <v>-2.75</v>
      </c>
      <c r="G37" s="254">
        <v>0</v>
      </c>
      <c r="H37" s="254">
        <v>0</v>
      </c>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row>
    <row r="38" spans="1:52" ht="12.75" customHeight="1" collapsed="1">
      <c r="A38" s="118" t="s">
        <v>2284</v>
      </c>
      <c r="B38" s="322" t="s">
        <v>336</v>
      </c>
      <c r="C38" s="372"/>
      <c r="D38" s="316">
        <v>6535843.699999999</v>
      </c>
      <c r="E38" s="316">
        <v>2616757.75</v>
      </c>
      <c r="F38" s="316">
        <v>99914.61</v>
      </c>
      <c r="G38" s="316">
        <v>4795340.19</v>
      </c>
      <c r="H38" s="316">
        <v>1290720.35</v>
      </c>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8"/>
      <c r="AN38" s="118"/>
      <c r="AO38" s="118"/>
      <c r="AP38" s="118"/>
      <c r="AQ38" s="118"/>
      <c r="AR38" s="118"/>
      <c r="AS38" s="118"/>
      <c r="AT38" s="118"/>
      <c r="AU38" s="118"/>
      <c r="AV38" s="118"/>
      <c r="AW38" s="118"/>
      <c r="AX38" s="118"/>
      <c r="AY38" s="118"/>
      <c r="AZ38" s="118"/>
    </row>
    <row r="39" spans="1:52" s="254" customFormat="1" ht="38.25" hidden="1" outlineLevel="1">
      <c r="A39" s="254" t="s">
        <v>2300</v>
      </c>
      <c r="B39" s="254" t="s">
        <v>1681</v>
      </c>
      <c r="C39" s="221" t="s">
        <v>1682</v>
      </c>
      <c r="D39" s="374">
        <v>0</v>
      </c>
      <c r="E39" s="374">
        <v>0</v>
      </c>
      <c r="F39" s="375">
        <v>422.34</v>
      </c>
      <c r="G39" s="375">
        <v>0</v>
      </c>
      <c r="H39" s="375">
        <v>0</v>
      </c>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row>
    <row r="40" spans="1:52" s="254" customFormat="1" ht="38.25" hidden="1" outlineLevel="1">
      <c r="A40" s="254" t="s">
        <v>2302</v>
      </c>
      <c r="B40" s="254" t="s">
        <v>1685</v>
      </c>
      <c r="C40" s="221" t="s">
        <v>1686</v>
      </c>
      <c r="D40" s="374">
        <v>0</v>
      </c>
      <c r="E40" s="374">
        <v>0</v>
      </c>
      <c r="F40" s="375">
        <v>18495.7</v>
      </c>
      <c r="G40" s="375">
        <v>0</v>
      </c>
      <c r="H40" s="375">
        <v>0</v>
      </c>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row>
    <row r="41" spans="1:52" ht="12.75" customHeight="1" collapsed="1">
      <c r="A41" s="118" t="s">
        <v>337</v>
      </c>
      <c r="B41" s="322" t="s">
        <v>338</v>
      </c>
      <c r="C41" s="372"/>
      <c r="D41" s="316">
        <v>0</v>
      </c>
      <c r="E41" s="316">
        <v>0</v>
      </c>
      <c r="F41" s="316">
        <v>18918.04</v>
      </c>
      <c r="G41" s="316">
        <v>0</v>
      </c>
      <c r="H41" s="316">
        <v>0</v>
      </c>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18"/>
      <c r="AW41" s="118"/>
      <c r="AX41" s="118"/>
      <c r="AY41" s="118"/>
      <c r="AZ41" s="118"/>
    </row>
    <row r="42" spans="2:52" s="376" customFormat="1" ht="12.75" customHeight="1">
      <c r="B42" s="370" t="s">
        <v>339</v>
      </c>
      <c r="C42" s="348"/>
      <c r="D42" s="319">
        <f>D25+D38+D41</f>
        <v>6535843.699999999</v>
      </c>
      <c r="E42" s="319">
        <f>E25+E38+E41</f>
        <v>2615108.23</v>
      </c>
      <c r="F42" s="319">
        <f>F25+F38+F41</f>
        <v>1696770.09</v>
      </c>
      <c r="G42" s="319">
        <f>G25+G38+G41</f>
        <v>4795340.19</v>
      </c>
      <c r="H42" s="319">
        <f>H25+H38+H41</f>
        <v>3677184.4</v>
      </c>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18"/>
      <c r="AW42" s="118"/>
      <c r="AX42" s="118"/>
      <c r="AY42" s="118"/>
      <c r="AZ42" s="118"/>
    </row>
    <row r="43" spans="2:52" ht="12.75" customHeight="1">
      <c r="B43" s="322"/>
      <c r="C43" s="372"/>
      <c r="D43" s="316"/>
      <c r="E43" s="316"/>
      <c r="F43" s="316"/>
      <c r="G43" s="316"/>
      <c r="H43" s="316"/>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c r="AM43" s="118"/>
      <c r="AN43" s="118"/>
      <c r="AO43" s="118"/>
      <c r="AP43" s="118"/>
      <c r="AQ43" s="118"/>
      <c r="AR43" s="118"/>
      <c r="AS43" s="118"/>
      <c r="AT43" s="118"/>
      <c r="AU43" s="118"/>
      <c r="AV43" s="118"/>
      <c r="AW43" s="118"/>
      <c r="AX43" s="118"/>
      <c r="AY43" s="118"/>
      <c r="AZ43" s="118"/>
    </row>
    <row r="44" spans="2:52" ht="12.75" customHeight="1">
      <c r="B44" s="343" t="s">
        <v>1266</v>
      </c>
      <c r="C44" s="377"/>
      <c r="D44" s="316"/>
      <c r="E44" s="316"/>
      <c r="F44" s="316"/>
      <c r="G44" s="316"/>
      <c r="H44" s="316"/>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row>
    <row r="45" spans="1:52" s="254" customFormat="1" ht="38.25" hidden="1" outlineLevel="1">
      <c r="A45" s="254" t="s">
        <v>2312</v>
      </c>
      <c r="B45" s="254" t="s">
        <v>1703</v>
      </c>
      <c r="C45" s="221" t="s">
        <v>1704</v>
      </c>
      <c r="D45" s="374">
        <v>241049.04</v>
      </c>
      <c r="E45" s="374">
        <v>98079</v>
      </c>
      <c r="F45" s="375">
        <v>150614.76</v>
      </c>
      <c r="G45" s="375">
        <v>32975.53</v>
      </c>
      <c r="H45" s="375">
        <v>74803.36</v>
      </c>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275"/>
      <c r="AR45" s="275"/>
      <c r="AS45" s="275"/>
      <c r="AT45" s="275"/>
      <c r="AU45" s="275"/>
      <c r="AV45" s="275"/>
      <c r="AW45" s="275"/>
      <c r="AX45" s="275"/>
      <c r="AY45" s="275"/>
      <c r="AZ45" s="275"/>
    </row>
    <row r="46" spans="1:52" s="254" customFormat="1" ht="38.25" hidden="1" outlineLevel="1">
      <c r="A46" s="254" t="s">
        <v>2313</v>
      </c>
      <c r="B46" s="254" t="s">
        <v>1705</v>
      </c>
      <c r="C46" s="221" t="s">
        <v>1706</v>
      </c>
      <c r="D46" s="374">
        <v>28325.04</v>
      </c>
      <c r="E46" s="374">
        <v>39856.21</v>
      </c>
      <c r="F46" s="375">
        <v>426745.72</v>
      </c>
      <c r="G46" s="375">
        <v>39750</v>
      </c>
      <c r="H46" s="375">
        <v>25985.4</v>
      </c>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c r="AM46" s="275"/>
      <c r="AN46" s="275"/>
      <c r="AO46" s="275"/>
      <c r="AP46" s="275"/>
      <c r="AQ46" s="275"/>
      <c r="AR46" s="275"/>
      <c r="AS46" s="275"/>
      <c r="AT46" s="275"/>
      <c r="AU46" s="275"/>
      <c r="AV46" s="275"/>
      <c r="AW46" s="275"/>
      <c r="AX46" s="275"/>
      <c r="AY46" s="275"/>
      <c r="AZ46" s="275"/>
    </row>
    <row r="47" spans="1:52" s="254" customFormat="1" ht="38.25" hidden="1" outlineLevel="1">
      <c r="A47" s="254" t="s">
        <v>2314</v>
      </c>
      <c r="B47" s="254" t="s">
        <v>1707</v>
      </c>
      <c r="C47" s="221" t="s">
        <v>1708</v>
      </c>
      <c r="D47" s="374">
        <v>0</v>
      </c>
      <c r="E47" s="374">
        <v>0</v>
      </c>
      <c r="F47" s="375">
        <v>0</v>
      </c>
      <c r="G47" s="375">
        <v>0</v>
      </c>
      <c r="H47" s="375">
        <v>36372.47</v>
      </c>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row>
    <row r="48" spans="1:52" s="254" customFormat="1" ht="38.25" hidden="1" outlineLevel="1">
      <c r="A48" s="254" t="s">
        <v>2315</v>
      </c>
      <c r="B48" s="254" t="s">
        <v>1709</v>
      </c>
      <c r="C48" s="221" t="s">
        <v>1710</v>
      </c>
      <c r="D48" s="374">
        <v>188405.3</v>
      </c>
      <c r="E48" s="374">
        <v>56616.78</v>
      </c>
      <c r="F48" s="375">
        <v>34708.5</v>
      </c>
      <c r="G48" s="375">
        <v>46012.27</v>
      </c>
      <c r="H48" s="375">
        <v>27002.86</v>
      </c>
      <c r="I48" s="275"/>
      <c r="J48" s="275"/>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5"/>
      <c r="AS48" s="275"/>
      <c r="AT48" s="275"/>
      <c r="AU48" s="275"/>
      <c r="AV48" s="275"/>
      <c r="AW48" s="275"/>
      <c r="AX48" s="275"/>
      <c r="AY48" s="275"/>
      <c r="AZ48" s="275"/>
    </row>
    <row r="49" spans="1:52" s="254" customFormat="1" ht="38.25" hidden="1" outlineLevel="1">
      <c r="A49" s="254" t="s">
        <v>2316</v>
      </c>
      <c r="B49" s="254" t="s">
        <v>1711</v>
      </c>
      <c r="C49" s="221" t="s">
        <v>1712</v>
      </c>
      <c r="D49" s="374">
        <v>0</v>
      </c>
      <c r="E49" s="374">
        <v>0</v>
      </c>
      <c r="F49" s="375">
        <v>0</v>
      </c>
      <c r="G49" s="375">
        <v>-55.63</v>
      </c>
      <c r="H49" s="375">
        <v>0</v>
      </c>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5"/>
      <c r="AJ49" s="275"/>
      <c r="AK49" s="275"/>
      <c r="AL49" s="275"/>
      <c r="AM49" s="275"/>
      <c r="AN49" s="275"/>
      <c r="AO49" s="275"/>
      <c r="AP49" s="275"/>
      <c r="AQ49" s="275"/>
      <c r="AR49" s="275"/>
      <c r="AS49" s="275"/>
      <c r="AT49" s="275"/>
      <c r="AU49" s="275"/>
      <c r="AV49" s="275"/>
      <c r="AW49" s="275"/>
      <c r="AX49" s="275"/>
      <c r="AY49" s="275"/>
      <c r="AZ49" s="275"/>
    </row>
    <row r="50" spans="1:52" s="254" customFormat="1" ht="38.25" hidden="1" outlineLevel="1">
      <c r="A50" s="254" t="s">
        <v>2317</v>
      </c>
      <c r="B50" s="254" t="s">
        <v>1713</v>
      </c>
      <c r="C50" s="221" t="s">
        <v>1714</v>
      </c>
      <c r="D50" s="374">
        <v>26063.64</v>
      </c>
      <c r="E50" s="374">
        <v>0</v>
      </c>
      <c r="F50" s="375">
        <v>24074.91</v>
      </c>
      <c r="G50" s="375">
        <v>91234.07</v>
      </c>
      <c r="H50" s="375">
        <v>797.93</v>
      </c>
      <c r="I50" s="275"/>
      <c r="J50" s="275"/>
      <c r="K50" s="275"/>
      <c r="L50" s="275"/>
      <c r="M50" s="275"/>
      <c r="N50" s="275"/>
      <c r="O50" s="275"/>
      <c r="P50" s="275"/>
      <c r="Q50" s="275"/>
      <c r="R50" s="275"/>
      <c r="S50" s="275"/>
      <c r="T50" s="275"/>
      <c r="U50" s="275"/>
      <c r="V50" s="275"/>
      <c r="W50" s="275"/>
      <c r="X50" s="275"/>
      <c r="Y50" s="275"/>
      <c r="Z50" s="275"/>
      <c r="AA50" s="275"/>
      <c r="AB50" s="275"/>
      <c r="AC50" s="275"/>
      <c r="AD50" s="275"/>
      <c r="AE50" s="275"/>
      <c r="AF50" s="275"/>
      <c r="AG50" s="275"/>
      <c r="AH50" s="275"/>
      <c r="AI50" s="275"/>
      <c r="AJ50" s="275"/>
      <c r="AK50" s="275"/>
      <c r="AL50" s="275"/>
      <c r="AM50" s="275"/>
      <c r="AN50" s="275"/>
      <c r="AO50" s="275"/>
      <c r="AP50" s="275"/>
      <c r="AQ50" s="275"/>
      <c r="AR50" s="275"/>
      <c r="AS50" s="275"/>
      <c r="AT50" s="275"/>
      <c r="AU50" s="275"/>
      <c r="AV50" s="275"/>
      <c r="AW50" s="275"/>
      <c r="AX50" s="275"/>
      <c r="AY50" s="275"/>
      <c r="AZ50" s="275"/>
    </row>
    <row r="51" spans="1:52" s="254" customFormat="1" ht="38.25" hidden="1" outlineLevel="1">
      <c r="A51" s="254" t="s">
        <v>2318</v>
      </c>
      <c r="B51" s="254" t="s">
        <v>1715</v>
      </c>
      <c r="C51" s="221" t="s">
        <v>1716</v>
      </c>
      <c r="D51" s="374">
        <v>45411.8</v>
      </c>
      <c r="E51" s="374">
        <v>79797.8</v>
      </c>
      <c r="F51" s="375">
        <v>38964.74</v>
      </c>
      <c r="G51" s="375">
        <v>1172.7</v>
      </c>
      <c r="H51" s="375">
        <v>443.67</v>
      </c>
      <c r="I51" s="275"/>
      <c r="J51" s="275"/>
      <c r="K51" s="275"/>
      <c r="L51" s="275"/>
      <c r="M51" s="275"/>
      <c r="N51" s="275"/>
      <c r="O51" s="275"/>
      <c r="P51" s="275"/>
      <c r="Q51" s="275"/>
      <c r="R51" s="275"/>
      <c r="S51" s="275"/>
      <c r="T51" s="275"/>
      <c r="U51" s="275"/>
      <c r="V51" s="275"/>
      <c r="W51" s="275"/>
      <c r="X51" s="275"/>
      <c r="Y51" s="275"/>
      <c r="Z51" s="275"/>
      <c r="AA51" s="275"/>
      <c r="AB51" s="275"/>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row>
    <row r="52" spans="1:52" s="254" customFormat="1" ht="38.25" hidden="1" outlineLevel="1">
      <c r="A52" s="254" t="s">
        <v>2320</v>
      </c>
      <c r="B52" s="254" t="s">
        <v>1719</v>
      </c>
      <c r="C52" s="221" t="s">
        <v>1720</v>
      </c>
      <c r="D52" s="374">
        <v>-1402.68</v>
      </c>
      <c r="E52" s="374">
        <v>1176.42</v>
      </c>
      <c r="F52" s="375">
        <v>-5424.62</v>
      </c>
      <c r="G52" s="375">
        <v>-2179.91</v>
      </c>
      <c r="H52" s="375">
        <v>-9195.69</v>
      </c>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5"/>
      <c r="AK52" s="275"/>
      <c r="AL52" s="275"/>
      <c r="AM52" s="275"/>
      <c r="AN52" s="275"/>
      <c r="AO52" s="275"/>
      <c r="AP52" s="275"/>
      <c r="AQ52" s="275"/>
      <c r="AR52" s="275"/>
      <c r="AS52" s="275"/>
      <c r="AT52" s="275"/>
      <c r="AU52" s="275"/>
      <c r="AV52" s="275"/>
      <c r="AW52" s="275"/>
      <c r="AX52" s="275"/>
      <c r="AY52" s="275"/>
      <c r="AZ52" s="275"/>
    </row>
    <row r="53" spans="1:52" ht="12.75" customHeight="1" collapsed="1">
      <c r="A53" s="118" t="s">
        <v>2322</v>
      </c>
      <c r="B53" s="322" t="s">
        <v>340</v>
      </c>
      <c r="C53" s="372"/>
      <c r="D53" s="316">
        <v>527852.14</v>
      </c>
      <c r="E53" s="316">
        <v>275526.21</v>
      </c>
      <c r="F53" s="316">
        <v>669684.01</v>
      </c>
      <c r="G53" s="316">
        <v>208909.03</v>
      </c>
      <c r="H53" s="316">
        <v>156210</v>
      </c>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8"/>
      <c r="AN53" s="118"/>
      <c r="AO53" s="118"/>
      <c r="AP53" s="118"/>
      <c r="AQ53" s="118"/>
      <c r="AR53" s="118"/>
      <c r="AS53" s="118"/>
      <c r="AT53" s="118"/>
      <c r="AU53" s="118"/>
      <c r="AV53" s="118"/>
      <c r="AW53" s="118"/>
      <c r="AX53" s="118"/>
      <c r="AY53" s="118"/>
      <c r="AZ53" s="118"/>
    </row>
    <row r="54" spans="1:52" s="254" customFormat="1" ht="38.25" hidden="1" outlineLevel="1">
      <c r="A54" s="254" t="s">
        <v>2328</v>
      </c>
      <c r="B54" s="254" t="s">
        <v>1732</v>
      </c>
      <c r="C54" s="221" t="s">
        <v>1733</v>
      </c>
      <c r="D54" s="374">
        <v>52373.46</v>
      </c>
      <c r="E54" s="374">
        <v>21264.02</v>
      </c>
      <c r="F54" s="375">
        <v>32337.73</v>
      </c>
      <c r="G54" s="375">
        <v>7114.81</v>
      </c>
      <c r="H54" s="375">
        <v>16161.44</v>
      </c>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5"/>
      <c r="AY54" s="275"/>
      <c r="AZ54" s="275"/>
    </row>
    <row r="55" spans="1:52" s="254" customFormat="1" ht="38.25" hidden="1" outlineLevel="1">
      <c r="A55" s="254" t="s">
        <v>2329</v>
      </c>
      <c r="B55" s="254" t="s">
        <v>1734</v>
      </c>
      <c r="C55" s="221" t="s">
        <v>1735</v>
      </c>
      <c r="D55" s="374">
        <v>6109.84</v>
      </c>
      <c r="E55" s="374">
        <v>8623.98</v>
      </c>
      <c r="F55" s="375">
        <v>77575.33</v>
      </c>
      <c r="G55" s="375">
        <v>8463.59</v>
      </c>
      <c r="H55" s="375">
        <v>5547.5</v>
      </c>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5"/>
      <c r="AK55" s="275"/>
      <c r="AL55" s="275"/>
      <c r="AM55" s="275"/>
      <c r="AN55" s="275"/>
      <c r="AO55" s="275"/>
      <c r="AP55" s="275"/>
      <c r="AQ55" s="275"/>
      <c r="AR55" s="275"/>
      <c r="AS55" s="275"/>
      <c r="AT55" s="275"/>
      <c r="AU55" s="275"/>
      <c r="AV55" s="275"/>
      <c r="AW55" s="275"/>
      <c r="AX55" s="275"/>
      <c r="AY55" s="275"/>
      <c r="AZ55" s="275"/>
    </row>
    <row r="56" spans="1:52" s="254" customFormat="1" ht="38.25" hidden="1" outlineLevel="1">
      <c r="A56" s="254" t="s">
        <v>2330</v>
      </c>
      <c r="B56" s="254" t="s">
        <v>1736</v>
      </c>
      <c r="C56" s="221" t="s">
        <v>1737</v>
      </c>
      <c r="D56" s="374">
        <v>0</v>
      </c>
      <c r="E56" s="374">
        <v>0</v>
      </c>
      <c r="F56" s="375">
        <v>0</v>
      </c>
      <c r="G56" s="375">
        <v>0</v>
      </c>
      <c r="H56" s="375">
        <v>7634.26</v>
      </c>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R56" s="275"/>
      <c r="AS56" s="275"/>
      <c r="AT56" s="275"/>
      <c r="AU56" s="275"/>
      <c r="AV56" s="275"/>
      <c r="AW56" s="275"/>
      <c r="AX56" s="275"/>
      <c r="AY56" s="275"/>
      <c r="AZ56" s="275"/>
    </row>
    <row r="57" spans="1:52" s="254" customFormat="1" ht="38.25" hidden="1" outlineLevel="1">
      <c r="A57" s="254" t="s">
        <v>2331</v>
      </c>
      <c r="B57" s="254" t="s">
        <v>1738</v>
      </c>
      <c r="C57" s="221" t="s">
        <v>1739</v>
      </c>
      <c r="D57" s="374">
        <v>31105.47</v>
      </c>
      <c r="E57" s="374">
        <v>12174.32</v>
      </c>
      <c r="F57" s="375">
        <v>6978.17</v>
      </c>
      <c r="G57" s="375">
        <v>10232.47</v>
      </c>
      <c r="H57" s="375">
        <v>5318.45</v>
      </c>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R57" s="275"/>
      <c r="AS57" s="275"/>
      <c r="AT57" s="275"/>
      <c r="AU57" s="275"/>
      <c r="AV57" s="275"/>
      <c r="AW57" s="275"/>
      <c r="AX57" s="275"/>
      <c r="AY57" s="275"/>
      <c r="AZ57" s="275"/>
    </row>
    <row r="58" spans="1:52" s="254" customFormat="1" ht="38.25" hidden="1" outlineLevel="1">
      <c r="A58" s="254" t="s">
        <v>2332</v>
      </c>
      <c r="B58" s="254" t="s">
        <v>1740</v>
      </c>
      <c r="C58" s="221" t="s">
        <v>1741</v>
      </c>
      <c r="D58" s="374">
        <v>0</v>
      </c>
      <c r="E58" s="374">
        <v>0</v>
      </c>
      <c r="F58" s="375">
        <v>0</v>
      </c>
      <c r="G58" s="375">
        <v>-7.07</v>
      </c>
      <c r="H58" s="375">
        <v>0</v>
      </c>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R58" s="275"/>
      <c r="AS58" s="275"/>
      <c r="AT58" s="275"/>
      <c r="AU58" s="275"/>
      <c r="AV58" s="275"/>
      <c r="AW58" s="275"/>
      <c r="AX58" s="275"/>
      <c r="AY58" s="275"/>
      <c r="AZ58" s="275"/>
    </row>
    <row r="59" spans="1:52" s="254" customFormat="1" ht="38.25" hidden="1" outlineLevel="1">
      <c r="A59" s="254" t="s">
        <v>2333</v>
      </c>
      <c r="B59" s="254" t="s">
        <v>1742</v>
      </c>
      <c r="C59" s="221" t="s">
        <v>1743</v>
      </c>
      <c r="D59" s="374">
        <v>4901.53</v>
      </c>
      <c r="E59" s="374">
        <v>0</v>
      </c>
      <c r="F59" s="375">
        <v>3725.98</v>
      </c>
      <c r="G59" s="375">
        <v>15788.54</v>
      </c>
      <c r="H59" s="375">
        <v>60.4</v>
      </c>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R59" s="275"/>
      <c r="AS59" s="275"/>
      <c r="AT59" s="275"/>
      <c r="AU59" s="275"/>
      <c r="AV59" s="275"/>
      <c r="AW59" s="275"/>
      <c r="AX59" s="275"/>
      <c r="AY59" s="275"/>
      <c r="AZ59" s="275"/>
    </row>
    <row r="60" spans="1:52" s="254" customFormat="1" ht="38.25" hidden="1" outlineLevel="1">
      <c r="A60" s="254" t="s">
        <v>2334</v>
      </c>
      <c r="B60" s="254" t="s">
        <v>1744</v>
      </c>
      <c r="C60" s="221" t="s">
        <v>1745</v>
      </c>
      <c r="D60" s="374">
        <v>2391.84</v>
      </c>
      <c r="E60" s="374">
        <v>1461.59</v>
      </c>
      <c r="F60" s="375">
        <v>130.79</v>
      </c>
      <c r="G60" s="375">
        <v>0</v>
      </c>
      <c r="H60" s="375">
        <v>-42.11</v>
      </c>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row>
    <row r="61" spans="1:52" s="254" customFormat="1" ht="38.25" hidden="1" outlineLevel="1">
      <c r="A61" s="254" t="s">
        <v>2341</v>
      </c>
      <c r="B61" s="254" t="s">
        <v>1758</v>
      </c>
      <c r="C61" s="221" t="s">
        <v>1759</v>
      </c>
      <c r="D61" s="374">
        <v>541.73</v>
      </c>
      <c r="E61" s="374">
        <v>502.05</v>
      </c>
      <c r="F61" s="375">
        <v>73.1</v>
      </c>
      <c r="G61" s="375">
        <v>-211.5</v>
      </c>
      <c r="H61" s="375">
        <v>-1549.25</v>
      </c>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row>
    <row r="62" spans="1:52" ht="12.75" customHeight="1" collapsed="1">
      <c r="A62" s="118" t="s">
        <v>2343</v>
      </c>
      <c r="B62" s="322" t="s">
        <v>341</v>
      </c>
      <c r="C62" s="372"/>
      <c r="D62" s="316">
        <v>97423.87</v>
      </c>
      <c r="E62" s="316">
        <v>44025.96</v>
      </c>
      <c r="F62" s="316">
        <v>120821.1</v>
      </c>
      <c r="G62" s="316">
        <v>41380.84</v>
      </c>
      <c r="H62" s="316">
        <v>33130.69</v>
      </c>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8"/>
      <c r="AL62" s="118"/>
      <c r="AM62" s="118"/>
      <c r="AN62" s="118"/>
      <c r="AO62" s="118"/>
      <c r="AP62" s="118"/>
      <c r="AQ62" s="118"/>
      <c r="AR62" s="118"/>
      <c r="AS62" s="118"/>
      <c r="AT62" s="118"/>
      <c r="AU62" s="118"/>
      <c r="AV62" s="118"/>
      <c r="AW62" s="118"/>
      <c r="AX62" s="118"/>
      <c r="AY62" s="118"/>
      <c r="AZ62" s="118"/>
    </row>
    <row r="63" spans="1:52" s="254" customFormat="1" ht="38.25" hidden="1" outlineLevel="1">
      <c r="A63" s="254" t="s">
        <v>2349</v>
      </c>
      <c r="B63" s="254" t="s">
        <v>1772</v>
      </c>
      <c r="C63" s="221" t="s">
        <v>1773</v>
      </c>
      <c r="D63" s="374">
        <v>4880365.18</v>
      </c>
      <c r="E63" s="374">
        <v>82005</v>
      </c>
      <c r="F63" s="375">
        <v>641</v>
      </c>
      <c r="G63" s="375">
        <v>245861.8</v>
      </c>
      <c r="H63" s="375">
        <v>0</v>
      </c>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row>
    <row r="64" spans="1:52" s="254" customFormat="1" ht="38.25" hidden="1" outlineLevel="1">
      <c r="A64" s="254" t="s">
        <v>2351</v>
      </c>
      <c r="B64" s="254" t="s">
        <v>1776</v>
      </c>
      <c r="C64" s="221" t="s">
        <v>1777</v>
      </c>
      <c r="D64" s="374">
        <v>0</v>
      </c>
      <c r="E64" s="374">
        <v>355228.87</v>
      </c>
      <c r="F64" s="375">
        <v>0</v>
      </c>
      <c r="G64" s="375">
        <v>0</v>
      </c>
      <c r="H64" s="375">
        <v>0</v>
      </c>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row>
    <row r="65" spans="1:52" ht="12.75" customHeight="1" collapsed="1">
      <c r="A65" s="118" t="s">
        <v>342</v>
      </c>
      <c r="B65" s="322" t="s">
        <v>343</v>
      </c>
      <c r="C65" s="372"/>
      <c r="D65" s="316">
        <v>4880365.18</v>
      </c>
      <c r="E65" s="316">
        <v>437233.87</v>
      </c>
      <c r="F65" s="316">
        <v>641</v>
      </c>
      <c r="G65" s="316">
        <v>245861.8</v>
      </c>
      <c r="H65" s="316">
        <v>0</v>
      </c>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18"/>
      <c r="AW65" s="118"/>
      <c r="AX65" s="118"/>
      <c r="AY65" s="118"/>
      <c r="AZ65" s="118"/>
    </row>
    <row r="66" spans="1:52" s="254" customFormat="1" ht="38.25" hidden="1" outlineLevel="1">
      <c r="A66" s="254" t="s">
        <v>2385</v>
      </c>
      <c r="B66" s="254" t="s">
        <v>1844</v>
      </c>
      <c r="C66" s="221" t="s">
        <v>1845</v>
      </c>
      <c r="D66" s="374">
        <v>14889.31</v>
      </c>
      <c r="E66" s="374">
        <v>101525.16</v>
      </c>
      <c r="F66" s="375">
        <v>10189.93</v>
      </c>
      <c r="G66" s="375">
        <v>23038.57</v>
      </c>
      <c r="H66" s="375">
        <v>10871.39</v>
      </c>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row>
    <row r="67" spans="1:52" s="254" customFormat="1" ht="38.25" hidden="1" outlineLevel="1">
      <c r="A67" s="254" t="s">
        <v>2386</v>
      </c>
      <c r="B67" s="254" t="s">
        <v>1846</v>
      </c>
      <c r="C67" s="221" t="s">
        <v>1847</v>
      </c>
      <c r="D67" s="374">
        <v>0</v>
      </c>
      <c r="E67" s="374">
        <v>-116.28</v>
      </c>
      <c r="F67" s="375">
        <v>15.8</v>
      </c>
      <c r="G67" s="375">
        <v>0</v>
      </c>
      <c r="H67" s="375">
        <v>15.8</v>
      </c>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c r="AU67" s="275"/>
      <c r="AV67" s="275"/>
      <c r="AW67" s="275"/>
      <c r="AX67" s="275"/>
      <c r="AY67" s="275"/>
      <c r="AZ67" s="275"/>
    </row>
    <row r="68" spans="1:52" s="254" customFormat="1" ht="38.25" hidden="1" outlineLevel="1">
      <c r="A68" s="254" t="s">
        <v>2387</v>
      </c>
      <c r="B68" s="254" t="s">
        <v>1848</v>
      </c>
      <c r="C68" s="221" t="s">
        <v>1849</v>
      </c>
      <c r="D68" s="374">
        <v>0</v>
      </c>
      <c r="E68" s="374">
        <v>1992.08</v>
      </c>
      <c r="F68" s="375">
        <v>0</v>
      </c>
      <c r="G68" s="375">
        <v>0</v>
      </c>
      <c r="H68" s="375">
        <v>225</v>
      </c>
      <c r="I68" s="275"/>
      <c r="J68" s="275"/>
      <c r="K68" s="275"/>
      <c r="L68" s="275"/>
      <c r="M68" s="275"/>
      <c r="N68" s="275"/>
      <c r="O68" s="275"/>
      <c r="P68" s="275"/>
      <c r="Q68" s="275"/>
      <c r="R68" s="275"/>
      <c r="S68" s="275"/>
      <c r="T68" s="275"/>
      <c r="U68" s="275"/>
      <c r="V68" s="275"/>
      <c r="W68" s="275"/>
      <c r="X68" s="275"/>
      <c r="Y68" s="275"/>
      <c r="Z68" s="275"/>
      <c r="AA68" s="275"/>
      <c r="AB68" s="275"/>
      <c r="AC68" s="275"/>
      <c r="AD68" s="275"/>
      <c r="AE68" s="275"/>
      <c r="AF68" s="275"/>
      <c r="AG68" s="275"/>
      <c r="AH68" s="275"/>
      <c r="AI68" s="275"/>
      <c r="AJ68" s="275"/>
      <c r="AK68" s="275"/>
      <c r="AL68" s="275"/>
      <c r="AM68" s="275"/>
      <c r="AN68" s="275"/>
      <c r="AO68" s="275"/>
      <c r="AP68" s="275"/>
      <c r="AQ68" s="275"/>
      <c r="AR68" s="275"/>
      <c r="AS68" s="275"/>
      <c r="AT68" s="275"/>
      <c r="AU68" s="275"/>
      <c r="AV68" s="275"/>
      <c r="AW68" s="275"/>
      <c r="AX68" s="275"/>
      <c r="AY68" s="275"/>
      <c r="AZ68" s="275"/>
    </row>
    <row r="69" spans="1:52" s="254" customFormat="1" ht="38.25" hidden="1" outlineLevel="1">
      <c r="A69" s="254" t="s">
        <v>2389</v>
      </c>
      <c r="B69" s="254" t="s">
        <v>1852</v>
      </c>
      <c r="C69" s="221" t="s">
        <v>1853</v>
      </c>
      <c r="D69" s="374">
        <v>0</v>
      </c>
      <c r="E69" s="374">
        <v>0</v>
      </c>
      <c r="F69" s="375">
        <v>954.97</v>
      </c>
      <c r="G69" s="375">
        <v>23.43</v>
      </c>
      <c r="H69" s="375">
        <v>0</v>
      </c>
      <c r="I69" s="275"/>
      <c r="J69" s="275"/>
      <c r="K69" s="275"/>
      <c r="L69" s="275"/>
      <c r="M69" s="275"/>
      <c r="N69" s="275"/>
      <c r="O69" s="275"/>
      <c r="P69" s="275"/>
      <c r="Q69" s="275"/>
      <c r="R69" s="275"/>
      <c r="S69" s="275"/>
      <c r="T69" s="275"/>
      <c r="U69" s="275"/>
      <c r="V69" s="275"/>
      <c r="W69" s="275"/>
      <c r="X69" s="275"/>
      <c r="Y69" s="275"/>
      <c r="Z69" s="275"/>
      <c r="AA69" s="275"/>
      <c r="AB69" s="275"/>
      <c r="AC69" s="275"/>
      <c r="AD69" s="275"/>
      <c r="AE69" s="275"/>
      <c r="AF69" s="275"/>
      <c r="AG69" s="275"/>
      <c r="AH69" s="275"/>
      <c r="AI69" s="275"/>
      <c r="AJ69" s="275"/>
      <c r="AK69" s="275"/>
      <c r="AL69" s="275"/>
      <c r="AM69" s="275"/>
      <c r="AN69" s="275"/>
      <c r="AO69" s="275"/>
      <c r="AP69" s="275"/>
      <c r="AQ69" s="275"/>
      <c r="AR69" s="275"/>
      <c r="AS69" s="275"/>
      <c r="AT69" s="275"/>
      <c r="AU69" s="275"/>
      <c r="AV69" s="275"/>
      <c r="AW69" s="275"/>
      <c r="AX69" s="275"/>
      <c r="AY69" s="275"/>
      <c r="AZ69" s="275"/>
    </row>
    <row r="70" spans="1:52" s="254" customFormat="1" ht="38.25" hidden="1" outlineLevel="1">
      <c r="A70" s="254" t="s">
        <v>2390</v>
      </c>
      <c r="B70" s="254" t="s">
        <v>1854</v>
      </c>
      <c r="C70" s="221" t="s">
        <v>1855</v>
      </c>
      <c r="D70" s="374">
        <v>0</v>
      </c>
      <c r="E70" s="374">
        <v>1050</v>
      </c>
      <c r="F70" s="375">
        <v>234</v>
      </c>
      <c r="G70" s="375">
        <v>0</v>
      </c>
      <c r="H70" s="375">
        <v>1267.5</v>
      </c>
      <c r="I70" s="275"/>
      <c r="J70" s="275"/>
      <c r="K70" s="275"/>
      <c r="L70" s="275"/>
      <c r="M70" s="275"/>
      <c r="N70" s="275"/>
      <c r="O70" s="275"/>
      <c r="P70" s="275"/>
      <c r="Q70" s="275"/>
      <c r="R70" s="275"/>
      <c r="S70" s="275"/>
      <c r="T70" s="275"/>
      <c r="U70" s="275"/>
      <c r="V70" s="275"/>
      <c r="W70" s="275"/>
      <c r="X70" s="275"/>
      <c r="Y70" s="275"/>
      <c r="Z70" s="275"/>
      <c r="AA70" s="275"/>
      <c r="AB70" s="275"/>
      <c r="AC70" s="275"/>
      <c r="AD70" s="275"/>
      <c r="AE70" s="275"/>
      <c r="AF70" s="275"/>
      <c r="AG70" s="275"/>
      <c r="AH70" s="275"/>
      <c r="AI70" s="275"/>
      <c r="AJ70" s="275"/>
      <c r="AK70" s="275"/>
      <c r="AL70" s="275"/>
      <c r="AM70" s="275"/>
      <c r="AN70" s="275"/>
      <c r="AO70" s="275"/>
      <c r="AP70" s="275"/>
      <c r="AQ70" s="275"/>
      <c r="AR70" s="275"/>
      <c r="AS70" s="275"/>
      <c r="AT70" s="275"/>
      <c r="AU70" s="275"/>
      <c r="AV70" s="275"/>
      <c r="AW70" s="275"/>
      <c r="AX70" s="275"/>
      <c r="AY70" s="275"/>
      <c r="AZ70" s="275"/>
    </row>
    <row r="71" spans="1:52" s="254" customFormat="1" ht="38.25" hidden="1" outlineLevel="1">
      <c r="A71" s="254" t="s">
        <v>2391</v>
      </c>
      <c r="B71" s="254" t="s">
        <v>1856</v>
      </c>
      <c r="C71" s="221" t="s">
        <v>1857</v>
      </c>
      <c r="D71" s="374">
        <v>870.77</v>
      </c>
      <c r="E71" s="374">
        <v>1136.61</v>
      </c>
      <c r="F71" s="375">
        <v>4954.91</v>
      </c>
      <c r="G71" s="375">
        <v>0</v>
      </c>
      <c r="H71" s="375">
        <v>338.07</v>
      </c>
      <c r="I71" s="275"/>
      <c r="J71" s="275"/>
      <c r="K71" s="275"/>
      <c r="L71" s="275"/>
      <c r="M71" s="275"/>
      <c r="N71" s="275"/>
      <c r="O71" s="275"/>
      <c r="P71" s="275"/>
      <c r="Q71" s="275"/>
      <c r="R71" s="275"/>
      <c r="S71" s="275"/>
      <c r="T71" s="275"/>
      <c r="U71" s="275"/>
      <c r="V71" s="275"/>
      <c r="W71" s="275"/>
      <c r="X71" s="275"/>
      <c r="Y71" s="275"/>
      <c r="Z71" s="275"/>
      <c r="AA71" s="275"/>
      <c r="AB71" s="275"/>
      <c r="AC71" s="275"/>
      <c r="AD71" s="275"/>
      <c r="AE71" s="275"/>
      <c r="AF71" s="275"/>
      <c r="AG71" s="275"/>
      <c r="AH71" s="275"/>
      <c r="AI71" s="275"/>
      <c r="AJ71" s="275"/>
      <c r="AK71" s="275"/>
      <c r="AL71" s="275"/>
      <c r="AM71" s="275"/>
      <c r="AN71" s="275"/>
      <c r="AO71" s="275"/>
      <c r="AP71" s="275"/>
      <c r="AQ71" s="275"/>
      <c r="AR71" s="275"/>
      <c r="AS71" s="275"/>
      <c r="AT71" s="275"/>
      <c r="AU71" s="275"/>
      <c r="AV71" s="275"/>
      <c r="AW71" s="275"/>
      <c r="AX71" s="275"/>
      <c r="AY71" s="275"/>
      <c r="AZ71" s="275"/>
    </row>
    <row r="72" spans="1:52" s="254" customFormat="1" ht="38.25" hidden="1" outlineLevel="1">
      <c r="A72" s="254" t="s">
        <v>2505</v>
      </c>
      <c r="B72" s="254" t="s">
        <v>2084</v>
      </c>
      <c r="C72" s="221" t="s">
        <v>2085</v>
      </c>
      <c r="D72" s="374">
        <v>0</v>
      </c>
      <c r="E72" s="374">
        <v>0</v>
      </c>
      <c r="F72" s="375">
        <v>32753</v>
      </c>
      <c r="G72" s="375">
        <v>71380</v>
      </c>
      <c r="H72" s="375">
        <v>179512</v>
      </c>
      <c r="I72" s="275"/>
      <c r="J72" s="275"/>
      <c r="K72" s="275"/>
      <c r="L72" s="275"/>
      <c r="M72" s="275"/>
      <c r="N72" s="275"/>
      <c r="O72" s="275"/>
      <c r="P72" s="275"/>
      <c r="Q72" s="275"/>
      <c r="R72" s="275"/>
      <c r="S72" s="275"/>
      <c r="T72" s="275"/>
      <c r="U72" s="275"/>
      <c r="V72" s="275"/>
      <c r="W72" s="275"/>
      <c r="X72" s="275"/>
      <c r="Y72" s="275"/>
      <c r="Z72" s="275"/>
      <c r="AA72" s="275"/>
      <c r="AB72" s="275"/>
      <c r="AC72" s="275"/>
      <c r="AD72" s="275"/>
      <c r="AE72" s="275"/>
      <c r="AF72" s="275"/>
      <c r="AG72" s="275"/>
      <c r="AH72" s="275"/>
      <c r="AI72" s="275"/>
      <c r="AJ72" s="275"/>
      <c r="AK72" s="275"/>
      <c r="AL72" s="275"/>
      <c r="AM72" s="275"/>
      <c r="AN72" s="275"/>
      <c r="AO72" s="275"/>
      <c r="AP72" s="275"/>
      <c r="AQ72" s="275"/>
      <c r="AR72" s="275"/>
      <c r="AS72" s="275"/>
      <c r="AT72" s="275"/>
      <c r="AU72" s="275"/>
      <c r="AV72" s="275"/>
      <c r="AW72" s="275"/>
      <c r="AX72" s="275"/>
      <c r="AY72" s="275"/>
      <c r="AZ72" s="275"/>
    </row>
    <row r="73" spans="1:52" s="254" customFormat="1" ht="38.25" hidden="1" outlineLevel="1">
      <c r="A73" s="254" t="s">
        <v>2508</v>
      </c>
      <c r="B73" s="254" t="s">
        <v>2090</v>
      </c>
      <c r="C73" s="221" t="s">
        <v>2091</v>
      </c>
      <c r="D73" s="374">
        <v>0</v>
      </c>
      <c r="E73" s="374">
        <v>124583.9</v>
      </c>
      <c r="F73" s="375">
        <v>0</v>
      </c>
      <c r="G73" s="375">
        <v>0</v>
      </c>
      <c r="H73" s="375">
        <v>0</v>
      </c>
      <c r="I73" s="275"/>
      <c r="J73" s="275"/>
      <c r="K73" s="275"/>
      <c r="L73" s="275"/>
      <c r="M73" s="275"/>
      <c r="N73" s="275"/>
      <c r="O73" s="275"/>
      <c r="P73" s="275"/>
      <c r="Q73" s="275"/>
      <c r="R73" s="275"/>
      <c r="S73" s="275"/>
      <c r="T73" s="275"/>
      <c r="U73" s="275"/>
      <c r="V73" s="275"/>
      <c r="W73" s="275"/>
      <c r="X73" s="275"/>
      <c r="Y73" s="275"/>
      <c r="Z73" s="275"/>
      <c r="AA73" s="275"/>
      <c r="AB73" s="275"/>
      <c r="AC73" s="275"/>
      <c r="AD73" s="275"/>
      <c r="AE73" s="275"/>
      <c r="AF73" s="275"/>
      <c r="AG73" s="275"/>
      <c r="AH73" s="275"/>
      <c r="AI73" s="275"/>
      <c r="AJ73" s="275"/>
      <c r="AK73" s="275"/>
      <c r="AL73" s="275"/>
      <c r="AM73" s="275"/>
      <c r="AN73" s="275"/>
      <c r="AO73" s="275"/>
      <c r="AP73" s="275"/>
      <c r="AQ73" s="275"/>
      <c r="AR73" s="275"/>
      <c r="AS73" s="275"/>
      <c r="AT73" s="275"/>
      <c r="AU73" s="275"/>
      <c r="AV73" s="275"/>
      <c r="AW73" s="275"/>
      <c r="AX73" s="275"/>
      <c r="AY73" s="275"/>
      <c r="AZ73" s="275"/>
    </row>
    <row r="74" spans="1:52" s="254" customFormat="1" ht="38.25" hidden="1" outlineLevel="1">
      <c r="A74" s="254" t="s">
        <v>2509</v>
      </c>
      <c r="B74" s="254" t="s">
        <v>2092</v>
      </c>
      <c r="C74" s="221" t="s">
        <v>2093</v>
      </c>
      <c r="D74" s="374">
        <v>0</v>
      </c>
      <c r="E74" s="374">
        <v>14523.95</v>
      </c>
      <c r="F74" s="375">
        <v>0</v>
      </c>
      <c r="G74" s="375">
        <v>0</v>
      </c>
      <c r="H74" s="375">
        <v>0</v>
      </c>
      <c r="I74" s="275"/>
      <c r="J74" s="275"/>
      <c r="K74" s="275"/>
      <c r="L74" s="275"/>
      <c r="M74" s="275"/>
      <c r="N74" s="275"/>
      <c r="O74" s="275"/>
      <c r="P74" s="275"/>
      <c r="Q74" s="275"/>
      <c r="R74" s="275"/>
      <c r="S74" s="275"/>
      <c r="T74" s="275"/>
      <c r="U74" s="275"/>
      <c r="V74" s="275"/>
      <c r="W74" s="275"/>
      <c r="X74" s="275"/>
      <c r="Y74" s="275"/>
      <c r="Z74" s="275"/>
      <c r="AA74" s="275"/>
      <c r="AB74" s="275"/>
      <c r="AC74" s="275"/>
      <c r="AD74" s="275"/>
      <c r="AE74" s="275"/>
      <c r="AF74" s="275"/>
      <c r="AG74" s="275"/>
      <c r="AH74" s="275"/>
      <c r="AI74" s="275"/>
      <c r="AJ74" s="275"/>
      <c r="AK74" s="275"/>
      <c r="AL74" s="275"/>
      <c r="AM74" s="275"/>
      <c r="AN74" s="275"/>
      <c r="AO74" s="275"/>
      <c r="AP74" s="275"/>
      <c r="AQ74" s="275"/>
      <c r="AR74" s="275"/>
      <c r="AS74" s="275"/>
      <c r="AT74" s="275"/>
      <c r="AU74" s="275"/>
      <c r="AV74" s="275"/>
      <c r="AW74" s="275"/>
      <c r="AX74" s="275"/>
      <c r="AY74" s="275"/>
      <c r="AZ74" s="275"/>
    </row>
    <row r="75" spans="1:52" s="254" customFormat="1" ht="38.25" hidden="1" outlineLevel="1">
      <c r="A75" s="254" t="s">
        <v>2510</v>
      </c>
      <c r="B75" s="254" t="s">
        <v>2094</v>
      </c>
      <c r="C75" s="221" t="s">
        <v>2095</v>
      </c>
      <c r="D75" s="374">
        <v>0</v>
      </c>
      <c r="E75" s="374">
        <v>9181.51</v>
      </c>
      <c r="F75" s="375">
        <v>0</v>
      </c>
      <c r="G75" s="375">
        <v>0</v>
      </c>
      <c r="H75" s="375">
        <v>0</v>
      </c>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5"/>
      <c r="AY75" s="275"/>
      <c r="AZ75" s="275"/>
    </row>
    <row r="76" spans="1:52" s="254" customFormat="1" ht="38.25" hidden="1" outlineLevel="1">
      <c r="A76" s="254" t="s">
        <v>2511</v>
      </c>
      <c r="B76" s="254" t="s">
        <v>2096</v>
      </c>
      <c r="C76" s="221" t="s">
        <v>2097</v>
      </c>
      <c r="D76" s="374">
        <v>0</v>
      </c>
      <c r="E76" s="374">
        <v>103191.52</v>
      </c>
      <c r="F76" s="375">
        <v>0</v>
      </c>
      <c r="G76" s="375">
        <v>0</v>
      </c>
      <c r="H76" s="375">
        <v>0</v>
      </c>
      <c r="I76" s="275"/>
      <c r="J76" s="275"/>
      <c r="K76" s="275"/>
      <c r="L76" s="275"/>
      <c r="M76" s="275"/>
      <c r="N76" s="275"/>
      <c r="O76" s="275"/>
      <c r="P76" s="275"/>
      <c r="Q76" s="275"/>
      <c r="R76" s="275"/>
      <c r="S76" s="275"/>
      <c r="T76" s="275"/>
      <c r="U76" s="275"/>
      <c r="V76" s="275"/>
      <c r="W76" s="275"/>
      <c r="X76" s="275"/>
      <c r="Y76" s="275"/>
      <c r="Z76" s="275"/>
      <c r="AA76" s="275"/>
      <c r="AB76" s="275"/>
      <c r="AC76" s="275"/>
      <c r="AD76" s="275"/>
      <c r="AE76" s="275"/>
      <c r="AF76" s="275"/>
      <c r="AG76" s="275"/>
      <c r="AH76" s="275"/>
      <c r="AI76" s="275"/>
      <c r="AJ76" s="275"/>
      <c r="AK76" s="275"/>
      <c r="AL76" s="275"/>
      <c r="AM76" s="275"/>
      <c r="AN76" s="275"/>
      <c r="AO76" s="275"/>
      <c r="AP76" s="275"/>
      <c r="AQ76" s="275"/>
      <c r="AR76" s="275"/>
      <c r="AS76" s="275"/>
      <c r="AT76" s="275"/>
      <c r="AU76" s="275"/>
      <c r="AV76" s="275"/>
      <c r="AW76" s="275"/>
      <c r="AX76" s="275"/>
      <c r="AY76" s="275"/>
      <c r="AZ76" s="275"/>
    </row>
    <row r="77" spans="1:52" s="254" customFormat="1" ht="38.25" hidden="1" outlineLevel="1">
      <c r="A77" s="254" t="s">
        <v>2512</v>
      </c>
      <c r="B77" s="254" t="s">
        <v>2098</v>
      </c>
      <c r="C77" s="221" t="s">
        <v>2099</v>
      </c>
      <c r="D77" s="374">
        <v>0</v>
      </c>
      <c r="E77" s="374">
        <v>24194.54</v>
      </c>
      <c r="F77" s="375">
        <v>0</v>
      </c>
      <c r="G77" s="375">
        <v>0</v>
      </c>
      <c r="H77" s="375">
        <v>0</v>
      </c>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5"/>
      <c r="AY77" s="275"/>
      <c r="AZ77" s="275"/>
    </row>
    <row r="78" spans="1:52" ht="12.75" customHeight="1" collapsed="1">
      <c r="A78" s="118" t="s">
        <v>344</v>
      </c>
      <c r="B78" s="322" t="s">
        <v>345</v>
      </c>
      <c r="C78" s="372"/>
      <c r="D78" s="316">
        <v>15760.08</v>
      </c>
      <c r="E78" s="316">
        <v>381262.99</v>
      </c>
      <c r="F78" s="316">
        <v>49102.61</v>
      </c>
      <c r="G78" s="316">
        <v>94442</v>
      </c>
      <c r="H78" s="316">
        <v>192229.76</v>
      </c>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118"/>
    </row>
    <row r="79" spans="1:52" s="254" customFormat="1" ht="38.25" hidden="1" outlineLevel="1">
      <c r="A79" s="254" t="s">
        <v>2403</v>
      </c>
      <c r="B79" s="254" t="s">
        <v>1880</v>
      </c>
      <c r="C79" s="221" t="s">
        <v>1881</v>
      </c>
      <c r="D79" s="374">
        <v>93539.66</v>
      </c>
      <c r="E79" s="374">
        <v>57075.36</v>
      </c>
      <c r="F79" s="375">
        <v>8781.79</v>
      </c>
      <c r="G79" s="375">
        <v>1985.31</v>
      </c>
      <c r="H79" s="375">
        <v>30163.72</v>
      </c>
      <c r="I79" s="275"/>
      <c r="J79" s="275"/>
      <c r="K79" s="275"/>
      <c r="L79" s="275"/>
      <c r="M79" s="275"/>
      <c r="N79" s="275"/>
      <c r="O79" s="275"/>
      <c r="P79" s="275"/>
      <c r="Q79" s="275"/>
      <c r="R79" s="275"/>
      <c r="S79" s="275"/>
      <c r="T79" s="275"/>
      <c r="U79" s="275"/>
      <c r="V79" s="275"/>
      <c r="W79" s="275"/>
      <c r="X79" s="275"/>
      <c r="Y79" s="275"/>
      <c r="Z79" s="275"/>
      <c r="AA79" s="275"/>
      <c r="AB79" s="275"/>
      <c r="AC79" s="275"/>
      <c r="AD79" s="275"/>
      <c r="AE79" s="275"/>
      <c r="AF79" s="275"/>
      <c r="AG79" s="275"/>
      <c r="AH79" s="275"/>
      <c r="AI79" s="275"/>
      <c r="AJ79" s="275"/>
      <c r="AK79" s="275"/>
      <c r="AL79" s="275"/>
      <c r="AM79" s="275"/>
      <c r="AN79" s="275"/>
      <c r="AO79" s="275"/>
      <c r="AP79" s="275"/>
      <c r="AQ79" s="275"/>
      <c r="AR79" s="275"/>
      <c r="AS79" s="275"/>
      <c r="AT79" s="275"/>
      <c r="AU79" s="275"/>
      <c r="AV79" s="275"/>
      <c r="AW79" s="275"/>
      <c r="AX79" s="275"/>
      <c r="AY79" s="275"/>
      <c r="AZ79" s="275"/>
    </row>
    <row r="80" spans="1:52" s="254" customFormat="1" ht="38.25" hidden="1" outlineLevel="1">
      <c r="A80" s="254" t="s">
        <v>2404</v>
      </c>
      <c r="B80" s="254" t="s">
        <v>1882</v>
      </c>
      <c r="C80" s="221" t="s">
        <v>1883</v>
      </c>
      <c r="D80" s="374">
        <v>52.88</v>
      </c>
      <c r="E80" s="374">
        <v>1784.45</v>
      </c>
      <c r="F80" s="375">
        <v>3017.97</v>
      </c>
      <c r="G80" s="375">
        <v>1836.33</v>
      </c>
      <c r="H80" s="375">
        <v>5174.02</v>
      </c>
      <c r="I80" s="275"/>
      <c r="J80" s="275"/>
      <c r="K80" s="275"/>
      <c r="L80" s="275"/>
      <c r="M80" s="275"/>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5"/>
      <c r="AP80" s="275"/>
      <c r="AQ80" s="275"/>
      <c r="AR80" s="275"/>
      <c r="AS80" s="275"/>
      <c r="AT80" s="275"/>
      <c r="AU80" s="275"/>
      <c r="AV80" s="275"/>
      <c r="AW80" s="275"/>
      <c r="AX80" s="275"/>
      <c r="AY80" s="275"/>
      <c r="AZ80" s="275"/>
    </row>
    <row r="81" spans="1:52" s="254" customFormat="1" ht="38.25" hidden="1" outlineLevel="1">
      <c r="A81" s="254" t="s">
        <v>2406</v>
      </c>
      <c r="B81" s="254" t="s">
        <v>1886</v>
      </c>
      <c r="C81" s="221" t="s">
        <v>1887</v>
      </c>
      <c r="D81" s="374">
        <v>140</v>
      </c>
      <c r="E81" s="374">
        <v>0</v>
      </c>
      <c r="F81" s="375">
        <v>0</v>
      </c>
      <c r="G81" s="375">
        <v>0</v>
      </c>
      <c r="H81" s="375">
        <v>0</v>
      </c>
      <c r="I81" s="275"/>
      <c r="J81" s="275"/>
      <c r="K81" s="275"/>
      <c r="L81" s="275"/>
      <c r="M81" s="275"/>
      <c r="N81" s="275"/>
      <c r="O81" s="275"/>
      <c r="P81" s="275"/>
      <c r="Q81" s="275"/>
      <c r="R81" s="275"/>
      <c r="S81" s="275"/>
      <c r="T81" s="275"/>
      <c r="U81" s="275"/>
      <c r="V81" s="275"/>
      <c r="W81" s="275"/>
      <c r="X81" s="275"/>
      <c r="Y81" s="275"/>
      <c r="Z81" s="275"/>
      <c r="AA81" s="275"/>
      <c r="AB81" s="275"/>
      <c r="AC81" s="275"/>
      <c r="AD81" s="275"/>
      <c r="AE81" s="275"/>
      <c r="AF81" s="275"/>
      <c r="AG81" s="275"/>
      <c r="AH81" s="275"/>
      <c r="AI81" s="275"/>
      <c r="AJ81" s="275"/>
      <c r="AK81" s="275"/>
      <c r="AL81" s="275"/>
      <c r="AM81" s="275"/>
      <c r="AN81" s="275"/>
      <c r="AO81" s="275"/>
      <c r="AP81" s="275"/>
      <c r="AQ81" s="275"/>
      <c r="AR81" s="275"/>
      <c r="AS81" s="275"/>
      <c r="AT81" s="275"/>
      <c r="AU81" s="275"/>
      <c r="AV81" s="275"/>
      <c r="AW81" s="275"/>
      <c r="AX81" s="275"/>
      <c r="AY81" s="275"/>
      <c r="AZ81" s="275"/>
    </row>
    <row r="82" spans="1:52" s="254" customFormat="1" ht="38.25" hidden="1" outlineLevel="1">
      <c r="A82" s="254" t="s">
        <v>2407</v>
      </c>
      <c r="B82" s="254" t="s">
        <v>1888</v>
      </c>
      <c r="C82" s="221" t="s">
        <v>1889</v>
      </c>
      <c r="D82" s="374">
        <v>0</v>
      </c>
      <c r="E82" s="374">
        <v>0</v>
      </c>
      <c r="F82" s="375">
        <v>264.58</v>
      </c>
      <c r="G82" s="375">
        <v>0</v>
      </c>
      <c r="H82" s="375">
        <v>0</v>
      </c>
      <c r="I82" s="275"/>
      <c r="J82" s="275"/>
      <c r="K82" s="275"/>
      <c r="L82" s="275"/>
      <c r="M82" s="275"/>
      <c r="N82" s="275"/>
      <c r="O82" s="275"/>
      <c r="P82" s="275"/>
      <c r="Q82" s="275"/>
      <c r="R82" s="275"/>
      <c r="S82" s="275"/>
      <c r="T82" s="275"/>
      <c r="U82" s="275"/>
      <c r="V82" s="275"/>
      <c r="W82" s="275"/>
      <c r="X82" s="275"/>
      <c r="Y82" s="275"/>
      <c r="Z82" s="275"/>
      <c r="AA82" s="275"/>
      <c r="AB82" s="275"/>
      <c r="AC82" s="275"/>
      <c r="AD82" s="275"/>
      <c r="AE82" s="275"/>
      <c r="AF82" s="275"/>
      <c r="AG82" s="275"/>
      <c r="AH82" s="275"/>
      <c r="AI82" s="275"/>
      <c r="AJ82" s="275"/>
      <c r="AK82" s="275"/>
      <c r="AL82" s="275"/>
      <c r="AM82" s="275"/>
      <c r="AN82" s="275"/>
      <c r="AO82" s="275"/>
      <c r="AP82" s="275"/>
      <c r="AQ82" s="275"/>
      <c r="AR82" s="275"/>
      <c r="AS82" s="275"/>
      <c r="AT82" s="275"/>
      <c r="AU82" s="275"/>
      <c r="AV82" s="275"/>
      <c r="AW82" s="275"/>
      <c r="AX82" s="275"/>
      <c r="AY82" s="275"/>
      <c r="AZ82" s="275"/>
    </row>
    <row r="83" spans="1:52" s="254" customFormat="1" ht="38.25" hidden="1" outlineLevel="1">
      <c r="A83" s="254" t="s">
        <v>2409</v>
      </c>
      <c r="B83" s="254" t="s">
        <v>1892</v>
      </c>
      <c r="C83" s="221" t="s">
        <v>1893</v>
      </c>
      <c r="D83" s="374">
        <v>0</v>
      </c>
      <c r="E83" s="374">
        <v>0</v>
      </c>
      <c r="F83" s="375">
        <v>40903.9</v>
      </c>
      <c r="G83" s="375">
        <v>0</v>
      </c>
      <c r="H83" s="375">
        <v>0</v>
      </c>
      <c r="I83" s="275"/>
      <c r="J83" s="275"/>
      <c r="K83" s="275"/>
      <c r="L83" s="275"/>
      <c r="M83" s="275"/>
      <c r="N83" s="275"/>
      <c r="O83" s="275"/>
      <c r="P83" s="275"/>
      <c r="Q83" s="275"/>
      <c r="R83" s="275"/>
      <c r="S83" s="275"/>
      <c r="T83" s="275"/>
      <c r="U83" s="275"/>
      <c r="V83" s="275"/>
      <c r="W83" s="275"/>
      <c r="X83" s="275"/>
      <c r="Y83" s="275"/>
      <c r="Z83" s="275"/>
      <c r="AA83" s="275"/>
      <c r="AB83" s="275"/>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5"/>
      <c r="AY83" s="275"/>
      <c r="AZ83" s="275"/>
    </row>
    <row r="84" spans="1:52" s="254" customFormat="1" ht="38.25" hidden="1" outlineLevel="1">
      <c r="A84" s="254" t="s">
        <v>2410</v>
      </c>
      <c r="B84" s="254" t="s">
        <v>1894</v>
      </c>
      <c r="C84" s="221" t="s">
        <v>1895</v>
      </c>
      <c r="D84" s="374">
        <v>0</v>
      </c>
      <c r="E84" s="374">
        <v>0</v>
      </c>
      <c r="F84" s="375">
        <v>663.84</v>
      </c>
      <c r="G84" s="375">
        <v>0</v>
      </c>
      <c r="H84" s="375">
        <v>0</v>
      </c>
      <c r="I84" s="275"/>
      <c r="J84" s="275"/>
      <c r="K84" s="275"/>
      <c r="L84" s="275"/>
      <c r="M84" s="275"/>
      <c r="N84" s="275"/>
      <c r="O84" s="275"/>
      <c r="P84" s="275"/>
      <c r="Q84" s="275"/>
      <c r="R84" s="275"/>
      <c r="S84" s="275"/>
      <c r="T84" s="275"/>
      <c r="U84" s="275"/>
      <c r="V84" s="275"/>
      <c r="W84" s="275"/>
      <c r="X84" s="275"/>
      <c r="Y84" s="275"/>
      <c r="Z84" s="275"/>
      <c r="AA84" s="275"/>
      <c r="AB84" s="275"/>
      <c r="AC84" s="275"/>
      <c r="AD84" s="275"/>
      <c r="AE84" s="275"/>
      <c r="AF84" s="275"/>
      <c r="AG84" s="275"/>
      <c r="AH84" s="275"/>
      <c r="AI84" s="275"/>
      <c r="AJ84" s="275"/>
      <c r="AK84" s="275"/>
      <c r="AL84" s="275"/>
      <c r="AM84" s="275"/>
      <c r="AN84" s="275"/>
      <c r="AO84" s="275"/>
      <c r="AP84" s="275"/>
      <c r="AQ84" s="275"/>
      <c r="AR84" s="275"/>
      <c r="AS84" s="275"/>
      <c r="AT84" s="275"/>
      <c r="AU84" s="275"/>
      <c r="AV84" s="275"/>
      <c r="AW84" s="275"/>
      <c r="AX84" s="275"/>
      <c r="AY84" s="275"/>
      <c r="AZ84" s="275"/>
    </row>
    <row r="85" spans="1:52" s="254" customFormat="1" ht="38.25" hidden="1" outlineLevel="1">
      <c r="A85" s="254" t="s">
        <v>2412</v>
      </c>
      <c r="B85" s="254" t="s">
        <v>1898</v>
      </c>
      <c r="C85" s="221" t="s">
        <v>1899</v>
      </c>
      <c r="D85" s="374">
        <v>0</v>
      </c>
      <c r="E85" s="374">
        <v>0</v>
      </c>
      <c r="F85" s="375">
        <v>0</v>
      </c>
      <c r="G85" s="375">
        <v>0</v>
      </c>
      <c r="H85" s="375">
        <v>373.89</v>
      </c>
      <c r="I85" s="275"/>
      <c r="J85" s="275"/>
      <c r="K85" s="275"/>
      <c r="L85" s="275"/>
      <c r="M85" s="275"/>
      <c r="N85" s="275"/>
      <c r="O85" s="275"/>
      <c r="P85" s="275"/>
      <c r="Q85" s="275"/>
      <c r="R85" s="275"/>
      <c r="S85" s="275"/>
      <c r="T85" s="275"/>
      <c r="U85" s="275"/>
      <c r="V85" s="275"/>
      <c r="W85" s="275"/>
      <c r="X85" s="275"/>
      <c r="Y85" s="275"/>
      <c r="Z85" s="275"/>
      <c r="AA85" s="275"/>
      <c r="AB85" s="275"/>
      <c r="AC85" s="275"/>
      <c r="AD85" s="275"/>
      <c r="AE85" s="275"/>
      <c r="AF85" s="275"/>
      <c r="AG85" s="275"/>
      <c r="AH85" s="275"/>
      <c r="AI85" s="275"/>
      <c r="AJ85" s="275"/>
      <c r="AK85" s="275"/>
      <c r="AL85" s="275"/>
      <c r="AM85" s="275"/>
      <c r="AN85" s="275"/>
      <c r="AO85" s="275"/>
      <c r="AP85" s="275"/>
      <c r="AQ85" s="275"/>
      <c r="AR85" s="275"/>
      <c r="AS85" s="275"/>
      <c r="AT85" s="275"/>
      <c r="AU85" s="275"/>
      <c r="AV85" s="275"/>
      <c r="AW85" s="275"/>
      <c r="AX85" s="275"/>
      <c r="AY85" s="275"/>
      <c r="AZ85" s="275"/>
    </row>
    <row r="86" spans="1:52" s="254" customFormat="1" ht="38.25" hidden="1" outlineLevel="1">
      <c r="A86" s="254" t="s">
        <v>2413</v>
      </c>
      <c r="B86" s="254" t="s">
        <v>1900</v>
      </c>
      <c r="C86" s="221" t="s">
        <v>1901</v>
      </c>
      <c r="D86" s="374">
        <v>0</v>
      </c>
      <c r="E86" s="374">
        <v>0</v>
      </c>
      <c r="F86" s="375">
        <v>2020.51</v>
      </c>
      <c r="G86" s="375">
        <v>225</v>
      </c>
      <c r="H86" s="375">
        <v>0</v>
      </c>
      <c r="I86" s="275"/>
      <c r="J86" s="275"/>
      <c r="K86" s="275"/>
      <c r="L86" s="275"/>
      <c r="M86" s="275"/>
      <c r="N86" s="275"/>
      <c r="O86" s="275"/>
      <c r="P86" s="275"/>
      <c r="Q86" s="275"/>
      <c r="R86" s="275"/>
      <c r="S86" s="275"/>
      <c r="T86" s="275"/>
      <c r="U86" s="275"/>
      <c r="V86" s="275"/>
      <c r="W86" s="275"/>
      <c r="X86" s="275"/>
      <c r="Y86" s="275"/>
      <c r="Z86" s="275"/>
      <c r="AA86" s="275"/>
      <c r="AB86" s="275"/>
      <c r="AC86" s="275"/>
      <c r="AD86" s="275"/>
      <c r="AE86" s="275"/>
      <c r="AF86" s="275"/>
      <c r="AG86" s="275"/>
      <c r="AH86" s="275"/>
      <c r="AI86" s="275"/>
      <c r="AJ86" s="275"/>
      <c r="AK86" s="275"/>
      <c r="AL86" s="275"/>
      <c r="AM86" s="275"/>
      <c r="AN86" s="275"/>
      <c r="AO86" s="275"/>
      <c r="AP86" s="275"/>
      <c r="AQ86" s="275"/>
      <c r="AR86" s="275"/>
      <c r="AS86" s="275"/>
      <c r="AT86" s="275"/>
      <c r="AU86" s="275"/>
      <c r="AV86" s="275"/>
      <c r="AW86" s="275"/>
      <c r="AX86" s="275"/>
      <c r="AY86" s="275"/>
      <c r="AZ86" s="275"/>
    </row>
    <row r="87" spans="1:52" s="254" customFormat="1" ht="38.25" hidden="1" outlineLevel="1">
      <c r="A87" s="254" t="s">
        <v>2414</v>
      </c>
      <c r="B87" s="254" t="s">
        <v>1902</v>
      </c>
      <c r="C87" s="221" t="s">
        <v>1903</v>
      </c>
      <c r="D87" s="374">
        <v>0</v>
      </c>
      <c r="E87" s="374">
        <v>0</v>
      </c>
      <c r="F87" s="375">
        <v>0</v>
      </c>
      <c r="G87" s="375">
        <v>1163.39</v>
      </c>
      <c r="H87" s="375">
        <v>0</v>
      </c>
      <c r="I87" s="275"/>
      <c r="J87" s="275"/>
      <c r="K87" s="275"/>
      <c r="L87" s="275"/>
      <c r="M87" s="275"/>
      <c r="N87" s="275"/>
      <c r="O87" s="275"/>
      <c r="P87" s="275"/>
      <c r="Q87" s="275"/>
      <c r="R87" s="275"/>
      <c r="S87" s="275"/>
      <c r="T87" s="275"/>
      <c r="U87" s="275"/>
      <c r="V87" s="275"/>
      <c r="W87" s="275"/>
      <c r="X87" s="275"/>
      <c r="Y87" s="275"/>
      <c r="Z87" s="275"/>
      <c r="AA87" s="275"/>
      <c r="AB87" s="275"/>
      <c r="AC87" s="275"/>
      <c r="AD87" s="275"/>
      <c r="AE87" s="275"/>
      <c r="AF87" s="275"/>
      <c r="AG87" s="275"/>
      <c r="AH87" s="275"/>
      <c r="AI87" s="275"/>
      <c r="AJ87" s="275"/>
      <c r="AK87" s="275"/>
      <c r="AL87" s="275"/>
      <c r="AM87" s="275"/>
      <c r="AN87" s="275"/>
      <c r="AO87" s="275"/>
      <c r="AP87" s="275"/>
      <c r="AQ87" s="275"/>
      <c r="AR87" s="275"/>
      <c r="AS87" s="275"/>
      <c r="AT87" s="275"/>
      <c r="AU87" s="275"/>
      <c r="AV87" s="275"/>
      <c r="AW87" s="275"/>
      <c r="AX87" s="275"/>
      <c r="AY87" s="275"/>
      <c r="AZ87" s="275"/>
    </row>
    <row r="88" spans="1:52" s="254" customFormat="1" ht="38.25" hidden="1" outlineLevel="1">
      <c r="A88" s="254" t="s">
        <v>2415</v>
      </c>
      <c r="B88" s="254" t="s">
        <v>1904</v>
      </c>
      <c r="C88" s="221" t="s">
        <v>1905</v>
      </c>
      <c r="D88" s="374">
        <v>601.78</v>
      </c>
      <c r="E88" s="374">
        <v>0</v>
      </c>
      <c r="F88" s="375">
        <v>0</v>
      </c>
      <c r="G88" s="375">
        <v>2422.72</v>
      </c>
      <c r="H88" s="375">
        <v>0</v>
      </c>
      <c r="I88" s="275"/>
      <c r="J88" s="275"/>
      <c r="K88" s="275"/>
      <c r="L88" s="275"/>
      <c r="M88" s="275"/>
      <c r="N88" s="275"/>
      <c r="O88" s="275"/>
      <c r="P88" s="275"/>
      <c r="Q88" s="275"/>
      <c r="R88" s="275"/>
      <c r="S88" s="275"/>
      <c r="T88" s="275"/>
      <c r="U88" s="275"/>
      <c r="V88" s="275"/>
      <c r="W88" s="275"/>
      <c r="X88" s="275"/>
      <c r="Y88" s="275"/>
      <c r="Z88" s="275"/>
      <c r="AA88" s="275"/>
      <c r="AB88" s="275"/>
      <c r="AC88" s="275"/>
      <c r="AD88" s="275"/>
      <c r="AE88" s="275"/>
      <c r="AF88" s="275"/>
      <c r="AG88" s="275"/>
      <c r="AH88" s="275"/>
      <c r="AI88" s="275"/>
      <c r="AJ88" s="275"/>
      <c r="AK88" s="275"/>
      <c r="AL88" s="275"/>
      <c r="AM88" s="275"/>
      <c r="AN88" s="275"/>
      <c r="AO88" s="275"/>
      <c r="AP88" s="275"/>
      <c r="AQ88" s="275"/>
      <c r="AR88" s="275"/>
      <c r="AS88" s="275"/>
      <c r="AT88" s="275"/>
      <c r="AU88" s="275"/>
      <c r="AV88" s="275"/>
      <c r="AW88" s="275"/>
      <c r="AX88" s="275"/>
      <c r="AY88" s="275"/>
      <c r="AZ88" s="275"/>
    </row>
    <row r="89" spans="1:52" s="254" customFormat="1" ht="38.25" hidden="1" outlineLevel="1">
      <c r="A89" s="254" t="s">
        <v>2419</v>
      </c>
      <c r="B89" s="254" t="s">
        <v>1912</v>
      </c>
      <c r="C89" s="221" t="s">
        <v>1913</v>
      </c>
      <c r="D89" s="374">
        <v>0</v>
      </c>
      <c r="E89" s="374">
        <v>0</v>
      </c>
      <c r="F89" s="375">
        <v>0</v>
      </c>
      <c r="G89" s="375">
        <v>0</v>
      </c>
      <c r="H89" s="375">
        <v>-99.7</v>
      </c>
      <c r="I89" s="275"/>
      <c r="J89" s="275"/>
      <c r="K89" s="275"/>
      <c r="L89" s="275"/>
      <c r="M89" s="275"/>
      <c r="N89" s="275"/>
      <c r="O89" s="275"/>
      <c r="P89" s="275"/>
      <c r="Q89" s="275"/>
      <c r="R89" s="275"/>
      <c r="S89" s="275"/>
      <c r="T89" s="275"/>
      <c r="U89" s="275"/>
      <c r="V89" s="275"/>
      <c r="W89" s="275"/>
      <c r="X89" s="275"/>
      <c r="Y89" s="275"/>
      <c r="Z89" s="275"/>
      <c r="AA89" s="275"/>
      <c r="AB89" s="275"/>
      <c r="AC89" s="275"/>
      <c r="AD89" s="275"/>
      <c r="AE89" s="275"/>
      <c r="AF89" s="275"/>
      <c r="AG89" s="275"/>
      <c r="AH89" s="275"/>
      <c r="AI89" s="275"/>
      <c r="AJ89" s="275"/>
      <c r="AK89" s="275"/>
      <c r="AL89" s="275"/>
      <c r="AM89" s="275"/>
      <c r="AN89" s="275"/>
      <c r="AO89" s="275"/>
      <c r="AP89" s="275"/>
      <c r="AQ89" s="275"/>
      <c r="AR89" s="275"/>
      <c r="AS89" s="275"/>
      <c r="AT89" s="275"/>
      <c r="AU89" s="275"/>
      <c r="AV89" s="275"/>
      <c r="AW89" s="275"/>
      <c r="AX89" s="275"/>
      <c r="AY89" s="275"/>
      <c r="AZ89" s="275"/>
    </row>
    <row r="90" spans="1:52" s="254" customFormat="1" ht="38.25" hidden="1" outlineLevel="1">
      <c r="A90" s="254" t="s">
        <v>2420</v>
      </c>
      <c r="B90" s="254" t="s">
        <v>1914</v>
      </c>
      <c r="C90" s="221" t="s">
        <v>1915</v>
      </c>
      <c r="D90" s="374">
        <v>0</v>
      </c>
      <c r="E90" s="374">
        <v>0</v>
      </c>
      <c r="F90" s="375">
        <v>524.7</v>
      </c>
      <c r="G90" s="375">
        <v>0</v>
      </c>
      <c r="H90" s="375">
        <v>0</v>
      </c>
      <c r="I90" s="275"/>
      <c r="J90" s="275"/>
      <c r="K90" s="275"/>
      <c r="L90" s="275"/>
      <c r="M90" s="275"/>
      <c r="N90" s="275"/>
      <c r="O90" s="275"/>
      <c r="P90" s="275"/>
      <c r="Q90" s="275"/>
      <c r="R90" s="275"/>
      <c r="S90" s="275"/>
      <c r="T90" s="275"/>
      <c r="U90" s="275"/>
      <c r="V90" s="275"/>
      <c r="W90" s="275"/>
      <c r="X90" s="275"/>
      <c r="Y90" s="275"/>
      <c r="Z90" s="275"/>
      <c r="AA90" s="275"/>
      <c r="AB90" s="275"/>
      <c r="AC90" s="275"/>
      <c r="AD90" s="275"/>
      <c r="AE90" s="275"/>
      <c r="AF90" s="275"/>
      <c r="AG90" s="275"/>
      <c r="AH90" s="275"/>
      <c r="AI90" s="275"/>
      <c r="AJ90" s="275"/>
      <c r="AK90" s="275"/>
      <c r="AL90" s="275"/>
      <c r="AM90" s="275"/>
      <c r="AN90" s="275"/>
      <c r="AO90" s="275"/>
      <c r="AP90" s="275"/>
      <c r="AQ90" s="275"/>
      <c r="AR90" s="275"/>
      <c r="AS90" s="275"/>
      <c r="AT90" s="275"/>
      <c r="AU90" s="275"/>
      <c r="AV90" s="275"/>
      <c r="AW90" s="275"/>
      <c r="AX90" s="275"/>
      <c r="AY90" s="275"/>
      <c r="AZ90" s="275"/>
    </row>
    <row r="91" spans="1:52" s="254" customFormat="1" ht="38.25" hidden="1" outlineLevel="1">
      <c r="A91" s="254" t="s">
        <v>2448</v>
      </c>
      <c r="B91" s="254" t="s">
        <v>1970</v>
      </c>
      <c r="C91" s="221" t="s">
        <v>1971</v>
      </c>
      <c r="D91" s="374">
        <v>0</v>
      </c>
      <c r="E91" s="374">
        <v>0</v>
      </c>
      <c r="F91" s="375">
        <v>3253.42</v>
      </c>
      <c r="G91" s="375">
        <v>0</v>
      </c>
      <c r="H91" s="375">
        <v>4066.45</v>
      </c>
      <c r="I91" s="275"/>
      <c r="J91" s="275"/>
      <c r="K91" s="275"/>
      <c r="L91" s="275"/>
      <c r="M91" s="275"/>
      <c r="N91" s="275"/>
      <c r="O91" s="275"/>
      <c r="P91" s="275"/>
      <c r="Q91" s="275"/>
      <c r="R91" s="275"/>
      <c r="S91" s="275"/>
      <c r="T91" s="275"/>
      <c r="U91" s="275"/>
      <c r="V91" s="275"/>
      <c r="W91" s="275"/>
      <c r="X91" s="275"/>
      <c r="Y91" s="275"/>
      <c r="Z91" s="275"/>
      <c r="AA91" s="275"/>
      <c r="AB91" s="275"/>
      <c r="AC91" s="275"/>
      <c r="AD91" s="275"/>
      <c r="AE91" s="275"/>
      <c r="AF91" s="275"/>
      <c r="AG91" s="275"/>
      <c r="AH91" s="275"/>
      <c r="AI91" s="275"/>
      <c r="AJ91" s="275"/>
      <c r="AK91" s="275"/>
      <c r="AL91" s="275"/>
      <c r="AM91" s="275"/>
      <c r="AN91" s="275"/>
      <c r="AO91" s="275"/>
      <c r="AP91" s="275"/>
      <c r="AQ91" s="275"/>
      <c r="AR91" s="275"/>
      <c r="AS91" s="275"/>
      <c r="AT91" s="275"/>
      <c r="AU91" s="275"/>
      <c r="AV91" s="275"/>
      <c r="AW91" s="275"/>
      <c r="AX91" s="275"/>
      <c r="AY91" s="275"/>
      <c r="AZ91" s="275"/>
    </row>
    <row r="92" spans="1:52" s="254" customFormat="1" ht="38.25" hidden="1" outlineLevel="1">
      <c r="A92" s="254" t="s">
        <v>2449</v>
      </c>
      <c r="B92" s="254" t="s">
        <v>1972</v>
      </c>
      <c r="C92" s="221" t="s">
        <v>1973</v>
      </c>
      <c r="D92" s="374">
        <v>0</v>
      </c>
      <c r="E92" s="374">
        <v>2239.36</v>
      </c>
      <c r="F92" s="375">
        <v>1228.2</v>
      </c>
      <c r="G92" s="375">
        <v>0</v>
      </c>
      <c r="H92" s="375">
        <v>204</v>
      </c>
      <c r="I92" s="275"/>
      <c r="J92" s="275"/>
      <c r="K92" s="275"/>
      <c r="L92" s="275"/>
      <c r="M92" s="275"/>
      <c r="N92" s="275"/>
      <c r="O92" s="275"/>
      <c r="P92" s="275"/>
      <c r="Q92" s="275"/>
      <c r="R92" s="275"/>
      <c r="S92" s="275"/>
      <c r="T92" s="275"/>
      <c r="U92" s="275"/>
      <c r="V92" s="275"/>
      <c r="W92" s="275"/>
      <c r="X92" s="275"/>
      <c r="Y92" s="275"/>
      <c r="Z92" s="275"/>
      <c r="AA92" s="275"/>
      <c r="AB92" s="275"/>
      <c r="AC92" s="275"/>
      <c r="AD92" s="275"/>
      <c r="AE92" s="275"/>
      <c r="AF92" s="275"/>
      <c r="AG92" s="275"/>
      <c r="AH92" s="275"/>
      <c r="AI92" s="275"/>
      <c r="AJ92" s="275"/>
      <c r="AK92" s="275"/>
      <c r="AL92" s="275"/>
      <c r="AM92" s="275"/>
      <c r="AN92" s="275"/>
      <c r="AO92" s="275"/>
      <c r="AP92" s="275"/>
      <c r="AQ92" s="275"/>
      <c r="AR92" s="275"/>
      <c r="AS92" s="275"/>
      <c r="AT92" s="275"/>
      <c r="AU92" s="275"/>
      <c r="AV92" s="275"/>
      <c r="AW92" s="275"/>
      <c r="AX92" s="275"/>
      <c r="AY92" s="275"/>
      <c r="AZ92" s="275"/>
    </row>
    <row r="93" spans="1:52" s="254" customFormat="1" ht="38.25" hidden="1" outlineLevel="1">
      <c r="A93" s="254" t="s">
        <v>2454</v>
      </c>
      <c r="B93" s="254" t="s">
        <v>1982</v>
      </c>
      <c r="C93" s="221" t="s">
        <v>1983</v>
      </c>
      <c r="D93" s="374">
        <v>0</v>
      </c>
      <c r="E93" s="374">
        <v>17104.33</v>
      </c>
      <c r="F93" s="375">
        <v>0</v>
      </c>
      <c r="G93" s="375">
        <v>0</v>
      </c>
      <c r="H93" s="375">
        <v>0</v>
      </c>
      <c r="I93" s="275"/>
      <c r="J93" s="275"/>
      <c r="K93" s="275"/>
      <c r="L93" s="275"/>
      <c r="M93" s="275"/>
      <c r="N93" s="275"/>
      <c r="O93" s="275"/>
      <c r="P93" s="275"/>
      <c r="Q93" s="275"/>
      <c r="R93" s="275"/>
      <c r="S93" s="275"/>
      <c r="T93" s="275"/>
      <c r="U93" s="275"/>
      <c r="V93" s="275"/>
      <c r="W93" s="275"/>
      <c r="X93" s="275"/>
      <c r="Y93" s="275"/>
      <c r="Z93" s="275"/>
      <c r="AA93" s="275"/>
      <c r="AB93" s="275"/>
      <c r="AC93" s="275"/>
      <c r="AD93" s="275"/>
      <c r="AE93" s="275"/>
      <c r="AF93" s="275"/>
      <c r="AG93" s="275"/>
      <c r="AH93" s="275"/>
      <c r="AI93" s="275"/>
      <c r="AJ93" s="275"/>
      <c r="AK93" s="275"/>
      <c r="AL93" s="275"/>
      <c r="AM93" s="275"/>
      <c r="AN93" s="275"/>
      <c r="AO93" s="275"/>
      <c r="AP93" s="275"/>
      <c r="AQ93" s="275"/>
      <c r="AR93" s="275"/>
      <c r="AS93" s="275"/>
      <c r="AT93" s="275"/>
      <c r="AU93" s="275"/>
      <c r="AV93" s="275"/>
      <c r="AW93" s="275"/>
      <c r="AX93" s="275"/>
      <c r="AY93" s="275"/>
      <c r="AZ93" s="275"/>
    </row>
    <row r="94" spans="1:52" s="254" customFormat="1" ht="38.25" hidden="1" outlineLevel="1">
      <c r="A94" s="254" t="s">
        <v>2490</v>
      </c>
      <c r="B94" s="254" t="s">
        <v>2054</v>
      </c>
      <c r="C94" s="221" t="s">
        <v>2055</v>
      </c>
      <c r="D94" s="374">
        <v>2359</v>
      </c>
      <c r="E94" s="374">
        <v>0</v>
      </c>
      <c r="F94" s="375">
        <v>6199.84</v>
      </c>
      <c r="G94" s="375">
        <v>413.56</v>
      </c>
      <c r="H94" s="375">
        <v>0</v>
      </c>
      <c r="I94" s="275"/>
      <c r="J94" s="275"/>
      <c r="K94" s="275"/>
      <c r="L94" s="275"/>
      <c r="M94" s="275"/>
      <c r="N94" s="275"/>
      <c r="O94" s="275"/>
      <c r="P94" s="275"/>
      <c r="Q94" s="275"/>
      <c r="R94" s="275"/>
      <c r="S94" s="275"/>
      <c r="T94" s="275"/>
      <c r="U94" s="275"/>
      <c r="V94" s="275"/>
      <c r="W94" s="275"/>
      <c r="X94" s="275"/>
      <c r="Y94" s="275"/>
      <c r="Z94" s="275"/>
      <c r="AA94" s="275"/>
      <c r="AB94" s="275"/>
      <c r="AC94" s="275"/>
      <c r="AD94" s="275"/>
      <c r="AE94" s="275"/>
      <c r="AF94" s="275"/>
      <c r="AG94" s="275"/>
      <c r="AH94" s="275"/>
      <c r="AI94" s="275"/>
      <c r="AJ94" s="275"/>
      <c r="AK94" s="275"/>
      <c r="AL94" s="275"/>
      <c r="AM94" s="275"/>
      <c r="AN94" s="275"/>
      <c r="AO94" s="275"/>
      <c r="AP94" s="275"/>
      <c r="AQ94" s="275"/>
      <c r="AR94" s="275"/>
      <c r="AS94" s="275"/>
      <c r="AT94" s="275"/>
      <c r="AU94" s="275"/>
      <c r="AV94" s="275"/>
      <c r="AW94" s="275"/>
      <c r="AX94" s="275"/>
      <c r="AY94" s="275"/>
      <c r="AZ94" s="275"/>
    </row>
    <row r="95" spans="1:52" s="254" customFormat="1" ht="38.25" hidden="1" outlineLevel="1">
      <c r="A95" s="254" t="s">
        <v>2491</v>
      </c>
      <c r="B95" s="254" t="s">
        <v>2056</v>
      </c>
      <c r="C95" s="221" t="s">
        <v>2057</v>
      </c>
      <c r="D95" s="374">
        <v>1530.56</v>
      </c>
      <c r="E95" s="374">
        <v>0</v>
      </c>
      <c r="F95" s="375">
        <v>16.28</v>
      </c>
      <c r="G95" s="375">
        <v>5136.01</v>
      </c>
      <c r="H95" s="375">
        <v>367</v>
      </c>
      <c r="I95" s="275"/>
      <c r="J95" s="275"/>
      <c r="K95" s="275"/>
      <c r="L95" s="275"/>
      <c r="M95" s="275"/>
      <c r="N95" s="275"/>
      <c r="O95" s="275"/>
      <c r="P95" s="275"/>
      <c r="Q95" s="275"/>
      <c r="R95" s="275"/>
      <c r="S95" s="275"/>
      <c r="T95" s="275"/>
      <c r="U95" s="275"/>
      <c r="V95" s="275"/>
      <c r="W95" s="275"/>
      <c r="X95" s="275"/>
      <c r="Y95" s="275"/>
      <c r="Z95" s="275"/>
      <c r="AA95" s="275"/>
      <c r="AB95" s="275"/>
      <c r="AC95" s="275"/>
      <c r="AD95" s="275"/>
      <c r="AE95" s="275"/>
      <c r="AF95" s="275"/>
      <c r="AG95" s="275"/>
      <c r="AH95" s="275"/>
      <c r="AI95" s="275"/>
      <c r="AJ95" s="275"/>
      <c r="AK95" s="275"/>
      <c r="AL95" s="275"/>
      <c r="AM95" s="275"/>
      <c r="AN95" s="275"/>
      <c r="AO95" s="275"/>
      <c r="AP95" s="275"/>
      <c r="AQ95" s="275"/>
      <c r="AR95" s="275"/>
      <c r="AS95" s="275"/>
      <c r="AT95" s="275"/>
      <c r="AU95" s="275"/>
      <c r="AV95" s="275"/>
      <c r="AW95" s="275"/>
      <c r="AX95" s="275"/>
      <c r="AY95" s="275"/>
      <c r="AZ95" s="275"/>
    </row>
    <row r="96" spans="1:52" s="254" customFormat="1" ht="38.25" hidden="1" outlineLevel="1">
      <c r="A96" s="254" t="s">
        <v>2493</v>
      </c>
      <c r="B96" s="254" t="s">
        <v>2060</v>
      </c>
      <c r="C96" s="221" t="s">
        <v>2061</v>
      </c>
      <c r="D96" s="374">
        <v>0</v>
      </c>
      <c r="E96" s="374">
        <v>0</v>
      </c>
      <c r="F96" s="375">
        <v>460</v>
      </c>
      <c r="G96" s="375">
        <v>0</v>
      </c>
      <c r="H96" s="375">
        <v>0</v>
      </c>
      <c r="I96" s="275"/>
      <c r="J96" s="275"/>
      <c r="K96" s="275"/>
      <c r="L96" s="275"/>
      <c r="M96" s="275"/>
      <c r="N96" s="275"/>
      <c r="O96" s="275"/>
      <c r="P96" s="275"/>
      <c r="Q96" s="275"/>
      <c r="R96" s="275"/>
      <c r="S96" s="275"/>
      <c r="T96" s="275"/>
      <c r="U96" s="275"/>
      <c r="V96" s="275"/>
      <c r="W96" s="275"/>
      <c r="X96" s="275"/>
      <c r="Y96" s="275"/>
      <c r="Z96" s="275"/>
      <c r="AA96" s="275"/>
      <c r="AB96" s="275"/>
      <c r="AC96" s="275"/>
      <c r="AD96" s="275"/>
      <c r="AE96" s="275"/>
      <c r="AF96" s="275"/>
      <c r="AG96" s="275"/>
      <c r="AH96" s="275"/>
      <c r="AI96" s="275"/>
      <c r="AJ96" s="275"/>
      <c r="AK96" s="275"/>
      <c r="AL96" s="275"/>
      <c r="AM96" s="275"/>
      <c r="AN96" s="275"/>
      <c r="AO96" s="275"/>
      <c r="AP96" s="275"/>
      <c r="AQ96" s="275"/>
      <c r="AR96" s="275"/>
      <c r="AS96" s="275"/>
      <c r="AT96" s="275"/>
      <c r="AU96" s="275"/>
      <c r="AV96" s="275"/>
      <c r="AW96" s="275"/>
      <c r="AX96" s="275"/>
      <c r="AY96" s="275"/>
      <c r="AZ96" s="275"/>
    </row>
    <row r="97" spans="1:52" s="254" customFormat="1" ht="38.25" hidden="1" outlineLevel="1">
      <c r="A97" s="254" t="s">
        <v>2495</v>
      </c>
      <c r="B97" s="254" t="s">
        <v>2064</v>
      </c>
      <c r="C97" s="221" t="s">
        <v>2065</v>
      </c>
      <c r="D97" s="374">
        <v>0</v>
      </c>
      <c r="E97" s="374">
        <v>0</v>
      </c>
      <c r="F97" s="375">
        <v>300</v>
      </c>
      <c r="G97" s="375">
        <v>0</v>
      </c>
      <c r="H97" s="375">
        <v>0</v>
      </c>
      <c r="I97" s="275"/>
      <c r="J97" s="275"/>
      <c r="K97" s="275"/>
      <c r="L97" s="275"/>
      <c r="M97" s="275"/>
      <c r="N97" s="275"/>
      <c r="O97" s="275"/>
      <c r="P97" s="275"/>
      <c r="Q97" s="275"/>
      <c r="R97" s="275"/>
      <c r="S97" s="275"/>
      <c r="T97" s="275"/>
      <c r="U97" s="275"/>
      <c r="V97" s="275"/>
      <c r="W97" s="275"/>
      <c r="X97" s="275"/>
      <c r="Y97" s="275"/>
      <c r="Z97" s="275"/>
      <c r="AA97" s="275"/>
      <c r="AB97" s="275"/>
      <c r="AC97" s="275"/>
      <c r="AD97" s="275"/>
      <c r="AE97" s="275"/>
      <c r="AF97" s="275"/>
      <c r="AG97" s="275"/>
      <c r="AH97" s="275"/>
      <c r="AI97" s="275"/>
      <c r="AJ97" s="275"/>
      <c r="AK97" s="275"/>
      <c r="AL97" s="275"/>
      <c r="AM97" s="275"/>
      <c r="AN97" s="275"/>
      <c r="AO97" s="275"/>
      <c r="AP97" s="275"/>
      <c r="AQ97" s="275"/>
      <c r="AR97" s="275"/>
      <c r="AS97" s="275"/>
      <c r="AT97" s="275"/>
      <c r="AU97" s="275"/>
      <c r="AV97" s="275"/>
      <c r="AW97" s="275"/>
      <c r="AX97" s="275"/>
      <c r="AY97" s="275"/>
      <c r="AZ97" s="275"/>
    </row>
    <row r="98" spans="1:52" s="254" customFormat="1" ht="38.25" hidden="1" outlineLevel="1">
      <c r="A98" s="254" t="s">
        <v>2496</v>
      </c>
      <c r="B98" s="254" t="s">
        <v>2066</v>
      </c>
      <c r="C98" s="221" t="s">
        <v>2067</v>
      </c>
      <c r="D98" s="374">
        <v>0</v>
      </c>
      <c r="E98" s="374">
        <v>13098</v>
      </c>
      <c r="F98" s="375">
        <v>5216.5</v>
      </c>
      <c r="G98" s="375">
        <v>0</v>
      </c>
      <c r="H98" s="375">
        <v>0</v>
      </c>
      <c r="I98" s="275"/>
      <c r="J98" s="275"/>
      <c r="K98" s="275"/>
      <c r="L98" s="275"/>
      <c r="M98" s="275"/>
      <c r="N98" s="275"/>
      <c r="O98" s="275"/>
      <c r="P98" s="275"/>
      <c r="Q98" s="275"/>
      <c r="R98" s="275"/>
      <c r="S98" s="275"/>
      <c r="T98" s="275"/>
      <c r="U98" s="275"/>
      <c r="V98" s="275"/>
      <c r="W98" s="275"/>
      <c r="X98" s="275"/>
      <c r="Y98" s="275"/>
      <c r="Z98" s="275"/>
      <c r="AA98" s="275"/>
      <c r="AB98" s="275"/>
      <c r="AC98" s="275"/>
      <c r="AD98" s="275"/>
      <c r="AE98" s="275"/>
      <c r="AF98" s="275"/>
      <c r="AG98" s="275"/>
      <c r="AH98" s="275"/>
      <c r="AI98" s="275"/>
      <c r="AJ98" s="275"/>
      <c r="AK98" s="275"/>
      <c r="AL98" s="275"/>
      <c r="AM98" s="275"/>
      <c r="AN98" s="275"/>
      <c r="AO98" s="275"/>
      <c r="AP98" s="275"/>
      <c r="AQ98" s="275"/>
      <c r="AR98" s="275"/>
      <c r="AS98" s="275"/>
      <c r="AT98" s="275"/>
      <c r="AU98" s="275"/>
      <c r="AV98" s="275"/>
      <c r="AW98" s="275"/>
      <c r="AX98" s="275"/>
      <c r="AY98" s="275"/>
      <c r="AZ98" s="275"/>
    </row>
    <row r="99" spans="1:52" s="254" customFormat="1" ht="38.25" hidden="1" outlineLevel="1">
      <c r="A99" s="254" t="s">
        <v>2499</v>
      </c>
      <c r="B99" s="254" t="s">
        <v>2072</v>
      </c>
      <c r="C99" s="221" t="s">
        <v>2073</v>
      </c>
      <c r="D99" s="374">
        <v>0</v>
      </c>
      <c r="E99" s="374">
        <v>30911.32</v>
      </c>
      <c r="F99" s="375">
        <v>18038.7</v>
      </c>
      <c r="G99" s="375">
        <v>0</v>
      </c>
      <c r="H99" s="375">
        <v>40082.94</v>
      </c>
      <c r="I99" s="275"/>
      <c r="J99" s="275"/>
      <c r="K99" s="275"/>
      <c r="L99" s="275"/>
      <c r="M99" s="275"/>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row>
    <row r="100" spans="1:52" s="254" customFormat="1" ht="38.25" hidden="1" outlineLevel="1">
      <c r="A100" s="254" t="s">
        <v>2500</v>
      </c>
      <c r="B100" s="254" t="s">
        <v>2074</v>
      </c>
      <c r="C100" s="221" t="s">
        <v>2075</v>
      </c>
      <c r="D100" s="374">
        <v>0</v>
      </c>
      <c r="E100" s="374">
        <v>0</v>
      </c>
      <c r="F100" s="375">
        <v>0</v>
      </c>
      <c r="G100" s="375">
        <v>144514.64</v>
      </c>
      <c r="H100" s="375">
        <v>12240</v>
      </c>
      <c r="I100" s="275"/>
      <c r="J100" s="275"/>
      <c r="K100" s="275"/>
      <c r="L100" s="275"/>
      <c r="M100" s="275"/>
      <c r="N100" s="275"/>
      <c r="O100" s="275"/>
      <c r="P100" s="275"/>
      <c r="Q100" s="275"/>
      <c r="R100" s="275"/>
      <c r="S100" s="275"/>
      <c r="T100" s="275"/>
      <c r="U100" s="275"/>
      <c r="V100" s="275"/>
      <c r="W100" s="275"/>
      <c r="X100" s="275"/>
      <c r="Y100" s="275"/>
      <c r="Z100" s="275"/>
      <c r="AA100" s="275"/>
      <c r="AB100" s="275"/>
      <c r="AC100" s="275"/>
      <c r="AD100" s="275"/>
      <c r="AE100" s="275"/>
      <c r="AF100" s="275"/>
      <c r="AG100" s="275"/>
      <c r="AH100" s="275"/>
      <c r="AI100" s="275"/>
      <c r="AJ100" s="275"/>
      <c r="AK100" s="275"/>
      <c r="AL100" s="275"/>
      <c r="AM100" s="275"/>
      <c r="AN100" s="275"/>
      <c r="AO100" s="275"/>
      <c r="AP100" s="275"/>
      <c r="AQ100" s="275"/>
      <c r="AR100" s="275"/>
      <c r="AS100" s="275"/>
      <c r="AT100" s="275"/>
      <c r="AU100" s="275"/>
      <c r="AV100" s="275"/>
      <c r="AW100" s="275"/>
      <c r="AX100" s="275"/>
      <c r="AY100" s="275"/>
      <c r="AZ100" s="275"/>
    </row>
    <row r="101" spans="1:52" s="254" customFormat="1" ht="38.25" hidden="1" outlineLevel="1">
      <c r="A101" s="254" t="s">
        <v>2501</v>
      </c>
      <c r="B101" s="254" t="s">
        <v>2076</v>
      </c>
      <c r="C101" s="221" t="s">
        <v>2077</v>
      </c>
      <c r="D101" s="374">
        <v>0</v>
      </c>
      <c r="E101" s="374">
        <v>203987.31</v>
      </c>
      <c r="F101" s="375">
        <v>90737</v>
      </c>
      <c r="G101" s="375">
        <v>0</v>
      </c>
      <c r="H101" s="375">
        <v>288786</v>
      </c>
      <c r="I101" s="275"/>
      <c r="J101" s="275"/>
      <c r="K101" s="275"/>
      <c r="L101" s="275"/>
      <c r="M101" s="275"/>
      <c r="N101" s="275"/>
      <c r="O101" s="275"/>
      <c r="P101" s="275"/>
      <c r="Q101" s="275"/>
      <c r="R101" s="275"/>
      <c r="S101" s="275"/>
      <c r="T101" s="275"/>
      <c r="U101" s="275"/>
      <c r="V101" s="275"/>
      <c r="W101" s="275"/>
      <c r="X101" s="275"/>
      <c r="Y101" s="275"/>
      <c r="Z101" s="275"/>
      <c r="AA101" s="275"/>
      <c r="AB101" s="275"/>
      <c r="AC101" s="275"/>
      <c r="AD101" s="275"/>
      <c r="AE101" s="275"/>
      <c r="AF101" s="275"/>
      <c r="AG101" s="275"/>
      <c r="AH101" s="275"/>
      <c r="AI101" s="275"/>
      <c r="AJ101" s="275"/>
      <c r="AK101" s="275"/>
      <c r="AL101" s="275"/>
      <c r="AM101" s="275"/>
      <c r="AN101" s="275"/>
      <c r="AO101" s="275"/>
      <c r="AP101" s="275"/>
      <c r="AQ101" s="275"/>
      <c r="AR101" s="275"/>
      <c r="AS101" s="275"/>
      <c r="AT101" s="275"/>
      <c r="AU101" s="275"/>
      <c r="AV101" s="275"/>
      <c r="AW101" s="275"/>
      <c r="AX101" s="275"/>
      <c r="AY101" s="275"/>
      <c r="AZ101" s="275"/>
    </row>
    <row r="102" spans="1:52" s="254" customFormat="1" ht="38.25" hidden="1" outlineLevel="1">
      <c r="A102" s="254" t="s">
        <v>2502</v>
      </c>
      <c r="B102" s="254" t="s">
        <v>2078</v>
      </c>
      <c r="C102" s="221" t="s">
        <v>2079</v>
      </c>
      <c r="D102" s="374">
        <v>0</v>
      </c>
      <c r="E102" s="374">
        <v>558636.02</v>
      </c>
      <c r="F102" s="375">
        <v>0</v>
      </c>
      <c r="G102" s="375">
        <v>0</v>
      </c>
      <c r="H102" s="375">
        <v>44905</v>
      </c>
      <c r="I102" s="275"/>
      <c r="J102" s="275"/>
      <c r="K102" s="275"/>
      <c r="L102" s="275"/>
      <c r="M102" s="275"/>
      <c r="N102" s="275"/>
      <c r="O102" s="275"/>
      <c r="P102" s="275"/>
      <c r="Q102" s="275"/>
      <c r="R102" s="275"/>
      <c r="S102" s="275"/>
      <c r="T102" s="275"/>
      <c r="U102" s="275"/>
      <c r="V102" s="275"/>
      <c r="W102" s="275"/>
      <c r="X102" s="275"/>
      <c r="Y102" s="275"/>
      <c r="Z102" s="275"/>
      <c r="AA102" s="275"/>
      <c r="AB102" s="275"/>
      <c r="AC102" s="275"/>
      <c r="AD102" s="275"/>
      <c r="AE102" s="275"/>
      <c r="AF102" s="275"/>
      <c r="AG102" s="275"/>
      <c r="AH102" s="275"/>
      <c r="AI102" s="275"/>
      <c r="AJ102" s="275"/>
      <c r="AK102" s="275"/>
      <c r="AL102" s="275"/>
      <c r="AM102" s="275"/>
      <c r="AN102" s="275"/>
      <c r="AO102" s="275"/>
      <c r="AP102" s="275"/>
      <c r="AQ102" s="275"/>
      <c r="AR102" s="275"/>
      <c r="AS102" s="275"/>
      <c r="AT102" s="275"/>
      <c r="AU102" s="275"/>
      <c r="AV102" s="275"/>
      <c r="AW102" s="275"/>
      <c r="AX102" s="275"/>
      <c r="AY102" s="275"/>
      <c r="AZ102" s="275"/>
    </row>
    <row r="103" spans="1:52" s="254" customFormat="1" ht="38.25" hidden="1" outlineLevel="1">
      <c r="A103" s="254" t="s">
        <v>2503</v>
      </c>
      <c r="B103" s="254" t="s">
        <v>2080</v>
      </c>
      <c r="C103" s="221" t="s">
        <v>2081</v>
      </c>
      <c r="D103" s="374">
        <v>0</v>
      </c>
      <c r="E103" s="374">
        <v>7556.94</v>
      </c>
      <c r="F103" s="375">
        <v>0</v>
      </c>
      <c r="G103" s="375">
        <v>0</v>
      </c>
      <c r="H103" s="375">
        <v>5158</v>
      </c>
      <c r="I103" s="275"/>
      <c r="J103" s="275"/>
      <c r="K103" s="275"/>
      <c r="L103" s="275"/>
      <c r="M103" s="275"/>
      <c r="N103" s="275"/>
      <c r="O103" s="275"/>
      <c r="P103" s="275"/>
      <c r="Q103" s="275"/>
      <c r="R103" s="275"/>
      <c r="S103" s="275"/>
      <c r="T103" s="275"/>
      <c r="U103" s="275"/>
      <c r="V103" s="275"/>
      <c r="W103" s="275"/>
      <c r="X103" s="275"/>
      <c r="Y103" s="275"/>
      <c r="Z103" s="275"/>
      <c r="AA103" s="275"/>
      <c r="AB103" s="275"/>
      <c r="AC103" s="275"/>
      <c r="AD103" s="275"/>
      <c r="AE103" s="275"/>
      <c r="AF103" s="275"/>
      <c r="AG103" s="275"/>
      <c r="AH103" s="275"/>
      <c r="AI103" s="275"/>
      <c r="AJ103" s="275"/>
      <c r="AK103" s="275"/>
      <c r="AL103" s="275"/>
      <c r="AM103" s="275"/>
      <c r="AN103" s="275"/>
      <c r="AO103" s="275"/>
      <c r="AP103" s="275"/>
      <c r="AQ103" s="275"/>
      <c r="AR103" s="275"/>
      <c r="AS103" s="275"/>
      <c r="AT103" s="275"/>
      <c r="AU103" s="275"/>
      <c r="AV103" s="275"/>
      <c r="AW103" s="275"/>
      <c r="AX103" s="275"/>
      <c r="AY103" s="275"/>
      <c r="AZ103" s="275"/>
    </row>
    <row r="104" spans="1:52" ht="12.75" customHeight="1" collapsed="1">
      <c r="A104" s="118" t="s">
        <v>346</v>
      </c>
      <c r="B104" s="322" t="s">
        <v>347</v>
      </c>
      <c r="C104" s="372"/>
      <c r="D104" s="316">
        <v>98223.88</v>
      </c>
      <c r="E104" s="316">
        <v>892393.09</v>
      </c>
      <c r="F104" s="316">
        <v>181627.23</v>
      </c>
      <c r="G104" s="316">
        <v>157696.96</v>
      </c>
      <c r="H104" s="316">
        <v>431421.32</v>
      </c>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row>
    <row r="105" spans="1:52" s="254" customFormat="1" ht="38.25" hidden="1" outlineLevel="1">
      <c r="A105" s="254" t="s">
        <v>2469</v>
      </c>
      <c r="B105" s="254" t="s">
        <v>2012</v>
      </c>
      <c r="C105" s="221" t="s">
        <v>2013</v>
      </c>
      <c r="D105" s="374">
        <v>0</v>
      </c>
      <c r="E105" s="374">
        <v>0</v>
      </c>
      <c r="F105" s="375">
        <v>49502.78</v>
      </c>
      <c r="G105" s="375">
        <v>0</v>
      </c>
      <c r="H105" s="375">
        <v>32996.78</v>
      </c>
      <c r="I105" s="275"/>
      <c r="J105" s="275"/>
      <c r="K105" s="275"/>
      <c r="L105" s="275"/>
      <c r="M105" s="275"/>
      <c r="N105" s="275"/>
      <c r="O105" s="275"/>
      <c r="P105" s="275"/>
      <c r="Q105" s="275"/>
      <c r="R105" s="275"/>
      <c r="S105" s="275"/>
      <c r="T105" s="275"/>
      <c r="U105" s="275"/>
      <c r="V105" s="275"/>
      <c r="W105" s="275"/>
      <c r="X105" s="275"/>
      <c r="Y105" s="275"/>
      <c r="Z105" s="275"/>
      <c r="AA105" s="275"/>
      <c r="AB105" s="275"/>
      <c r="AC105" s="275"/>
      <c r="AD105" s="275"/>
      <c r="AE105" s="275"/>
      <c r="AF105" s="275"/>
      <c r="AG105" s="275"/>
      <c r="AH105" s="275"/>
      <c r="AI105" s="275"/>
      <c r="AJ105" s="275"/>
      <c r="AK105" s="275"/>
      <c r="AL105" s="275"/>
      <c r="AM105" s="275"/>
      <c r="AN105" s="275"/>
      <c r="AO105" s="275"/>
      <c r="AP105" s="275"/>
      <c r="AQ105" s="275"/>
      <c r="AR105" s="275"/>
      <c r="AS105" s="275"/>
      <c r="AT105" s="275"/>
      <c r="AU105" s="275"/>
      <c r="AV105" s="275"/>
      <c r="AW105" s="275"/>
      <c r="AX105" s="275"/>
      <c r="AY105" s="275"/>
      <c r="AZ105" s="275"/>
    </row>
    <row r="106" spans="1:52" s="254" customFormat="1" ht="38.25" hidden="1" outlineLevel="1">
      <c r="A106" s="254" t="s">
        <v>2474</v>
      </c>
      <c r="B106" s="254" t="s">
        <v>2022</v>
      </c>
      <c r="C106" s="221" t="s">
        <v>2023</v>
      </c>
      <c r="D106" s="374">
        <v>0</v>
      </c>
      <c r="E106" s="374">
        <v>5498.55</v>
      </c>
      <c r="F106" s="375">
        <v>-1000</v>
      </c>
      <c r="G106" s="375">
        <v>0</v>
      </c>
      <c r="H106" s="375">
        <v>0</v>
      </c>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row>
    <row r="107" spans="1:52" s="254" customFormat="1" ht="38.25" hidden="1" outlineLevel="1">
      <c r="A107" s="254" t="s">
        <v>2475</v>
      </c>
      <c r="B107" s="254" t="s">
        <v>2024</v>
      </c>
      <c r="C107" s="221" t="s">
        <v>2025</v>
      </c>
      <c r="D107" s="374">
        <v>0</v>
      </c>
      <c r="E107" s="374">
        <v>7294.5</v>
      </c>
      <c r="F107" s="375">
        <v>254</v>
      </c>
      <c r="G107" s="375">
        <v>0</v>
      </c>
      <c r="H107" s="375">
        <v>157.5</v>
      </c>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5"/>
      <c r="AV107" s="275"/>
      <c r="AW107" s="275"/>
      <c r="AX107" s="275"/>
      <c r="AY107" s="275"/>
      <c r="AZ107" s="275"/>
    </row>
    <row r="108" spans="1:52" s="254" customFormat="1" ht="38.25" hidden="1" outlineLevel="1">
      <c r="A108" s="254" t="s">
        <v>2478</v>
      </c>
      <c r="B108" s="254" t="s">
        <v>2030</v>
      </c>
      <c r="C108" s="221" t="s">
        <v>2031</v>
      </c>
      <c r="D108" s="374">
        <v>0</v>
      </c>
      <c r="E108" s="374">
        <v>3015</v>
      </c>
      <c r="F108" s="375">
        <v>0</v>
      </c>
      <c r="G108" s="375">
        <v>0</v>
      </c>
      <c r="H108" s="375">
        <v>18168</v>
      </c>
      <c r="I108" s="275"/>
      <c r="J108" s="275"/>
      <c r="K108" s="275"/>
      <c r="L108" s="275"/>
      <c r="M108" s="275"/>
      <c r="N108" s="275"/>
      <c r="O108" s="275"/>
      <c r="P108" s="275"/>
      <c r="Q108" s="275"/>
      <c r="R108" s="275"/>
      <c r="S108" s="275"/>
      <c r="T108" s="275"/>
      <c r="U108" s="275"/>
      <c r="V108" s="275"/>
      <c r="W108" s="275"/>
      <c r="X108" s="275"/>
      <c r="Y108" s="275"/>
      <c r="Z108" s="275"/>
      <c r="AA108" s="275"/>
      <c r="AB108" s="275"/>
      <c r="AC108" s="275"/>
      <c r="AD108" s="275"/>
      <c r="AE108" s="275"/>
      <c r="AF108" s="275"/>
      <c r="AG108" s="275"/>
      <c r="AH108" s="275"/>
      <c r="AI108" s="275"/>
      <c r="AJ108" s="275"/>
      <c r="AK108" s="275"/>
      <c r="AL108" s="275"/>
      <c r="AM108" s="275"/>
      <c r="AN108" s="275"/>
      <c r="AO108" s="275"/>
      <c r="AP108" s="275"/>
      <c r="AQ108" s="275"/>
      <c r="AR108" s="275"/>
      <c r="AS108" s="275"/>
      <c r="AT108" s="275"/>
      <c r="AU108" s="275"/>
      <c r="AV108" s="275"/>
      <c r="AW108" s="275"/>
      <c r="AX108" s="275"/>
      <c r="AY108" s="275"/>
      <c r="AZ108" s="275"/>
    </row>
    <row r="109" spans="1:52" s="254" customFormat="1" ht="38.25" hidden="1" outlineLevel="1">
      <c r="A109" s="254" t="s">
        <v>2479</v>
      </c>
      <c r="B109" s="254" t="s">
        <v>2032</v>
      </c>
      <c r="C109" s="221" t="s">
        <v>2033</v>
      </c>
      <c r="D109" s="374">
        <v>0</v>
      </c>
      <c r="E109" s="374">
        <v>74554.48</v>
      </c>
      <c r="F109" s="375">
        <v>15617.51</v>
      </c>
      <c r="G109" s="375">
        <v>0</v>
      </c>
      <c r="H109" s="375">
        <v>43758</v>
      </c>
      <c r="I109" s="275"/>
      <c r="J109" s="275"/>
      <c r="K109" s="275"/>
      <c r="L109" s="275"/>
      <c r="M109" s="275"/>
      <c r="N109" s="275"/>
      <c r="O109" s="275"/>
      <c r="P109" s="275"/>
      <c r="Q109" s="275"/>
      <c r="R109" s="275"/>
      <c r="S109" s="275"/>
      <c r="T109" s="275"/>
      <c r="U109" s="275"/>
      <c r="V109" s="275"/>
      <c r="W109" s="275"/>
      <c r="X109" s="275"/>
      <c r="Y109" s="275"/>
      <c r="Z109" s="275"/>
      <c r="AA109" s="275"/>
      <c r="AB109" s="275"/>
      <c r="AC109" s="275"/>
      <c r="AD109" s="275"/>
      <c r="AE109" s="275"/>
      <c r="AF109" s="275"/>
      <c r="AG109" s="275"/>
      <c r="AH109" s="275"/>
      <c r="AI109" s="275"/>
      <c r="AJ109" s="275"/>
      <c r="AK109" s="275"/>
      <c r="AL109" s="275"/>
      <c r="AM109" s="275"/>
      <c r="AN109" s="275"/>
      <c r="AO109" s="275"/>
      <c r="AP109" s="275"/>
      <c r="AQ109" s="275"/>
      <c r="AR109" s="275"/>
      <c r="AS109" s="275"/>
      <c r="AT109" s="275"/>
      <c r="AU109" s="275"/>
      <c r="AV109" s="275"/>
      <c r="AW109" s="275"/>
      <c r="AX109" s="275"/>
      <c r="AY109" s="275"/>
      <c r="AZ109" s="275"/>
    </row>
    <row r="110" spans="1:52" s="254" customFormat="1" ht="38.25" hidden="1" outlineLevel="1">
      <c r="A110" s="254" t="s">
        <v>2480</v>
      </c>
      <c r="B110" s="254" t="s">
        <v>2034</v>
      </c>
      <c r="C110" s="221" t="s">
        <v>2035</v>
      </c>
      <c r="D110" s="374">
        <v>0</v>
      </c>
      <c r="E110" s="374">
        <v>0</v>
      </c>
      <c r="F110" s="375">
        <v>0</v>
      </c>
      <c r="G110" s="375">
        <v>0</v>
      </c>
      <c r="H110" s="375">
        <v>83253.3</v>
      </c>
      <c r="I110" s="275"/>
      <c r="J110" s="275"/>
      <c r="K110" s="275"/>
      <c r="L110" s="275"/>
      <c r="M110" s="275"/>
      <c r="N110" s="275"/>
      <c r="O110" s="275"/>
      <c r="P110" s="275"/>
      <c r="Q110" s="275"/>
      <c r="R110" s="275"/>
      <c r="S110" s="275"/>
      <c r="T110" s="275"/>
      <c r="U110" s="275"/>
      <c r="V110" s="275"/>
      <c r="W110" s="275"/>
      <c r="X110" s="275"/>
      <c r="Y110" s="275"/>
      <c r="Z110" s="275"/>
      <c r="AA110" s="275"/>
      <c r="AB110" s="275"/>
      <c r="AC110" s="275"/>
      <c r="AD110" s="275"/>
      <c r="AE110" s="275"/>
      <c r="AF110" s="275"/>
      <c r="AG110" s="275"/>
      <c r="AH110" s="275"/>
      <c r="AI110" s="275"/>
      <c r="AJ110" s="275"/>
      <c r="AK110" s="275"/>
      <c r="AL110" s="275"/>
      <c r="AM110" s="275"/>
      <c r="AN110" s="275"/>
      <c r="AO110" s="275"/>
      <c r="AP110" s="275"/>
      <c r="AQ110" s="275"/>
      <c r="AR110" s="275"/>
      <c r="AS110" s="275"/>
      <c r="AT110" s="275"/>
      <c r="AU110" s="275"/>
      <c r="AV110" s="275"/>
      <c r="AW110" s="275"/>
      <c r="AX110" s="275"/>
      <c r="AY110" s="275"/>
      <c r="AZ110" s="275"/>
    </row>
    <row r="111" spans="1:52" s="254" customFormat="1" ht="38.25" hidden="1" outlineLevel="1">
      <c r="A111" s="254" t="s">
        <v>2481</v>
      </c>
      <c r="B111" s="254" t="s">
        <v>2036</v>
      </c>
      <c r="C111" s="221" t="s">
        <v>2037</v>
      </c>
      <c r="D111" s="374">
        <v>0</v>
      </c>
      <c r="E111" s="374">
        <v>0</v>
      </c>
      <c r="F111" s="375">
        <v>1457.67</v>
      </c>
      <c r="G111" s="375">
        <v>5069.7</v>
      </c>
      <c r="H111" s="375">
        <v>1067.13</v>
      </c>
      <c r="I111" s="275"/>
      <c r="J111" s="275"/>
      <c r="K111" s="275"/>
      <c r="L111" s="275"/>
      <c r="M111" s="275"/>
      <c r="N111" s="275"/>
      <c r="O111" s="275"/>
      <c r="P111" s="275"/>
      <c r="Q111" s="275"/>
      <c r="R111" s="275"/>
      <c r="S111" s="275"/>
      <c r="T111" s="275"/>
      <c r="U111" s="275"/>
      <c r="V111" s="275"/>
      <c r="W111" s="275"/>
      <c r="X111" s="275"/>
      <c r="Y111" s="275"/>
      <c r="Z111" s="275"/>
      <c r="AA111" s="275"/>
      <c r="AB111" s="275"/>
      <c r="AC111" s="275"/>
      <c r="AD111" s="275"/>
      <c r="AE111" s="275"/>
      <c r="AF111" s="275"/>
      <c r="AG111" s="275"/>
      <c r="AH111" s="275"/>
      <c r="AI111" s="275"/>
      <c r="AJ111" s="275"/>
      <c r="AK111" s="275"/>
      <c r="AL111" s="275"/>
      <c r="AM111" s="275"/>
      <c r="AN111" s="275"/>
      <c r="AO111" s="275"/>
      <c r="AP111" s="275"/>
      <c r="AQ111" s="275"/>
      <c r="AR111" s="275"/>
      <c r="AS111" s="275"/>
      <c r="AT111" s="275"/>
      <c r="AU111" s="275"/>
      <c r="AV111" s="275"/>
      <c r="AW111" s="275"/>
      <c r="AX111" s="275"/>
      <c r="AY111" s="275"/>
      <c r="AZ111" s="275"/>
    </row>
    <row r="112" spans="1:52" s="254" customFormat="1" ht="38.25" hidden="1" outlineLevel="1">
      <c r="A112" s="254" t="s">
        <v>2483</v>
      </c>
      <c r="B112" s="254" t="s">
        <v>2040</v>
      </c>
      <c r="C112" s="221" t="s">
        <v>2041</v>
      </c>
      <c r="D112" s="374">
        <v>0</v>
      </c>
      <c r="E112" s="374">
        <v>0</v>
      </c>
      <c r="F112" s="375">
        <v>100</v>
      </c>
      <c r="G112" s="375">
        <v>0</v>
      </c>
      <c r="H112" s="375">
        <v>0</v>
      </c>
      <c r="I112" s="275"/>
      <c r="J112" s="275"/>
      <c r="K112" s="275"/>
      <c r="L112" s="275"/>
      <c r="M112" s="275"/>
      <c r="N112" s="275"/>
      <c r="O112" s="275"/>
      <c r="P112" s="275"/>
      <c r="Q112" s="275"/>
      <c r="R112" s="275"/>
      <c r="S112" s="275"/>
      <c r="T112" s="275"/>
      <c r="U112" s="275"/>
      <c r="V112" s="275"/>
      <c r="W112" s="275"/>
      <c r="X112" s="275"/>
      <c r="Y112" s="275"/>
      <c r="Z112" s="275"/>
      <c r="AA112" s="275"/>
      <c r="AB112" s="275"/>
      <c r="AC112" s="275"/>
      <c r="AD112" s="275"/>
      <c r="AE112" s="275"/>
      <c r="AF112" s="275"/>
      <c r="AG112" s="275"/>
      <c r="AH112" s="275"/>
      <c r="AI112" s="275"/>
      <c r="AJ112" s="275"/>
      <c r="AK112" s="275"/>
      <c r="AL112" s="275"/>
      <c r="AM112" s="275"/>
      <c r="AN112" s="275"/>
      <c r="AO112" s="275"/>
      <c r="AP112" s="275"/>
      <c r="AQ112" s="275"/>
      <c r="AR112" s="275"/>
      <c r="AS112" s="275"/>
      <c r="AT112" s="275"/>
      <c r="AU112" s="275"/>
      <c r="AV112" s="275"/>
      <c r="AW112" s="275"/>
      <c r="AX112" s="275"/>
      <c r="AY112" s="275"/>
      <c r="AZ112" s="275"/>
    </row>
    <row r="113" spans="1:52" s="254" customFormat="1" ht="38.25" hidden="1" outlineLevel="1">
      <c r="A113" s="254" t="s">
        <v>2486</v>
      </c>
      <c r="B113" s="254" t="s">
        <v>2046</v>
      </c>
      <c r="C113" s="221" t="s">
        <v>2047</v>
      </c>
      <c r="D113" s="374">
        <v>0</v>
      </c>
      <c r="E113" s="374">
        <v>0</v>
      </c>
      <c r="F113" s="375">
        <v>0</v>
      </c>
      <c r="G113" s="375">
        <v>0</v>
      </c>
      <c r="H113" s="375">
        <v>1640</v>
      </c>
      <c r="I113" s="275"/>
      <c r="J113" s="275"/>
      <c r="K113" s="275"/>
      <c r="L113" s="275"/>
      <c r="M113" s="275"/>
      <c r="N113" s="275"/>
      <c r="O113" s="275"/>
      <c r="P113" s="275"/>
      <c r="Q113" s="275"/>
      <c r="R113" s="275"/>
      <c r="S113" s="275"/>
      <c r="T113" s="275"/>
      <c r="U113" s="275"/>
      <c r="V113" s="275"/>
      <c r="W113" s="275"/>
      <c r="X113" s="275"/>
      <c r="Y113" s="275"/>
      <c r="Z113" s="275"/>
      <c r="AA113" s="275"/>
      <c r="AB113" s="275"/>
      <c r="AC113" s="275"/>
      <c r="AD113" s="275"/>
      <c r="AE113" s="275"/>
      <c r="AF113" s="275"/>
      <c r="AG113" s="275"/>
      <c r="AH113" s="275"/>
      <c r="AI113" s="275"/>
      <c r="AJ113" s="275"/>
      <c r="AK113" s="275"/>
      <c r="AL113" s="275"/>
      <c r="AM113" s="275"/>
      <c r="AN113" s="275"/>
      <c r="AO113" s="275"/>
      <c r="AP113" s="275"/>
      <c r="AQ113" s="275"/>
      <c r="AR113" s="275"/>
      <c r="AS113" s="275"/>
      <c r="AT113" s="275"/>
      <c r="AU113" s="275"/>
      <c r="AV113" s="275"/>
      <c r="AW113" s="275"/>
      <c r="AX113" s="275"/>
      <c r="AY113" s="275"/>
      <c r="AZ113" s="275"/>
    </row>
    <row r="114" spans="1:52" ht="12.75" customHeight="1" collapsed="1">
      <c r="A114" s="118" t="s">
        <v>348</v>
      </c>
      <c r="B114" s="322" t="s">
        <v>349</v>
      </c>
      <c r="C114" s="372"/>
      <c r="D114" s="316">
        <v>0</v>
      </c>
      <c r="E114" s="316">
        <v>90362.53</v>
      </c>
      <c r="F114" s="316">
        <v>65931.96</v>
      </c>
      <c r="G114" s="316">
        <v>5069.7</v>
      </c>
      <c r="H114" s="316">
        <v>181040.71</v>
      </c>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row>
    <row r="115" spans="1:52" s="254" customFormat="1" ht="38.25" hidden="1" outlineLevel="1">
      <c r="A115" s="254" t="s">
        <v>2344</v>
      </c>
      <c r="B115" s="254" t="s">
        <v>1762</v>
      </c>
      <c r="C115" s="221" t="s">
        <v>1763</v>
      </c>
      <c r="D115" s="374">
        <v>6203.48</v>
      </c>
      <c r="E115" s="374">
        <v>-178069.91</v>
      </c>
      <c r="F115" s="375">
        <v>-113843.76</v>
      </c>
      <c r="G115" s="375">
        <v>-607.2</v>
      </c>
      <c r="H115" s="375">
        <v>-9237.36</v>
      </c>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c r="AE115" s="275"/>
      <c r="AF115" s="275"/>
      <c r="AG115" s="275"/>
      <c r="AH115" s="275"/>
      <c r="AI115" s="275"/>
      <c r="AJ115" s="275"/>
      <c r="AK115" s="275"/>
      <c r="AL115" s="275"/>
      <c r="AM115" s="275"/>
      <c r="AN115" s="275"/>
      <c r="AO115" s="275"/>
      <c r="AP115" s="275"/>
      <c r="AQ115" s="275"/>
      <c r="AR115" s="275"/>
      <c r="AS115" s="275"/>
      <c r="AT115" s="275"/>
      <c r="AU115" s="275"/>
      <c r="AV115" s="275"/>
      <c r="AW115" s="275"/>
      <c r="AX115" s="275"/>
      <c r="AY115" s="275"/>
      <c r="AZ115" s="275"/>
    </row>
    <row r="116" spans="1:52" s="254" customFormat="1" ht="38.25" hidden="1" outlineLevel="1">
      <c r="A116" s="254" t="s">
        <v>2358</v>
      </c>
      <c r="B116" s="254" t="s">
        <v>1790</v>
      </c>
      <c r="C116" s="221" t="s">
        <v>1791</v>
      </c>
      <c r="D116" s="374">
        <v>85.03</v>
      </c>
      <c r="E116" s="374">
        <v>1085</v>
      </c>
      <c r="F116" s="375">
        <v>8846.57</v>
      </c>
      <c r="G116" s="375">
        <v>813.2</v>
      </c>
      <c r="H116" s="375">
        <v>292.9</v>
      </c>
      <c r="I116" s="275"/>
      <c r="J116" s="275"/>
      <c r="K116" s="275"/>
      <c r="L116" s="275"/>
      <c r="M116" s="275"/>
      <c r="N116" s="275"/>
      <c r="O116" s="275"/>
      <c r="P116" s="275"/>
      <c r="Q116" s="275"/>
      <c r="R116" s="275"/>
      <c r="S116" s="275"/>
      <c r="T116" s="275"/>
      <c r="U116" s="275"/>
      <c r="V116" s="275"/>
      <c r="W116" s="275"/>
      <c r="X116" s="275"/>
      <c r="Y116" s="275"/>
      <c r="Z116" s="275"/>
      <c r="AA116" s="275"/>
      <c r="AB116" s="275"/>
      <c r="AC116" s="275"/>
      <c r="AD116" s="275"/>
      <c r="AE116" s="275"/>
      <c r="AF116" s="275"/>
      <c r="AG116" s="275"/>
      <c r="AH116" s="275"/>
      <c r="AI116" s="275"/>
      <c r="AJ116" s="275"/>
      <c r="AK116" s="275"/>
      <c r="AL116" s="275"/>
      <c r="AM116" s="275"/>
      <c r="AN116" s="275"/>
      <c r="AO116" s="275"/>
      <c r="AP116" s="275"/>
      <c r="AQ116" s="275"/>
      <c r="AR116" s="275"/>
      <c r="AS116" s="275"/>
      <c r="AT116" s="275"/>
      <c r="AU116" s="275"/>
      <c r="AV116" s="275"/>
      <c r="AW116" s="275"/>
      <c r="AX116" s="275"/>
      <c r="AY116" s="275"/>
      <c r="AZ116" s="275"/>
    </row>
    <row r="117" spans="1:52" s="254" customFormat="1" ht="38.25" hidden="1" outlineLevel="1">
      <c r="A117" s="254" t="s">
        <v>2359</v>
      </c>
      <c r="B117" s="254" t="s">
        <v>1792</v>
      </c>
      <c r="C117" s="221" t="s">
        <v>1793</v>
      </c>
      <c r="D117" s="374">
        <v>73.61</v>
      </c>
      <c r="E117" s="374">
        <v>209</v>
      </c>
      <c r="F117" s="375">
        <v>295</v>
      </c>
      <c r="G117" s="375">
        <v>0</v>
      </c>
      <c r="H117" s="375">
        <v>0</v>
      </c>
      <c r="I117" s="275"/>
      <c r="J117" s="275"/>
      <c r="K117" s="275"/>
      <c r="L117" s="275"/>
      <c r="M117" s="275"/>
      <c r="N117" s="275"/>
      <c r="O117" s="275"/>
      <c r="P117" s="275"/>
      <c r="Q117" s="275"/>
      <c r="R117" s="275"/>
      <c r="S117" s="275"/>
      <c r="T117" s="275"/>
      <c r="U117" s="275"/>
      <c r="V117" s="275"/>
      <c r="W117" s="275"/>
      <c r="X117" s="275"/>
      <c r="Y117" s="275"/>
      <c r="Z117" s="275"/>
      <c r="AA117" s="275"/>
      <c r="AB117" s="275"/>
      <c r="AC117" s="275"/>
      <c r="AD117" s="275"/>
      <c r="AE117" s="275"/>
      <c r="AF117" s="275"/>
      <c r="AG117" s="275"/>
      <c r="AH117" s="275"/>
      <c r="AI117" s="275"/>
      <c r="AJ117" s="275"/>
      <c r="AK117" s="275"/>
      <c r="AL117" s="275"/>
      <c r="AM117" s="275"/>
      <c r="AN117" s="275"/>
      <c r="AO117" s="275"/>
      <c r="AP117" s="275"/>
      <c r="AQ117" s="275"/>
      <c r="AR117" s="275"/>
      <c r="AS117" s="275"/>
      <c r="AT117" s="275"/>
      <c r="AU117" s="275"/>
      <c r="AV117" s="275"/>
      <c r="AW117" s="275"/>
      <c r="AX117" s="275"/>
      <c r="AY117" s="275"/>
      <c r="AZ117" s="275"/>
    </row>
    <row r="118" spans="1:52" s="254" customFormat="1" ht="38.25" hidden="1" outlineLevel="1">
      <c r="A118" s="254" t="s">
        <v>2360</v>
      </c>
      <c r="B118" s="254" t="s">
        <v>1794</v>
      </c>
      <c r="C118" s="221" t="s">
        <v>1795</v>
      </c>
      <c r="D118" s="374">
        <v>0</v>
      </c>
      <c r="E118" s="374">
        <v>0</v>
      </c>
      <c r="F118" s="375">
        <v>158.33</v>
      </c>
      <c r="G118" s="375">
        <v>0</v>
      </c>
      <c r="H118" s="375">
        <v>1508.77</v>
      </c>
      <c r="I118" s="275"/>
      <c r="J118" s="275"/>
      <c r="K118" s="275"/>
      <c r="L118" s="275"/>
      <c r="M118" s="275"/>
      <c r="N118" s="275"/>
      <c r="O118" s="275"/>
      <c r="P118" s="275"/>
      <c r="Q118" s="275"/>
      <c r="R118" s="275"/>
      <c r="S118" s="275"/>
      <c r="T118" s="275"/>
      <c r="U118" s="275"/>
      <c r="V118" s="275"/>
      <c r="W118" s="275"/>
      <c r="X118" s="275"/>
      <c r="Y118" s="275"/>
      <c r="Z118" s="275"/>
      <c r="AA118" s="275"/>
      <c r="AB118" s="275"/>
      <c r="AC118" s="275"/>
      <c r="AD118" s="275"/>
      <c r="AE118" s="275"/>
      <c r="AF118" s="275"/>
      <c r="AG118" s="275"/>
      <c r="AH118" s="275"/>
      <c r="AI118" s="275"/>
      <c r="AJ118" s="275"/>
      <c r="AK118" s="275"/>
      <c r="AL118" s="275"/>
      <c r="AM118" s="275"/>
      <c r="AN118" s="275"/>
      <c r="AO118" s="275"/>
      <c r="AP118" s="275"/>
      <c r="AQ118" s="275"/>
      <c r="AR118" s="275"/>
      <c r="AS118" s="275"/>
      <c r="AT118" s="275"/>
      <c r="AU118" s="275"/>
      <c r="AV118" s="275"/>
      <c r="AW118" s="275"/>
      <c r="AX118" s="275"/>
      <c r="AY118" s="275"/>
      <c r="AZ118" s="275"/>
    </row>
    <row r="119" spans="1:52" s="254" customFormat="1" ht="38.25" hidden="1" outlineLevel="1">
      <c r="A119" s="254" t="s">
        <v>2362</v>
      </c>
      <c r="B119" s="254" t="s">
        <v>1798</v>
      </c>
      <c r="C119" s="221" t="s">
        <v>1799</v>
      </c>
      <c r="D119" s="374">
        <v>0</v>
      </c>
      <c r="E119" s="374">
        <v>0</v>
      </c>
      <c r="F119" s="375">
        <v>724.19</v>
      </c>
      <c r="G119" s="375">
        <v>0</v>
      </c>
      <c r="H119" s="375">
        <v>0</v>
      </c>
      <c r="I119" s="275"/>
      <c r="J119" s="275"/>
      <c r="K119" s="275"/>
      <c r="L119" s="275"/>
      <c r="M119" s="275"/>
      <c r="N119" s="275"/>
      <c r="O119" s="275"/>
      <c r="P119" s="275"/>
      <c r="Q119" s="275"/>
      <c r="R119" s="275"/>
      <c r="S119" s="275"/>
      <c r="T119" s="275"/>
      <c r="U119" s="275"/>
      <c r="V119" s="275"/>
      <c r="W119" s="275"/>
      <c r="X119" s="275"/>
      <c r="Y119" s="275"/>
      <c r="Z119" s="275"/>
      <c r="AA119" s="275"/>
      <c r="AB119" s="275"/>
      <c r="AC119" s="275"/>
      <c r="AD119" s="275"/>
      <c r="AE119" s="275"/>
      <c r="AF119" s="275"/>
      <c r="AG119" s="275"/>
      <c r="AH119" s="275"/>
      <c r="AI119" s="275"/>
      <c r="AJ119" s="275"/>
      <c r="AK119" s="275"/>
      <c r="AL119" s="275"/>
      <c r="AM119" s="275"/>
      <c r="AN119" s="275"/>
      <c r="AO119" s="275"/>
      <c r="AP119" s="275"/>
      <c r="AQ119" s="275"/>
      <c r="AR119" s="275"/>
      <c r="AS119" s="275"/>
      <c r="AT119" s="275"/>
      <c r="AU119" s="275"/>
      <c r="AV119" s="275"/>
      <c r="AW119" s="275"/>
      <c r="AX119" s="275"/>
      <c r="AY119" s="275"/>
      <c r="AZ119" s="275"/>
    </row>
    <row r="120" spans="1:52" s="254" customFormat="1" ht="38.25" hidden="1" outlineLevel="1">
      <c r="A120" s="254" t="s">
        <v>2363</v>
      </c>
      <c r="B120" s="254" t="s">
        <v>1800</v>
      </c>
      <c r="C120" s="221" t="s">
        <v>1801</v>
      </c>
      <c r="D120" s="374">
        <v>0</v>
      </c>
      <c r="E120" s="374">
        <v>216</v>
      </c>
      <c r="F120" s="375">
        <v>0</v>
      </c>
      <c r="G120" s="375">
        <v>0</v>
      </c>
      <c r="H120" s="375">
        <v>0</v>
      </c>
      <c r="I120" s="275"/>
      <c r="J120" s="275"/>
      <c r="K120" s="275"/>
      <c r="L120" s="275"/>
      <c r="M120" s="275"/>
      <c r="N120" s="275"/>
      <c r="O120" s="275"/>
      <c r="P120" s="275"/>
      <c r="Q120" s="275"/>
      <c r="R120" s="275"/>
      <c r="S120" s="275"/>
      <c r="T120" s="275"/>
      <c r="U120" s="275"/>
      <c r="V120" s="275"/>
      <c r="W120" s="275"/>
      <c r="X120" s="275"/>
      <c r="Y120" s="275"/>
      <c r="Z120" s="275"/>
      <c r="AA120" s="275"/>
      <c r="AB120" s="275"/>
      <c r="AC120" s="275"/>
      <c r="AD120" s="275"/>
      <c r="AE120" s="275"/>
      <c r="AF120" s="275"/>
      <c r="AG120" s="275"/>
      <c r="AH120" s="275"/>
      <c r="AI120" s="275"/>
      <c r="AJ120" s="275"/>
      <c r="AK120" s="275"/>
      <c r="AL120" s="275"/>
      <c r="AM120" s="275"/>
      <c r="AN120" s="275"/>
      <c r="AO120" s="275"/>
      <c r="AP120" s="275"/>
      <c r="AQ120" s="275"/>
      <c r="AR120" s="275"/>
      <c r="AS120" s="275"/>
      <c r="AT120" s="275"/>
      <c r="AU120" s="275"/>
      <c r="AV120" s="275"/>
      <c r="AW120" s="275"/>
      <c r="AX120" s="275"/>
      <c r="AY120" s="275"/>
      <c r="AZ120" s="275"/>
    </row>
    <row r="121" spans="1:52" s="254" customFormat="1" ht="38.25" hidden="1" outlineLevel="1">
      <c r="A121" s="254" t="s">
        <v>2365</v>
      </c>
      <c r="B121" s="254" t="s">
        <v>1804</v>
      </c>
      <c r="C121" s="221" t="s">
        <v>1805</v>
      </c>
      <c r="D121" s="374">
        <v>0</v>
      </c>
      <c r="E121" s="374">
        <v>0</v>
      </c>
      <c r="F121" s="375">
        <v>142610.94</v>
      </c>
      <c r="G121" s="375">
        <v>0</v>
      </c>
      <c r="H121" s="375">
        <v>0</v>
      </c>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75"/>
      <c r="AF121" s="275"/>
      <c r="AG121" s="275"/>
      <c r="AH121" s="275"/>
      <c r="AI121" s="275"/>
      <c r="AJ121" s="275"/>
      <c r="AK121" s="275"/>
      <c r="AL121" s="275"/>
      <c r="AM121" s="275"/>
      <c r="AN121" s="275"/>
      <c r="AO121" s="275"/>
      <c r="AP121" s="275"/>
      <c r="AQ121" s="275"/>
      <c r="AR121" s="275"/>
      <c r="AS121" s="275"/>
      <c r="AT121" s="275"/>
      <c r="AU121" s="275"/>
      <c r="AV121" s="275"/>
      <c r="AW121" s="275"/>
      <c r="AX121" s="275"/>
      <c r="AY121" s="275"/>
      <c r="AZ121" s="275"/>
    </row>
    <row r="122" spans="1:52" s="254" customFormat="1" ht="38.25" hidden="1" outlineLevel="1">
      <c r="A122" s="254" t="s">
        <v>2366</v>
      </c>
      <c r="B122" s="254" t="s">
        <v>1806</v>
      </c>
      <c r="C122" s="221" t="s">
        <v>1807</v>
      </c>
      <c r="D122" s="374">
        <v>0</v>
      </c>
      <c r="E122" s="374">
        <v>0</v>
      </c>
      <c r="F122" s="375">
        <v>10387.12</v>
      </c>
      <c r="G122" s="375">
        <v>0</v>
      </c>
      <c r="H122" s="375">
        <v>0</v>
      </c>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275"/>
      <c r="AK122" s="275"/>
      <c r="AL122" s="275"/>
      <c r="AM122" s="275"/>
      <c r="AN122" s="275"/>
      <c r="AO122" s="275"/>
      <c r="AP122" s="275"/>
      <c r="AQ122" s="275"/>
      <c r="AR122" s="275"/>
      <c r="AS122" s="275"/>
      <c r="AT122" s="275"/>
      <c r="AU122" s="275"/>
      <c r="AV122" s="275"/>
      <c r="AW122" s="275"/>
      <c r="AX122" s="275"/>
      <c r="AY122" s="275"/>
      <c r="AZ122" s="275"/>
    </row>
    <row r="123" spans="1:52" s="254" customFormat="1" ht="38.25" hidden="1" outlineLevel="1">
      <c r="A123" s="254" t="s">
        <v>2369</v>
      </c>
      <c r="B123" s="254" t="s">
        <v>1812</v>
      </c>
      <c r="C123" s="221" t="s">
        <v>1813</v>
      </c>
      <c r="D123" s="374">
        <v>70</v>
      </c>
      <c r="E123" s="374">
        <v>0</v>
      </c>
      <c r="F123" s="375">
        <v>0</v>
      </c>
      <c r="G123" s="375">
        <v>0</v>
      </c>
      <c r="H123" s="375">
        <v>3580</v>
      </c>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275"/>
      <c r="AK123" s="275"/>
      <c r="AL123" s="275"/>
      <c r="AM123" s="275"/>
      <c r="AN123" s="275"/>
      <c r="AO123" s="275"/>
      <c r="AP123" s="275"/>
      <c r="AQ123" s="275"/>
      <c r="AR123" s="275"/>
      <c r="AS123" s="275"/>
      <c r="AT123" s="275"/>
      <c r="AU123" s="275"/>
      <c r="AV123" s="275"/>
      <c r="AW123" s="275"/>
      <c r="AX123" s="275"/>
      <c r="AY123" s="275"/>
      <c r="AZ123" s="275"/>
    </row>
    <row r="124" spans="1:52" s="254" customFormat="1" ht="38.25" hidden="1" outlineLevel="1">
      <c r="A124" s="254" t="s">
        <v>2370</v>
      </c>
      <c r="B124" s="254" t="s">
        <v>1814</v>
      </c>
      <c r="C124" s="221" t="s">
        <v>1815</v>
      </c>
      <c r="D124" s="374">
        <v>353.5</v>
      </c>
      <c r="E124" s="374">
        <v>1018.25</v>
      </c>
      <c r="F124" s="375">
        <v>4007.79</v>
      </c>
      <c r="G124" s="375">
        <v>0</v>
      </c>
      <c r="H124" s="375">
        <v>10877.34</v>
      </c>
      <c r="I124" s="275"/>
      <c r="J124" s="275"/>
      <c r="K124" s="275"/>
      <c r="L124" s="275"/>
      <c r="M124" s="275"/>
      <c r="N124" s="275"/>
      <c r="O124" s="275"/>
      <c r="P124" s="275"/>
      <c r="Q124" s="275"/>
      <c r="R124" s="275"/>
      <c r="S124" s="275"/>
      <c r="T124" s="275"/>
      <c r="U124" s="275"/>
      <c r="V124" s="275"/>
      <c r="W124" s="275"/>
      <c r="X124" s="275"/>
      <c r="Y124" s="275"/>
      <c r="Z124" s="275"/>
      <c r="AA124" s="275"/>
      <c r="AB124" s="275"/>
      <c r="AC124" s="275"/>
      <c r="AD124" s="275"/>
      <c r="AE124" s="275"/>
      <c r="AF124" s="275"/>
      <c r="AG124" s="275"/>
      <c r="AH124" s="275"/>
      <c r="AI124" s="275"/>
      <c r="AJ124" s="275"/>
      <c r="AK124" s="275"/>
      <c r="AL124" s="275"/>
      <c r="AM124" s="275"/>
      <c r="AN124" s="275"/>
      <c r="AO124" s="275"/>
      <c r="AP124" s="275"/>
      <c r="AQ124" s="275"/>
      <c r="AR124" s="275"/>
      <c r="AS124" s="275"/>
      <c r="AT124" s="275"/>
      <c r="AU124" s="275"/>
      <c r="AV124" s="275"/>
      <c r="AW124" s="275"/>
      <c r="AX124" s="275"/>
      <c r="AY124" s="275"/>
      <c r="AZ124" s="275"/>
    </row>
    <row r="125" spans="1:52" s="254" customFormat="1" ht="38.25" hidden="1" outlineLevel="1">
      <c r="A125" s="254" t="s">
        <v>2371</v>
      </c>
      <c r="B125" s="254" t="s">
        <v>1816</v>
      </c>
      <c r="C125" s="221" t="s">
        <v>1817</v>
      </c>
      <c r="D125" s="374">
        <v>0</v>
      </c>
      <c r="E125" s="374">
        <v>94.35</v>
      </c>
      <c r="F125" s="375">
        <v>0</v>
      </c>
      <c r="G125" s="375">
        <v>0</v>
      </c>
      <c r="H125" s="375">
        <v>460</v>
      </c>
      <c r="I125" s="275"/>
      <c r="J125" s="275"/>
      <c r="K125" s="275"/>
      <c r="L125" s="275"/>
      <c r="M125" s="275"/>
      <c r="N125" s="275"/>
      <c r="O125" s="275"/>
      <c r="P125" s="275"/>
      <c r="Q125" s="275"/>
      <c r="R125" s="275"/>
      <c r="S125" s="275"/>
      <c r="T125" s="275"/>
      <c r="U125" s="275"/>
      <c r="V125" s="275"/>
      <c r="W125" s="275"/>
      <c r="X125" s="275"/>
      <c r="Y125" s="275"/>
      <c r="Z125" s="275"/>
      <c r="AA125" s="275"/>
      <c r="AB125" s="275"/>
      <c r="AC125" s="275"/>
      <c r="AD125" s="275"/>
      <c r="AE125" s="275"/>
      <c r="AF125" s="275"/>
      <c r="AG125" s="275"/>
      <c r="AH125" s="275"/>
      <c r="AI125" s="275"/>
      <c r="AJ125" s="275"/>
      <c r="AK125" s="275"/>
      <c r="AL125" s="275"/>
      <c r="AM125" s="275"/>
      <c r="AN125" s="275"/>
      <c r="AO125" s="275"/>
      <c r="AP125" s="275"/>
      <c r="AQ125" s="275"/>
      <c r="AR125" s="275"/>
      <c r="AS125" s="275"/>
      <c r="AT125" s="275"/>
      <c r="AU125" s="275"/>
      <c r="AV125" s="275"/>
      <c r="AW125" s="275"/>
      <c r="AX125" s="275"/>
      <c r="AY125" s="275"/>
      <c r="AZ125" s="275"/>
    </row>
    <row r="126" spans="1:52" s="254" customFormat="1" ht="38.25" hidden="1" outlineLevel="1">
      <c r="A126" s="254" t="s">
        <v>2372</v>
      </c>
      <c r="B126" s="254" t="s">
        <v>1818</v>
      </c>
      <c r="C126" s="221" t="s">
        <v>1819</v>
      </c>
      <c r="D126" s="374">
        <v>0</v>
      </c>
      <c r="E126" s="374">
        <v>0</v>
      </c>
      <c r="F126" s="375">
        <v>140</v>
      </c>
      <c r="G126" s="375">
        <v>0</v>
      </c>
      <c r="H126" s="375">
        <v>0</v>
      </c>
      <c r="I126" s="275"/>
      <c r="J126" s="275"/>
      <c r="K126" s="275"/>
      <c r="L126" s="275"/>
      <c r="M126" s="275"/>
      <c r="N126" s="275"/>
      <c r="O126" s="275"/>
      <c r="P126" s="275"/>
      <c r="Q126" s="275"/>
      <c r="R126" s="275"/>
      <c r="S126" s="275"/>
      <c r="T126" s="275"/>
      <c r="U126" s="275"/>
      <c r="V126" s="275"/>
      <c r="W126" s="275"/>
      <c r="X126" s="275"/>
      <c r="Y126" s="275"/>
      <c r="Z126" s="275"/>
      <c r="AA126" s="275"/>
      <c r="AB126" s="275"/>
      <c r="AC126" s="275"/>
      <c r="AD126" s="275"/>
      <c r="AE126" s="275"/>
      <c r="AF126" s="275"/>
      <c r="AG126" s="275"/>
      <c r="AH126" s="275"/>
      <c r="AI126" s="275"/>
      <c r="AJ126" s="275"/>
      <c r="AK126" s="275"/>
      <c r="AL126" s="275"/>
      <c r="AM126" s="275"/>
      <c r="AN126" s="275"/>
      <c r="AO126" s="275"/>
      <c r="AP126" s="275"/>
      <c r="AQ126" s="275"/>
      <c r="AR126" s="275"/>
      <c r="AS126" s="275"/>
      <c r="AT126" s="275"/>
      <c r="AU126" s="275"/>
      <c r="AV126" s="275"/>
      <c r="AW126" s="275"/>
      <c r="AX126" s="275"/>
      <c r="AY126" s="275"/>
      <c r="AZ126" s="275"/>
    </row>
    <row r="127" spans="1:52" s="254" customFormat="1" ht="38.25" hidden="1" outlineLevel="1">
      <c r="A127" s="254" t="s">
        <v>2373</v>
      </c>
      <c r="B127" s="254" t="s">
        <v>1820</v>
      </c>
      <c r="C127" s="221" t="s">
        <v>1821</v>
      </c>
      <c r="D127" s="374">
        <v>0</v>
      </c>
      <c r="E127" s="374">
        <v>0</v>
      </c>
      <c r="F127" s="375">
        <v>179</v>
      </c>
      <c r="G127" s="375">
        <v>0</v>
      </c>
      <c r="H127" s="375">
        <v>0</v>
      </c>
      <c r="I127" s="275"/>
      <c r="J127" s="275"/>
      <c r="K127" s="275"/>
      <c r="L127" s="275"/>
      <c r="M127" s="275"/>
      <c r="N127" s="275"/>
      <c r="O127" s="275"/>
      <c r="P127" s="275"/>
      <c r="Q127" s="275"/>
      <c r="R127" s="275"/>
      <c r="S127" s="275"/>
      <c r="T127" s="275"/>
      <c r="U127" s="275"/>
      <c r="V127" s="275"/>
      <c r="W127" s="275"/>
      <c r="X127" s="275"/>
      <c r="Y127" s="275"/>
      <c r="Z127" s="275"/>
      <c r="AA127" s="275"/>
      <c r="AB127" s="275"/>
      <c r="AC127" s="275"/>
      <c r="AD127" s="275"/>
      <c r="AE127" s="275"/>
      <c r="AF127" s="275"/>
      <c r="AG127" s="275"/>
      <c r="AH127" s="275"/>
      <c r="AI127" s="275"/>
      <c r="AJ127" s="275"/>
      <c r="AK127" s="275"/>
      <c r="AL127" s="275"/>
      <c r="AM127" s="275"/>
      <c r="AN127" s="275"/>
      <c r="AO127" s="275"/>
      <c r="AP127" s="275"/>
      <c r="AQ127" s="275"/>
      <c r="AR127" s="275"/>
      <c r="AS127" s="275"/>
      <c r="AT127" s="275"/>
      <c r="AU127" s="275"/>
      <c r="AV127" s="275"/>
      <c r="AW127" s="275"/>
      <c r="AX127" s="275"/>
      <c r="AY127" s="275"/>
      <c r="AZ127" s="275"/>
    </row>
    <row r="128" spans="1:52" s="254" customFormat="1" ht="38.25" hidden="1" outlineLevel="1">
      <c r="A128" s="254" t="s">
        <v>2374</v>
      </c>
      <c r="B128" s="254" t="s">
        <v>1822</v>
      </c>
      <c r="C128" s="221" t="s">
        <v>1823</v>
      </c>
      <c r="D128" s="374">
        <v>0</v>
      </c>
      <c r="E128" s="374">
        <v>779.86</v>
      </c>
      <c r="F128" s="375">
        <v>0</v>
      </c>
      <c r="G128" s="375">
        <v>0</v>
      </c>
      <c r="H128" s="375">
        <v>0</v>
      </c>
      <c r="I128" s="275"/>
      <c r="J128" s="275"/>
      <c r="K128" s="275"/>
      <c r="L128" s="275"/>
      <c r="M128" s="275"/>
      <c r="N128" s="275"/>
      <c r="O128" s="275"/>
      <c r="P128" s="275"/>
      <c r="Q128" s="275"/>
      <c r="R128" s="275"/>
      <c r="S128" s="275"/>
      <c r="T128" s="275"/>
      <c r="U128" s="275"/>
      <c r="V128" s="275"/>
      <c r="W128" s="275"/>
      <c r="X128" s="275"/>
      <c r="Y128" s="275"/>
      <c r="Z128" s="275"/>
      <c r="AA128" s="275"/>
      <c r="AB128" s="275"/>
      <c r="AC128" s="275"/>
      <c r="AD128" s="275"/>
      <c r="AE128" s="275"/>
      <c r="AF128" s="275"/>
      <c r="AG128" s="275"/>
      <c r="AH128" s="275"/>
      <c r="AI128" s="275"/>
      <c r="AJ128" s="275"/>
      <c r="AK128" s="275"/>
      <c r="AL128" s="275"/>
      <c r="AM128" s="275"/>
      <c r="AN128" s="275"/>
      <c r="AO128" s="275"/>
      <c r="AP128" s="275"/>
      <c r="AQ128" s="275"/>
      <c r="AR128" s="275"/>
      <c r="AS128" s="275"/>
      <c r="AT128" s="275"/>
      <c r="AU128" s="275"/>
      <c r="AV128" s="275"/>
      <c r="AW128" s="275"/>
      <c r="AX128" s="275"/>
      <c r="AY128" s="275"/>
      <c r="AZ128" s="275"/>
    </row>
    <row r="129" spans="1:52" s="254" customFormat="1" ht="38.25" hidden="1" outlineLevel="1">
      <c r="A129" s="254" t="s">
        <v>2379</v>
      </c>
      <c r="B129" s="254" t="s">
        <v>1832</v>
      </c>
      <c r="C129" s="221" t="s">
        <v>1833</v>
      </c>
      <c r="D129" s="374">
        <v>981.25</v>
      </c>
      <c r="E129" s="374">
        <v>1825.46</v>
      </c>
      <c r="F129" s="375">
        <v>5493.22</v>
      </c>
      <c r="G129" s="375">
        <v>964.85</v>
      </c>
      <c r="H129" s="375">
        <v>155.4</v>
      </c>
      <c r="I129" s="275"/>
      <c r="J129" s="275"/>
      <c r="K129" s="275"/>
      <c r="L129" s="275"/>
      <c r="M129" s="275"/>
      <c r="N129" s="275"/>
      <c r="O129" s="275"/>
      <c r="P129" s="275"/>
      <c r="Q129" s="275"/>
      <c r="R129" s="275"/>
      <c r="S129" s="275"/>
      <c r="T129" s="275"/>
      <c r="U129" s="275"/>
      <c r="V129" s="275"/>
      <c r="W129" s="275"/>
      <c r="X129" s="275"/>
      <c r="Y129" s="275"/>
      <c r="Z129" s="275"/>
      <c r="AA129" s="275"/>
      <c r="AB129" s="275"/>
      <c r="AC129" s="275"/>
      <c r="AD129" s="275"/>
      <c r="AE129" s="275"/>
      <c r="AF129" s="275"/>
      <c r="AG129" s="275"/>
      <c r="AH129" s="275"/>
      <c r="AI129" s="275"/>
      <c r="AJ129" s="275"/>
      <c r="AK129" s="275"/>
      <c r="AL129" s="275"/>
      <c r="AM129" s="275"/>
      <c r="AN129" s="275"/>
      <c r="AO129" s="275"/>
      <c r="AP129" s="275"/>
      <c r="AQ129" s="275"/>
      <c r="AR129" s="275"/>
      <c r="AS129" s="275"/>
      <c r="AT129" s="275"/>
      <c r="AU129" s="275"/>
      <c r="AV129" s="275"/>
      <c r="AW129" s="275"/>
      <c r="AX129" s="275"/>
      <c r="AY129" s="275"/>
      <c r="AZ129" s="275"/>
    </row>
    <row r="130" spans="1:52" s="254" customFormat="1" ht="38.25" hidden="1" outlineLevel="1">
      <c r="A130" s="254" t="s">
        <v>2380</v>
      </c>
      <c r="B130" s="254" t="s">
        <v>1834</v>
      </c>
      <c r="C130" s="221" t="s">
        <v>1835</v>
      </c>
      <c r="D130" s="374">
        <v>0</v>
      </c>
      <c r="E130" s="374">
        <v>0</v>
      </c>
      <c r="F130" s="375">
        <v>20.25</v>
      </c>
      <c r="G130" s="375">
        <v>0</v>
      </c>
      <c r="H130" s="375">
        <v>0</v>
      </c>
      <c r="I130" s="275"/>
      <c r="J130" s="275"/>
      <c r="K130" s="275"/>
      <c r="L130" s="275"/>
      <c r="M130" s="275"/>
      <c r="N130" s="275"/>
      <c r="O130" s="275"/>
      <c r="P130" s="275"/>
      <c r="Q130" s="275"/>
      <c r="R130" s="275"/>
      <c r="S130" s="275"/>
      <c r="T130" s="275"/>
      <c r="U130" s="275"/>
      <c r="V130" s="275"/>
      <c r="W130" s="275"/>
      <c r="X130" s="275"/>
      <c r="Y130" s="275"/>
      <c r="Z130" s="275"/>
      <c r="AA130" s="275"/>
      <c r="AB130" s="275"/>
      <c r="AC130" s="275"/>
      <c r="AD130" s="275"/>
      <c r="AE130" s="275"/>
      <c r="AF130" s="275"/>
      <c r="AG130" s="275"/>
      <c r="AH130" s="275"/>
      <c r="AI130" s="275"/>
      <c r="AJ130" s="275"/>
      <c r="AK130" s="275"/>
      <c r="AL130" s="275"/>
      <c r="AM130" s="275"/>
      <c r="AN130" s="275"/>
      <c r="AO130" s="275"/>
      <c r="AP130" s="275"/>
      <c r="AQ130" s="275"/>
      <c r="AR130" s="275"/>
      <c r="AS130" s="275"/>
      <c r="AT130" s="275"/>
      <c r="AU130" s="275"/>
      <c r="AV130" s="275"/>
      <c r="AW130" s="275"/>
      <c r="AX130" s="275"/>
      <c r="AY130" s="275"/>
      <c r="AZ130" s="275"/>
    </row>
    <row r="131" spans="1:52" s="254" customFormat="1" ht="38.25" hidden="1" outlineLevel="1">
      <c r="A131" s="254" t="s">
        <v>2382</v>
      </c>
      <c r="B131" s="254" t="s">
        <v>1838</v>
      </c>
      <c r="C131" s="221" t="s">
        <v>1839</v>
      </c>
      <c r="D131" s="374">
        <v>0</v>
      </c>
      <c r="E131" s="374">
        <v>0</v>
      </c>
      <c r="F131" s="375">
        <v>668.56</v>
      </c>
      <c r="G131" s="375">
        <v>0</v>
      </c>
      <c r="H131" s="375">
        <v>0</v>
      </c>
      <c r="I131" s="275"/>
      <c r="J131" s="275"/>
      <c r="K131" s="275"/>
      <c r="L131" s="275"/>
      <c r="M131" s="275"/>
      <c r="N131" s="275"/>
      <c r="O131" s="275"/>
      <c r="P131" s="275"/>
      <c r="Q131" s="275"/>
      <c r="R131" s="275"/>
      <c r="S131" s="275"/>
      <c r="T131" s="275"/>
      <c r="U131" s="275"/>
      <c r="V131" s="275"/>
      <c r="W131" s="275"/>
      <c r="X131" s="275"/>
      <c r="Y131" s="275"/>
      <c r="Z131" s="275"/>
      <c r="AA131" s="275"/>
      <c r="AB131" s="275"/>
      <c r="AC131" s="275"/>
      <c r="AD131" s="275"/>
      <c r="AE131" s="275"/>
      <c r="AF131" s="275"/>
      <c r="AG131" s="275"/>
      <c r="AH131" s="275"/>
      <c r="AI131" s="275"/>
      <c r="AJ131" s="275"/>
      <c r="AK131" s="275"/>
      <c r="AL131" s="275"/>
      <c r="AM131" s="275"/>
      <c r="AN131" s="275"/>
      <c r="AO131" s="275"/>
      <c r="AP131" s="275"/>
      <c r="AQ131" s="275"/>
      <c r="AR131" s="275"/>
      <c r="AS131" s="275"/>
      <c r="AT131" s="275"/>
      <c r="AU131" s="275"/>
      <c r="AV131" s="275"/>
      <c r="AW131" s="275"/>
      <c r="AX131" s="275"/>
      <c r="AY131" s="275"/>
      <c r="AZ131" s="275"/>
    </row>
    <row r="132" spans="1:52" s="254" customFormat="1" ht="38.25" hidden="1" outlineLevel="1">
      <c r="A132" s="254" t="s">
        <v>2393</v>
      </c>
      <c r="B132" s="254" t="s">
        <v>1860</v>
      </c>
      <c r="C132" s="221" t="s">
        <v>1861</v>
      </c>
      <c r="D132" s="374">
        <v>7126</v>
      </c>
      <c r="E132" s="374">
        <v>4.22</v>
      </c>
      <c r="F132" s="375">
        <v>5270</v>
      </c>
      <c r="G132" s="375">
        <v>327.71</v>
      </c>
      <c r="H132" s="375">
        <v>1087.84</v>
      </c>
      <c r="I132" s="275"/>
      <c r="J132" s="275"/>
      <c r="K132" s="275"/>
      <c r="L132" s="275"/>
      <c r="M132" s="275"/>
      <c r="N132" s="275"/>
      <c r="O132" s="275"/>
      <c r="P132" s="275"/>
      <c r="Q132" s="275"/>
      <c r="R132" s="275"/>
      <c r="S132" s="275"/>
      <c r="T132" s="275"/>
      <c r="U132" s="275"/>
      <c r="V132" s="275"/>
      <c r="W132" s="275"/>
      <c r="X132" s="275"/>
      <c r="Y132" s="275"/>
      <c r="Z132" s="275"/>
      <c r="AA132" s="275"/>
      <c r="AB132" s="275"/>
      <c r="AC132" s="275"/>
      <c r="AD132" s="275"/>
      <c r="AE132" s="275"/>
      <c r="AF132" s="275"/>
      <c r="AG132" s="275"/>
      <c r="AH132" s="275"/>
      <c r="AI132" s="275"/>
      <c r="AJ132" s="275"/>
      <c r="AK132" s="275"/>
      <c r="AL132" s="275"/>
      <c r="AM132" s="275"/>
      <c r="AN132" s="275"/>
      <c r="AO132" s="275"/>
      <c r="AP132" s="275"/>
      <c r="AQ132" s="275"/>
      <c r="AR132" s="275"/>
      <c r="AS132" s="275"/>
      <c r="AT132" s="275"/>
      <c r="AU132" s="275"/>
      <c r="AV132" s="275"/>
      <c r="AW132" s="275"/>
      <c r="AX132" s="275"/>
      <c r="AY132" s="275"/>
      <c r="AZ132" s="275"/>
    </row>
    <row r="133" spans="1:52" s="254" customFormat="1" ht="38.25" hidden="1" outlineLevel="1">
      <c r="A133" s="254" t="s">
        <v>2394</v>
      </c>
      <c r="B133" s="254" t="s">
        <v>1862</v>
      </c>
      <c r="C133" s="221" t="s">
        <v>1863</v>
      </c>
      <c r="D133" s="374">
        <v>0</v>
      </c>
      <c r="E133" s="374">
        <v>1095.84</v>
      </c>
      <c r="F133" s="375">
        <v>0</v>
      </c>
      <c r="G133" s="375">
        <v>111.3</v>
      </c>
      <c r="H133" s="375">
        <v>675</v>
      </c>
      <c r="I133" s="275"/>
      <c r="J133" s="275"/>
      <c r="K133" s="275"/>
      <c r="L133" s="275"/>
      <c r="M133" s="275"/>
      <c r="N133" s="275"/>
      <c r="O133" s="275"/>
      <c r="P133" s="275"/>
      <c r="Q133" s="275"/>
      <c r="R133" s="275"/>
      <c r="S133" s="275"/>
      <c r="T133" s="275"/>
      <c r="U133" s="275"/>
      <c r="V133" s="275"/>
      <c r="W133" s="275"/>
      <c r="X133" s="275"/>
      <c r="Y133" s="275"/>
      <c r="Z133" s="275"/>
      <c r="AA133" s="275"/>
      <c r="AB133" s="275"/>
      <c r="AC133" s="275"/>
      <c r="AD133" s="275"/>
      <c r="AE133" s="275"/>
      <c r="AF133" s="275"/>
      <c r="AG133" s="275"/>
      <c r="AH133" s="275"/>
      <c r="AI133" s="275"/>
      <c r="AJ133" s="275"/>
      <c r="AK133" s="275"/>
      <c r="AL133" s="275"/>
      <c r="AM133" s="275"/>
      <c r="AN133" s="275"/>
      <c r="AO133" s="275"/>
      <c r="AP133" s="275"/>
      <c r="AQ133" s="275"/>
      <c r="AR133" s="275"/>
      <c r="AS133" s="275"/>
      <c r="AT133" s="275"/>
      <c r="AU133" s="275"/>
      <c r="AV133" s="275"/>
      <c r="AW133" s="275"/>
      <c r="AX133" s="275"/>
      <c r="AY133" s="275"/>
      <c r="AZ133" s="275"/>
    </row>
    <row r="134" spans="1:52" s="254" customFormat="1" ht="38.25" hidden="1" outlineLevel="1">
      <c r="A134" s="254" t="s">
        <v>2395</v>
      </c>
      <c r="B134" s="254" t="s">
        <v>1864</v>
      </c>
      <c r="C134" s="221" t="s">
        <v>1865</v>
      </c>
      <c r="D134" s="374">
        <v>0</v>
      </c>
      <c r="E134" s="374">
        <v>0</v>
      </c>
      <c r="F134" s="375">
        <v>2330</v>
      </c>
      <c r="G134" s="375">
        <v>0</v>
      </c>
      <c r="H134" s="375">
        <v>0</v>
      </c>
      <c r="I134" s="275"/>
      <c r="J134" s="275"/>
      <c r="K134" s="275"/>
      <c r="L134" s="275"/>
      <c r="M134" s="275"/>
      <c r="N134" s="275"/>
      <c r="O134" s="275"/>
      <c r="P134" s="275"/>
      <c r="Q134" s="275"/>
      <c r="R134" s="275"/>
      <c r="S134" s="275"/>
      <c r="T134" s="275"/>
      <c r="U134" s="275"/>
      <c r="V134" s="275"/>
      <c r="W134" s="275"/>
      <c r="X134" s="275"/>
      <c r="Y134" s="275"/>
      <c r="Z134" s="275"/>
      <c r="AA134" s="275"/>
      <c r="AB134" s="275"/>
      <c r="AC134" s="275"/>
      <c r="AD134" s="275"/>
      <c r="AE134" s="275"/>
      <c r="AF134" s="275"/>
      <c r="AG134" s="275"/>
      <c r="AH134" s="275"/>
      <c r="AI134" s="275"/>
      <c r="AJ134" s="275"/>
      <c r="AK134" s="275"/>
      <c r="AL134" s="275"/>
      <c r="AM134" s="275"/>
      <c r="AN134" s="275"/>
      <c r="AO134" s="275"/>
      <c r="AP134" s="275"/>
      <c r="AQ134" s="275"/>
      <c r="AR134" s="275"/>
      <c r="AS134" s="275"/>
      <c r="AT134" s="275"/>
      <c r="AU134" s="275"/>
      <c r="AV134" s="275"/>
      <c r="AW134" s="275"/>
      <c r="AX134" s="275"/>
      <c r="AY134" s="275"/>
      <c r="AZ134" s="275"/>
    </row>
    <row r="135" spans="1:52" s="254" customFormat="1" ht="38.25" hidden="1" outlineLevel="1">
      <c r="A135" s="254" t="s">
        <v>2396</v>
      </c>
      <c r="B135" s="254" t="s">
        <v>1866</v>
      </c>
      <c r="C135" s="221" t="s">
        <v>1867</v>
      </c>
      <c r="D135" s="374">
        <v>0</v>
      </c>
      <c r="E135" s="374">
        <v>0</v>
      </c>
      <c r="F135" s="375">
        <v>896.94</v>
      </c>
      <c r="G135" s="375">
        <v>0</v>
      </c>
      <c r="H135" s="375">
        <v>0</v>
      </c>
      <c r="I135" s="275"/>
      <c r="J135" s="275"/>
      <c r="K135" s="275"/>
      <c r="L135" s="275"/>
      <c r="M135" s="275"/>
      <c r="N135" s="275"/>
      <c r="O135" s="275"/>
      <c r="P135" s="275"/>
      <c r="Q135" s="275"/>
      <c r="R135" s="275"/>
      <c r="S135" s="275"/>
      <c r="T135" s="275"/>
      <c r="U135" s="275"/>
      <c r="V135" s="275"/>
      <c r="W135" s="275"/>
      <c r="X135" s="275"/>
      <c r="Y135" s="275"/>
      <c r="Z135" s="275"/>
      <c r="AA135" s="275"/>
      <c r="AB135" s="275"/>
      <c r="AC135" s="275"/>
      <c r="AD135" s="275"/>
      <c r="AE135" s="275"/>
      <c r="AF135" s="275"/>
      <c r="AG135" s="275"/>
      <c r="AH135" s="275"/>
      <c r="AI135" s="275"/>
      <c r="AJ135" s="275"/>
      <c r="AK135" s="275"/>
      <c r="AL135" s="275"/>
      <c r="AM135" s="275"/>
      <c r="AN135" s="275"/>
      <c r="AO135" s="275"/>
      <c r="AP135" s="275"/>
      <c r="AQ135" s="275"/>
      <c r="AR135" s="275"/>
      <c r="AS135" s="275"/>
      <c r="AT135" s="275"/>
      <c r="AU135" s="275"/>
      <c r="AV135" s="275"/>
      <c r="AW135" s="275"/>
      <c r="AX135" s="275"/>
      <c r="AY135" s="275"/>
      <c r="AZ135" s="275"/>
    </row>
    <row r="136" spans="1:52" s="254" customFormat="1" ht="38.25" hidden="1" outlineLevel="1">
      <c r="A136" s="254" t="s">
        <v>2398</v>
      </c>
      <c r="B136" s="254" t="s">
        <v>1870</v>
      </c>
      <c r="C136" s="221" t="s">
        <v>1871</v>
      </c>
      <c r="D136" s="374">
        <v>0</v>
      </c>
      <c r="E136" s="374">
        <v>0</v>
      </c>
      <c r="F136" s="375">
        <v>54002.9</v>
      </c>
      <c r="G136" s="375">
        <v>0</v>
      </c>
      <c r="H136" s="375">
        <v>3288.16</v>
      </c>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275"/>
      <c r="AJ136" s="275"/>
      <c r="AK136" s="275"/>
      <c r="AL136" s="275"/>
      <c r="AM136" s="275"/>
      <c r="AN136" s="275"/>
      <c r="AO136" s="275"/>
      <c r="AP136" s="275"/>
      <c r="AQ136" s="275"/>
      <c r="AR136" s="275"/>
      <c r="AS136" s="275"/>
      <c r="AT136" s="275"/>
      <c r="AU136" s="275"/>
      <c r="AV136" s="275"/>
      <c r="AW136" s="275"/>
      <c r="AX136" s="275"/>
      <c r="AY136" s="275"/>
      <c r="AZ136" s="275"/>
    </row>
    <row r="137" spans="1:52" s="254" customFormat="1" ht="38.25" hidden="1" outlineLevel="1">
      <c r="A137" s="254" t="s">
        <v>2399</v>
      </c>
      <c r="B137" s="254" t="s">
        <v>1872</v>
      </c>
      <c r="C137" s="221" t="s">
        <v>1873</v>
      </c>
      <c r="D137" s="374">
        <v>91</v>
      </c>
      <c r="E137" s="374">
        <v>180</v>
      </c>
      <c r="F137" s="375">
        <v>952.5</v>
      </c>
      <c r="G137" s="375">
        <v>4154.3</v>
      </c>
      <c r="H137" s="375">
        <v>573.5</v>
      </c>
      <c r="I137" s="275"/>
      <c r="J137" s="275"/>
      <c r="K137" s="275"/>
      <c r="L137" s="275"/>
      <c r="M137" s="275"/>
      <c r="N137" s="275"/>
      <c r="O137" s="275"/>
      <c r="P137" s="275"/>
      <c r="Q137" s="275"/>
      <c r="R137" s="275"/>
      <c r="S137" s="275"/>
      <c r="T137" s="275"/>
      <c r="U137" s="275"/>
      <c r="V137" s="275"/>
      <c r="W137" s="275"/>
      <c r="X137" s="275"/>
      <c r="Y137" s="275"/>
      <c r="Z137" s="275"/>
      <c r="AA137" s="275"/>
      <c r="AB137" s="275"/>
      <c r="AC137" s="275"/>
      <c r="AD137" s="275"/>
      <c r="AE137" s="275"/>
      <c r="AF137" s="275"/>
      <c r="AG137" s="275"/>
      <c r="AH137" s="275"/>
      <c r="AI137" s="275"/>
      <c r="AJ137" s="275"/>
      <c r="AK137" s="275"/>
      <c r="AL137" s="275"/>
      <c r="AM137" s="275"/>
      <c r="AN137" s="275"/>
      <c r="AO137" s="275"/>
      <c r="AP137" s="275"/>
      <c r="AQ137" s="275"/>
      <c r="AR137" s="275"/>
      <c r="AS137" s="275"/>
      <c r="AT137" s="275"/>
      <c r="AU137" s="275"/>
      <c r="AV137" s="275"/>
      <c r="AW137" s="275"/>
      <c r="AX137" s="275"/>
      <c r="AY137" s="275"/>
      <c r="AZ137" s="275"/>
    </row>
    <row r="138" spans="1:52" s="254" customFormat="1" ht="38.25" hidden="1" outlineLevel="1">
      <c r="A138" s="254" t="s">
        <v>2400</v>
      </c>
      <c r="B138" s="254" t="s">
        <v>1874</v>
      </c>
      <c r="C138" s="221" t="s">
        <v>1875</v>
      </c>
      <c r="D138" s="374">
        <v>0</v>
      </c>
      <c r="E138" s="374">
        <v>500</v>
      </c>
      <c r="F138" s="375">
        <v>7558.63</v>
      </c>
      <c r="G138" s="375">
        <v>10863.9</v>
      </c>
      <c r="H138" s="375">
        <v>0</v>
      </c>
      <c r="I138" s="275"/>
      <c r="J138" s="275"/>
      <c r="K138" s="275"/>
      <c r="L138" s="275"/>
      <c r="M138" s="275"/>
      <c r="N138" s="275"/>
      <c r="O138" s="275"/>
      <c r="P138" s="275"/>
      <c r="Q138" s="275"/>
      <c r="R138" s="275"/>
      <c r="S138" s="275"/>
      <c r="T138" s="275"/>
      <c r="U138" s="275"/>
      <c r="V138" s="275"/>
      <c r="W138" s="275"/>
      <c r="X138" s="275"/>
      <c r="Y138" s="275"/>
      <c r="Z138" s="275"/>
      <c r="AA138" s="275"/>
      <c r="AB138" s="275"/>
      <c r="AC138" s="275"/>
      <c r="AD138" s="275"/>
      <c r="AE138" s="275"/>
      <c r="AF138" s="275"/>
      <c r="AG138" s="275"/>
      <c r="AH138" s="275"/>
      <c r="AI138" s="275"/>
      <c r="AJ138" s="275"/>
      <c r="AK138" s="275"/>
      <c r="AL138" s="275"/>
      <c r="AM138" s="275"/>
      <c r="AN138" s="275"/>
      <c r="AO138" s="275"/>
      <c r="AP138" s="275"/>
      <c r="AQ138" s="275"/>
      <c r="AR138" s="275"/>
      <c r="AS138" s="275"/>
      <c r="AT138" s="275"/>
      <c r="AU138" s="275"/>
      <c r="AV138" s="275"/>
      <c r="AW138" s="275"/>
      <c r="AX138" s="275"/>
      <c r="AY138" s="275"/>
      <c r="AZ138" s="275"/>
    </row>
    <row r="139" spans="1:52" s="254" customFormat="1" ht="38.25" hidden="1" outlineLevel="1">
      <c r="A139" s="254" t="s">
        <v>2401</v>
      </c>
      <c r="B139" s="254" t="s">
        <v>1876</v>
      </c>
      <c r="C139" s="221" t="s">
        <v>1877</v>
      </c>
      <c r="D139" s="374">
        <v>240</v>
      </c>
      <c r="E139" s="374">
        <v>0</v>
      </c>
      <c r="F139" s="375">
        <v>6009.05</v>
      </c>
      <c r="G139" s="375">
        <v>1979.7</v>
      </c>
      <c r="H139" s="375">
        <v>0</v>
      </c>
      <c r="I139" s="275"/>
      <c r="J139" s="275"/>
      <c r="K139" s="275"/>
      <c r="L139" s="275"/>
      <c r="M139" s="275"/>
      <c r="N139" s="275"/>
      <c r="O139" s="275"/>
      <c r="P139" s="275"/>
      <c r="Q139" s="275"/>
      <c r="R139" s="275"/>
      <c r="S139" s="275"/>
      <c r="T139" s="275"/>
      <c r="U139" s="275"/>
      <c r="V139" s="275"/>
      <c r="W139" s="275"/>
      <c r="X139" s="275"/>
      <c r="Y139" s="275"/>
      <c r="Z139" s="275"/>
      <c r="AA139" s="275"/>
      <c r="AB139" s="275"/>
      <c r="AC139" s="275"/>
      <c r="AD139" s="275"/>
      <c r="AE139" s="275"/>
      <c r="AF139" s="275"/>
      <c r="AG139" s="275"/>
      <c r="AH139" s="275"/>
      <c r="AI139" s="275"/>
      <c r="AJ139" s="275"/>
      <c r="AK139" s="275"/>
      <c r="AL139" s="275"/>
      <c r="AM139" s="275"/>
      <c r="AN139" s="275"/>
      <c r="AO139" s="275"/>
      <c r="AP139" s="275"/>
      <c r="AQ139" s="275"/>
      <c r="AR139" s="275"/>
      <c r="AS139" s="275"/>
      <c r="AT139" s="275"/>
      <c r="AU139" s="275"/>
      <c r="AV139" s="275"/>
      <c r="AW139" s="275"/>
      <c r="AX139" s="275"/>
      <c r="AY139" s="275"/>
      <c r="AZ139" s="275"/>
    </row>
    <row r="140" spans="1:52" s="254" customFormat="1" ht="38.25" hidden="1" outlineLevel="1">
      <c r="A140" s="254" t="s">
        <v>2436</v>
      </c>
      <c r="B140" s="254" t="s">
        <v>1946</v>
      </c>
      <c r="C140" s="221" t="s">
        <v>1947</v>
      </c>
      <c r="D140" s="374">
        <v>490</v>
      </c>
      <c r="E140" s="374">
        <v>178</v>
      </c>
      <c r="F140" s="375">
        <v>15340</v>
      </c>
      <c r="G140" s="375">
        <v>25</v>
      </c>
      <c r="H140" s="375">
        <v>880</v>
      </c>
      <c r="I140" s="275"/>
      <c r="J140" s="275"/>
      <c r="K140" s="275"/>
      <c r="L140" s="275"/>
      <c r="M140" s="275"/>
      <c r="N140" s="275"/>
      <c r="O140" s="275"/>
      <c r="P140" s="275"/>
      <c r="Q140" s="275"/>
      <c r="R140" s="275"/>
      <c r="S140" s="275"/>
      <c r="T140" s="275"/>
      <c r="U140" s="275"/>
      <c r="V140" s="275"/>
      <c r="W140" s="275"/>
      <c r="X140" s="275"/>
      <c r="Y140" s="275"/>
      <c r="Z140" s="275"/>
      <c r="AA140" s="275"/>
      <c r="AB140" s="275"/>
      <c r="AC140" s="275"/>
      <c r="AD140" s="275"/>
      <c r="AE140" s="275"/>
      <c r="AF140" s="275"/>
      <c r="AG140" s="275"/>
      <c r="AH140" s="275"/>
      <c r="AI140" s="275"/>
      <c r="AJ140" s="275"/>
      <c r="AK140" s="275"/>
      <c r="AL140" s="275"/>
      <c r="AM140" s="275"/>
      <c r="AN140" s="275"/>
      <c r="AO140" s="275"/>
      <c r="AP140" s="275"/>
      <c r="AQ140" s="275"/>
      <c r="AR140" s="275"/>
      <c r="AS140" s="275"/>
      <c r="AT140" s="275"/>
      <c r="AU140" s="275"/>
      <c r="AV140" s="275"/>
      <c r="AW140" s="275"/>
      <c r="AX140" s="275"/>
      <c r="AY140" s="275"/>
      <c r="AZ140" s="275"/>
    </row>
    <row r="141" spans="1:52" s="254" customFormat="1" ht="38.25" hidden="1" outlineLevel="1">
      <c r="A141" s="254" t="s">
        <v>2440</v>
      </c>
      <c r="B141" s="254" t="s">
        <v>1954</v>
      </c>
      <c r="C141" s="221" t="s">
        <v>1955</v>
      </c>
      <c r="D141" s="374">
        <v>465.5</v>
      </c>
      <c r="E141" s="374">
        <v>925.79</v>
      </c>
      <c r="F141" s="375">
        <v>1893.5</v>
      </c>
      <c r="G141" s="375">
        <v>10767.23</v>
      </c>
      <c r="H141" s="375">
        <v>417.5</v>
      </c>
      <c r="I141" s="275"/>
      <c r="J141" s="275"/>
      <c r="K141" s="275"/>
      <c r="L141" s="275"/>
      <c r="M141" s="275"/>
      <c r="N141" s="275"/>
      <c r="O141" s="275"/>
      <c r="P141" s="275"/>
      <c r="Q141" s="275"/>
      <c r="R141" s="275"/>
      <c r="S141" s="275"/>
      <c r="T141" s="275"/>
      <c r="U141" s="275"/>
      <c r="V141" s="275"/>
      <c r="W141" s="275"/>
      <c r="X141" s="275"/>
      <c r="Y141" s="275"/>
      <c r="Z141" s="275"/>
      <c r="AA141" s="275"/>
      <c r="AB141" s="275"/>
      <c r="AC141" s="275"/>
      <c r="AD141" s="275"/>
      <c r="AE141" s="275"/>
      <c r="AF141" s="275"/>
      <c r="AG141" s="275"/>
      <c r="AH141" s="275"/>
      <c r="AI141" s="275"/>
      <c r="AJ141" s="275"/>
      <c r="AK141" s="275"/>
      <c r="AL141" s="275"/>
      <c r="AM141" s="275"/>
      <c r="AN141" s="275"/>
      <c r="AO141" s="275"/>
      <c r="AP141" s="275"/>
      <c r="AQ141" s="275"/>
      <c r="AR141" s="275"/>
      <c r="AS141" s="275"/>
      <c r="AT141" s="275"/>
      <c r="AU141" s="275"/>
      <c r="AV141" s="275"/>
      <c r="AW141" s="275"/>
      <c r="AX141" s="275"/>
      <c r="AY141" s="275"/>
      <c r="AZ141" s="275"/>
    </row>
    <row r="142" spans="1:52" s="254" customFormat="1" ht="38.25" hidden="1" outlineLevel="1">
      <c r="A142" s="254" t="s">
        <v>2441</v>
      </c>
      <c r="B142" s="254" t="s">
        <v>1956</v>
      </c>
      <c r="C142" s="221" t="s">
        <v>1957</v>
      </c>
      <c r="D142" s="374">
        <v>0</v>
      </c>
      <c r="E142" s="374">
        <v>0</v>
      </c>
      <c r="F142" s="375">
        <v>1632.6</v>
      </c>
      <c r="G142" s="375">
        <v>0</v>
      </c>
      <c r="H142" s="375">
        <v>0</v>
      </c>
      <c r="I142" s="275"/>
      <c r="J142" s="275"/>
      <c r="K142" s="275"/>
      <c r="L142" s="275"/>
      <c r="M142" s="275"/>
      <c r="N142" s="275"/>
      <c r="O142" s="275"/>
      <c r="P142" s="275"/>
      <c r="Q142" s="275"/>
      <c r="R142" s="275"/>
      <c r="S142" s="275"/>
      <c r="T142" s="275"/>
      <c r="U142" s="275"/>
      <c r="V142" s="275"/>
      <c r="W142" s="275"/>
      <c r="X142" s="275"/>
      <c r="Y142" s="275"/>
      <c r="Z142" s="275"/>
      <c r="AA142" s="275"/>
      <c r="AB142" s="275"/>
      <c r="AC142" s="275"/>
      <c r="AD142" s="275"/>
      <c r="AE142" s="275"/>
      <c r="AF142" s="275"/>
      <c r="AG142" s="275"/>
      <c r="AH142" s="275"/>
      <c r="AI142" s="275"/>
      <c r="AJ142" s="275"/>
      <c r="AK142" s="275"/>
      <c r="AL142" s="275"/>
      <c r="AM142" s="275"/>
      <c r="AN142" s="275"/>
      <c r="AO142" s="275"/>
      <c r="AP142" s="275"/>
      <c r="AQ142" s="275"/>
      <c r="AR142" s="275"/>
      <c r="AS142" s="275"/>
      <c r="AT142" s="275"/>
      <c r="AU142" s="275"/>
      <c r="AV142" s="275"/>
      <c r="AW142" s="275"/>
      <c r="AX142" s="275"/>
      <c r="AY142" s="275"/>
      <c r="AZ142" s="275"/>
    </row>
    <row r="143" spans="1:52" s="254" customFormat="1" ht="38.25" hidden="1" outlineLevel="1">
      <c r="A143" s="254" t="s">
        <v>2443</v>
      </c>
      <c r="B143" s="254" t="s">
        <v>1960</v>
      </c>
      <c r="C143" s="221" t="s">
        <v>1961</v>
      </c>
      <c r="D143" s="374">
        <v>0</v>
      </c>
      <c r="E143" s="374">
        <v>4916.62</v>
      </c>
      <c r="F143" s="375">
        <v>165</v>
      </c>
      <c r="G143" s="375">
        <v>0</v>
      </c>
      <c r="H143" s="375">
        <v>0</v>
      </c>
      <c r="I143" s="275"/>
      <c r="J143" s="275"/>
      <c r="K143" s="275"/>
      <c r="L143" s="275"/>
      <c r="M143" s="275"/>
      <c r="N143" s="275"/>
      <c r="O143" s="275"/>
      <c r="P143" s="275"/>
      <c r="Q143" s="275"/>
      <c r="R143" s="275"/>
      <c r="S143" s="275"/>
      <c r="T143" s="275"/>
      <c r="U143" s="275"/>
      <c r="V143" s="275"/>
      <c r="W143" s="275"/>
      <c r="X143" s="275"/>
      <c r="Y143" s="275"/>
      <c r="Z143" s="275"/>
      <c r="AA143" s="275"/>
      <c r="AB143" s="275"/>
      <c r="AC143" s="275"/>
      <c r="AD143" s="275"/>
      <c r="AE143" s="275"/>
      <c r="AF143" s="275"/>
      <c r="AG143" s="275"/>
      <c r="AH143" s="275"/>
      <c r="AI143" s="275"/>
      <c r="AJ143" s="275"/>
      <c r="AK143" s="275"/>
      <c r="AL143" s="275"/>
      <c r="AM143" s="275"/>
      <c r="AN143" s="275"/>
      <c r="AO143" s="275"/>
      <c r="AP143" s="275"/>
      <c r="AQ143" s="275"/>
      <c r="AR143" s="275"/>
      <c r="AS143" s="275"/>
      <c r="AT143" s="275"/>
      <c r="AU143" s="275"/>
      <c r="AV143" s="275"/>
      <c r="AW143" s="275"/>
      <c r="AX143" s="275"/>
      <c r="AY143" s="275"/>
      <c r="AZ143" s="275"/>
    </row>
    <row r="144" spans="1:52" s="254" customFormat="1" ht="38.25" hidden="1" outlineLevel="1">
      <c r="A144" s="254" t="s">
        <v>2445</v>
      </c>
      <c r="B144" s="254" t="s">
        <v>1964</v>
      </c>
      <c r="C144" s="221" t="s">
        <v>1965</v>
      </c>
      <c r="D144" s="374">
        <v>2100</v>
      </c>
      <c r="E144" s="374">
        <v>218.75</v>
      </c>
      <c r="F144" s="375">
        <v>2362.5</v>
      </c>
      <c r="G144" s="375">
        <v>525</v>
      </c>
      <c r="H144" s="375">
        <v>5384.4</v>
      </c>
      <c r="I144" s="275"/>
      <c r="J144" s="275"/>
      <c r="K144" s="275"/>
      <c r="L144" s="275"/>
      <c r="M144" s="275"/>
      <c r="N144" s="275"/>
      <c r="O144" s="275"/>
      <c r="P144" s="275"/>
      <c r="Q144" s="275"/>
      <c r="R144" s="275"/>
      <c r="S144" s="275"/>
      <c r="T144" s="275"/>
      <c r="U144" s="275"/>
      <c r="V144" s="275"/>
      <c r="W144" s="275"/>
      <c r="X144" s="275"/>
      <c r="Y144" s="275"/>
      <c r="Z144" s="275"/>
      <c r="AA144" s="275"/>
      <c r="AB144" s="275"/>
      <c r="AC144" s="275"/>
      <c r="AD144" s="275"/>
      <c r="AE144" s="275"/>
      <c r="AF144" s="275"/>
      <c r="AG144" s="275"/>
      <c r="AH144" s="275"/>
      <c r="AI144" s="275"/>
      <c r="AJ144" s="275"/>
      <c r="AK144" s="275"/>
      <c r="AL144" s="275"/>
      <c r="AM144" s="275"/>
      <c r="AN144" s="275"/>
      <c r="AO144" s="275"/>
      <c r="AP144" s="275"/>
      <c r="AQ144" s="275"/>
      <c r="AR144" s="275"/>
      <c r="AS144" s="275"/>
      <c r="AT144" s="275"/>
      <c r="AU144" s="275"/>
      <c r="AV144" s="275"/>
      <c r="AW144" s="275"/>
      <c r="AX144" s="275"/>
      <c r="AY144" s="275"/>
      <c r="AZ144" s="275"/>
    </row>
    <row r="145" spans="1:52" s="254" customFormat="1" ht="38.25" hidden="1" outlineLevel="1">
      <c r="A145" s="254" t="s">
        <v>2447</v>
      </c>
      <c r="B145" s="254" t="s">
        <v>1968</v>
      </c>
      <c r="C145" s="221" t="s">
        <v>1969</v>
      </c>
      <c r="D145" s="374">
        <v>2888</v>
      </c>
      <c r="E145" s="374">
        <v>0</v>
      </c>
      <c r="F145" s="375">
        <v>149</v>
      </c>
      <c r="G145" s="375">
        <v>5652.45</v>
      </c>
      <c r="H145" s="375">
        <v>0</v>
      </c>
      <c r="I145" s="275"/>
      <c r="J145" s="275"/>
      <c r="K145" s="275"/>
      <c r="L145" s="275"/>
      <c r="M145" s="275"/>
      <c r="N145" s="275"/>
      <c r="O145" s="275"/>
      <c r="P145" s="275"/>
      <c r="Q145" s="275"/>
      <c r="R145" s="275"/>
      <c r="S145" s="275"/>
      <c r="T145" s="275"/>
      <c r="U145" s="275"/>
      <c r="V145" s="275"/>
      <c r="W145" s="275"/>
      <c r="X145" s="275"/>
      <c r="Y145" s="275"/>
      <c r="Z145" s="275"/>
      <c r="AA145" s="275"/>
      <c r="AB145" s="275"/>
      <c r="AC145" s="275"/>
      <c r="AD145" s="275"/>
      <c r="AE145" s="275"/>
      <c r="AF145" s="275"/>
      <c r="AG145" s="275"/>
      <c r="AH145" s="275"/>
      <c r="AI145" s="275"/>
      <c r="AJ145" s="275"/>
      <c r="AK145" s="275"/>
      <c r="AL145" s="275"/>
      <c r="AM145" s="275"/>
      <c r="AN145" s="275"/>
      <c r="AO145" s="275"/>
      <c r="AP145" s="275"/>
      <c r="AQ145" s="275"/>
      <c r="AR145" s="275"/>
      <c r="AS145" s="275"/>
      <c r="AT145" s="275"/>
      <c r="AU145" s="275"/>
      <c r="AV145" s="275"/>
      <c r="AW145" s="275"/>
      <c r="AX145" s="275"/>
      <c r="AY145" s="275"/>
      <c r="AZ145" s="275"/>
    </row>
    <row r="146" spans="1:52" s="254" customFormat="1" ht="38.25" hidden="1" outlineLevel="1">
      <c r="A146" s="254" t="s">
        <v>2458</v>
      </c>
      <c r="B146" s="254" t="s">
        <v>1990</v>
      </c>
      <c r="C146" s="221" t="s">
        <v>1991</v>
      </c>
      <c r="D146" s="374">
        <v>786762.77</v>
      </c>
      <c r="E146" s="374">
        <v>17380.35</v>
      </c>
      <c r="F146" s="375">
        <v>864.78</v>
      </c>
      <c r="G146" s="375">
        <v>-23000</v>
      </c>
      <c r="H146" s="375">
        <v>1706.46</v>
      </c>
      <c r="I146" s="275"/>
      <c r="J146" s="275"/>
      <c r="K146" s="275"/>
      <c r="L146" s="275"/>
      <c r="M146" s="275"/>
      <c r="N146" s="275"/>
      <c r="O146" s="275"/>
      <c r="P146" s="275"/>
      <c r="Q146" s="275"/>
      <c r="R146" s="275"/>
      <c r="S146" s="275"/>
      <c r="T146" s="275"/>
      <c r="U146" s="275"/>
      <c r="V146" s="275"/>
      <c r="W146" s="275"/>
      <c r="X146" s="275"/>
      <c r="Y146" s="275"/>
      <c r="Z146" s="275"/>
      <c r="AA146" s="275"/>
      <c r="AB146" s="275"/>
      <c r="AC146" s="275"/>
      <c r="AD146" s="275"/>
      <c r="AE146" s="275"/>
      <c r="AF146" s="275"/>
      <c r="AG146" s="275"/>
      <c r="AH146" s="275"/>
      <c r="AI146" s="275"/>
      <c r="AJ146" s="275"/>
      <c r="AK146" s="275"/>
      <c r="AL146" s="275"/>
      <c r="AM146" s="275"/>
      <c r="AN146" s="275"/>
      <c r="AO146" s="275"/>
      <c r="AP146" s="275"/>
      <c r="AQ146" s="275"/>
      <c r="AR146" s="275"/>
      <c r="AS146" s="275"/>
      <c r="AT146" s="275"/>
      <c r="AU146" s="275"/>
      <c r="AV146" s="275"/>
      <c r="AW146" s="275"/>
      <c r="AX146" s="275"/>
      <c r="AY146" s="275"/>
      <c r="AZ146" s="275"/>
    </row>
    <row r="147" spans="1:52" s="254" customFormat="1" ht="38.25" hidden="1" outlineLevel="1">
      <c r="A147" s="254" t="s">
        <v>2463</v>
      </c>
      <c r="B147" s="254" t="s">
        <v>2000</v>
      </c>
      <c r="C147" s="221" t="s">
        <v>2001</v>
      </c>
      <c r="D147" s="374">
        <v>71668.73</v>
      </c>
      <c r="E147" s="374">
        <v>51164.25</v>
      </c>
      <c r="F147" s="375">
        <v>10102.95</v>
      </c>
      <c r="G147" s="375">
        <v>25832.65</v>
      </c>
      <c r="H147" s="375">
        <v>11779.07</v>
      </c>
      <c r="I147" s="275"/>
      <c r="J147" s="275"/>
      <c r="K147" s="275"/>
      <c r="L147" s="275"/>
      <c r="M147" s="275"/>
      <c r="N147" s="275"/>
      <c r="O147" s="275"/>
      <c r="P147" s="275"/>
      <c r="Q147" s="275"/>
      <c r="R147" s="275"/>
      <c r="S147" s="275"/>
      <c r="T147" s="275"/>
      <c r="U147" s="275"/>
      <c r="V147" s="275"/>
      <c r="W147" s="275"/>
      <c r="X147" s="275"/>
      <c r="Y147" s="275"/>
      <c r="Z147" s="275"/>
      <c r="AA147" s="275"/>
      <c r="AB147" s="275"/>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row>
    <row r="148" spans="1:52" s="254" customFormat="1" ht="38.25" hidden="1" outlineLevel="1">
      <c r="A148" s="254" t="s">
        <v>2465</v>
      </c>
      <c r="B148" s="254" t="s">
        <v>2004</v>
      </c>
      <c r="C148" s="221" t="s">
        <v>2005</v>
      </c>
      <c r="D148" s="374">
        <v>0</v>
      </c>
      <c r="E148" s="374">
        <v>0</v>
      </c>
      <c r="F148" s="375">
        <v>1786.35</v>
      </c>
      <c r="G148" s="375">
        <v>0</v>
      </c>
      <c r="H148" s="375">
        <v>0</v>
      </c>
      <c r="I148" s="275"/>
      <c r="J148" s="275"/>
      <c r="K148" s="275"/>
      <c r="L148" s="275"/>
      <c r="M148" s="275"/>
      <c r="N148" s="275"/>
      <c r="O148" s="275"/>
      <c r="P148" s="275"/>
      <c r="Q148" s="275"/>
      <c r="R148" s="275"/>
      <c r="S148" s="275"/>
      <c r="T148" s="275"/>
      <c r="U148" s="275"/>
      <c r="V148" s="275"/>
      <c r="W148" s="275"/>
      <c r="X148" s="275"/>
      <c r="Y148" s="275"/>
      <c r="Z148" s="275"/>
      <c r="AA148" s="275"/>
      <c r="AB148" s="275"/>
      <c r="AC148" s="275"/>
      <c r="AD148" s="275"/>
      <c r="AE148" s="275"/>
      <c r="AF148" s="275"/>
      <c r="AG148" s="275"/>
      <c r="AH148" s="275"/>
      <c r="AI148" s="275"/>
      <c r="AJ148" s="275"/>
      <c r="AK148" s="275"/>
      <c r="AL148" s="275"/>
      <c r="AM148" s="275"/>
      <c r="AN148" s="275"/>
      <c r="AO148" s="275"/>
      <c r="AP148" s="275"/>
      <c r="AQ148" s="275"/>
      <c r="AR148" s="275"/>
      <c r="AS148" s="275"/>
      <c r="AT148" s="275"/>
      <c r="AU148" s="275"/>
      <c r="AV148" s="275"/>
      <c r="AW148" s="275"/>
      <c r="AX148" s="275"/>
      <c r="AY148" s="275"/>
      <c r="AZ148" s="275"/>
    </row>
    <row r="149" spans="1:52" s="254" customFormat="1" ht="38.25" hidden="1" outlineLevel="1">
      <c r="A149" s="254" t="s">
        <v>2485</v>
      </c>
      <c r="B149" s="254" t="s">
        <v>2044</v>
      </c>
      <c r="C149" s="221" t="s">
        <v>2045</v>
      </c>
      <c r="D149" s="374">
        <v>0</v>
      </c>
      <c r="E149" s="374">
        <v>0</v>
      </c>
      <c r="F149" s="375">
        <v>0</v>
      </c>
      <c r="G149" s="375">
        <v>70626</v>
      </c>
      <c r="H149" s="375">
        <v>0</v>
      </c>
      <c r="I149" s="275"/>
      <c r="J149" s="275"/>
      <c r="K149" s="275"/>
      <c r="L149" s="275"/>
      <c r="M149" s="275"/>
      <c r="N149" s="275"/>
      <c r="O149" s="275"/>
      <c r="P149" s="275"/>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5"/>
      <c r="AS149" s="275"/>
      <c r="AT149" s="275"/>
      <c r="AU149" s="275"/>
      <c r="AV149" s="275"/>
      <c r="AW149" s="275"/>
      <c r="AX149" s="275"/>
      <c r="AY149" s="275"/>
      <c r="AZ149" s="275"/>
    </row>
    <row r="150" spans="1:52" s="254" customFormat="1" ht="38.25" hidden="1" outlineLevel="1">
      <c r="A150" s="254" t="s">
        <v>2533</v>
      </c>
      <c r="B150" s="254" t="s">
        <v>2136</v>
      </c>
      <c r="C150" s="221" t="s">
        <v>2137</v>
      </c>
      <c r="D150" s="374">
        <v>0</v>
      </c>
      <c r="E150" s="374">
        <v>0</v>
      </c>
      <c r="F150" s="375">
        <v>5270.31</v>
      </c>
      <c r="G150" s="375">
        <v>0</v>
      </c>
      <c r="H150" s="375">
        <v>0</v>
      </c>
      <c r="I150" s="275"/>
      <c r="J150" s="275"/>
      <c r="K150" s="275"/>
      <c r="L150" s="275"/>
      <c r="M150" s="275"/>
      <c r="N150" s="275"/>
      <c r="O150" s="275"/>
      <c r="P150" s="275"/>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5"/>
      <c r="AS150" s="275"/>
      <c r="AT150" s="275"/>
      <c r="AU150" s="275"/>
      <c r="AV150" s="275"/>
      <c r="AW150" s="275"/>
      <c r="AX150" s="275"/>
      <c r="AY150" s="275"/>
      <c r="AZ150" s="275"/>
    </row>
    <row r="151" spans="1:52" s="254" customFormat="1" ht="38.25" hidden="1" outlineLevel="1">
      <c r="A151" s="254" t="s">
        <v>2548</v>
      </c>
      <c r="B151" s="254" t="s">
        <v>2165</v>
      </c>
      <c r="C151" s="221" t="s">
        <v>2166</v>
      </c>
      <c r="D151" s="374">
        <v>0</v>
      </c>
      <c r="E151" s="374">
        <v>0</v>
      </c>
      <c r="F151" s="375">
        <v>5197.85</v>
      </c>
      <c r="G151" s="375">
        <v>0</v>
      </c>
      <c r="H151" s="375">
        <v>0</v>
      </c>
      <c r="I151" s="275"/>
      <c r="J151" s="275"/>
      <c r="K151" s="275"/>
      <c r="L151" s="275"/>
      <c r="M151" s="275"/>
      <c r="N151" s="275"/>
      <c r="O151" s="275"/>
      <c r="P151" s="275"/>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5"/>
      <c r="AS151" s="275"/>
      <c r="AT151" s="275"/>
      <c r="AU151" s="275"/>
      <c r="AV151" s="275"/>
      <c r="AW151" s="275"/>
      <c r="AX151" s="275"/>
      <c r="AY151" s="275"/>
      <c r="AZ151" s="275"/>
    </row>
    <row r="152" spans="1:52" s="254" customFormat="1" ht="38.25" hidden="1" outlineLevel="1">
      <c r="A152" s="254" t="s">
        <v>2514</v>
      </c>
      <c r="B152" s="254" t="s">
        <v>2102</v>
      </c>
      <c r="C152" s="221" t="s">
        <v>2103</v>
      </c>
      <c r="D152" s="374">
        <v>0</v>
      </c>
      <c r="E152" s="374">
        <v>200</v>
      </c>
      <c r="F152" s="375">
        <v>8049.18</v>
      </c>
      <c r="G152" s="375">
        <v>0</v>
      </c>
      <c r="H152" s="375">
        <v>0</v>
      </c>
      <c r="I152" s="275"/>
      <c r="J152" s="275"/>
      <c r="K152" s="275"/>
      <c r="L152" s="275"/>
      <c r="M152" s="275"/>
      <c r="N152" s="275"/>
      <c r="O152" s="275"/>
      <c r="P152" s="275"/>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5"/>
      <c r="AS152" s="275"/>
      <c r="AT152" s="275"/>
      <c r="AU152" s="275"/>
      <c r="AV152" s="275"/>
      <c r="AW152" s="275"/>
      <c r="AX152" s="275"/>
      <c r="AY152" s="275"/>
      <c r="AZ152" s="275"/>
    </row>
    <row r="153" spans="1:52" s="254" customFormat="1" ht="38.25" hidden="1" outlineLevel="1">
      <c r="A153" s="254" t="s">
        <v>2516</v>
      </c>
      <c r="B153" s="254" t="s">
        <v>2106</v>
      </c>
      <c r="C153" s="221" t="s">
        <v>2107</v>
      </c>
      <c r="D153" s="374">
        <v>0</v>
      </c>
      <c r="E153" s="374">
        <v>71628</v>
      </c>
      <c r="F153" s="375">
        <v>157740</v>
      </c>
      <c r="G153" s="375">
        <v>192504</v>
      </c>
      <c r="H153" s="375">
        <v>53616</v>
      </c>
      <c r="I153" s="275"/>
      <c r="J153" s="275"/>
      <c r="K153" s="275"/>
      <c r="L153" s="275"/>
      <c r="M153" s="275"/>
      <c r="N153" s="275"/>
      <c r="O153" s="275"/>
      <c r="P153" s="275"/>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5"/>
      <c r="AS153" s="275"/>
      <c r="AT153" s="275"/>
      <c r="AU153" s="275"/>
      <c r="AV153" s="275"/>
      <c r="AW153" s="275"/>
      <c r="AX153" s="275"/>
      <c r="AY153" s="275"/>
      <c r="AZ153" s="275"/>
    </row>
    <row r="154" spans="1:52" s="254" customFormat="1" ht="38.25" hidden="1" outlineLevel="1">
      <c r="A154" s="254" t="s">
        <v>2517</v>
      </c>
      <c r="B154" s="254" t="s">
        <v>2108</v>
      </c>
      <c r="C154" s="221" t="s">
        <v>2109</v>
      </c>
      <c r="D154" s="374">
        <v>0</v>
      </c>
      <c r="E154" s="374">
        <v>-109120</v>
      </c>
      <c r="F154" s="375">
        <v>0</v>
      </c>
      <c r="G154" s="375">
        <v>0</v>
      </c>
      <c r="H154" s="375">
        <v>0</v>
      </c>
      <c r="I154" s="275"/>
      <c r="J154" s="275"/>
      <c r="K154" s="275"/>
      <c r="L154" s="275"/>
      <c r="M154" s="275"/>
      <c r="N154" s="275"/>
      <c r="O154" s="275"/>
      <c r="P154" s="275"/>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5"/>
      <c r="AS154" s="275"/>
      <c r="AT154" s="275"/>
      <c r="AU154" s="275"/>
      <c r="AV154" s="275"/>
      <c r="AW154" s="275"/>
      <c r="AX154" s="275"/>
      <c r="AY154" s="275"/>
      <c r="AZ154" s="275"/>
    </row>
    <row r="155" spans="1:52" s="254" customFormat="1" ht="38.25" hidden="1" outlineLevel="1">
      <c r="A155" s="254" t="s">
        <v>2520</v>
      </c>
      <c r="B155" s="254" t="s">
        <v>2114</v>
      </c>
      <c r="C155" s="221" t="s">
        <v>2115</v>
      </c>
      <c r="D155" s="374">
        <v>0</v>
      </c>
      <c r="E155" s="374">
        <v>0</v>
      </c>
      <c r="F155" s="375">
        <v>9763.73</v>
      </c>
      <c r="G155" s="375">
        <v>0</v>
      </c>
      <c r="H155" s="375">
        <v>0</v>
      </c>
      <c r="I155" s="275"/>
      <c r="J155" s="275"/>
      <c r="K155" s="275"/>
      <c r="L155" s="275"/>
      <c r="M155" s="275"/>
      <c r="N155" s="275"/>
      <c r="O155" s="275"/>
      <c r="P155" s="275"/>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5"/>
      <c r="AS155" s="275"/>
      <c r="AT155" s="275"/>
      <c r="AU155" s="275"/>
      <c r="AV155" s="275"/>
      <c r="AW155" s="275"/>
      <c r="AX155" s="275"/>
      <c r="AY155" s="275"/>
      <c r="AZ155" s="275"/>
    </row>
    <row r="156" spans="1:52" ht="12.75" customHeight="1" collapsed="1">
      <c r="A156" s="118" t="s">
        <v>350</v>
      </c>
      <c r="B156" s="322" t="s">
        <v>351</v>
      </c>
      <c r="C156" s="372"/>
      <c r="D156" s="316">
        <v>879598.87</v>
      </c>
      <c r="E156" s="316">
        <v>-133570.17</v>
      </c>
      <c r="F156" s="316">
        <v>357024.98</v>
      </c>
      <c r="G156" s="316">
        <v>301540.09</v>
      </c>
      <c r="H156" s="316">
        <v>87044.98</v>
      </c>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row>
    <row r="157" spans="2:52" s="170" customFormat="1" ht="12.75" customHeight="1">
      <c r="B157" s="370" t="s">
        <v>352</v>
      </c>
      <c r="C157" s="348"/>
      <c r="D157" s="319">
        <f>D53+D62+D65+D78+D104+D114+D156</f>
        <v>6499224.02</v>
      </c>
      <c r="E157" s="319">
        <f>E53+E62+E65+E78+E104+E114+E156</f>
        <v>1987234.48</v>
      </c>
      <c r="F157" s="319">
        <f>F53+F62+F65+F78+F104+F114+F156</f>
        <v>1444832.89</v>
      </c>
      <c r="G157" s="319">
        <f>G53+G62+G65+G78+G104+G114+G156</f>
        <v>1054900.42</v>
      </c>
      <c r="H157" s="319">
        <f>H53+H62+H65+H78+H104+H114+H156</f>
        <v>1081077.46</v>
      </c>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row>
    <row r="158" spans="2:52" ht="12.75" customHeight="1">
      <c r="B158" s="343"/>
      <c r="C158" s="377"/>
      <c r="D158" s="316"/>
      <c r="E158" s="316"/>
      <c r="F158" s="316"/>
      <c r="G158" s="316"/>
      <c r="H158" s="316"/>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8"/>
      <c r="AL158" s="118"/>
      <c r="AM158" s="118"/>
      <c r="AN158" s="118"/>
      <c r="AO158" s="118"/>
      <c r="AP158" s="118"/>
      <c r="AQ158" s="118"/>
      <c r="AR158" s="118"/>
      <c r="AS158" s="118"/>
      <c r="AT158" s="118"/>
      <c r="AU158" s="118"/>
      <c r="AV158" s="118"/>
      <c r="AW158" s="118"/>
      <c r="AX158" s="118"/>
      <c r="AY158" s="118"/>
      <c r="AZ158" s="118"/>
    </row>
    <row r="159" spans="2:52" ht="12.75" customHeight="1">
      <c r="B159" s="343" t="s">
        <v>353</v>
      </c>
      <c r="C159" s="377"/>
      <c r="D159" s="316"/>
      <c r="E159" s="316"/>
      <c r="F159" s="316"/>
      <c r="G159" s="316"/>
      <c r="H159" s="316"/>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row>
    <row r="160" spans="2:52" s="170" customFormat="1" ht="12.75" customHeight="1">
      <c r="B160" s="378" t="s">
        <v>354</v>
      </c>
      <c r="C160" s="377"/>
      <c r="D160" s="319">
        <f>D42-D157</f>
        <v>36619.6799999997</v>
      </c>
      <c r="E160" s="319">
        <f>E42-E157</f>
        <v>627873.75</v>
      </c>
      <c r="F160" s="319">
        <f>F42-F157</f>
        <v>251937.2000000002</v>
      </c>
      <c r="G160" s="319">
        <f>G42-G157</f>
        <v>3740439.7700000005</v>
      </c>
      <c r="H160" s="319">
        <f>H42-H157</f>
        <v>2596106.94</v>
      </c>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row>
    <row r="161" spans="2:52" ht="12.75" customHeight="1">
      <c r="B161" s="322"/>
      <c r="C161" s="372"/>
      <c r="D161" s="316"/>
      <c r="E161" s="316"/>
      <c r="F161" s="316"/>
      <c r="G161" s="316"/>
      <c r="H161" s="316"/>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row>
    <row r="162" spans="2:52" ht="12.75" customHeight="1">
      <c r="B162" s="343" t="s">
        <v>355</v>
      </c>
      <c r="C162" s="377"/>
      <c r="D162" s="316"/>
      <c r="E162" s="316"/>
      <c r="F162" s="316"/>
      <c r="G162" s="316"/>
      <c r="H162" s="316"/>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row>
    <row r="163" spans="1:52" ht="12.75" customHeight="1">
      <c r="A163" s="118" t="s">
        <v>2566</v>
      </c>
      <c r="B163" s="322" t="s">
        <v>356</v>
      </c>
      <c r="C163" s="372"/>
      <c r="D163" s="316">
        <v>0</v>
      </c>
      <c r="E163" s="316">
        <v>0</v>
      </c>
      <c r="F163" s="316">
        <v>0</v>
      </c>
      <c r="G163" s="316">
        <v>0</v>
      </c>
      <c r="H163" s="316">
        <v>0</v>
      </c>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row>
    <row r="164" spans="1:52" ht="12.75" customHeight="1">
      <c r="A164" s="118" t="s">
        <v>357</v>
      </c>
      <c r="B164" s="322" t="s">
        <v>358</v>
      </c>
      <c r="C164" s="372"/>
      <c r="D164" s="316">
        <v>0</v>
      </c>
      <c r="E164" s="316">
        <v>0</v>
      </c>
      <c r="F164" s="316">
        <v>0</v>
      </c>
      <c r="G164" s="316">
        <v>0</v>
      </c>
      <c r="H164" s="316">
        <v>0</v>
      </c>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row>
    <row r="165" spans="1:52" ht="12.75" customHeight="1">
      <c r="A165" s="118" t="s">
        <v>359</v>
      </c>
      <c r="B165" s="322" t="s">
        <v>360</v>
      </c>
      <c r="C165" s="372"/>
      <c r="D165" s="316">
        <v>0</v>
      </c>
      <c r="E165" s="316">
        <v>0</v>
      </c>
      <c r="F165" s="316">
        <v>0</v>
      </c>
      <c r="G165" s="316">
        <v>0</v>
      </c>
      <c r="H165" s="316">
        <v>0</v>
      </c>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row>
    <row r="166" spans="1:52" ht="12.75" customHeight="1">
      <c r="A166" s="118" t="s">
        <v>361</v>
      </c>
      <c r="B166" s="322" t="s">
        <v>362</v>
      </c>
      <c r="C166" s="372"/>
      <c r="D166" s="316">
        <v>0</v>
      </c>
      <c r="E166" s="316">
        <v>0</v>
      </c>
      <c r="F166" s="316">
        <v>0</v>
      </c>
      <c r="G166" s="316">
        <v>0</v>
      </c>
      <c r="H166" s="316">
        <v>0</v>
      </c>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row>
    <row r="167" spans="1:52" s="254" customFormat="1" ht="38.25" hidden="1" outlineLevel="1">
      <c r="A167" s="254" t="s">
        <v>2588</v>
      </c>
      <c r="B167" s="254" t="s">
        <v>2240</v>
      </c>
      <c r="C167" s="221" t="s">
        <v>2241</v>
      </c>
      <c r="D167" s="374">
        <v>0</v>
      </c>
      <c r="E167" s="374">
        <v>349753</v>
      </c>
      <c r="F167" s="375">
        <v>9617.92</v>
      </c>
      <c r="G167" s="375">
        <v>0</v>
      </c>
      <c r="H167" s="375">
        <v>0</v>
      </c>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5"/>
      <c r="AS167" s="275"/>
      <c r="AT167" s="275"/>
      <c r="AU167" s="275"/>
      <c r="AV167" s="275"/>
      <c r="AW167" s="275"/>
      <c r="AX167" s="275"/>
      <c r="AY167" s="275"/>
      <c r="AZ167" s="275"/>
    </row>
    <row r="168" spans="1:52" s="254" customFormat="1" ht="38.25" hidden="1" outlineLevel="1">
      <c r="A168" s="254" t="s">
        <v>2582</v>
      </c>
      <c r="B168" s="254" t="s">
        <v>2229</v>
      </c>
      <c r="C168" s="221" t="s">
        <v>2230</v>
      </c>
      <c r="D168" s="374">
        <v>0</v>
      </c>
      <c r="E168" s="374">
        <v>-336408</v>
      </c>
      <c r="F168" s="375">
        <v>0</v>
      </c>
      <c r="G168" s="375">
        <v>-1952120</v>
      </c>
      <c r="H168" s="375">
        <v>-1754916</v>
      </c>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5"/>
      <c r="AS168" s="275"/>
      <c r="AT168" s="275"/>
      <c r="AU168" s="275"/>
      <c r="AV168" s="275"/>
      <c r="AW168" s="275"/>
      <c r="AX168" s="275"/>
      <c r="AY168" s="275"/>
      <c r="AZ168" s="275"/>
    </row>
    <row r="169" spans="1:52" s="254" customFormat="1" ht="38.25" hidden="1" outlineLevel="1">
      <c r="A169" s="254" t="s">
        <v>2590</v>
      </c>
      <c r="B169" s="254" t="s">
        <v>2244</v>
      </c>
      <c r="C169" s="221" t="s">
        <v>2245</v>
      </c>
      <c r="D169" s="374">
        <v>0</v>
      </c>
      <c r="E169" s="374">
        <v>-49915.77</v>
      </c>
      <c r="F169" s="375">
        <v>0</v>
      </c>
      <c r="G169" s="375">
        <v>0</v>
      </c>
      <c r="H169" s="375">
        <v>0</v>
      </c>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5"/>
      <c r="AS169" s="275"/>
      <c r="AT169" s="275"/>
      <c r="AU169" s="275"/>
      <c r="AV169" s="275"/>
      <c r="AW169" s="275"/>
      <c r="AX169" s="275"/>
      <c r="AY169" s="275"/>
      <c r="AZ169" s="275"/>
    </row>
    <row r="170" spans="1:52" s="254" customFormat="1" ht="38.25" hidden="1" outlineLevel="1">
      <c r="A170" s="254" t="s">
        <v>2591</v>
      </c>
      <c r="B170" s="254" t="s">
        <v>2246</v>
      </c>
      <c r="C170" s="221" t="s">
        <v>2247</v>
      </c>
      <c r="D170" s="374">
        <v>0</v>
      </c>
      <c r="E170" s="374">
        <v>-595008</v>
      </c>
      <c r="F170" s="375">
        <v>-33000</v>
      </c>
      <c r="G170" s="375">
        <v>-357996</v>
      </c>
      <c r="H170" s="375">
        <v>-374004</v>
      </c>
      <c r="I170" s="275"/>
      <c r="J170" s="275"/>
      <c r="K170" s="275"/>
      <c r="L170" s="275"/>
      <c r="M170" s="275"/>
      <c r="N170" s="275"/>
      <c r="O170" s="275"/>
      <c r="P170" s="275"/>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5"/>
      <c r="AS170" s="275"/>
      <c r="AT170" s="275"/>
      <c r="AU170" s="275"/>
      <c r="AV170" s="275"/>
      <c r="AW170" s="275"/>
      <c r="AX170" s="275"/>
      <c r="AY170" s="275"/>
      <c r="AZ170" s="275"/>
    </row>
    <row r="171" spans="1:52" s="254" customFormat="1" ht="38.25" hidden="1" outlineLevel="1">
      <c r="A171" s="254" t="s">
        <v>2592</v>
      </c>
      <c r="B171" s="254" t="s">
        <v>2248</v>
      </c>
      <c r="C171" s="221" t="s">
        <v>2249</v>
      </c>
      <c r="D171" s="374">
        <v>0</v>
      </c>
      <c r="E171" s="374">
        <v>0</v>
      </c>
      <c r="F171" s="375">
        <v>0</v>
      </c>
      <c r="G171" s="375">
        <v>-1560000</v>
      </c>
      <c r="H171" s="375">
        <v>0</v>
      </c>
      <c r="I171" s="275"/>
      <c r="J171" s="275"/>
      <c r="K171" s="275"/>
      <c r="L171" s="275"/>
      <c r="M171" s="275"/>
      <c r="N171" s="275"/>
      <c r="O171" s="275"/>
      <c r="P171" s="275"/>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5"/>
      <c r="AS171" s="275"/>
      <c r="AT171" s="275"/>
      <c r="AU171" s="275"/>
      <c r="AV171" s="275"/>
      <c r="AW171" s="275"/>
      <c r="AX171" s="275"/>
      <c r="AY171" s="275"/>
      <c r="AZ171" s="275"/>
    </row>
    <row r="172" spans="1:52" ht="12.75" customHeight="1" collapsed="1">
      <c r="A172" s="118" t="s">
        <v>363</v>
      </c>
      <c r="B172" s="322" t="s">
        <v>364</v>
      </c>
      <c r="C172" s="372"/>
      <c r="D172" s="316">
        <v>0</v>
      </c>
      <c r="E172" s="316">
        <v>-631578.77</v>
      </c>
      <c r="F172" s="316">
        <v>-23382.08</v>
      </c>
      <c r="G172" s="316">
        <v>-3870116</v>
      </c>
      <c r="H172" s="316">
        <v>-2128920</v>
      </c>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row>
    <row r="173" spans="2:52" ht="12.75" customHeight="1">
      <c r="B173" s="370" t="s">
        <v>365</v>
      </c>
      <c r="C173" s="372"/>
      <c r="D173" s="316"/>
      <c r="E173" s="316"/>
      <c r="F173" s="316"/>
      <c r="G173" s="316"/>
      <c r="H173" s="316"/>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8"/>
      <c r="AL173" s="118"/>
      <c r="AM173" s="118"/>
      <c r="AN173" s="118"/>
      <c r="AO173" s="118"/>
      <c r="AP173" s="118"/>
      <c r="AQ173" s="118"/>
      <c r="AR173" s="118"/>
      <c r="AS173" s="118"/>
      <c r="AT173" s="118"/>
      <c r="AU173" s="118"/>
      <c r="AV173" s="118"/>
      <c r="AW173" s="118"/>
      <c r="AX173" s="118"/>
      <c r="AY173" s="118"/>
      <c r="AZ173" s="118"/>
    </row>
    <row r="174" spans="2:52" s="170" customFormat="1" ht="12.75" customHeight="1">
      <c r="B174" s="370" t="s">
        <v>366</v>
      </c>
      <c r="C174" s="348"/>
      <c r="D174" s="319">
        <f>D163+D164+D165+D166+D172</f>
        <v>0</v>
      </c>
      <c r="E174" s="319">
        <f>E163+E164+E165+E166+E172</f>
        <v>-631578.77</v>
      </c>
      <c r="F174" s="319">
        <f>F163+F164+F165+F166+F172</f>
        <v>-23382.08</v>
      </c>
      <c r="G174" s="319">
        <f>G163+G164+G165+G166+G172</f>
        <v>-3870116</v>
      </c>
      <c r="H174" s="319">
        <f>H163+H164+H165+H166+H172</f>
        <v>-2128920</v>
      </c>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8"/>
      <c r="AL174" s="118"/>
      <c r="AM174" s="118"/>
      <c r="AN174" s="118"/>
      <c r="AO174" s="118"/>
      <c r="AP174" s="118"/>
      <c r="AQ174" s="118"/>
      <c r="AR174" s="118"/>
      <c r="AS174" s="118"/>
      <c r="AT174" s="118"/>
      <c r="AU174" s="118"/>
      <c r="AV174" s="118"/>
      <c r="AW174" s="118"/>
      <c r="AX174" s="118"/>
      <c r="AY174" s="118"/>
      <c r="AZ174" s="118"/>
    </row>
    <row r="175" spans="2:52" ht="12.75" customHeight="1">
      <c r="B175" s="322"/>
      <c r="C175" s="372"/>
      <c r="D175" s="316"/>
      <c r="E175" s="316"/>
      <c r="F175" s="316"/>
      <c r="G175" s="316"/>
      <c r="H175" s="316"/>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8"/>
      <c r="AL175" s="118"/>
      <c r="AM175" s="118"/>
      <c r="AN175" s="118"/>
      <c r="AO175" s="118"/>
      <c r="AP175" s="118"/>
      <c r="AQ175" s="118"/>
      <c r="AR175" s="118"/>
      <c r="AS175" s="118"/>
      <c r="AT175" s="118"/>
      <c r="AU175" s="118"/>
      <c r="AV175" s="118"/>
      <c r="AW175" s="118"/>
      <c r="AX175" s="118"/>
      <c r="AY175" s="118"/>
      <c r="AZ175" s="118"/>
    </row>
    <row r="176" spans="2:52" s="170" customFormat="1" ht="12.75" customHeight="1">
      <c r="B176" s="343" t="s">
        <v>367</v>
      </c>
      <c r="C176" s="377"/>
      <c r="D176" s="319">
        <f>D160+D174</f>
        <v>36619.6799999997</v>
      </c>
      <c r="E176" s="319">
        <f>E160+E174</f>
        <v>-3705.0200000000186</v>
      </c>
      <c r="F176" s="319">
        <f>F160+F174</f>
        <v>228555.12000000017</v>
      </c>
      <c r="G176" s="319">
        <f>G160+G174</f>
        <v>-129676.22999999952</v>
      </c>
      <c r="H176" s="319">
        <f>H160+H174</f>
        <v>467186.93999999994</v>
      </c>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118"/>
      <c r="AT176" s="118"/>
      <c r="AU176" s="118"/>
      <c r="AV176" s="118"/>
      <c r="AW176" s="118"/>
      <c r="AX176" s="118"/>
      <c r="AY176" s="118"/>
      <c r="AZ176" s="118"/>
    </row>
    <row r="177" spans="2:52" ht="12.75" customHeight="1">
      <c r="B177" s="322"/>
      <c r="C177" s="372"/>
      <c r="D177" s="316"/>
      <c r="E177" s="316"/>
      <c r="F177" s="316"/>
      <c r="G177" s="316"/>
      <c r="H177" s="316"/>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118"/>
      <c r="AT177" s="118"/>
      <c r="AU177" s="118"/>
      <c r="AV177" s="118"/>
      <c r="AW177" s="118"/>
      <c r="AX177" s="118"/>
      <c r="AY177" s="118"/>
      <c r="AZ177" s="118"/>
    </row>
    <row r="178" spans="1:52" s="254" customFormat="1" ht="38.25" hidden="1" outlineLevel="1">
      <c r="A178" s="254" t="s">
        <v>2595</v>
      </c>
      <c r="B178" s="254" t="s">
        <v>2253</v>
      </c>
      <c r="C178" s="221" t="s">
        <v>2254</v>
      </c>
      <c r="D178" s="374">
        <v>170519.17</v>
      </c>
      <c r="E178" s="374">
        <v>-13327.34</v>
      </c>
      <c r="F178" s="375">
        <v>-47143.45</v>
      </c>
      <c r="G178" s="375">
        <v>382814.95</v>
      </c>
      <c r="H178" s="375">
        <v>13598.27</v>
      </c>
      <c r="I178" s="275"/>
      <c r="J178" s="275"/>
      <c r="K178" s="275"/>
      <c r="L178" s="275"/>
      <c r="M178" s="275"/>
      <c r="N178" s="275"/>
      <c r="O178" s="275"/>
      <c r="P178" s="275"/>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5"/>
      <c r="AS178" s="275"/>
      <c r="AT178" s="275"/>
      <c r="AU178" s="275"/>
      <c r="AV178" s="275"/>
      <c r="AW178" s="275"/>
      <c r="AX178" s="275"/>
      <c r="AY178" s="275"/>
      <c r="AZ178" s="275"/>
    </row>
    <row r="179" spans="1:9" s="275" customFormat="1" ht="12.75" customHeight="1" collapsed="1">
      <c r="A179" s="379" t="s">
        <v>2596</v>
      </c>
      <c r="B179" s="23" t="s">
        <v>2255</v>
      </c>
      <c r="C179" s="73"/>
      <c r="D179" s="40">
        <v>170519.17</v>
      </c>
      <c r="E179" s="40">
        <v>-13327.34</v>
      </c>
      <c r="F179" s="40">
        <v>-47143.45</v>
      </c>
      <c r="G179" s="40">
        <v>382814.95</v>
      </c>
      <c r="H179" s="40">
        <v>13598.27</v>
      </c>
      <c r="I179" s="380"/>
    </row>
    <row r="180" spans="1:9" s="275" customFormat="1" ht="12.75" customHeight="1">
      <c r="A180" s="379"/>
      <c r="B180" s="23"/>
      <c r="C180" s="73"/>
      <c r="D180" s="27"/>
      <c r="E180" s="27"/>
      <c r="F180" s="27"/>
      <c r="G180" s="27"/>
      <c r="H180" s="27"/>
      <c r="I180" s="380"/>
    </row>
    <row r="181" spans="1:9" s="275" customFormat="1" ht="12.75" customHeight="1">
      <c r="A181" s="379"/>
      <c r="B181" s="23" t="s">
        <v>1296</v>
      </c>
      <c r="C181" s="73"/>
      <c r="D181" s="381">
        <f>D176+D179</f>
        <v>207138.84999999971</v>
      </c>
      <c r="E181" s="381">
        <f>E176+E179</f>
        <v>-17032.36000000002</v>
      </c>
      <c r="F181" s="381">
        <f>F176+F179</f>
        <v>181411.67000000016</v>
      </c>
      <c r="G181" s="381">
        <f>G176+G179</f>
        <v>253138.7200000005</v>
      </c>
      <c r="H181" s="381">
        <f>H176+H179</f>
        <v>480785.20999999996</v>
      </c>
      <c r="I181" s="380"/>
    </row>
    <row r="182" spans="3:9" s="275" customFormat="1" ht="12.75">
      <c r="C182" s="382"/>
      <c r="D182" s="383"/>
      <c r="E182" s="383"/>
      <c r="F182" s="383"/>
      <c r="G182" s="383"/>
      <c r="H182" s="383"/>
      <c r="I182" s="384"/>
    </row>
    <row r="183" spans="3:8" s="275" customFormat="1" ht="12.75">
      <c r="C183" s="382"/>
      <c r="D183" s="118"/>
      <c r="E183" s="118"/>
      <c r="F183" s="118"/>
      <c r="G183" s="118"/>
      <c r="H183" s="118"/>
    </row>
    <row r="184" spans="3:8" s="275" customFormat="1" ht="12.75">
      <c r="C184" s="382"/>
      <c r="D184" s="118"/>
      <c r="E184" s="118"/>
      <c r="F184" s="118"/>
      <c r="G184" s="118"/>
      <c r="H184" s="118"/>
    </row>
    <row r="185" spans="3:8" s="275" customFormat="1" ht="12.75">
      <c r="C185" s="382"/>
      <c r="D185" s="118"/>
      <c r="E185" s="118"/>
      <c r="F185" s="118"/>
      <c r="G185" s="118"/>
      <c r="H185" s="118"/>
    </row>
    <row r="186" spans="3:8" s="275" customFormat="1" ht="12.75">
      <c r="C186" s="382"/>
      <c r="D186" s="118"/>
      <c r="E186" s="118"/>
      <c r="F186" s="118"/>
      <c r="G186" s="118"/>
      <c r="H186" s="118"/>
    </row>
    <row r="187" spans="3:8" s="275" customFormat="1" ht="12.75">
      <c r="C187" s="382"/>
      <c r="D187" s="118"/>
      <c r="E187" s="118"/>
      <c r="F187" s="118"/>
      <c r="G187" s="118"/>
      <c r="H187" s="118"/>
    </row>
    <row r="188" spans="3:8" s="275" customFormat="1" ht="12.75">
      <c r="C188" s="382"/>
      <c r="D188" s="118"/>
      <c r="E188" s="118"/>
      <c r="F188" s="118"/>
      <c r="G188" s="118"/>
      <c r="H188" s="118"/>
    </row>
    <row r="189" spans="3:8" s="275" customFormat="1" ht="12.75">
      <c r="C189" s="382"/>
      <c r="D189" s="118"/>
      <c r="E189" s="118"/>
      <c r="F189" s="118"/>
      <c r="G189" s="118"/>
      <c r="H189" s="118"/>
    </row>
    <row r="190" spans="3:8" s="275" customFormat="1" ht="12.75">
      <c r="C190" s="382"/>
      <c r="D190" s="118"/>
      <c r="E190" s="118"/>
      <c r="F190" s="118"/>
      <c r="G190" s="118"/>
      <c r="H190" s="118"/>
    </row>
    <row r="191" spans="3:8" s="275" customFormat="1" ht="12.75">
      <c r="C191" s="382"/>
      <c r="D191" s="118"/>
      <c r="E191" s="118"/>
      <c r="F191" s="118"/>
      <c r="G191" s="118"/>
      <c r="H191" s="118"/>
    </row>
    <row r="192" spans="3:8" s="275" customFormat="1" ht="12.75">
      <c r="C192" s="382"/>
      <c r="D192" s="118"/>
      <c r="E192" s="118"/>
      <c r="F192" s="118"/>
      <c r="G192" s="118"/>
      <c r="H192" s="118"/>
    </row>
    <row r="193" spans="3:8" s="275" customFormat="1" ht="12.75">
      <c r="C193" s="382"/>
      <c r="D193" s="118"/>
      <c r="E193" s="118"/>
      <c r="F193" s="118"/>
      <c r="G193" s="118"/>
      <c r="H193" s="118"/>
    </row>
    <row r="194" spans="3:8" s="275" customFormat="1" ht="12.75">
      <c r="C194" s="382"/>
      <c r="D194" s="118"/>
      <c r="E194" s="118"/>
      <c r="F194" s="118"/>
      <c r="G194" s="118"/>
      <c r="H194" s="118"/>
    </row>
    <row r="195" spans="3:8" s="275" customFormat="1" ht="12.75">
      <c r="C195" s="382"/>
      <c r="D195" s="118"/>
      <c r="E195" s="118"/>
      <c r="F195" s="118"/>
      <c r="G195" s="118"/>
      <c r="H195" s="118"/>
    </row>
    <row r="196" spans="3:8" s="275" customFormat="1" ht="12.75">
      <c r="C196" s="382"/>
      <c r="D196" s="118"/>
      <c r="E196" s="118"/>
      <c r="F196" s="118"/>
      <c r="G196" s="118"/>
      <c r="H196" s="118"/>
    </row>
    <row r="197" spans="3:8" s="275" customFormat="1" ht="12.75">
      <c r="C197" s="382"/>
      <c r="D197" s="118"/>
      <c r="E197" s="118"/>
      <c r="F197" s="118"/>
      <c r="G197" s="118"/>
      <c r="H197" s="118"/>
    </row>
    <row r="198" spans="3:8" s="275" customFormat="1" ht="12.75">
      <c r="C198" s="382"/>
      <c r="D198" s="118"/>
      <c r="E198" s="118"/>
      <c r="F198" s="118"/>
      <c r="G198" s="118"/>
      <c r="H198" s="118"/>
    </row>
    <row r="199" spans="3:8" s="275" customFormat="1" ht="12.75">
      <c r="C199" s="382"/>
      <c r="D199" s="118"/>
      <c r="E199" s="118"/>
      <c r="F199" s="118"/>
      <c r="G199" s="118"/>
      <c r="H199" s="118"/>
    </row>
    <row r="200" spans="3:8" s="275" customFormat="1" ht="12.75">
      <c r="C200" s="382"/>
      <c r="D200" s="118"/>
      <c r="E200" s="118"/>
      <c r="F200" s="118"/>
      <c r="G200" s="118"/>
      <c r="H200" s="118"/>
    </row>
    <row r="201" spans="3:8" s="275" customFormat="1" ht="12.75">
      <c r="C201" s="382"/>
      <c r="D201" s="118"/>
      <c r="E201" s="118"/>
      <c r="F201" s="118"/>
      <c r="G201" s="118"/>
      <c r="H201" s="118"/>
    </row>
    <row r="202" spans="3:8" s="275" customFormat="1" ht="12.75">
      <c r="C202" s="382"/>
      <c r="D202" s="118"/>
      <c r="E202" s="118"/>
      <c r="F202" s="118"/>
      <c r="G202" s="118"/>
      <c r="H202" s="118"/>
    </row>
    <row r="203" spans="3:8" s="275" customFormat="1" ht="12.75">
      <c r="C203" s="382"/>
      <c r="D203" s="118"/>
      <c r="E203" s="118"/>
      <c r="F203" s="118"/>
      <c r="G203" s="118"/>
      <c r="H203" s="118"/>
    </row>
    <row r="204" spans="3:8" s="275" customFormat="1" ht="12.75">
      <c r="C204" s="382"/>
      <c r="D204" s="118"/>
      <c r="E204" s="118"/>
      <c r="F204" s="118"/>
      <c r="G204" s="118"/>
      <c r="H204" s="118"/>
    </row>
    <row r="205" spans="3:8" s="275" customFormat="1" ht="12.75">
      <c r="C205" s="382"/>
      <c r="D205" s="118"/>
      <c r="E205" s="118"/>
      <c r="F205" s="118"/>
      <c r="G205" s="118"/>
      <c r="H205" s="118"/>
    </row>
    <row r="206" spans="3:8" s="275" customFormat="1" ht="12.75">
      <c r="C206" s="382"/>
      <c r="D206" s="118"/>
      <c r="E206" s="118"/>
      <c r="F206" s="118"/>
      <c r="G206" s="118"/>
      <c r="H206" s="118"/>
    </row>
    <row r="207" spans="3:8" s="275" customFormat="1" ht="12.75">
      <c r="C207" s="382"/>
      <c r="D207" s="118"/>
      <c r="E207" s="118"/>
      <c r="F207" s="118"/>
      <c r="G207" s="118"/>
      <c r="H207" s="118"/>
    </row>
    <row r="208" spans="3:8" s="275" customFormat="1" ht="12.75">
      <c r="C208" s="382"/>
      <c r="D208" s="118"/>
      <c r="E208" s="118"/>
      <c r="F208" s="118"/>
      <c r="G208" s="118"/>
      <c r="H208" s="118"/>
    </row>
    <row r="209" spans="3:8" s="275" customFormat="1" ht="12.75">
      <c r="C209" s="382"/>
      <c r="D209" s="118"/>
      <c r="E209" s="118"/>
      <c r="F209" s="118"/>
      <c r="G209" s="118"/>
      <c r="H209" s="118"/>
    </row>
    <row r="210" spans="3:8" s="275" customFormat="1" ht="12.75">
      <c r="C210" s="382"/>
      <c r="D210" s="118"/>
      <c r="E210" s="118"/>
      <c r="F210" s="118"/>
      <c r="G210" s="118"/>
      <c r="H210" s="118"/>
    </row>
    <row r="211" spans="3:8" s="275" customFormat="1" ht="12.75">
      <c r="C211" s="382"/>
      <c r="D211" s="118"/>
      <c r="E211" s="118"/>
      <c r="F211" s="118"/>
      <c r="G211" s="118"/>
      <c r="H211" s="118"/>
    </row>
    <row r="212" spans="3:8" s="275" customFormat="1" ht="12.75">
      <c r="C212" s="382"/>
      <c r="D212" s="118"/>
      <c r="E212" s="118"/>
      <c r="F212" s="118"/>
      <c r="G212" s="118"/>
      <c r="H212" s="118"/>
    </row>
    <row r="213" spans="3:8" s="275" customFormat="1" ht="12.75">
      <c r="C213" s="382"/>
      <c r="D213" s="118"/>
      <c r="E213" s="118"/>
      <c r="F213" s="118"/>
      <c r="G213" s="118"/>
      <c r="H213" s="118"/>
    </row>
    <row r="214" spans="3:8" s="275" customFormat="1" ht="12.75">
      <c r="C214" s="382"/>
      <c r="D214" s="118"/>
      <c r="E214" s="118"/>
      <c r="F214" s="118"/>
      <c r="G214" s="118"/>
      <c r="H214" s="118"/>
    </row>
    <row r="215" spans="3:8" s="275" customFormat="1" ht="12.75">
      <c r="C215" s="382"/>
      <c r="D215" s="118"/>
      <c r="E215" s="118"/>
      <c r="F215" s="118"/>
      <c r="G215" s="118"/>
      <c r="H215" s="118"/>
    </row>
    <row r="216" spans="3:8" s="275" customFormat="1" ht="12.75">
      <c r="C216" s="382"/>
      <c r="D216" s="118"/>
      <c r="E216" s="118"/>
      <c r="F216" s="118"/>
      <c r="G216" s="118"/>
      <c r="H216" s="118"/>
    </row>
    <row r="217" spans="3:8" s="275" customFormat="1" ht="12.75">
      <c r="C217" s="382"/>
      <c r="D217" s="118"/>
      <c r="E217" s="118"/>
      <c r="F217" s="118"/>
      <c r="G217" s="118"/>
      <c r="H217" s="118"/>
    </row>
    <row r="218" spans="3:8" s="275" customFormat="1" ht="12.75">
      <c r="C218" s="382"/>
      <c r="D218" s="118"/>
      <c r="E218" s="118"/>
      <c r="F218" s="118"/>
      <c r="G218" s="118"/>
      <c r="H218" s="118"/>
    </row>
    <row r="219" spans="3:8" s="275" customFormat="1" ht="12.75">
      <c r="C219" s="382"/>
      <c r="D219" s="118"/>
      <c r="E219" s="118"/>
      <c r="F219" s="118"/>
      <c r="G219" s="118"/>
      <c r="H219" s="118"/>
    </row>
    <row r="220" spans="3:8" s="275" customFormat="1" ht="12.75">
      <c r="C220" s="382"/>
      <c r="D220" s="118"/>
      <c r="E220" s="118"/>
      <c r="F220" s="118"/>
      <c r="G220" s="118"/>
      <c r="H220" s="118"/>
    </row>
    <row r="221" spans="3:8" s="275" customFormat="1" ht="12.75">
      <c r="C221" s="382"/>
      <c r="D221" s="118"/>
      <c r="E221" s="118"/>
      <c r="F221" s="118"/>
      <c r="G221" s="118"/>
      <c r="H221" s="118"/>
    </row>
    <row r="222" spans="3:8" s="275" customFormat="1" ht="12.75">
      <c r="C222" s="382"/>
      <c r="D222" s="118"/>
      <c r="E222" s="118"/>
      <c r="F222" s="118"/>
      <c r="G222" s="118"/>
      <c r="H222" s="118"/>
    </row>
    <row r="223" spans="3:8" s="275" customFormat="1" ht="12.75">
      <c r="C223" s="382"/>
      <c r="D223" s="118"/>
      <c r="E223" s="118"/>
      <c r="F223" s="118"/>
      <c r="G223" s="118"/>
      <c r="H223" s="118"/>
    </row>
    <row r="224" spans="3:8" s="275" customFormat="1" ht="12.75">
      <c r="C224" s="382"/>
      <c r="D224" s="118"/>
      <c r="E224" s="118"/>
      <c r="F224" s="118"/>
      <c r="G224" s="118"/>
      <c r="H224" s="118"/>
    </row>
    <row r="225" spans="3:8" s="275" customFormat="1" ht="12.75">
      <c r="C225" s="382"/>
      <c r="D225" s="118"/>
      <c r="E225" s="118"/>
      <c r="F225" s="118"/>
      <c r="G225" s="118"/>
      <c r="H225" s="118"/>
    </row>
    <row r="226" spans="3:8" s="275" customFormat="1" ht="12.75">
      <c r="C226" s="382"/>
      <c r="D226" s="118"/>
      <c r="E226" s="118"/>
      <c r="F226" s="118"/>
      <c r="G226" s="118"/>
      <c r="H226" s="118"/>
    </row>
    <row r="227" spans="3:8" s="275" customFormat="1" ht="12.75">
      <c r="C227" s="382"/>
      <c r="D227" s="118"/>
      <c r="E227" s="118"/>
      <c r="F227" s="118"/>
      <c r="G227" s="118"/>
      <c r="H227" s="118"/>
    </row>
    <row r="228" spans="3:8" s="275" customFormat="1" ht="12.75">
      <c r="C228" s="382"/>
      <c r="D228" s="118"/>
      <c r="E228" s="118"/>
      <c r="F228" s="118"/>
      <c r="G228" s="118"/>
      <c r="H228" s="118"/>
    </row>
    <row r="229" spans="3:8" s="275" customFormat="1" ht="12.75">
      <c r="C229" s="382"/>
      <c r="D229" s="118"/>
      <c r="E229" s="118"/>
      <c r="F229" s="118"/>
      <c r="G229" s="118"/>
      <c r="H229" s="118"/>
    </row>
    <row r="230" spans="3:8" s="275" customFormat="1" ht="12.75">
      <c r="C230" s="382"/>
      <c r="D230" s="118"/>
      <c r="E230" s="118"/>
      <c r="F230" s="118"/>
      <c r="G230" s="118"/>
      <c r="H230" s="118"/>
    </row>
    <row r="231" spans="3:8" s="275" customFormat="1" ht="12.75">
      <c r="C231" s="382"/>
      <c r="D231" s="118"/>
      <c r="E231" s="118"/>
      <c r="F231" s="118"/>
      <c r="G231" s="118"/>
      <c r="H231" s="118"/>
    </row>
    <row r="232" spans="3:8" s="275" customFormat="1" ht="12.75">
      <c r="C232" s="382"/>
      <c r="D232" s="118"/>
      <c r="E232" s="118"/>
      <c r="F232" s="118"/>
      <c r="G232" s="118"/>
      <c r="H232" s="118"/>
    </row>
    <row r="233" spans="3:8" s="275" customFormat="1" ht="12.75">
      <c r="C233" s="382"/>
      <c r="D233" s="118"/>
      <c r="E233" s="118"/>
      <c r="F233" s="118"/>
      <c r="G233" s="118"/>
      <c r="H233" s="118"/>
    </row>
    <row r="234" spans="3:8" s="275" customFormat="1" ht="12.75">
      <c r="C234" s="382"/>
      <c r="D234" s="118"/>
      <c r="E234" s="118"/>
      <c r="F234" s="118"/>
      <c r="G234" s="118"/>
      <c r="H234" s="118"/>
    </row>
    <row r="235" spans="3:8" s="275" customFormat="1" ht="12.75">
      <c r="C235" s="382"/>
      <c r="D235" s="118"/>
      <c r="E235" s="118"/>
      <c r="F235" s="118"/>
      <c r="G235" s="118"/>
      <c r="H235" s="118"/>
    </row>
    <row r="236" spans="3:8" s="275" customFormat="1" ht="12.75">
      <c r="C236" s="382"/>
      <c r="D236" s="118"/>
      <c r="E236" s="118"/>
      <c r="F236" s="118"/>
      <c r="G236" s="118"/>
      <c r="H236" s="118"/>
    </row>
    <row r="237" spans="3:8" s="275" customFormat="1" ht="12.75">
      <c r="C237" s="382"/>
      <c r="D237" s="118"/>
      <c r="E237" s="118"/>
      <c r="F237" s="118"/>
      <c r="G237" s="118"/>
      <c r="H237" s="118"/>
    </row>
    <row r="238" spans="3:8" s="275" customFormat="1" ht="12.75">
      <c r="C238" s="382"/>
      <c r="D238" s="118"/>
      <c r="E238" s="118"/>
      <c r="F238" s="118"/>
      <c r="G238" s="118"/>
      <c r="H238" s="118"/>
    </row>
    <row r="239" spans="3:8" s="275" customFormat="1" ht="12.75">
      <c r="C239" s="382"/>
      <c r="D239" s="118"/>
      <c r="E239" s="118"/>
      <c r="F239" s="118"/>
      <c r="G239" s="118"/>
      <c r="H239" s="118"/>
    </row>
    <row r="240" spans="3:8" s="275" customFormat="1" ht="12.75">
      <c r="C240" s="382"/>
      <c r="D240" s="118"/>
      <c r="E240" s="118"/>
      <c r="F240" s="118"/>
      <c r="G240" s="118"/>
      <c r="H240" s="118"/>
    </row>
    <row r="241" spans="3:8" s="275" customFormat="1" ht="12.75">
      <c r="C241" s="382"/>
      <c r="D241" s="118"/>
      <c r="E241" s="118"/>
      <c r="F241" s="118"/>
      <c r="G241" s="118"/>
      <c r="H241" s="118"/>
    </row>
    <row r="242" spans="3:8" s="275" customFormat="1" ht="12.75">
      <c r="C242" s="382"/>
      <c r="D242" s="118"/>
      <c r="E242" s="118"/>
      <c r="F242" s="118"/>
      <c r="G242" s="118"/>
      <c r="H242" s="118"/>
    </row>
    <row r="243" spans="3:8" s="275" customFormat="1" ht="12.75">
      <c r="C243" s="382"/>
      <c r="D243" s="118"/>
      <c r="E243" s="118"/>
      <c r="F243" s="118"/>
      <c r="G243" s="118"/>
      <c r="H243" s="118"/>
    </row>
    <row r="244" spans="3:8" s="275" customFormat="1" ht="12.75">
      <c r="C244" s="382"/>
      <c r="D244" s="118"/>
      <c r="E244" s="118"/>
      <c r="F244" s="118"/>
      <c r="G244" s="118"/>
      <c r="H244" s="118"/>
    </row>
    <row r="245" spans="3:8" s="275" customFormat="1" ht="12.75">
      <c r="C245" s="382"/>
      <c r="D245" s="118"/>
      <c r="E245" s="118"/>
      <c r="F245" s="118"/>
      <c r="G245" s="118"/>
      <c r="H245" s="118"/>
    </row>
    <row r="246" spans="3:8" s="275" customFormat="1" ht="12.75">
      <c r="C246" s="382"/>
      <c r="D246" s="118"/>
      <c r="E246" s="118"/>
      <c r="F246" s="118"/>
      <c r="G246" s="118"/>
      <c r="H246" s="118"/>
    </row>
    <row r="247" spans="3:8" s="275" customFormat="1" ht="12.75">
      <c r="C247" s="382"/>
      <c r="D247" s="118"/>
      <c r="E247" s="118"/>
      <c r="F247" s="118"/>
      <c r="G247" s="118"/>
      <c r="H247" s="118"/>
    </row>
    <row r="248" spans="3:8" s="275" customFormat="1" ht="12.75">
      <c r="C248" s="382"/>
      <c r="D248" s="118"/>
      <c r="E248" s="118"/>
      <c r="F248" s="118"/>
      <c r="G248" s="118"/>
      <c r="H248" s="118"/>
    </row>
    <row r="249" spans="3:8" s="275" customFormat="1" ht="12.75">
      <c r="C249" s="382"/>
      <c r="D249" s="118"/>
      <c r="E249" s="118"/>
      <c r="F249" s="118"/>
      <c r="G249" s="118"/>
      <c r="H249" s="118"/>
    </row>
    <row r="250" spans="3:8" s="275" customFormat="1" ht="12.75">
      <c r="C250" s="382"/>
      <c r="D250" s="118"/>
      <c r="E250" s="118"/>
      <c r="F250" s="118"/>
      <c r="G250" s="118"/>
      <c r="H250" s="118"/>
    </row>
    <row r="251" spans="3:8" s="275" customFormat="1" ht="12.75">
      <c r="C251" s="382"/>
      <c r="D251" s="118"/>
      <c r="E251" s="118"/>
      <c r="F251" s="118"/>
      <c r="G251" s="118"/>
      <c r="H251" s="118"/>
    </row>
    <row r="252" spans="3:8" s="275" customFormat="1" ht="12.75">
      <c r="C252" s="382"/>
      <c r="D252" s="118"/>
      <c r="E252" s="118"/>
      <c r="F252" s="118"/>
      <c r="G252" s="118"/>
      <c r="H252" s="118"/>
    </row>
    <row r="253" spans="3:8" s="275" customFormat="1" ht="12.75">
      <c r="C253" s="382"/>
      <c r="D253" s="118"/>
      <c r="E253" s="118"/>
      <c r="F253" s="118"/>
      <c r="G253" s="118"/>
      <c r="H253" s="118"/>
    </row>
    <row r="254" spans="3:8" s="275" customFormat="1" ht="12.75">
      <c r="C254" s="382"/>
      <c r="D254" s="118"/>
      <c r="E254" s="118"/>
      <c r="F254" s="118"/>
      <c r="G254" s="118"/>
      <c r="H254" s="118"/>
    </row>
    <row r="255" spans="3:8" s="275" customFormat="1" ht="12.75">
      <c r="C255" s="382"/>
      <c r="D255" s="118"/>
      <c r="E255" s="118"/>
      <c r="F255" s="118"/>
      <c r="G255" s="118"/>
      <c r="H255" s="118"/>
    </row>
    <row r="256" spans="3:8" s="275" customFormat="1" ht="12.75">
      <c r="C256" s="382"/>
      <c r="D256" s="118"/>
      <c r="E256" s="118"/>
      <c r="F256" s="118"/>
      <c r="G256" s="118"/>
      <c r="H256" s="118"/>
    </row>
    <row r="257" spans="3:8" s="275" customFormat="1" ht="12.75">
      <c r="C257" s="382"/>
      <c r="D257" s="118"/>
      <c r="E257" s="118"/>
      <c r="F257" s="118"/>
      <c r="G257" s="118"/>
      <c r="H257" s="118"/>
    </row>
    <row r="258" spans="3:8" s="275" customFormat="1" ht="12.75">
      <c r="C258" s="382"/>
      <c r="D258" s="118"/>
      <c r="E258" s="118"/>
      <c r="F258" s="118"/>
      <c r="G258" s="118"/>
      <c r="H258" s="118"/>
    </row>
    <row r="259" spans="3:8" s="275" customFormat="1" ht="12.75">
      <c r="C259" s="382"/>
      <c r="D259" s="118"/>
      <c r="E259" s="118"/>
      <c r="F259" s="118"/>
      <c r="G259" s="118"/>
      <c r="H259" s="118"/>
    </row>
    <row r="260" spans="3:8" s="275" customFormat="1" ht="12.75">
      <c r="C260" s="382"/>
      <c r="D260" s="118"/>
      <c r="E260" s="118"/>
      <c r="F260" s="118"/>
      <c r="G260" s="118"/>
      <c r="H260" s="118"/>
    </row>
    <row r="261" spans="3:8" s="275" customFormat="1" ht="12.75">
      <c r="C261" s="382"/>
      <c r="D261" s="118"/>
      <c r="E261" s="118"/>
      <c r="F261" s="118"/>
      <c r="G261" s="118"/>
      <c r="H261" s="118"/>
    </row>
    <row r="262" spans="3:8" s="275" customFormat="1" ht="12.75">
      <c r="C262" s="382"/>
      <c r="D262" s="118"/>
      <c r="E262" s="118"/>
      <c r="F262" s="118"/>
      <c r="G262" s="118"/>
      <c r="H262" s="118"/>
    </row>
    <row r="263" spans="3:8" s="275" customFormat="1" ht="12.75">
      <c r="C263" s="382"/>
      <c r="D263" s="118"/>
      <c r="E263" s="118"/>
      <c r="F263" s="118"/>
      <c r="G263" s="118"/>
      <c r="H263" s="118"/>
    </row>
    <row r="264" spans="3:8" s="275" customFormat="1" ht="12.75">
      <c r="C264" s="382"/>
      <c r="D264" s="118"/>
      <c r="E264" s="118"/>
      <c r="F264" s="118"/>
      <c r="G264" s="118"/>
      <c r="H264" s="118"/>
    </row>
    <row r="265" spans="3:8" s="275" customFormat="1" ht="12.75">
      <c r="C265" s="382"/>
      <c r="D265" s="118"/>
      <c r="E265" s="118"/>
      <c r="F265" s="118"/>
      <c r="G265" s="118"/>
      <c r="H265" s="118"/>
    </row>
    <row r="266" spans="3:8" s="275" customFormat="1" ht="12.75">
      <c r="C266" s="382"/>
      <c r="D266" s="118"/>
      <c r="E266" s="118"/>
      <c r="F266" s="118"/>
      <c r="G266" s="118"/>
      <c r="H266" s="118"/>
    </row>
    <row r="267" spans="3:8" s="275" customFormat="1" ht="12.75">
      <c r="C267" s="382"/>
      <c r="D267" s="118"/>
      <c r="E267" s="118"/>
      <c r="F267" s="118"/>
      <c r="G267" s="118"/>
      <c r="H267" s="118"/>
    </row>
    <row r="268" spans="3:8" s="275" customFormat="1" ht="12.75">
      <c r="C268" s="382"/>
      <c r="D268" s="118"/>
      <c r="E268" s="118"/>
      <c r="F268" s="118"/>
      <c r="G268" s="118"/>
      <c r="H268" s="118"/>
    </row>
    <row r="269" spans="3:8" s="275" customFormat="1" ht="12.75">
      <c r="C269" s="382"/>
      <c r="D269" s="118"/>
      <c r="E269" s="118"/>
      <c r="F269" s="118"/>
      <c r="G269" s="118"/>
      <c r="H269" s="118"/>
    </row>
    <row r="270" spans="3:8" s="275" customFormat="1" ht="12.75">
      <c r="C270" s="382"/>
      <c r="D270" s="118"/>
      <c r="E270" s="118"/>
      <c r="F270" s="118"/>
      <c r="G270" s="118"/>
      <c r="H270" s="118"/>
    </row>
    <row r="271" spans="3:8" s="275" customFormat="1" ht="12.75">
      <c r="C271" s="382"/>
      <c r="D271" s="118"/>
      <c r="E271" s="118"/>
      <c r="F271" s="118"/>
      <c r="G271" s="118"/>
      <c r="H271" s="118"/>
    </row>
    <row r="272" spans="3:8" s="275" customFormat="1" ht="12.75">
      <c r="C272" s="382"/>
      <c r="D272" s="118"/>
      <c r="E272" s="118"/>
      <c r="F272" s="118"/>
      <c r="G272" s="118"/>
      <c r="H272" s="118"/>
    </row>
    <row r="273" spans="3:8" s="275" customFormat="1" ht="12.75">
      <c r="C273" s="382"/>
      <c r="D273" s="118"/>
      <c r="E273" s="118"/>
      <c r="F273" s="118"/>
      <c r="G273" s="118"/>
      <c r="H273" s="118"/>
    </row>
    <row r="274" spans="3:8" s="275" customFormat="1" ht="12.75">
      <c r="C274" s="382"/>
      <c r="D274" s="118"/>
      <c r="E274" s="118"/>
      <c r="F274" s="118"/>
      <c r="G274" s="118"/>
      <c r="H274" s="118"/>
    </row>
    <row r="275" spans="3:8" s="275" customFormat="1" ht="12.75">
      <c r="C275" s="382"/>
      <c r="D275" s="118"/>
      <c r="E275" s="118"/>
      <c r="F275" s="118"/>
      <c r="G275" s="118"/>
      <c r="H275" s="118"/>
    </row>
    <row r="276" spans="3:8" s="275" customFormat="1" ht="12.75">
      <c r="C276" s="382"/>
      <c r="D276" s="118"/>
      <c r="E276" s="118"/>
      <c r="F276" s="118"/>
      <c r="G276" s="118"/>
      <c r="H276" s="118"/>
    </row>
    <row r="277" spans="3:8" s="275" customFormat="1" ht="12.75">
      <c r="C277" s="382"/>
      <c r="D277" s="118"/>
      <c r="E277" s="118"/>
      <c r="F277" s="118"/>
      <c r="G277" s="118"/>
      <c r="H277" s="118"/>
    </row>
    <row r="278" spans="3:8" s="275" customFormat="1" ht="12.75">
      <c r="C278" s="382"/>
      <c r="D278" s="118"/>
      <c r="E278" s="118"/>
      <c r="F278" s="118"/>
      <c r="G278" s="118"/>
      <c r="H278" s="118"/>
    </row>
    <row r="279" spans="3:8" s="275" customFormat="1" ht="12.75">
      <c r="C279" s="382"/>
      <c r="D279" s="118"/>
      <c r="E279" s="118"/>
      <c r="F279" s="118"/>
      <c r="G279" s="118"/>
      <c r="H279" s="118"/>
    </row>
    <row r="280" spans="3:8" s="275" customFormat="1" ht="12.75">
      <c r="C280" s="382"/>
      <c r="D280" s="118"/>
      <c r="E280" s="118"/>
      <c r="F280" s="118"/>
      <c r="G280" s="118"/>
      <c r="H280" s="118"/>
    </row>
    <row r="281" spans="3:8" s="275" customFormat="1" ht="12.75">
      <c r="C281" s="382"/>
      <c r="D281" s="118"/>
      <c r="E281" s="118"/>
      <c r="F281" s="118"/>
      <c r="G281" s="118"/>
      <c r="H281" s="118"/>
    </row>
    <row r="282" spans="3:8" s="275" customFormat="1" ht="12.75">
      <c r="C282" s="382"/>
      <c r="D282" s="118"/>
      <c r="E282" s="118"/>
      <c r="F282" s="118"/>
      <c r="G282" s="118"/>
      <c r="H282" s="118"/>
    </row>
    <row r="283" spans="3:8" s="275" customFormat="1" ht="12.75">
      <c r="C283" s="382"/>
      <c r="D283" s="118"/>
      <c r="E283" s="118"/>
      <c r="F283" s="118"/>
      <c r="G283" s="118"/>
      <c r="H283" s="118"/>
    </row>
    <row r="284" spans="3:8" s="275" customFormat="1" ht="12.75">
      <c r="C284" s="382"/>
      <c r="D284" s="118"/>
      <c r="E284" s="118"/>
      <c r="F284" s="118"/>
      <c r="G284" s="118"/>
      <c r="H284" s="118"/>
    </row>
    <row r="285" spans="3:8" s="275" customFormat="1" ht="12.75">
      <c r="C285" s="382"/>
      <c r="D285" s="118"/>
      <c r="E285" s="118"/>
      <c r="F285" s="118"/>
      <c r="G285" s="118"/>
      <c r="H285" s="118"/>
    </row>
    <row r="286" spans="3:8" s="275" customFormat="1" ht="12.75">
      <c r="C286" s="382"/>
      <c r="D286" s="118"/>
      <c r="E286" s="118"/>
      <c r="F286" s="118"/>
      <c r="G286" s="118"/>
      <c r="H286" s="118"/>
    </row>
    <row r="287" spans="3:8" s="275" customFormat="1" ht="12.75">
      <c r="C287" s="382"/>
      <c r="D287" s="118"/>
      <c r="E287" s="118"/>
      <c r="F287" s="118"/>
      <c r="G287" s="118"/>
      <c r="H287" s="118"/>
    </row>
    <row r="288" spans="3:8" s="275" customFormat="1" ht="12.75">
      <c r="C288" s="382"/>
      <c r="D288" s="118"/>
      <c r="E288" s="118"/>
      <c r="F288" s="118"/>
      <c r="G288" s="118"/>
      <c r="H288" s="118"/>
    </row>
    <row r="289" spans="3:8" s="275" customFormat="1" ht="12.75">
      <c r="C289" s="382"/>
      <c r="D289" s="118"/>
      <c r="E289" s="118"/>
      <c r="F289" s="118"/>
      <c r="G289" s="118"/>
      <c r="H289" s="118"/>
    </row>
    <row r="290" spans="3:8" s="275" customFormat="1" ht="12.75">
      <c r="C290" s="382"/>
      <c r="D290" s="118"/>
      <c r="E290" s="118"/>
      <c r="F290" s="118"/>
      <c r="G290" s="118"/>
      <c r="H290" s="118"/>
    </row>
    <row r="291" spans="3:8" s="275" customFormat="1" ht="12.75">
      <c r="C291" s="382"/>
      <c r="D291" s="118"/>
      <c r="E291" s="118"/>
      <c r="F291" s="118"/>
      <c r="G291" s="118"/>
      <c r="H291" s="118"/>
    </row>
    <row r="292" spans="3:8" s="275" customFormat="1" ht="12.75">
      <c r="C292" s="382"/>
      <c r="D292" s="118"/>
      <c r="E292" s="118"/>
      <c r="F292" s="118"/>
      <c r="G292" s="118"/>
      <c r="H292" s="118"/>
    </row>
    <row r="293" spans="3:8" s="275" customFormat="1" ht="12.75">
      <c r="C293" s="382"/>
      <c r="D293" s="118"/>
      <c r="E293" s="118"/>
      <c r="F293" s="118"/>
      <c r="G293" s="118"/>
      <c r="H293" s="118"/>
    </row>
    <row r="294" spans="3:8" s="275" customFormat="1" ht="12.75">
      <c r="C294" s="382"/>
      <c r="D294" s="118"/>
      <c r="E294" s="118"/>
      <c r="F294" s="118"/>
      <c r="G294" s="118"/>
      <c r="H294" s="118"/>
    </row>
    <row r="295" spans="3:8" s="275" customFormat="1" ht="12.75">
      <c r="C295" s="382"/>
      <c r="D295" s="118"/>
      <c r="E295" s="118"/>
      <c r="F295" s="118"/>
      <c r="G295" s="118"/>
      <c r="H295" s="118"/>
    </row>
    <row r="296" spans="3:8" s="275" customFormat="1" ht="12.75">
      <c r="C296" s="382"/>
      <c r="D296" s="118"/>
      <c r="E296" s="118"/>
      <c r="F296" s="118"/>
      <c r="G296" s="118"/>
      <c r="H296" s="118"/>
    </row>
  </sheetData>
  <printOptions horizontalCentered="1"/>
  <pageMargins left="0.5" right="0.5" top="0.75" bottom="0.5" header="0.5" footer="0.5"/>
  <pageSetup horizontalDpi="600" verticalDpi="600" orientation="landscape" scale="75" r:id="rId1"/>
</worksheet>
</file>

<file path=xl/worksheets/sheet11.xml><?xml version="1.0" encoding="utf-8"?>
<worksheet xmlns="http://schemas.openxmlformats.org/spreadsheetml/2006/main" xmlns:r="http://schemas.openxmlformats.org/officeDocument/2006/relationships">
  <dimension ref="A1:AO221"/>
  <sheetViews>
    <sheetView workbookViewId="0" topLeftCell="B2">
      <selection activeCell="B5" sqref="B5"/>
    </sheetView>
  </sheetViews>
  <sheetFormatPr defaultColWidth="9.140625" defaultRowHeight="12.75" outlineLevelRow="1"/>
  <cols>
    <col min="1" max="1" width="4.7109375" style="385" hidden="1" customWidth="1"/>
    <col min="2" max="2" width="3.8515625" style="401" customWidth="1"/>
    <col min="3" max="3" width="28.57421875" style="416" hidden="1" customWidth="1"/>
    <col min="4" max="4" width="53.7109375" style="416" customWidth="1"/>
    <col min="5" max="5" width="1.57421875" style="416" customWidth="1"/>
    <col min="6" max="6" width="15.140625" style="431" customWidth="1"/>
    <col min="7" max="7" width="16.00390625" style="418" customWidth="1"/>
    <col min="8" max="8" width="16.28125" style="419" customWidth="1"/>
    <col min="9" max="9" width="15.8515625" style="419" customWidth="1"/>
    <col min="10" max="11" width="16.140625" style="419" customWidth="1"/>
    <col min="12" max="12" width="17.28125" style="419" customWidth="1"/>
    <col min="13" max="13" width="11.57421875" style="385" hidden="1" customWidth="1"/>
    <col min="14" max="14" width="0" style="385" hidden="1" customWidth="1"/>
    <col min="15" max="15" width="9.140625" style="385" hidden="1" customWidth="1"/>
    <col min="16" max="16384" width="9.140625" style="385" customWidth="1"/>
  </cols>
  <sheetData>
    <row r="1" spans="1:41" ht="12.75" hidden="1">
      <c r="A1" s="385" t="s">
        <v>209</v>
      </c>
      <c r="B1" s="386" t="s">
        <v>1196</v>
      </c>
      <c r="C1" s="387" t="s">
        <v>1197</v>
      </c>
      <c r="D1" s="387" t="s">
        <v>1198</v>
      </c>
      <c r="E1" s="387"/>
      <c r="F1" s="388" t="s">
        <v>368</v>
      </c>
      <c r="G1" s="389" t="s">
        <v>369</v>
      </c>
      <c r="H1" s="390" t="s">
        <v>370</v>
      </c>
      <c r="I1" s="390" t="s">
        <v>371</v>
      </c>
      <c r="J1" s="390" t="s">
        <v>372</v>
      </c>
      <c r="K1" s="390" t="s">
        <v>373</v>
      </c>
      <c r="L1" s="390" t="s">
        <v>1198</v>
      </c>
      <c r="P1" s="434"/>
      <c r="Q1" s="434"/>
      <c r="R1" s="434"/>
      <c r="S1" s="434"/>
      <c r="T1" s="434"/>
      <c r="U1" s="434"/>
      <c r="V1" s="434"/>
      <c r="W1" s="434"/>
      <c r="X1" s="434"/>
      <c r="Y1" s="434"/>
      <c r="Z1" s="434"/>
      <c r="AA1" s="434"/>
      <c r="AB1" s="434"/>
      <c r="AC1" s="434"/>
      <c r="AD1" s="434"/>
      <c r="AE1" s="434"/>
      <c r="AF1" s="434"/>
      <c r="AG1" s="434"/>
      <c r="AH1" s="434"/>
      <c r="AI1" s="434"/>
      <c r="AJ1" s="434"/>
      <c r="AK1" s="434"/>
      <c r="AL1" s="434"/>
      <c r="AM1" s="434"/>
      <c r="AN1" s="434"/>
      <c r="AO1" s="434"/>
    </row>
    <row r="2" spans="1:41" s="400" customFormat="1" ht="15.75" customHeight="1">
      <c r="A2" s="391"/>
      <c r="B2" s="392" t="s">
        <v>1199</v>
      </c>
      <c r="C2" s="393"/>
      <c r="D2" s="394"/>
      <c r="E2" s="285"/>
      <c r="F2" s="395"/>
      <c r="G2" s="395"/>
      <c r="H2" s="396" t="s">
        <v>1196</v>
      </c>
      <c r="I2" s="395"/>
      <c r="J2" s="397"/>
      <c r="K2" s="395"/>
      <c r="L2" s="398"/>
      <c r="M2" s="399"/>
      <c r="N2" s="400" t="s">
        <v>1364</v>
      </c>
      <c r="O2" s="391" t="s">
        <v>213</v>
      </c>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row>
    <row r="3" spans="1:41" ht="15.75" customHeight="1">
      <c r="A3" s="401"/>
      <c r="B3" s="176" t="s">
        <v>374</v>
      </c>
      <c r="C3" s="402"/>
      <c r="D3" s="403"/>
      <c r="E3" s="404"/>
      <c r="F3" s="330"/>
      <c r="G3" s="330"/>
      <c r="H3" s="331"/>
      <c r="I3" s="405"/>
      <c r="J3" s="330"/>
      <c r="K3" s="330"/>
      <c r="L3" s="406"/>
      <c r="M3" s="407"/>
      <c r="O3" s="401" t="s">
        <v>375</v>
      </c>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row>
    <row r="4" spans="1:41" ht="15.75" customHeight="1">
      <c r="A4" s="401"/>
      <c r="B4" s="291" t="s">
        <v>2664</v>
      </c>
      <c r="C4" s="402"/>
      <c r="D4" s="403"/>
      <c r="E4" s="404"/>
      <c r="F4" s="330"/>
      <c r="G4" s="330"/>
      <c r="H4" s="330"/>
      <c r="I4" s="330"/>
      <c r="J4" s="330"/>
      <c r="K4" s="330"/>
      <c r="L4" s="408"/>
      <c r="M4" s="407"/>
      <c r="O4" s="401" t="s">
        <v>1363</v>
      </c>
      <c r="P4" s="436"/>
      <c r="Q4" s="436"/>
      <c r="R4" s="436"/>
      <c r="S4" s="436"/>
      <c r="T4" s="436"/>
      <c r="U4" s="436"/>
      <c r="V4" s="436"/>
      <c r="W4" s="436"/>
      <c r="X4" s="436"/>
      <c r="Y4" s="436"/>
      <c r="Z4" s="436"/>
      <c r="AA4" s="436"/>
      <c r="AB4" s="436"/>
      <c r="AC4" s="436"/>
      <c r="AD4" s="436"/>
      <c r="AE4" s="436"/>
      <c r="AF4" s="436"/>
      <c r="AG4" s="436"/>
      <c r="AH4" s="436"/>
      <c r="AI4" s="436"/>
      <c r="AJ4" s="436"/>
      <c r="AK4" s="436"/>
      <c r="AL4" s="436"/>
      <c r="AM4" s="436"/>
      <c r="AN4" s="436"/>
      <c r="AO4" s="436"/>
    </row>
    <row r="5" spans="1:41" ht="12.75" customHeight="1">
      <c r="A5" s="401"/>
      <c r="B5" s="291"/>
      <c r="C5" s="402"/>
      <c r="D5" s="403"/>
      <c r="E5" s="404"/>
      <c r="F5" s="330"/>
      <c r="G5" s="330"/>
      <c r="H5" s="330"/>
      <c r="I5" s="330"/>
      <c r="J5" s="330"/>
      <c r="K5" s="330"/>
      <c r="L5" s="83"/>
      <c r="M5" s="409"/>
      <c r="O5" s="401"/>
      <c r="P5" s="436"/>
      <c r="Q5" s="436"/>
      <c r="R5" s="436"/>
      <c r="S5" s="436"/>
      <c r="T5" s="436"/>
      <c r="U5" s="436"/>
      <c r="V5" s="436"/>
      <c r="W5" s="436"/>
      <c r="X5" s="436"/>
      <c r="Y5" s="436"/>
      <c r="Z5" s="436"/>
      <c r="AA5" s="436"/>
      <c r="AB5" s="436"/>
      <c r="AC5" s="436"/>
      <c r="AD5" s="436"/>
      <c r="AE5" s="436"/>
      <c r="AF5" s="436"/>
      <c r="AG5" s="436"/>
      <c r="AH5" s="436"/>
      <c r="AI5" s="436"/>
      <c r="AJ5" s="436"/>
      <c r="AK5" s="436"/>
      <c r="AL5" s="436"/>
      <c r="AM5" s="436"/>
      <c r="AN5" s="436"/>
      <c r="AO5" s="436"/>
    </row>
    <row r="6" spans="2:41" s="410" customFormat="1" ht="27.75" customHeight="1">
      <c r="B6" s="411"/>
      <c r="C6" s="412"/>
      <c r="D6" s="412"/>
      <c r="E6" s="412"/>
      <c r="F6" s="413" t="s">
        <v>376</v>
      </c>
      <c r="G6" s="303" t="s">
        <v>377</v>
      </c>
      <c r="H6" s="414" t="s">
        <v>378</v>
      </c>
      <c r="I6" s="414" t="s">
        <v>379</v>
      </c>
      <c r="J6" s="414" t="s">
        <v>380</v>
      </c>
      <c r="K6" s="414" t="s">
        <v>381</v>
      </c>
      <c r="L6" s="414" t="s">
        <v>382</v>
      </c>
      <c r="O6" s="411"/>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row>
    <row r="7" spans="1:41" ht="12.75">
      <c r="A7" s="385" t="s">
        <v>1196</v>
      </c>
      <c r="B7" s="343" t="s">
        <v>383</v>
      </c>
      <c r="C7" s="415"/>
      <c r="D7" s="415"/>
      <c r="F7" s="417"/>
      <c r="O7" s="401"/>
      <c r="P7" s="436"/>
      <c r="Q7" s="436"/>
      <c r="R7" s="436"/>
      <c r="S7" s="436"/>
      <c r="T7" s="436"/>
      <c r="U7" s="436"/>
      <c r="V7" s="436"/>
      <c r="W7" s="436"/>
      <c r="X7" s="436"/>
      <c r="Y7" s="436"/>
      <c r="Z7" s="436"/>
      <c r="AA7" s="436"/>
      <c r="AB7" s="436"/>
      <c r="AC7" s="436"/>
      <c r="AD7" s="436"/>
      <c r="AE7" s="436"/>
      <c r="AF7" s="436"/>
      <c r="AG7" s="436"/>
      <c r="AH7" s="436"/>
      <c r="AI7" s="436"/>
      <c r="AJ7" s="436"/>
      <c r="AK7" s="436"/>
      <c r="AL7" s="436"/>
      <c r="AM7" s="436"/>
      <c r="AN7" s="436"/>
      <c r="AO7" s="436"/>
    </row>
    <row r="8" spans="1:41" ht="12.75" outlineLevel="1">
      <c r="A8" s="385" t="s">
        <v>384</v>
      </c>
      <c r="B8" s="386"/>
      <c r="C8" s="387" t="s">
        <v>385</v>
      </c>
      <c r="D8" s="387" t="str">
        <f aca="true" t="shared" si="0" ref="D8:D22">UPPER(C8)</f>
        <v>NATIONAL DIRECT ST L</v>
      </c>
      <c r="E8" s="387"/>
      <c r="F8" s="420">
        <v>2615052.91</v>
      </c>
      <c r="G8" s="421">
        <v>33593</v>
      </c>
      <c r="H8" s="422">
        <v>36568.46</v>
      </c>
      <c r="I8" s="422">
        <v>10260.01</v>
      </c>
      <c r="J8" s="422">
        <v>35958.02</v>
      </c>
      <c r="K8" s="422">
        <v>11198</v>
      </c>
      <c r="L8" s="422">
        <f aca="true" t="shared" si="1" ref="L8:L22">F8+G8+H8+I8-J8+K8</f>
        <v>2670714.36</v>
      </c>
      <c r="O8" s="401"/>
      <c r="P8" s="436"/>
      <c r="Q8" s="436"/>
      <c r="R8" s="436"/>
      <c r="S8" s="436"/>
      <c r="T8" s="436"/>
      <c r="U8" s="436"/>
      <c r="V8" s="436"/>
      <c r="W8" s="436"/>
      <c r="X8" s="436"/>
      <c r="Y8" s="436"/>
      <c r="Z8" s="436"/>
      <c r="AA8" s="436"/>
      <c r="AB8" s="436"/>
      <c r="AC8" s="436"/>
      <c r="AD8" s="436"/>
      <c r="AE8" s="436"/>
      <c r="AF8" s="436"/>
      <c r="AG8" s="436"/>
      <c r="AH8" s="436"/>
      <c r="AI8" s="436"/>
      <c r="AJ8" s="436"/>
      <c r="AK8" s="436"/>
      <c r="AL8" s="436"/>
      <c r="AM8" s="436"/>
      <c r="AN8" s="436"/>
      <c r="AO8" s="436"/>
    </row>
    <row r="9" spans="1:41" ht="12.75" outlineLevel="1">
      <c r="A9" s="385" t="s">
        <v>386</v>
      </c>
      <c r="B9" s="386"/>
      <c r="C9" s="387" t="s">
        <v>387</v>
      </c>
      <c r="D9" s="387" t="str">
        <f t="shared" si="0"/>
        <v>OPTOMETRY LOAN</v>
      </c>
      <c r="E9" s="387"/>
      <c r="F9" s="423">
        <v>254760.48</v>
      </c>
      <c r="G9" s="424">
        <v>0</v>
      </c>
      <c r="H9" s="425">
        <v>5150.58</v>
      </c>
      <c r="I9" s="425">
        <v>3574.49</v>
      </c>
      <c r="J9" s="425">
        <v>0</v>
      </c>
      <c r="K9" s="425">
        <v>0</v>
      </c>
      <c r="L9" s="425">
        <f t="shared" si="1"/>
        <v>263485.55</v>
      </c>
      <c r="O9" s="401"/>
      <c r="P9" s="436"/>
      <c r="Q9" s="436"/>
      <c r="R9" s="436"/>
      <c r="S9" s="436"/>
      <c r="T9" s="436"/>
      <c r="U9" s="436"/>
      <c r="V9" s="436"/>
      <c r="W9" s="436"/>
      <c r="X9" s="436"/>
      <c r="Y9" s="436"/>
      <c r="Z9" s="436"/>
      <c r="AA9" s="436"/>
      <c r="AB9" s="436"/>
      <c r="AC9" s="436"/>
      <c r="AD9" s="436"/>
      <c r="AE9" s="436"/>
      <c r="AF9" s="436"/>
      <c r="AG9" s="436"/>
      <c r="AH9" s="436"/>
      <c r="AI9" s="436"/>
      <c r="AJ9" s="436"/>
      <c r="AK9" s="436"/>
      <c r="AL9" s="436"/>
      <c r="AM9" s="436"/>
      <c r="AN9" s="436"/>
      <c r="AO9" s="436"/>
    </row>
    <row r="10" spans="1:41" ht="12.75" outlineLevel="1">
      <c r="A10" s="385" t="s">
        <v>388</v>
      </c>
      <c r="B10" s="386"/>
      <c r="C10" s="387" t="s">
        <v>389</v>
      </c>
      <c r="D10" s="387" t="str">
        <f t="shared" si="0"/>
        <v>NURSING LOAN-UGRAD</v>
      </c>
      <c r="E10" s="387"/>
      <c r="F10" s="423">
        <v>19835.72</v>
      </c>
      <c r="G10" s="424">
        <v>7026</v>
      </c>
      <c r="H10" s="425">
        <v>383.53</v>
      </c>
      <c r="I10" s="425">
        <v>316.91</v>
      </c>
      <c r="J10" s="425">
        <v>0</v>
      </c>
      <c r="K10" s="425">
        <v>781</v>
      </c>
      <c r="L10" s="425">
        <f t="shared" si="1"/>
        <v>28343.16</v>
      </c>
      <c r="O10" s="401"/>
      <c r="P10" s="436"/>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36"/>
      <c r="AO10" s="436"/>
    </row>
    <row r="11" spans="1:41" ht="12.75" outlineLevel="1">
      <c r="A11" s="385" t="s">
        <v>390</v>
      </c>
      <c r="B11" s="386"/>
      <c r="C11" s="387" t="s">
        <v>391</v>
      </c>
      <c r="D11" s="387" t="str">
        <f t="shared" si="0"/>
        <v>NURSING LOAN-GRAD</v>
      </c>
      <c r="E11" s="387"/>
      <c r="F11" s="423">
        <v>32001.45</v>
      </c>
      <c r="G11" s="424">
        <v>8342</v>
      </c>
      <c r="H11" s="425">
        <v>239.92</v>
      </c>
      <c r="I11" s="425">
        <v>395.14</v>
      </c>
      <c r="J11" s="425">
        <v>0</v>
      </c>
      <c r="K11" s="425">
        <v>927</v>
      </c>
      <c r="L11" s="425">
        <f t="shared" si="1"/>
        <v>41905.509999999995</v>
      </c>
      <c r="O11" s="401"/>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36"/>
      <c r="AO11" s="436"/>
    </row>
    <row r="12" spans="1:41" ht="12.75" outlineLevel="1">
      <c r="A12" s="385" t="s">
        <v>392</v>
      </c>
      <c r="B12" s="386"/>
      <c r="C12" s="387" t="s">
        <v>393</v>
      </c>
      <c r="D12" s="387" t="str">
        <f t="shared" si="0"/>
        <v>LDS - OPTOMETRY</v>
      </c>
      <c r="E12" s="387"/>
      <c r="F12" s="423">
        <v>14285.9</v>
      </c>
      <c r="G12" s="424">
        <v>-1855</v>
      </c>
      <c r="H12" s="425">
        <v>287.8</v>
      </c>
      <c r="I12" s="425">
        <v>25.54</v>
      </c>
      <c r="J12" s="425">
        <v>0</v>
      </c>
      <c r="K12" s="425">
        <v>-206</v>
      </c>
      <c r="L12" s="425">
        <f t="shared" si="1"/>
        <v>12538.24</v>
      </c>
      <c r="O12" s="401"/>
      <c r="P12" s="436"/>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36"/>
      <c r="AO12" s="436"/>
    </row>
    <row r="13" spans="1:41" ht="12.75" outlineLevel="1">
      <c r="A13" s="385" t="s">
        <v>394</v>
      </c>
      <c r="B13" s="386"/>
      <c r="C13" s="387" t="s">
        <v>395</v>
      </c>
      <c r="D13" s="387" t="str">
        <f t="shared" si="0"/>
        <v>ALLOW-DBTFL LOAN-FED</v>
      </c>
      <c r="E13" s="387"/>
      <c r="F13" s="423">
        <v>-205000</v>
      </c>
      <c r="G13" s="424">
        <v>0</v>
      </c>
      <c r="H13" s="425">
        <v>31000</v>
      </c>
      <c r="I13" s="425">
        <v>0</v>
      </c>
      <c r="J13" s="425">
        <v>0</v>
      </c>
      <c r="K13" s="425">
        <v>0</v>
      </c>
      <c r="L13" s="425">
        <f t="shared" si="1"/>
        <v>-174000</v>
      </c>
      <c r="O13" s="401"/>
      <c r="P13" s="436"/>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36"/>
      <c r="AO13" s="436"/>
    </row>
    <row r="14" spans="1:41" ht="12.75" outlineLevel="1">
      <c r="A14" s="385" t="s">
        <v>396</v>
      </c>
      <c r="B14" s="386"/>
      <c r="C14" s="387" t="s">
        <v>397</v>
      </c>
      <c r="D14" s="387" t="str">
        <f t="shared" si="0"/>
        <v>EUNICE BEIMDIEK</v>
      </c>
      <c r="E14" s="387"/>
      <c r="F14" s="423">
        <v>26.48</v>
      </c>
      <c r="G14" s="424">
        <v>0</v>
      </c>
      <c r="H14" s="425">
        <v>0</v>
      </c>
      <c r="I14" s="425">
        <v>1.05</v>
      </c>
      <c r="J14" s="425">
        <v>0</v>
      </c>
      <c r="K14" s="425">
        <v>0</v>
      </c>
      <c r="L14" s="425">
        <f t="shared" si="1"/>
        <v>27.53</v>
      </c>
      <c r="O14" s="401"/>
      <c r="P14" s="436"/>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36"/>
      <c r="AO14" s="436"/>
    </row>
    <row r="15" spans="1:41" ht="12.75" outlineLevel="1">
      <c r="A15" s="385" t="s">
        <v>398</v>
      </c>
      <c r="B15" s="386"/>
      <c r="C15" s="387" t="s">
        <v>399</v>
      </c>
      <c r="D15" s="387" t="str">
        <f t="shared" si="0"/>
        <v>HUGH AND FLO BRYANT</v>
      </c>
      <c r="E15" s="387"/>
      <c r="F15" s="423">
        <v>62100.28</v>
      </c>
      <c r="G15" s="424">
        <v>0</v>
      </c>
      <c r="H15" s="425">
        <v>2614.26</v>
      </c>
      <c r="I15" s="425">
        <v>0</v>
      </c>
      <c r="J15" s="425">
        <v>-99714.54</v>
      </c>
      <c r="K15" s="425">
        <v>35000</v>
      </c>
      <c r="L15" s="425">
        <f t="shared" si="1"/>
        <v>199429.08</v>
      </c>
      <c r="O15" s="401"/>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36"/>
      <c r="AO15" s="436"/>
    </row>
    <row r="16" spans="1:41" ht="12.75" outlineLevel="1">
      <c r="A16" s="385" t="s">
        <v>400</v>
      </c>
      <c r="B16" s="386"/>
      <c r="C16" s="387" t="s">
        <v>401</v>
      </c>
      <c r="D16" s="387" t="str">
        <f t="shared" si="0"/>
        <v>GENERAL STUDENT LOAN</v>
      </c>
      <c r="E16" s="387"/>
      <c r="F16" s="423">
        <v>10.1</v>
      </c>
      <c r="G16" s="424">
        <v>0</v>
      </c>
      <c r="H16" s="425">
        <v>0</v>
      </c>
      <c r="I16" s="425">
        <v>0</v>
      </c>
      <c r="J16" s="425">
        <v>0</v>
      </c>
      <c r="K16" s="425">
        <v>0</v>
      </c>
      <c r="L16" s="425">
        <f t="shared" si="1"/>
        <v>10.1</v>
      </c>
      <c r="O16" s="401"/>
      <c r="P16" s="436"/>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36"/>
      <c r="AO16" s="436"/>
    </row>
    <row r="17" spans="1:41" ht="12.75" outlineLevel="1">
      <c r="A17" s="385" t="s">
        <v>402</v>
      </c>
      <c r="B17" s="386"/>
      <c r="C17" s="387" t="s">
        <v>403</v>
      </c>
      <c r="D17" s="387" t="str">
        <f t="shared" si="0"/>
        <v>V N SAPP STUDENT LN</v>
      </c>
      <c r="E17" s="387"/>
      <c r="F17" s="423">
        <v>421.44</v>
      </c>
      <c r="G17" s="424">
        <v>0</v>
      </c>
      <c r="H17" s="425">
        <v>0</v>
      </c>
      <c r="I17" s="425">
        <v>16.91</v>
      </c>
      <c r="J17" s="425">
        <v>0</v>
      </c>
      <c r="K17" s="425">
        <v>0</v>
      </c>
      <c r="L17" s="425">
        <f t="shared" si="1"/>
        <v>438.35</v>
      </c>
      <c r="O17" s="401"/>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row>
    <row r="18" spans="1:41" ht="12.75" outlineLevel="1">
      <c r="A18" s="385" t="s">
        <v>404</v>
      </c>
      <c r="B18" s="386"/>
      <c r="C18" s="387" t="s">
        <v>405</v>
      </c>
      <c r="D18" s="387" t="str">
        <f t="shared" si="0"/>
        <v>O M SCOTT LOAN</v>
      </c>
      <c r="E18" s="387"/>
      <c r="F18" s="423">
        <v>1026.42</v>
      </c>
      <c r="G18" s="424">
        <v>0</v>
      </c>
      <c r="H18" s="425">
        <v>701.45</v>
      </c>
      <c r="I18" s="425">
        <v>38.12</v>
      </c>
      <c r="J18" s="425">
        <v>-1765.99</v>
      </c>
      <c r="K18" s="425">
        <v>0</v>
      </c>
      <c r="L18" s="425">
        <f t="shared" si="1"/>
        <v>3531.98</v>
      </c>
      <c r="O18" s="401"/>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row>
    <row r="19" spans="1:41" ht="12.75" outlineLevel="1">
      <c r="A19" s="385" t="s">
        <v>406</v>
      </c>
      <c r="B19" s="386"/>
      <c r="C19" s="387" t="s">
        <v>407</v>
      </c>
      <c r="D19" s="387" t="str">
        <f t="shared" si="0"/>
        <v>SHRT TRM OPT STU LN</v>
      </c>
      <c r="E19" s="387"/>
      <c r="F19" s="423">
        <v>43340.78</v>
      </c>
      <c r="G19" s="424">
        <v>0</v>
      </c>
      <c r="H19" s="425">
        <v>199.28</v>
      </c>
      <c r="I19" s="425">
        <v>1687.67</v>
      </c>
      <c r="J19" s="425">
        <v>0</v>
      </c>
      <c r="K19" s="425">
        <v>0</v>
      </c>
      <c r="L19" s="425">
        <f t="shared" si="1"/>
        <v>45227.729999999996</v>
      </c>
      <c r="O19" s="401"/>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row>
    <row r="20" spans="1:41" ht="12.75" outlineLevel="1">
      <c r="A20" s="385" t="s">
        <v>408</v>
      </c>
      <c r="B20" s="386"/>
      <c r="C20" s="387" t="s">
        <v>409</v>
      </c>
      <c r="D20" s="387" t="str">
        <f t="shared" si="0"/>
        <v>WEBSTER GROVES ROTLN</v>
      </c>
      <c r="E20" s="387"/>
      <c r="F20" s="423">
        <v>2692.24</v>
      </c>
      <c r="G20" s="424">
        <v>0</v>
      </c>
      <c r="H20" s="425">
        <v>0</v>
      </c>
      <c r="I20" s="425">
        <v>107.96</v>
      </c>
      <c r="J20" s="425">
        <v>0</v>
      </c>
      <c r="K20" s="425">
        <v>0</v>
      </c>
      <c r="L20" s="425">
        <f t="shared" si="1"/>
        <v>2800.2</v>
      </c>
      <c r="O20" s="401"/>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row>
    <row r="21" spans="1:41" ht="12.75" outlineLevel="1">
      <c r="A21" s="385" t="s">
        <v>410</v>
      </c>
      <c r="B21" s="386"/>
      <c r="C21" s="387" t="s">
        <v>411</v>
      </c>
      <c r="D21" s="387" t="str">
        <f t="shared" si="0"/>
        <v>ALLOW DBTL LN-NONFED</v>
      </c>
      <c r="E21" s="387"/>
      <c r="F21" s="423">
        <v>-1000</v>
      </c>
      <c r="G21" s="424">
        <v>0</v>
      </c>
      <c r="H21" s="425">
        <v>1000</v>
      </c>
      <c r="I21" s="425">
        <v>0</v>
      </c>
      <c r="J21" s="425">
        <v>0</v>
      </c>
      <c r="K21" s="425">
        <v>0</v>
      </c>
      <c r="L21" s="425">
        <f t="shared" si="1"/>
        <v>0</v>
      </c>
      <c r="O21" s="401"/>
      <c r="P21" s="436"/>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36"/>
      <c r="AO21" s="436"/>
    </row>
    <row r="22" spans="1:41" ht="12.75" outlineLevel="1">
      <c r="A22" s="385" t="s">
        <v>412</v>
      </c>
      <c r="B22" s="386"/>
      <c r="C22" s="387" t="s">
        <v>413</v>
      </c>
      <c r="D22" s="387" t="str">
        <f t="shared" si="0"/>
        <v>JOHN B CHRISTIAN LOAN FUND</v>
      </c>
      <c r="E22" s="387"/>
      <c r="F22" s="423">
        <v>0</v>
      </c>
      <c r="G22" s="424">
        <v>0</v>
      </c>
      <c r="H22" s="425">
        <v>0</v>
      </c>
      <c r="I22" s="425">
        <v>0</v>
      </c>
      <c r="J22" s="425">
        <v>0</v>
      </c>
      <c r="K22" s="425">
        <v>5000</v>
      </c>
      <c r="L22" s="425">
        <f t="shared" si="1"/>
        <v>5000</v>
      </c>
      <c r="O22" s="401"/>
      <c r="P22" s="436"/>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36"/>
      <c r="AO22" s="436"/>
    </row>
    <row r="23" spans="1:41" s="306" customFormat="1" ht="12" customHeight="1">
      <c r="A23" s="306" t="s">
        <v>414</v>
      </c>
      <c r="B23" s="343"/>
      <c r="C23" s="426" t="s">
        <v>415</v>
      </c>
      <c r="D23" s="426" t="str">
        <f>UPPER(C23)</f>
        <v>TOTAL RESTRICTED</v>
      </c>
      <c r="E23" s="415"/>
      <c r="F23" s="427">
        <v>2839554.2</v>
      </c>
      <c r="G23" s="319">
        <v>47106</v>
      </c>
      <c r="H23" s="318">
        <v>78145.28</v>
      </c>
      <c r="I23" s="318">
        <v>16424.2</v>
      </c>
      <c r="J23" s="318">
        <v>-65522.51</v>
      </c>
      <c r="K23" s="318">
        <v>52700</v>
      </c>
      <c r="L23" s="318">
        <f>F23+G23+H23+I23-J23+K23</f>
        <v>3099452.19</v>
      </c>
      <c r="O23" s="343"/>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row>
    <row r="24" spans="6:41" ht="12" customHeight="1">
      <c r="F24" s="428"/>
      <c r="G24" s="429"/>
      <c r="H24" s="430"/>
      <c r="I24" s="430"/>
      <c r="J24" s="430"/>
      <c r="K24" s="430"/>
      <c r="L24" s="430"/>
      <c r="O24" s="401"/>
      <c r="P24" s="436"/>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36"/>
      <c r="AO24" s="436"/>
    </row>
    <row r="25" spans="2:41" ht="12.75">
      <c r="B25" s="343" t="s">
        <v>416</v>
      </c>
      <c r="C25" s="415"/>
      <c r="D25" s="415"/>
      <c r="F25" s="428"/>
      <c r="G25" s="429"/>
      <c r="H25" s="430"/>
      <c r="I25" s="430"/>
      <c r="J25" s="430"/>
      <c r="K25" s="430"/>
      <c r="L25" s="430"/>
      <c r="O25" s="401"/>
      <c r="P25" s="436"/>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36"/>
      <c r="AO25" s="436"/>
    </row>
    <row r="26" spans="1:41" ht="12.75" outlineLevel="1">
      <c r="A26" s="385" t="s">
        <v>417</v>
      </c>
      <c r="B26" s="386"/>
      <c r="C26" s="387" t="s">
        <v>418</v>
      </c>
      <c r="D26" s="387" t="str">
        <f aca="true" t="shared" si="2" ref="D26:D33">UPPER(C26)</f>
        <v>CASH &amp; CASH EQUIV</v>
      </c>
      <c r="E26" s="387"/>
      <c r="F26" s="423">
        <v>2.98</v>
      </c>
      <c r="G26" s="424">
        <v>0</v>
      </c>
      <c r="H26" s="425">
        <v>0</v>
      </c>
      <c r="I26" s="425">
        <v>0</v>
      </c>
      <c r="J26" s="425">
        <v>0</v>
      </c>
      <c r="K26" s="425">
        <v>0</v>
      </c>
      <c r="L26" s="425">
        <f aca="true" t="shared" si="3" ref="L26:L33">F26+G26+H26+I26-J26+K26</f>
        <v>2.98</v>
      </c>
      <c r="O26" s="401"/>
      <c r="P26" s="436"/>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36"/>
      <c r="AO26" s="436"/>
    </row>
    <row r="27" spans="1:41" ht="12.75" outlineLevel="1">
      <c r="A27" s="385" t="s">
        <v>419</v>
      </c>
      <c r="B27" s="386"/>
      <c r="C27" s="387" t="s">
        <v>420</v>
      </c>
      <c r="D27" s="387" t="str">
        <f t="shared" si="2"/>
        <v>SHORT-TERM STUDENTLN</v>
      </c>
      <c r="E27" s="387"/>
      <c r="F27" s="423">
        <v>4384.06</v>
      </c>
      <c r="G27" s="424">
        <v>0</v>
      </c>
      <c r="H27" s="425">
        <v>2424.4</v>
      </c>
      <c r="I27" s="425">
        <v>98.59</v>
      </c>
      <c r="J27" s="425">
        <v>100</v>
      </c>
      <c r="K27" s="425">
        <v>0</v>
      </c>
      <c r="L27" s="425">
        <f t="shared" si="3"/>
        <v>6807.050000000001</v>
      </c>
      <c r="O27" s="401"/>
      <c r="P27" s="436"/>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36"/>
      <c r="AO27" s="436"/>
    </row>
    <row r="28" spans="1:41" ht="12.75" outlineLevel="1">
      <c r="A28" s="385" t="s">
        <v>421</v>
      </c>
      <c r="B28" s="386"/>
      <c r="C28" s="387" t="s">
        <v>422</v>
      </c>
      <c r="D28" s="387" t="str">
        <f t="shared" si="2"/>
        <v>BARNETT EMERG ST LNS</v>
      </c>
      <c r="E28" s="387"/>
      <c r="F28" s="423">
        <v>42810.42</v>
      </c>
      <c r="G28" s="424">
        <v>0</v>
      </c>
      <c r="H28" s="425">
        <v>400.8</v>
      </c>
      <c r="I28" s="425">
        <v>1604.78</v>
      </c>
      <c r="J28" s="425">
        <v>0</v>
      </c>
      <c r="K28" s="425">
        <v>0</v>
      </c>
      <c r="L28" s="425">
        <f t="shared" si="3"/>
        <v>44816</v>
      </c>
      <c r="O28" s="401"/>
      <c r="P28" s="436"/>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36"/>
      <c r="AO28" s="436"/>
    </row>
    <row r="29" spans="1:41" ht="12.75" outlineLevel="1">
      <c r="A29" s="385" t="s">
        <v>423</v>
      </c>
      <c r="B29" s="386"/>
      <c r="C29" s="387" t="s">
        <v>424</v>
      </c>
      <c r="D29" s="387" t="str">
        <f t="shared" si="2"/>
        <v>BOWLING EMERG ST LN</v>
      </c>
      <c r="E29" s="387"/>
      <c r="F29" s="423">
        <v>7568.71</v>
      </c>
      <c r="G29" s="424">
        <v>0</v>
      </c>
      <c r="H29" s="425">
        <v>0</v>
      </c>
      <c r="I29" s="425">
        <v>290.65</v>
      </c>
      <c r="J29" s="425">
        <v>437.5</v>
      </c>
      <c r="K29" s="425">
        <v>0</v>
      </c>
      <c r="L29" s="425">
        <f t="shared" si="3"/>
        <v>7421.86</v>
      </c>
      <c r="O29" s="401"/>
      <c r="P29" s="436"/>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36"/>
      <c r="AO29" s="436"/>
    </row>
    <row r="30" spans="1:41" ht="12.75" outlineLevel="1">
      <c r="A30" s="385" t="s">
        <v>425</v>
      </c>
      <c r="B30" s="386"/>
      <c r="C30" s="387" t="s">
        <v>426</v>
      </c>
      <c r="D30" s="387" t="str">
        <f t="shared" si="2"/>
        <v>EMERGENCY STU LN FND</v>
      </c>
      <c r="E30" s="387"/>
      <c r="F30" s="423">
        <v>43241.76</v>
      </c>
      <c r="G30" s="424">
        <v>0</v>
      </c>
      <c r="H30" s="425">
        <v>3250.47</v>
      </c>
      <c r="I30" s="425">
        <v>816.26</v>
      </c>
      <c r="J30" s="425">
        <v>114</v>
      </c>
      <c r="K30" s="425">
        <v>0</v>
      </c>
      <c r="L30" s="425">
        <f t="shared" si="3"/>
        <v>47194.490000000005</v>
      </c>
      <c r="O30" s="401"/>
      <c r="P30" s="436"/>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36"/>
      <c r="AO30" s="436"/>
    </row>
    <row r="31" spans="1:41" ht="12.75" outlineLevel="1">
      <c r="A31" s="385" t="s">
        <v>427</v>
      </c>
      <c r="B31" s="386"/>
      <c r="C31" s="387" t="s">
        <v>428</v>
      </c>
      <c r="D31" s="387" t="str">
        <f t="shared" si="2"/>
        <v>UM ST LOUIS LOAN FND</v>
      </c>
      <c r="E31" s="387"/>
      <c r="F31" s="423">
        <v>5248.37</v>
      </c>
      <c r="G31" s="424">
        <v>0</v>
      </c>
      <c r="H31" s="425">
        <v>0</v>
      </c>
      <c r="I31" s="425">
        <v>70.11</v>
      </c>
      <c r="J31" s="425">
        <v>0</v>
      </c>
      <c r="K31" s="425">
        <v>0</v>
      </c>
      <c r="L31" s="425">
        <f t="shared" si="3"/>
        <v>5318.48</v>
      </c>
      <c r="O31" s="401"/>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row>
    <row r="32" spans="1:41" ht="12.75" outlineLevel="1">
      <c r="A32" s="385" t="s">
        <v>429</v>
      </c>
      <c r="B32" s="386"/>
      <c r="C32" s="387" t="s">
        <v>430</v>
      </c>
      <c r="D32" s="387" t="str">
        <f t="shared" si="2"/>
        <v>ALLOW DBFL NOTE NF-U</v>
      </c>
      <c r="E32" s="387"/>
      <c r="F32" s="423">
        <v>-15000</v>
      </c>
      <c r="G32" s="424">
        <v>0</v>
      </c>
      <c r="H32" s="425">
        <v>-1000</v>
      </c>
      <c r="I32" s="425">
        <v>0</v>
      </c>
      <c r="J32" s="425">
        <v>0</v>
      </c>
      <c r="K32" s="425">
        <v>0</v>
      </c>
      <c r="L32" s="425">
        <f t="shared" si="3"/>
        <v>-16000</v>
      </c>
      <c r="O32" s="401"/>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row>
    <row r="33" spans="1:41" ht="12.75" outlineLevel="1">
      <c r="A33" s="385" t="s">
        <v>431</v>
      </c>
      <c r="B33" s="386"/>
      <c r="C33" s="387" t="s">
        <v>432</v>
      </c>
      <c r="D33" s="387" t="str">
        <f t="shared" si="2"/>
        <v>STUDENT LOAN SUSPENS</v>
      </c>
      <c r="E33" s="387"/>
      <c r="F33" s="423">
        <v>-98.26</v>
      </c>
      <c r="G33" s="424">
        <v>0</v>
      </c>
      <c r="H33" s="425">
        <v>0</v>
      </c>
      <c r="I33" s="425">
        <v>6.95</v>
      </c>
      <c r="J33" s="425">
        <v>0</v>
      </c>
      <c r="K33" s="425">
        <v>0</v>
      </c>
      <c r="L33" s="425">
        <f t="shared" si="3"/>
        <v>-91.31</v>
      </c>
      <c r="O33" s="401"/>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row>
    <row r="34" spans="1:41" s="306" customFormat="1" ht="12.75">
      <c r="A34" s="306" t="s">
        <v>433</v>
      </c>
      <c r="B34" s="343"/>
      <c r="C34" s="426" t="s">
        <v>434</v>
      </c>
      <c r="D34" s="426" t="str">
        <f>UPPER(C34)</f>
        <v>TOTAL UNRESTRICTED</v>
      </c>
      <c r="E34" s="415"/>
      <c r="F34" s="427">
        <v>88158.04</v>
      </c>
      <c r="G34" s="319">
        <v>0</v>
      </c>
      <c r="H34" s="318">
        <v>5075.67</v>
      </c>
      <c r="I34" s="318">
        <v>2887.47</v>
      </c>
      <c r="J34" s="318">
        <v>651.5</v>
      </c>
      <c r="K34" s="318">
        <v>0</v>
      </c>
      <c r="L34" s="318">
        <f>F34+G34+H34+I34-J34+K34</f>
        <v>95469.68</v>
      </c>
      <c r="O34" s="343"/>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row>
    <row r="35" spans="15:41" ht="12.75">
      <c r="O35" s="401"/>
      <c r="P35" s="436"/>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36"/>
      <c r="AO35" s="436"/>
    </row>
    <row r="36" spans="1:41" s="306" customFormat="1" ht="12.75">
      <c r="A36" s="438"/>
      <c r="B36" s="343"/>
      <c r="C36" s="415" t="s">
        <v>435</v>
      </c>
      <c r="D36" s="415" t="s">
        <v>436</v>
      </c>
      <c r="E36" s="415"/>
      <c r="F36" s="432">
        <f aca="true" t="shared" si="4" ref="F36:L36">F23+F34</f>
        <v>2927712.24</v>
      </c>
      <c r="G36" s="320">
        <f t="shared" si="4"/>
        <v>47106</v>
      </c>
      <c r="H36" s="433">
        <f t="shared" si="4"/>
        <v>83220.95</v>
      </c>
      <c r="I36" s="433">
        <f t="shared" si="4"/>
        <v>19311.670000000002</v>
      </c>
      <c r="J36" s="433">
        <f t="shared" si="4"/>
        <v>-64871.01</v>
      </c>
      <c r="K36" s="433">
        <f t="shared" si="4"/>
        <v>52700</v>
      </c>
      <c r="L36" s="433">
        <f t="shared" si="4"/>
        <v>3194921.87</v>
      </c>
      <c r="O36" s="343"/>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row>
    <row r="37" spans="1:41" ht="12.75">
      <c r="A37" s="436"/>
      <c r="B37" s="436"/>
      <c r="C37" s="436"/>
      <c r="D37" s="436"/>
      <c r="E37" s="436"/>
      <c r="F37" s="447"/>
      <c r="G37" s="447"/>
      <c r="H37" s="447"/>
      <c r="I37" s="447"/>
      <c r="J37" s="447"/>
      <c r="K37" s="447"/>
      <c r="L37" s="447"/>
      <c r="M37" s="407"/>
      <c r="O37" s="401"/>
      <c r="P37" s="436"/>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36"/>
      <c r="AO37" s="436"/>
    </row>
    <row r="38" spans="1:41" ht="12.75">
      <c r="A38" s="436"/>
      <c r="B38" s="436"/>
      <c r="C38" s="436"/>
      <c r="D38" s="436"/>
      <c r="E38" s="436"/>
      <c r="F38" s="447"/>
      <c r="G38" s="447"/>
      <c r="H38" s="447"/>
      <c r="I38" s="447"/>
      <c r="J38" s="447"/>
      <c r="K38" s="447"/>
      <c r="L38" s="447"/>
      <c r="M38" s="407"/>
      <c r="O38" s="401"/>
      <c r="P38" s="436"/>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36"/>
      <c r="AO38" s="436"/>
    </row>
    <row r="39" spans="1:41" ht="12.75">
      <c r="A39" s="436"/>
      <c r="B39" s="436"/>
      <c r="C39" s="436"/>
      <c r="D39" s="436"/>
      <c r="E39" s="436"/>
      <c r="F39" s="447"/>
      <c r="G39" s="447"/>
      <c r="H39" s="447"/>
      <c r="I39" s="447"/>
      <c r="J39" s="447"/>
      <c r="K39" s="447"/>
      <c r="L39" s="447"/>
      <c r="M39" s="407"/>
      <c r="O39" s="401"/>
      <c r="P39" s="436"/>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36"/>
      <c r="AO39" s="436"/>
    </row>
    <row r="40" spans="1:41" ht="12.75">
      <c r="A40" s="436"/>
      <c r="B40" s="436"/>
      <c r="C40" s="436"/>
      <c r="D40" s="436"/>
      <c r="E40" s="436"/>
      <c r="F40" s="447"/>
      <c r="G40" s="447"/>
      <c r="H40" s="447"/>
      <c r="I40" s="447"/>
      <c r="J40" s="447"/>
      <c r="K40" s="447"/>
      <c r="L40" s="447"/>
      <c r="M40" s="407"/>
      <c r="O40" s="401"/>
      <c r="P40" s="436"/>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36"/>
      <c r="AO40" s="436"/>
    </row>
    <row r="41" spans="1:41" ht="12.75">
      <c r="A41" s="436"/>
      <c r="B41" s="436"/>
      <c r="C41" s="436"/>
      <c r="D41" s="436"/>
      <c r="E41" s="436"/>
      <c r="F41" s="447"/>
      <c r="G41" s="447"/>
      <c r="H41" s="447"/>
      <c r="I41" s="447"/>
      <c r="J41" s="447"/>
      <c r="K41" s="447"/>
      <c r="L41" s="447"/>
      <c r="M41" s="407"/>
      <c r="O41" s="401"/>
      <c r="P41" s="436"/>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36"/>
      <c r="AO41" s="436"/>
    </row>
    <row r="42" spans="1:41" ht="12.75">
      <c r="A42" s="436"/>
      <c r="B42" s="436"/>
      <c r="C42" s="436"/>
      <c r="D42" s="436"/>
      <c r="E42" s="436"/>
      <c r="F42" s="447"/>
      <c r="G42" s="447"/>
      <c r="H42" s="447"/>
      <c r="I42" s="447"/>
      <c r="J42" s="447"/>
      <c r="K42" s="447"/>
      <c r="L42" s="447"/>
      <c r="M42" s="407"/>
      <c r="O42" s="401"/>
      <c r="P42" s="436"/>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36"/>
      <c r="AO42" s="436"/>
    </row>
    <row r="43" spans="1:41" ht="12.75">
      <c r="A43" s="436"/>
      <c r="B43" s="436"/>
      <c r="C43" s="436"/>
      <c r="D43" s="436"/>
      <c r="E43" s="436"/>
      <c r="F43" s="447"/>
      <c r="G43" s="447"/>
      <c r="H43" s="447"/>
      <c r="I43" s="447"/>
      <c r="J43" s="447"/>
      <c r="K43" s="447"/>
      <c r="L43" s="447"/>
      <c r="M43" s="407"/>
      <c r="O43" s="401"/>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row>
    <row r="44" spans="1:41" ht="12.75">
      <c r="A44" s="436"/>
      <c r="B44" s="436"/>
      <c r="C44" s="436"/>
      <c r="D44" s="436"/>
      <c r="E44" s="436"/>
      <c r="F44" s="447"/>
      <c r="G44" s="447"/>
      <c r="H44" s="447"/>
      <c r="I44" s="447"/>
      <c r="J44" s="447"/>
      <c r="K44" s="447"/>
      <c r="L44" s="447"/>
      <c r="M44" s="407"/>
      <c r="O44" s="401"/>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row>
    <row r="45" spans="1:41" ht="12.75">
      <c r="A45" s="436"/>
      <c r="B45" s="436"/>
      <c r="C45" s="436"/>
      <c r="D45" s="436"/>
      <c r="E45" s="436"/>
      <c r="F45" s="447"/>
      <c r="G45" s="447"/>
      <c r="H45" s="447"/>
      <c r="I45" s="447"/>
      <c r="J45" s="447"/>
      <c r="K45" s="447"/>
      <c r="L45" s="447"/>
      <c r="M45" s="407"/>
      <c r="O45" s="401"/>
      <c r="P45" s="436"/>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36"/>
      <c r="AO45" s="436"/>
    </row>
    <row r="46" spans="1:41" ht="12.75">
      <c r="A46" s="436"/>
      <c r="B46" s="436"/>
      <c r="C46" s="436"/>
      <c r="D46" s="436"/>
      <c r="E46" s="436"/>
      <c r="F46" s="447"/>
      <c r="G46" s="447"/>
      <c r="H46" s="447"/>
      <c r="I46" s="447"/>
      <c r="J46" s="447"/>
      <c r="K46" s="447"/>
      <c r="L46" s="447"/>
      <c r="M46" s="407"/>
      <c r="O46" s="401"/>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row>
    <row r="47" spans="1:41" ht="12.75">
      <c r="A47" s="436"/>
      <c r="B47" s="436"/>
      <c r="C47" s="436"/>
      <c r="D47" s="436"/>
      <c r="E47" s="436"/>
      <c r="F47" s="447"/>
      <c r="G47" s="447"/>
      <c r="H47" s="447"/>
      <c r="I47" s="447"/>
      <c r="J47" s="447"/>
      <c r="K47" s="447"/>
      <c r="L47" s="447"/>
      <c r="M47" s="407"/>
      <c r="O47" s="401"/>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row>
    <row r="48" spans="1:41" ht="12.75">
      <c r="A48" s="436"/>
      <c r="B48" s="436"/>
      <c r="C48" s="436"/>
      <c r="D48" s="436"/>
      <c r="E48" s="436"/>
      <c r="F48" s="447"/>
      <c r="G48" s="447"/>
      <c r="H48" s="447"/>
      <c r="I48" s="447"/>
      <c r="J48" s="447"/>
      <c r="K48" s="447"/>
      <c r="L48" s="447"/>
      <c r="M48" s="407"/>
      <c r="O48" s="401"/>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row>
    <row r="49" spans="1:41" ht="12.75">
      <c r="A49" s="436"/>
      <c r="B49" s="436"/>
      <c r="C49" s="436"/>
      <c r="D49" s="436"/>
      <c r="E49" s="436"/>
      <c r="F49" s="447"/>
      <c r="G49" s="447"/>
      <c r="H49" s="447"/>
      <c r="I49" s="447"/>
      <c r="J49" s="447"/>
      <c r="K49" s="447"/>
      <c r="L49" s="447"/>
      <c r="M49" s="407"/>
      <c r="O49" s="401"/>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row>
    <row r="50" spans="1:41" ht="12.75">
      <c r="A50" s="436"/>
      <c r="B50" s="436"/>
      <c r="C50" s="436"/>
      <c r="D50" s="436"/>
      <c r="E50" s="436"/>
      <c r="F50" s="447"/>
      <c r="G50" s="447"/>
      <c r="H50" s="447"/>
      <c r="I50" s="447"/>
      <c r="J50" s="447"/>
      <c r="K50" s="447"/>
      <c r="L50" s="447"/>
      <c r="M50" s="407"/>
      <c r="O50" s="401"/>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row>
    <row r="51" spans="1:41" ht="12.75">
      <c r="A51" s="436"/>
      <c r="B51" s="436"/>
      <c r="C51" s="436"/>
      <c r="D51" s="436"/>
      <c r="E51" s="436"/>
      <c r="F51" s="447"/>
      <c r="G51" s="447"/>
      <c r="H51" s="447"/>
      <c r="I51" s="447"/>
      <c r="J51" s="447"/>
      <c r="K51" s="447"/>
      <c r="L51" s="447"/>
      <c r="M51" s="407"/>
      <c r="O51" s="401"/>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row>
    <row r="52" spans="1:41" ht="12.75">
      <c r="A52" s="436"/>
      <c r="B52" s="436"/>
      <c r="C52" s="436"/>
      <c r="D52" s="436"/>
      <c r="E52" s="436"/>
      <c r="F52" s="447"/>
      <c r="G52" s="447"/>
      <c r="H52" s="447"/>
      <c r="I52" s="447"/>
      <c r="J52" s="447"/>
      <c r="K52" s="447"/>
      <c r="L52" s="447"/>
      <c r="M52" s="407"/>
      <c r="O52" s="401"/>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36"/>
      <c r="AO52" s="436"/>
    </row>
    <row r="53" spans="1:41" ht="12.75">
      <c r="A53" s="436"/>
      <c r="B53" s="436"/>
      <c r="C53" s="436"/>
      <c r="D53" s="436"/>
      <c r="E53" s="436"/>
      <c r="F53" s="447"/>
      <c r="G53" s="447"/>
      <c r="H53" s="447"/>
      <c r="I53" s="447"/>
      <c r="J53" s="447"/>
      <c r="K53" s="447"/>
      <c r="L53" s="447"/>
      <c r="M53" s="407"/>
      <c r="O53" s="401"/>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36"/>
      <c r="AO53" s="436"/>
    </row>
    <row r="54" spans="1:41" ht="12.75">
      <c r="A54" s="436"/>
      <c r="B54" s="436"/>
      <c r="C54" s="436"/>
      <c r="D54" s="436"/>
      <c r="E54" s="436"/>
      <c r="F54" s="447"/>
      <c r="G54" s="447"/>
      <c r="H54" s="447"/>
      <c r="I54" s="447"/>
      <c r="J54" s="447"/>
      <c r="K54" s="447"/>
      <c r="L54" s="447"/>
      <c r="M54" s="407"/>
      <c r="O54" s="401"/>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36"/>
      <c r="AO54" s="436"/>
    </row>
    <row r="55" spans="1:41" ht="12.75">
      <c r="A55" s="436"/>
      <c r="B55" s="436"/>
      <c r="C55" s="436"/>
      <c r="D55" s="436"/>
      <c r="E55" s="436"/>
      <c r="F55" s="447"/>
      <c r="G55" s="447"/>
      <c r="H55" s="447"/>
      <c r="I55" s="447"/>
      <c r="J55" s="447"/>
      <c r="K55" s="447"/>
      <c r="L55" s="447"/>
      <c r="M55" s="407"/>
      <c r="O55" s="401"/>
      <c r="P55" s="436"/>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36"/>
      <c r="AO55" s="436"/>
    </row>
    <row r="56" spans="1:41" ht="12.75">
      <c r="A56" s="436"/>
      <c r="B56" s="436"/>
      <c r="C56" s="436"/>
      <c r="D56" s="436"/>
      <c r="E56" s="436"/>
      <c r="F56" s="447"/>
      <c r="G56" s="447"/>
      <c r="H56" s="447"/>
      <c r="I56" s="447"/>
      <c r="J56" s="447"/>
      <c r="K56" s="447"/>
      <c r="L56" s="447"/>
      <c r="M56" s="407"/>
      <c r="O56" s="401"/>
      <c r="P56" s="436"/>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36"/>
      <c r="AO56" s="436"/>
    </row>
    <row r="57" spans="1:41" ht="12.75">
      <c r="A57" s="436"/>
      <c r="B57" s="436"/>
      <c r="C57" s="436"/>
      <c r="D57" s="436"/>
      <c r="E57" s="436"/>
      <c r="F57" s="447"/>
      <c r="G57" s="447"/>
      <c r="H57" s="447"/>
      <c r="I57" s="447"/>
      <c r="J57" s="447"/>
      <c r="K57" s="447"/>
      <c r="L57" s="447"/>
      <c r="M57" s="407"/>
      <c r="O57" s="401"/>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6"/>
      <c r="AO57" s="436"/>
    </row>
    <row r="58" spans="1:41" ht="12.75">
      <c r="A58" s="436"/>
      <c r="B58" s="436"/>
      <c r="C58" s="436"/>
      <c r="D58" s="436"/>
      <c r="E58" s="436"/>
      <c r="F58" s="447"/>
      <c r="G58" s="447"/>
      <c r="H58" s="447"/>
      <c r="I58" s="447"/>
      <c r="J58" s="447"/>
      <c r="K58" s="447"/>
      <c r="L58" s="447"/>
      <c r="M58" s="407"/>
      <c r="O58" s="401"/>
      <c r="P58" s="436"/>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36"/>
      <c r="AO58" s="436"/>
    </row>
    <row r="59" spans="1:41" ht="12.75">
      <c r="A59" s="436"/>
      <c r="B59" s="436"/>
      <c r="C59" s="436"/>
      <c r="D59" s="436"/>
      <c r="E59" s="436"/>
      <c r="F59" s="447"/>
      <c r="G59" s="447"/>
      <c r="H59" s="447"/>
      <c r="I59" s="447"/>
      <c r="J59" s="447"/>
      <c r="K59" s="447"/>
      <c r="L59" s="447"/>
      <c r="M59" s="407"/>
      <c r="O59" s="401"/>
      <c r="P59" s="436"/>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36"/>
      <c r="AO59" s="436"/>
    </row>
    <row r="60" spans="1:41" ht="12.75">
      <c r="A60" s="436"/>
      <c r="B60" s="436"/>
      <c r="C60" s="436"/>
      <c r="D60" s="436"/>
      <c r="E60" s="436"/>
      <c r="F60" s="447"/>
      <c r="G60" s="447"/>
      <c r="H60" s="447"/>
      <c r="I60" s="447"/>
      <c r="J60" s="447"/>
      <c r="K60" s="447"/>
      <c r="L60" s="447"/>
      <c r="M60" s="407"/>
      <c r="O60" s="401"/>
      <c r="P60" s="436"/>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36"/>
      <c r="AO60" s="436"/>
    </row>
    <row r="61" spans="1:41" ht="12.75">
      <c r="A61" s="436"/>
      <c r="B61" s="436"/>
      <c r="C61" s="436"/>
      <c r="D61" s="436"/>
      <c r="E61" s="436"/>
      <c r="F61" s="447"/>
      <c r="G61" s="447"/>
      <c r="H61" s="447"/>
      <c r="I61" s="447"/>
      <c r="J61" s="447"/>
      <c r="K61" s="447"/>
      <c r="L61" s="447"/>
      <c r="M61" s="407"/>
      <c r="O61" s="401"/>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row>
    <row r="62" spans="1:41" ht="12.75">
      <c r="A62" s="436"/>
      <c r="B62" s="436"/>
      <c r="C62" s="436"/>
      <c r="D62" s="436"/>
      <c r="E62" s="436"/>
      <c r="F62" s="447"/>
      <c r="G62" s="447"/>
      <c r="H62" s="447"/>
      <c r="I62" s="447"/>
      <c r="J62" s="447"/>
      <c r="K62" s="447"/>
      <c r="L62" s="447"/>
      <c r="M62" s="407"/>
      <c r="O62" s="401"/>
      <c r="P62" s="436"/>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36"/>
      <c r="AO62" s="436"/>
    </row>
    <row r="63" spans="1:41" ht="12.75">
      <c r="A63" s="436"/>
      <c r="B63" s="436"/>
      <c r="C63" s="436"/>
      <c r="D63" s="436"/>
      <c r="E63" s="436"/>
      <c r="F63" s="447"/>
      <c r="G63" s="447"/>
      <c r="H63" s="447"/>
      <c r="I63" s="447"/>
      <c r="J63" s="447"/>
      <c r="K63" s="447"/>
      <c r="L63" s="447"/>
      <c r="M63" s="407"/>
      <c r="O63" s="401"/>
      <c r="P63" s="436"/>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36"/>
      <c r="AO63" s="436"/>
    </row>
    <row r="64" spans="1:41" ht="12.75">
      <c r="A64" s="436"/>
      <c r="B64" s="436"/>
      <c r="C64" s="436"/>
      <c r="D64" s="436"/>
      <c r="E64" s="436"/>
      <c r="F64" s="447"/>
      <c r="G64" s="447"/>
      <c r="H64" s="447"/>
      <c r="I64" s="447"/>
      <c r="J64" s="447"/>
      <c r="K64" s="447"/>
      <c r="L64" s="447"/>
      <c r="M64" s="407"/>
      <c r="O64" s="401"/>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row>
    <row r="65" spans="1:41" ht="12.75">
      <c r="A65" s="436"/>
      <c r="B65" s="436"/>
      <c r="C65" s="436"/>
      <c r="D65" s="436"/>
      <c r="E65" s="436"/>
      <c r="F65" s="447"/>
      <c r="G65" s="447"/>
      <c r="H65" s="447"/>
      <c r="I65" s="447"/>
      <c r="J65" s="447"/>
      <c r="K65" s="447"/>
      <c r="L65" s="447"/>
      <c r="M65" s="407"/>
      <c r="O65" s="401"/>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c r="AO65" s="436"/>
    </row>
    <row r="66" spans="1:41" ht="12.75">
      <c r="A66" s="436"/>
      <c r="B66" s="436"/>
      <c r="C66" s="436"/>
      <c r="D66" s="436"/>
      <c r="E66" s="436"/>
      <c r="F66" s="447"/>
      <c r="G66" s="447"/>
      <c r="H66" s="447"/>
      <c r="I66" s="447"/>
      <c r="J66" s="447"/>
      <c r="K66" s="447"/>
      <c r="L66" s="447"/>
      <c r="M66" s="407"/>
      <c r="O66" s="401"/>
      <c r="P66" s="436"/>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36"/>
      <c r="AO66" s="436"/>
    </row>
    <row r="67" spans="1:41" ht="12.75">
      <c r="A67" s="436"/>
      <c r="B67" s="436"/>
      <c r="C67" s="436"/>
      <c r="D67" s="436"/>
      <c r="E67" s="436"/>
      <c r="F67" s="447"/>
      <c r="G67" s="447"/>
      <c r="H67" s="447"/>
      <c r="I67" s="447"/>
      <c r="J67" s="447"/>
      <c r="K67" s="447"/>
      <c r="L67" s="447"/>
      <c r="M67" s="407"/>
      <c r="O67" s="401"/>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row>
    <row r="68" spans="1:41" ht="12.75">
      <c r="A68" s="436"/>
      <c r="B68" s="436"/>
      <c r="C68" s="436"/>
      <c r="D68" s="436"/>
      <c r="E68" s="436"/>
      <c r="F68" s="447"/>
      <c r="G68" s="447"/>
      <c r="H68" s="447"/>
      <c r="I68" s="447"/>
      <c r="J68" s="447"/>
      <c r="K68" s="447"/>
      <c r="L68" s="447"/>
      <c r="M68" s="407"/>
      <c r="O68" s="401"/>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row>
    <row r="69" spans="1:41" ht="12.75">
      <c r="A69" s="436"/>
      <c r="B69" s="436"/>
      <c r="C69" s="436"/>
      <c r="D69" s="436"/>
      <c r="E69" s="436"/>
      <c r="F69" s="447"/>
      <c r="G69" s="447"/>
      <c r="H69" s="447"/>
      <c r="I69" s="447"/>
      <c r="J69" s="447"/>
      <c r="K69" s="447"/>
      <c r="L69" s="447"/>
      <c r="M69" s="407"/>
      <c r="O69" s="401"/>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c r="AO69" s="436"/>
    </row>
    <row r="70" spans="1:41" ht="12.75">
      <c r="A70" s="436"/>
      <c r="B70" s="436"/>
      <c r="C70" s="436"/>
      <c r="D70" s="436"/>
      <c r="E70" s="436"/>
      <c r="F70" s="447"/>
      <c r="G70" s="447"/>
      <c r="H70" s="447"/>
      <c r="I70" s="447"/>
      <c r="J70" s="447"/>
      <c r="K70" s="447"/>
      <c r="L70" s="447"/>
      <c r="M70" s="407"/>
      <c r="O70" s="401"/>
      <c r="P70" s="436"/>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36"/>
      <c r="AO70" s="436"/>
    </row>
    <row r="71" spans="1:41" ht="12.75">
      <c r="A71" s="436"/>
      <c r="B71" s="436"/>
      <c r="C71" s="436"/>
      <c r="D71" s="436"/>
      <c r="E71" s="436"/>
      <c r="F71" s="447"/>
      <c r="G71" s="447"/>
      <c r="H71" s="447"/>
      <c r="I71" s="447"/>
      <c r="J71" s="447"/>
      <c r="K71" s="447"/>
      <c r="L71" s="447"/>
      <c r="M71" s="407"/>
      <c r="O71" s="401"/>
      <c r="P71" s="436"/>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36"/>
      <c r="AO71" s="436"/>
    </row>
    <row r="72" spans="1:41" ht="12.75">
      <c r="A72" s="436"/>
      <c r="B72" s="436"/>
      <c r="C72" s="436"/>
      <c r="D72" s="436"/>
      <c r="E72" s="436"/>
      <c r="F72" s="447"/>
      <c r="G72" s="447"/>
      <c r="H72" s="447"/>
      <c r="I72" s="447"/>
      <c r="J72" s="447"/>
      <c r="K72" s="447"/>
      <c r="L72" s="447"/>
      <c r="M72" s="407"/>
      <c r="O72" s="401"/>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c r="AO72" s="436"/>
    </row>
    <row r="73" spans="1:41" ht="12.75">
      <c r="A73" s="436"/>
      <c r="B73" s="436"/>
      <c r="C73" s="436"/>
      <c r="D73" s="436"/>
      <c r="E73" s="436"/>
      <c r="F73" s="447"/>
      <c r="G73" s="447"/>
      <c r="H73" s="447"/>
      <c r="I73" s="447"/>
      <c r="J73" s="447"/>
      <c r="K73" s="447"/>
      <c r="L73" s="447"/>
      <c r="M73" s="407"/>
      <c r="O73" s="401"/>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c r="AO73" s="436"/>
    </row>
    <row r="74" spans="1:41" ht="12.75">
      <c r="A74" s="436"/>
      <c r="B74" s="436"/>
      <c r="C74" s="436"/>
      <c r="D74" s="436"/>
      <c r="E74" s="436"/>
      <c r="F74" s="447"/>
      <c r="G74" s="447"/>
      <c r="H74" s="447"/>
      <c r="I74" s="447"/>
      <c r="J74" s="447"/>
      <c r="K74" s="447"/>
      <c r="L74" s="447"/>
      <c r="M74" s="407"/>
      <c r="O74" s="401"/>
      <c r="P74" s="436"/>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36"/>
      <c r="AO74" s="436"/>
    </row>
    <row r="75" spans="1:41" ht="12.75">
      <c r="A75" s="436"/>
      <c r="B75" s="436"/>
      <c r="C75" s="436"/>
      <c r="D75" s="436"/>
      <c r="E75" s="436"/>
      <c r="F75" s="447"/>
      <c r="G75" s="447"/>
      <c r="H75" s="447"/>
      <c r="I75" s="447"/>
      <c r="J75" s="447"/>
      <c r="K75" s="447"/>
      <c r="L75" s="447"/>
      <c r="M75" s="407"/>
      <c r="O75" s="401"/>
      <c r="P75" s="436"/>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36"/>
      <c r="AO75" s="436"/>
    </row>
    <row r="76" spans="1:41" ht="12.75">
      <c r="A76" s="436"/>
      <c r="B76" s="436"/>
      <c r="C76" s="436"/>
      <c r="D76" s="436"/>
      <c r="E76" s="436"/>
      <c r="F76" s="447"/>
      <c r="G76" s="447"/>
      <c r="H76" s="447"/>
      <c r="I76" s="447"/>
      <c r="J76" s="447"/>
      <c r="K76" s="447"/>
      <c r="L76" s="447"/>
      <c r="M76" s="407"/>
      <c r="O76" s="401"/>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c r="AO76" s="436"/>
    </row>
    <row r="77" spans="1:41" ht="12.75">
      <c r="A77" s="436"/>
      <c r="B77" s="436"/>
      <c r="C77" s="436"/>
      <c r="D77" s="436"/>
      <c r="E77" s="436"/>
      <c r="F77" s="447"/>
      <c r="G77" s="447"/>
      <c r="H77" s="447"/>
      <c r="I77" s="447"/>
      <c r="J77" s="447"/>
      <c r="K77" s="447"/>
      <c r="L77" s="447"/>
      <c r="M77" s="407"/>
      <c r="O77" s="401"/>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c r="AO77" s="436"/>
    </row>
    <row r="78" spans="1:41" ht="12.75">
      <c r="A78" s="436"/>
      <c r="B78" s="436"/>
      <c r="C78" s="436"/>
      <c r="D78" s="436"/>
      <c r="E78" s="436"/>
      <c r="F78" s="447"/>
      <c r="G78" s="447"/>
      <c r="H78" s="447"/>
      <c r="I78" s="447"/>
      <c r="J78" s="447"/>
      <c r="K78" s="447"/>
      <c r="L78" s="447"/>
      <c r="M78" s="407"/>
      <c r="O78" s="401"/>
      <c r="P78" s="436"/>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36"/>
      <c r="AO78" s="436"/>
    </row>
    <row r="79" spans="1:41" ht="12.75">
      <c r="A79" s="436"/>
      <c r="B79" s="436"/>
      <c r="C79" s="436"/>
      <c r="D79" s="436"/>
      <c r="E79" s="436"/>
      <c r="F79" s="447"/>
      <c r="G79" s="447"/>
      <c r="H79" s="447"/>
      <c r="I79" s="447"/>
      <c r="J79" s="447"/>
      <c r="K79" s="447"/>
      <c r="L79" s="447"/>
      <c r="M79" s="407"/>
      <c r="O79" s="401"/>
      <c r="P79" s="436"/>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36"/>
      <c r="AO79" s="436"/>
    </row>
    <row r="80" spans="1:41" ht="12.75">
      <c r="A80" s="436"/>
      <c r="B80" s="436"/>
      <c r="C80" s="436"/>
      <c r="D80" s="436"/>
      <c r="E80" s="436"/>
      <c r="F80" s="447"/>
      <c r="G80" s="447"/>
      <c r="H80" s="447"/>
      <c r="I80" s="447"/>
      <c r="J80" s="447"/>
      <c r="K80" s="447"/>
      <c r="L80" s="447"/>
      <c r="M80" s="407"/>
      <c r="O80" s="401"/>
      <c r="P80" s="436"/>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36"/>
      <c r="AO80" s="436"/>
    </row>
    <row r="81" spans="1:41" ht="12.75">
      <c r="A81" s="436"/>
      <c r="B81" s="436"/>
      <c r="C81" s="436"/>
      <c r="D81" s="436"/>
      <c r="E81" s="436"/>
      <c r="F81" s="447"/>
      <c r="G81" s="447"/>
      <c r="H81" s="447"/>
      <c r="I81" s="447"/>
      <c r="J81" s="447"/>
      <c r="K81" s="447"/>
      <c r="L81" s="447"/>
      <c r="M81" s="407"/>
      <c r="O81" s="401"/>
      <c r="P81" s="436"/>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36"/>
      <c r="AO81" s="436"/>
    </row>
    <row r="82" spans="1:41" ht="12.75">
      <c r="A82" s="436"/>
      <c r="B82" s="436"/>
      <c r="C82" s="436"/>
      <c r="D82" s="436"/>
      <c r="E82" s="436"/>
      <c r="F82" s="447"/>
      <c r="G82" s="447"/>
      <c r="H82" s="447"/>
      <c r="I82" s="447"/>
      <c r="J82" s="447"/>
      <c r="K82" s="447"/>
      <c r="L82" s="447"/>
      <c r="M82" s="407"/>
      <c r="O82" s="401"/>
      <c r="P82" s="436"/>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36"/>
      <c r="AO82" s="436"/>
    </row>
    <row r="83" spans="1:41" ht="12.75">
      <c r="A83" s="436"/>
      <c r="B83" s="436"/>
      <c r="C83" s="436"/>
      <c r="D83" s="436"/>
      <c r="E83" s="436"/>
      <c r="F83" s="447"/>
      <c r="G83" s="447"/>
      <c r="H83" s="447"/>
      <c r="I83" s="447"/>
      <c r="J83" s="447"/>
      <c r="K83" s="447"/>
      <c r="L83" s="447"/>
      <c r="M83" s="407"/>
      <c r="O83" s="401"/>
      <c r="P83" s="436"/>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36"/>
      <c r="AO83" s="436"/>
    </row>
    <row r="84" spans="1:41" ht="12.75">
      <c r="A84" s="436"/>
      <c r="B84" s="436"/>
      <c r="C84" s="436"/>
      <c r="D84" s="436"/>
      <c r="E84" s="436"/>
      <c r="F84" s="447"/>
      <c r="G84" s="447"/>
      <c r="H84" s="447"/>
      <c r="I84" s="447"/>
      <c r="J84" s="447"/>
      <c r="K84" s="447"/>
      <c r="L84" s="447"/>
      <c r="M84" s="407"/>
      <c r="O84" s="401"/>
      <c r="P84" s="436"/>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36"/>
      <c r="AO84" s="436"/>
    </row>
    <row r="85" spans="1:41" ht="12.75">
      <c r="A85" s="436"/>
      <c r="B85" s="436"/>
      <c r="C85" s="436"/>
      <c r="D85" s="436"/>
      <c r="E85" s="436"/>
      <c r="F85" s="447"/>
      <c r="G85" s="447"/>
      <c r="H85" s="447"/>
      <c r="I85" s="447"/>
      <c r="J85" s="447"/>
      <c r="K85" s="447"/>
      <c r="L85" s="447"/>
      <c r="M85" s="407"/>
      <c r="O85" s="401"/>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c r="AO85" s="436"/>
    </row>
    <row r="86" spans="1:41" ht="12.75">
      <c r="A86" s="436"/>
      <c r="B86" s="436"/>
      <c r="C86" s="436"/>
      <c r="D86" s="436"/>
      <c r="E86" s="436"/>
      <c r="F86" s="447"/>
      <c r="G86" s="447"/>
      <c r="H86" s="447"/>
      <c r="I86" s="447"/>
      <c r="J86" s="447"/>
      <c r="K86" s="447"/>
      <c r="L86" s="447"/>
      <c r="M86" s="407"/>
      <c r="O86" s="401"/>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row>
    <row r="87" spans="1:41" ht="12.75">
      <c r="A87" s="436"/>
      <c r="B87" s="436"/>
      <c r="C87" s="436"/>
      <c r="D87" s="436"/>
      <c r="E87" s="436"/>
      <c r="F87" s="447"/>
      <c r="G87" s="447"/>
      <c r="H87" s="447"/>
      <c r="I87" s="447"/>
      <c r="J87" s="447"/>
      <c r="K87" s="447"/>
      <c r="L87" s="447"/>
      <c r="M87" s="407"/>
      <c r="O87" s="401"/>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row>
    <row r="88" spans="1:41" ht="12.75">
      <c r="A88" s="436"/>
      <c r="B88" s="436"/>
      <c r="C88" s="436"/>
      <c r="D88" s="436"/>
      <c r="E88" s="436"/>
      <c r="F88" s="447"/>
      <c r="G88" s="447"/>
      <c r="H88" s="447"/>
      <c r="I88" s="447"/>
      <c r="J88" s="447"/>
      <c r="K88" s="447"/>
      <c r="L88" s="447"/>
      <c r="M88" s="407"/>
      <c r="O88" s="401"/>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row>
    <row r="89" spans="1:41" ht="12.75">
      <c r="A89" s="436"/>
      <c r="B89" s="436"/>
      <c r="C89" s="436"/>
      <c r="D89" s="436"/>
      <c r="E89" s="436"/>
      <c r="F89" s="447"/>
      <c r="G89" s="447"/>
      <c r="H89" s="447"/>
      <c r="I89" s="447"/>
      <c r="J89" s="447"/>
      <c r="K89" s="447"/>
      <c r="L89" s="447"/>
      <c r="M89" s="407"/>
      <c r="O89" s="401"/>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c r="AO89" s="436"/>
    </row>
    <row r="90" spans="1:41" ht="12.75">
      <c r="A90" s="436"/>
      <c r="B90" s="436"/>
      <c r="C90" s="436"/>
      <c r="D90" s="436"/>
      <c r="E90" s="436"/>
      <c r="F90" s="447"/>
      <c r="G90" s="447"/>
      <c r="H90" s="447"/>
      <c r="I90" s="447"/>
      <c r="J90" s="447"/>
      <c r="K90" s="447"/>
      <c r="L90" s="447"/>
      <c r="M90" s="407"/>
      <c r="O90" s="401"/>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c r="AO90" s="436"/>
    </row>
    <row r="91" spans="1:41" ht="12.75">
      <c r="A91" s="436"/>
      <c r="B91" s="436"/>
      <c r="C91" s="436"/>
      <c r="D91" s="436"/>
      <c r="E91" s="436"/>
      <c r="F91" s="447"/>
      <c r="G91" s="447"/>
      <c r="H91" s="447"/>
      <c r="I91" s="447"/>
      <c r="J91" s="447"/>
      <c r="K91" s="447"/>
      <c r="L91" s="447"/>
      <c r="M91" s="407"/>
      <c r="O91" s="401"/>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row>
    <row r="92" spans="1:41" ht="12.75">
      <c r="A92" s="436"/>
      <c r="B92" s="436"/>
      <c r="C92" s="436"/>
      <c r="D92" s="436"/>
      <c r="E92" s="436"/>
      <c r="F92" s="447"/>
      <c r="G92" s="447"/>
      <c r="H92" s="447"/>
      <c r="I92" s="447"/>
      <c r="J92" s="447"/>
      <c r="K92" s="447"/>
      <c r="L92" s="447"/>
      <c r="M92" s="407"/>
      <c r="O92" s="401"/>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row>
    <row r="93" spans="1:41" ht="12.75">
      <c r="A93" s="436"/>
      <c r="B93" s="436"/>
      <c r="C93" s="436"/>
      <c r="D93" s="436"/>
      <c r="E93" s="436"/>
      <c r="F93" s="447"/>
      <c r="G93" s="447"/>
      <c r="H93" s="447"/>
      <c r="I93" s="447"/>
      <c r="J93" s="447"/>
      <c r="K93" s="447"/>
      <c r="L93" s="447"/>
      <c r="M93" s="407"/>
      <c r="O93" s="401"/>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row>
    <row r="94" spans="1:41" ht="12.75">
      <c r="A94" s="436"/>
      <c r="B94" s="436"/>
      <c r="C94" s="436"/>
      <c r="D94" s="436"/>
      <c r="E94" s="436"/>
      <c r="F94" s="447"/>
      <c r="G94" s="447"/>
      <c r="H94" s="447"/>
      <c r="I94" s="447"/>
      <c r="J94" s="447"/>
      <c r="K94" s="447"/>
      <c r="L94" s="447"/>
      <c r="M94" s="407"/>
      <c r="O94" s="401"/>
      <c r="P94" s="436"/>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36"/>
      <c r="AO94" s="436"/>
    </row>
    <row r="95" spans="1:41" ht="12.75">
      <c r="A95" s="436"/>
      <c r="B95" s="436"/>
      <c r="C95" s="436"/>
      <c r="D95" s="436"/>
      <c r="E95" s="436"/>
      <c r="F95" s="447"/>
      <c r="G95" s="447"/>
      <c r="H95" s="447"/>
      <c r="I95" s="447"/>
      <c r="J95" s="447"/>
      <c r="K95" s="447"/>
      <c r="L95" s="447"/>
      <c r="M95" s="407"/>
      <c r="O95" s="401"/>
      <c r="P95" s="436"/>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36"/>
      <c r="AO95" s="436"/>
    </row>
    <row r="96" spans="1:41" ht="12.75">
      <c r="A96" s="436"/>
      <c r="B96" s="436"/>
      <c r="C96" s="436"/>
      <c r="D96" s="436"/>
      <c r="E96" s="436"/>
      <c r="F96" s="447"/>
      <c r="G96" s="447"/>
      <c r="H96" s="447"/>
      <c r="I96" s="447"/>
      <c r="J96" s="447"/>
      <c r="K96" s="447"/>
      <c r="L96" s="447"/>
      <c r="M96" s="407"/>
      <c r="O96" s="401"/>
      <c r="P96" s="436"/>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36"/>
      <c r="AO96" s="436"/>
    </row>
    <row r="97" spans="1:41" ht="12.75">
      <c r="A97" s="436"/>
      <c r="B97" s="436"/>
      <c r="C97" s="436"/>
      <c r="D97" s="436"/>
      <c r="E97" s="436"/>
      <c r="F97" s="447"/>
      <c r="G97" s="447"/>
      <c r="H97" s="447"/>
      <c r="I97" s="447"/>
      <c r="J97" s="447"/>
      <c r="K97" s="447"/>
      <c r="L97" s="447"/>
      <c r="M97" s="407"/>
      <c r="O97" s="401"/>
      <c r="P97" s="436"/>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36"/>
      <c r="AO97" s="436"/>
    </row>
    <row r="98" spans="1:41" ht="12.75">
      <c r="A98" s="436"/>
      <c r="B98" s="436"/>
      <c r="C98" s="436"/>
      <c r="D98" s="436"/>
      <c r="E98" s="436"/>
      <c r="F98" s="447"/>
      <c r="G98" s="447"/>
      <c r="H98" s="447"/>
      <c r="I98" s="447"/>
      <c r="J98" s="447"/>
      <c r="K98" s="447"/>
      <c r="L98" s="447"/>
      <c r="M98" s="407"/>
      <c r="O98" s="401"/>
      <c r="P98" s="436"/>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36"/>
      <c r="AO98" s="436"/>
    </row>
    <row r="99" spans="1:41" ht="12.75">
      <c r="A99" s="436"/>
      <c r="B99" s="436"/>
      <c r="C99" s="436"/>
      <c r="D99" s="436"/>
      <c r="E99" s="436"/>
      <c r="F99" s="447"/>
      <c r="G99" s="447"/>
      <c r="H99" s="447"/>
      <c r="I99" s="447"/>
      <c r="J99" s="447"/>
      <c r="K99" s="447"/>
      <c r="L99" s="447"/>
      <c r="M99" s="407"/>
      <c r="O99" s="401"/>
      <c r="P99" s="436"/>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36"/>
      <c r="AO99" s="436"/>
    </row>
    <row r="100" spans="1:41" ht="12.75">
      <c r="A100" s="436"/>
      <c r="B100" s="436"/>
      <c r="C100" s="436"/>
      <c r="D100" s="436"/>
      <c r="E100" s="436"/>
      <c r="F100" s="447"/>
      <c r="G100" s="447"/>
      <c r="H100" s="447"/>
      <c r="I100" s="447"/>
      <c r="J100" s="447"/>
      <c r="K100" s="447"/>
      <c r="L100" s="447"/>
      <c r="M100" s="407"/>
      <c r="O100" s="401"/>
      <c r="P100" s="436"/>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36"/>
      <c r="AO100" s="436"/>
    </row>
    <row r="101" spans="1:41" ht="12.75">
      <c r="A101" s="436"/>
      <c r="B101" s="436"/>
      <c r="C101" s="436"/>
      <c r="D101" s="436"/>
      <c r="E101" s="436"/>
      <c r="F101" s="447"/>
      <c r="G101" s="447"/>
      <c r="H101" s="447"/>
      <c r="I101" s="447"/>
      <c r="J101" s="447"/>
      <c r="K101" s="447"/>
      <c r="L101" s="447"/>
      <c r="M101" s="407"/>
      <c r="O101" s="401"/>
      <c r="P101" s="436"/>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36"/>
      <c r="AO101" s="436"/>
    </row>
    <row r="102" spans="1:41" ht="12.75">
      <c r="A102" s="436"/>
      <c r="B102" s="436"/>
      <c r="C102" s="436"/>
      <c r="D102" s="436"/>
      <c r="E102" s="436"/>
      <c r="F102" s="447"/>
      <c r="G102" s="447"/>
      <c r="H102" s="447"/>
      <c r="I102" s="447"/>
      <c r="J102" s="447"/>
      <c r="K102" s="447"/>
      <c r="L102" s="447"/>
      <c r="M102" s="407"/>
      <c r="O102" s="401"/>
      <c r="P102" s="436"/>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36"/>
      <c r="AO102" s="436"/>
    </row>
    <row r="103" spans="1:41" ht="12.75">
      <c r="A103" s="436"/>
      <c r="B103" s="436"/>
      <c r="C103" s="436"/>
      <c r="D103" s="436"/>
      <c r="E103" s="436"/>
      <c r="F103" s="447"/>
      <c r="G103" s="447"/>
      <c r="H103" s="447"/>
      <c r="I103" s="447"/>
      <c r="J103" s="447"/>
      <c r="K103" s="447"/>
      <c r="L103" s="447"/>
      <c r="M103" s="407"/>
      <c r="O103" s="401"/>
      <c r="P103" s="436"/>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36"/>
      <c r="AO103" s="436"/>
    </row>
    <row r="104" spans="1:41" ht="12.75">
      <c r="A104" s="436"/>
      <c r="B104" s="436"/>
      <c r="C104" s="436"/>
      <c r="D104" s="436"/>
      <c r="E104" s="436"/>
      <c r="F104" s="447"/>
      <c r="G104" s="447"/>
      <c r="H104" s="447"/>
      <c r="I104" s="447"/>
      <c r="J104" s="447"/>
      <c r="K104" s="447"/>
      <c r="L104" s="447"/>
      <c r="M104" s="407"/>
      <c r="O104" s="401"/>
      <c r="P104" s="436"/>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36"/>
      <c r="AO104" s="436"/>
    </row>
    <row r="105" spans="1:41" ht="12.75">
      <c r="A105" s="436"/>
      <c r="B105" s="436"/>
      <c r="C105" s="436"/>
      <c r="D105" s="436"/>
      <c r="E105" s="436"/>
      <c r="F105" s="447"/>
      <c r="G105" s="447"/>
      <c r="H105" s="447"/>
      <c r="I105" s="447"/>
      <c r="J105" s="447"/>
      <c r="K105" s="447"/>
      <c r="L105" s="447"/>
      <c r="M105" s="407"/>
      <c r="O105" s="401"/>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row>
    <row r="106" spans="1:41" ht="12.75">
      <c r="A106" s="436"/>
      <c r="B106" s="436"/>
      <c r="C106" s="436"/>
      <c r="D106" s="436"/>
      <c r="E106" s="436"/>
      <c r="F106" s="447"/>
      <c r="G106" s="447"/>
      <c r="H106" s="447"/>
      <c r="I106" s="447"/>
      <c r="J106" s="447"/>
      <c r="K106" s="447"/>
      <c r="L106" s="447"/>
      <c r="M106" s="407"/>
      <c r="O106" s="401"/>
      <c r="P106" s="436"/>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36"/>
      <c r="AO106" s="436"/>
    </row>
    <row r="107" spans="1:41" ht="12.75">
      <c r="A107" s="436"/>
      <c r="B107" s="436"/>
      <c r="C107" s="436"/>
      <c r="D107" s="436"/>
      <c r="E107" s="436"/>
      <c r="F107" s="447"/>
      <c r="G107" s="447"/>
      <c r="H107" s="447"/>
      <c r="I107" s="447"/>
      <c r="J107" s="447"/>
      <c r="K107" s="447"/>
      <c r="L107" s="447"/>
      <c r="M107" s="407"/>
      <c r="O107" s="401"/>
      <c r="P107" s="436"/>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36"/>
      <c r="AO107" s="436"/>
    </row>
    <row r="108" spans="1:41" ht="12.75">
      <c r="A108" s="436"/>
      <c r="B108" s="436"/>
      <c r="C108" s="436"/>
      <c r="D108" s="436"/>
      <c r="E108" s="436"/>
      <c r="F108" s="447"/>
      <c r="G108" s="447"/>
      <c r="H108" s="447"/>
      <c r="I108" s="447"/>
      <c r="J108" s="447"/>
      <c r="K108" s="447"/>
      <c r="L108" s="447"/>
      <c r="M108" s="407"/>
      <c r="O108" s="401"/>
      <c r="P108" s="436"/>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36"/>
      <c r="AO108" s="436"/>
    </row>
    <row r="109" spans="1:41" ht="12.75">
      <c r="A109" s="436"/>
      <c r="B109" s="436"/>
      <c r="C109" s="436"/>
      <c r="D109" s="436"/>
      <c r="E109" s="436"/>
      <c r="F109" s="447"/>
      <c r="G109" s="447"/>
      <c r="H109" s="447"/>
      <c r="I109" s="447"/>
      <c r="J109" s="447"/>
      <c r="K109" s="447"/>
      <c r="L109" s="447"/>
      <c r="M109" s="407"/>
      <c r="O109" s="401"/>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row>
    <row r="110" spans="1:41" ht="12.75">
      <c r="A110" s="436"/>
      <c r="B110" s="436"/>
      <c r="C110" s="436"/>
      <c r="D110" s="436"/>
      <c r="E110" s="436"/>
      <c r="F110" s="447"/>
      <c r="G110" s="447"/>
      <c r="H110" s="447"/>
      <c r="I110" s="447"/>
      <c r="J110" s="447"/>
      <c r="K110" s="447"/>
      <c r="L110" s="447"/>
      <c r="M110" s="407"/>
      <c r="O110" s="401"/>
      <c r="P110" s="436"/>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36"/>
      <c r="AO110" s="436"/>
    </row>
    <row r="111" spans="1:41" ht="12.75">
      <c r="A111" s="436"/>
      <c r="B111" s="436"/>
      <c r="C111" s="436"/>
      <c r="D111" s="436"/>
      <c r="E111" s="436"/>
      <c r="F111" s="447"/>
      <c r="G111" s="447"/>
      <c r="H111" s="447"/>
      <c r="I111" s="447"/>
      <c r="J111" s="447"/>
      <c r="K111" s="447"/>
      <c r="L111" s="447"/>
      <c r="M111" s="407"/>
      <c r="O111" s="401"/>
      <c r="P111" s="436"/>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36"/>
      <c r="AO111" s="436"/>
    </row>
    <row r="112" spans="1:41" ht="12.75">
      <c r="A112" s="436"/>
      <c r="B112" s="436"/>
      <c r="C112" s="436"/>
      <c r="D112" s="436"/>
      <c r="E112" s="436"/>
      <c r="F112" s="447"/>
      <c r="G112" s="447"/>
      <c r="H112" s="447"/>
      <c r="I112" s="447"/>
      <c r="J112" s="447"/>
      <c r="K112" s="447"/>
      <c r="L112" s="447"/>
      <c r="M112" s="407"/>
      <c r="O112" s="401"/>
      <c r="P112" s="436"/>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36"/>
      <c r="AO112" s="436"/>
    </row>
    <row r="113" spans="1:41" ht="12.75">
      <c r="A113" s="436"/>
      <c r="B113" s="436"/>
      <c r="C113" s="436"/>
      <c r="D113" s="436"/>
      <c r="E113" s="436"/>
      <c r="F113" s="447"/>
      <c r="G113" s="447"/>
      <c r="H113" s="447"/>
      <c r="I113" s="447"/>
      <c r="J113" s="447"/>
      <c r="K113" s="447"/>
      <c r="L113" s="447"/>
      <c r="M113" s="407"/>
      <c r="O113" s="401"/>
      <c r="P113" s="436"/>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36"/>
      <c r="AO113" s="436"/>
    </row>
    <row r="114" spans="1:41" ht="12.75">
      <c r="A114" s="436"/>
      <c r="B114" s="436"/>
      <c r="C114" s="436"/>
      <c r="D114" s="436"/>
      <c r="E114" s="436"/>
      <c r="F114" s="447"/>
      <c r="G114" s="447"/>
      <c r="H114" s="447"/>
      <c r="I114" s="447"/>
      <c r="J114" s="447"/>
      <c r="K114" s="447"/>
      <c r="L114" s="447"/>
      <c r="M114" s="407"/>
      <c r="O114" s="401"/>
      <c r="P114" s="436"/>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36"/>
      <c r="AO114" s="436"/>
    </row>
    <row r="115" spans="1:41" ht="12.75">
      <c r="A115" s="436"/>
      <c r="B115" s="436"/>
      <c r="C115" s="436"/>
      <c r="D115" s="436"/>
      <c r="E115" s="436"/>
      <c r="F115" s="447"/>
      <c r="G115" s="447"/>
      <c r="H115" s="447"/>
      <c r="I115" s="447"/>
      <c r="J115" s="447"/>
      <c r="K115" s="447"/>
      <c r="L115" s="447"/>
      <c r="M115" s="407"/>
      <c r="O115" s="401"/>
      <c r="P115" s="436"/>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36"/>
      <c r="AO115" s="436"/>
    </row>
    <row r="116" spans="1:41" ht="12.75">
      <c r="A116" s="436"/>
      <c r="B116" s="436"/>
      <c r="C116" s="436"/>
      <c r="D116" s="436"/>
      <c r="E116" s="436"/>
      <c r="F116" s="447"/>
      <c r="G116" s="447"/>
      <c r="H116" s="447"/>
      <c r="I116" s="447"/>
      <c r="J116" s="447"/>
      <c r="K116" s="447"/>
      <c r="L116" s="447"/>
      <c r="M116" s="407"/>
      <c r="O116" s="401"/>
      <c r="P116" s="436"/>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36"/>
      <c r="AO116" s="436"/>
    </row>
    <row r="117" spans="1:41" ht="12.75">
      <c r="A117" s="436"/>
      <c r="B117" s="436"/>
      <c r="C117" s="436"/>
      <c r="D117" s="436"/>
      <c r="E117" s="436"/>
      <c r="F117" s="447"/>
      <c r="G117" s="447"/>
      <c r="H117" s="447"/>
      <c r="I117" s="447"/>
      <c r="J117" s="447"/>
      <c r="K117" s="447"/>
      <c r="L117" s="447"/>
      <c r="M117" s="407"/>
      <c r="O117" s="401"/>
      <c r="P117" s="436"/>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36"/>
      <c r="AO117" s="436"/>
    </row>
    <row r="118" spans="1:41" ht="12.75">
      <c r="A118" s="436"/>
      <c r="B118" s="436"/>
      <c r="C118" s="436"/>
      <c r="D118" s="436"/>
      <c r="E118" s="436"/>
      <c r="F118" s="447"/>
      <c r="G118" s="447"/>
      <c r="H118" s="447"/>
      <c r="I118" s="447"/>
      <c r="J118" s="447"/>
      <c r="K118" s="447"/>
      <c r="L118" s="447"/>
      <c r="M118" s="407"/>
      <c r="O118" s="401"/>
      <c r="P118" s="436"/>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36"/>
      <c r="AO118" s="436"/>
    </row>
    <row r="119" spans="1:41" ht="12.75">
      <c r="A119" s="436"/>
      <c r="B119" s="436"/>
      <c r="C119" s="436"/>
      <c r="D119" s="436"/>
      <c r="E119" s="436"/>
      <c r="F119" s="447"/>
      <c r="G119" s="447"/>
      <c r="H119" s="447"/>
      <c r="I119" s="447"/>
      <c r="J119" s="447"/>
      <c r="K119" s="447"/>
      <c r="L119" s="447"/>
      <c r="M119" s="407"/>
      <c r="O119" s="401"/>
      <c r="P119" s="436"/>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36"/>
      <c r="AO119" s="436"/>
    </row>
    <row r="120" spans="1:41" ht="12.75">
      <c r="A120" s="436"/>
      <c r="B120" s="436"/>
      <c r="C120" s="436"/>
      <c r="D120" s="436"/>
      <c r="E120" s="436"/>
      <c r="F120" s="447"/>
      <c r="G120" s="447"/>
      <c r="H120" s="447"/>
      <c r="I120" s="447"/>
      <c r="J120" s="447"/>
      <c r="K120" s="447"/>
      <c r="L120" s="447"/>
      <c r="M120" s="407"/>
      <c r="O120" s="401"/>
      <c r="P120" s="436"/>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36"/>
      <c r="AO120" s="436"/>
    </row>
    <row r="121" spans="1:41" ht="12.75">
      <c r="A121" s="436"/>
      <c r="B121" s="436"/>
      <c r="C121" s="436"/>
      <c r="D121" s="436"/>
      <c r="E121" s="436"/>
      <c r="F121" s="447"/>
      <c r="G121" s="447"/>
      <c r="H121" s="447"/>
      <c r="I121" s="447"/>
      <c r="J121" s="447"/>
      <c r="K121" s="447"/>
      <c r="L121" s="447"/>
      <c r="M121" s="407"/>
      <c r="O121" s="401"/>
      <c r="P121" s="436"/>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36"/>
      <c r="AO121" s="436"/>
    </row>
    <row r="122" spans="1:41" ht="12.75">
      <c r="A122" s="436"/>
      <c r="B122" s="436"/>
      <c r="C122" s="436"/>
      <c r="D122" s="436"/>
      <c r="E122" s="436"/>
      <c r="F122" s="447"/>
      <c r="G122" s="447"/>
      <c r="H122" s="447"/>
      <c r="I122" s="447"/>
      <c r="J122" s="447"/>
      <c r="K122" s="447"/>
      <c r="L122" s="447"/>
      <c r="M122" s="407"/>
      <c r="O122" s="401"/>
      <c r="P122" s="436"/>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36"/>
      <c r="AO122" s="436"/>
    </row>
    <row r="123" spans="1:41" ht="12.75">
      <c r="A123" s="436"/>
      <c r="B123" s="436"/>
      <c r="C123" s="436"/>
      <c r="D123" s="436"/>
      <c r="E123" s="436"/>
      <c r="F123" s="447"/>
      <c r="G123" s="447"/>
      <c r="H123" s="447"/>
      <c r="I123" s="447"/>
      <c r="J123" s="447"/>
      <c r="K123" s="447"/>
      <c r="L123" s="447"/>
      <c r="M123" s="407"/>
      <c r="O123" s="401"/>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row>
    <row r="124" spans="1:41" ht="12.75">
      <c r="A124" s="436"/>
      <c r="B124" s="436"/>
      <c r="C124" s="436"/>
      <c r="D124" s="436"/>
      <c r="E124" s="436"/>
      <c r="F124" s="447"/>
      <c r="G124" s="447"/>
      <c r="H124" s="447"/>
      <c r="I124" s="447"/>
      <c r="J124" s="447"/>
      <c r="K124" s="447"/>
      <c r="L124" s="447"/>
      <c r="M124" s="407"/>
      <c r="O124" s="401"/>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row>
    <row r="125" spans="1:41" ht="12.75">
      <c r="A125" s="436"/>
      <c r="B125" s="436"/>
      <c r="C125" s="436"/>
      <c r="D125" s="436"/>
      <c r="E125" s="436"/>
      <c r="F125" s="447"/>
      <c r="G125" s="447"/>
      <c r="H125" s="447"/>
      <c r="I125" s="447"/>
      <c r="J125" s="447"/>
      <c r="K125" s="447"/>
      <c r="L125" s="447"/>
      <c r="M125" s="407"/>
      <c r="O125" s="401"/>
      <c r="P125" s="436"/>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36"/>
      <c r="AO125" s="436"/>
    </row>
    <row r="126" spans="1:41" ht="12.75">
      <c r="A126" s="436"/>
      <c r="B126" s="436"/>
      <c r="C126" s="436"/>
      <c r="D126" s="436"/>
      <c r="E126" s="436"/>
      <c r="F126" s="447"/>
      <c r="G126" s="447"/>
      <c r="H126" s="447"/>
      <c r="I126" s="447"/>
      <c r="J126" s="447"/>
      <c r="K126" s="447"/>
      <c r="L126" s="447"/>
      <c r="M126" s="407"/>
      <c r="O126" s="401"/>
      <c r="P126" s="436"/>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36"/>
      <c r="AO126" s="436"/>
    </row>
    <row r="127" spans="1:41" ht="12.75">
      <c r="A127" s="436"/>
      <c r="B127" s="436"/>
      <c r="C127" s="436"/>
      <c r="D127" s="436"/>
      <c r="E127" s="436"/>
      <c r="F127" s="447"/>
      <c r="G127" s="447"/>
      <c r="H127" s="447"/>
      <c r="I127" s="447"/>
      <c r="J127" s="447"/>
      <c r="K127" s="447"/>
      <c r="L127" s="447"/>
      <c r="M127" s="407"/>
      <c r="O127" s="401"/>
      <c r="P127" s="436"/>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36"/>
      <c r="AO127" s="436"/>
    </row>
    <row r="128" spans="1:41" ht="12.75">
      <c r="A128" s="436"/>
      <c r="B128" s="436"/>
      <c r="C128" s="436"/>
      <c r="D128" s="436"/>
      <c r="E128" s="436"/>
      <c r="F128" s="447"/>
      <c r="G128" s="447"/>
      <c r="H128" s="447"/>
      <c r="I128" s="447"/>
      <c r="J128" s="447"/>
      <c r="K128" s="447"/>
      <c r="L128" s="447"/>
      <c r="M128" s="407"/>
      <c r="O128" s="401"/>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row>
    <row r="129" spans="1:41" ht="12.75">
      <c r="A129" s="436"/>
      <c r="B129" s="436"/>
      <c r="C129" s="436"/>
      <c r="D129" s="436"/>
      <c r="E129" s="436"/>
      <c r="F129" s="447"/>
      <c r="G129" s="447"/>
      <c r="H129" s="447"/>
      <c r="I129" s="447"/>
      <c r="J129" s="447"/>
      <c r="K129" s="447"/>
      <c r="L129" s="447"/>
      <c r="M129" s="407"/>
      <c r="O129" s="401"/>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row>
    <row r="130" spans="1:41" ht="12.75">
      <c r="A130" s="436"/>
      <c r="B130" s="436"/>
      <c r="C130" s="436"/>
      <c r="D130" s="436"/>
      <c r="E130" s="436"/>
      <c r="F130" s="447"/>
      <c r="G130" s="447"/>
      <c r="H130" s="447"/>
      <c r="I130" s="447"/>
      <c r="J130" s="447"/>
      <c r="K130" s="447"/>
      <c r="L130" s="447"/>
      <c r="M130" s="407"/>
      <c r="O130" s="401"/>
      <c r="P130" s="436"/>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36"/>
      <c r="AO130" s="436"/>
    </row>
    <row r="131" spans="1:41" ht="12.75">
      <c r="A131" s="436"/>
      <c r="B131" s="436"/>
      <c r="C131" s="436"/>
      <c r="D131" s="436"/>
      <c r="E131" s="436"/>
      <c r="F131" s="447"/>
      <c r="G131" s="447"/>
      <c r="H131" s="447"/>
      <c r="I131" s="447"/>
      <c r="J131" s="447"/>
      <c r="K131" s="447"/>
      <c r="L131" s="447"/>
      <c r="M131" s="407"/>
      <c r="O131" s="401"/>
      <c r="P131" s="436"/>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36"/>
      <c r="AO131" s="436"/>
    </row>
    <row r="132" spans="1:41" ht="12.75">
      <c r="A132" s="436"/>
      <c r="B132" s="436"/>
      <c r="C132" s="436"/>
      <c r="D132" s="436"/>
      <c r="E132" s="436"/>
      <c r="F132" s="447"/>
      <c r="G132" s="447"/>
      <c r="H132" s="447"/>
      <c r="I132" s="447"/>
      <c r="J132" s="447"/>
      <c r="K132" s="447"/>
      <c r="L132" s="447"/>
      <c r="M132" s="407"/>
      <c r="O132" s="401"/>
      <c r="P132" s="436"/>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36"/>
      <c r="AO132" s="436"/>
    </row>
    <row r="133" spans="1:41" ht="12.75">
      <c r="A133" s="436"/>
      <c r="B133" s="436"/>
      <c r="C133" s="436"/>
      <c r="D133" s="436"/>
      <c r="E133" s="436"/>
      <c r="F133" s="447"/>
      <c r="G133" s="447"/>
      <c r="H133" s="447"/>
      <c r="I133" s="447"/>
      <c r="J133" s="447"/>
      <c r="K133" s="447"/>
      <c r="L133" s="447"/>
      <c r="M133" s="407"/>
      <c r="O133" s="401"/>
      <c r="P133" s="436"/>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36"/>
      <c r="AO133" s="436"/>
    </row>
    <row r="134" spans="1:41" ht="12.75">
      <c r="A134" s="436"/>
      <c r="B134" s="436"/>
      <c r="C134" s="436"/>
      <c r="D134" s="436"/>
      <c r="E134" s="436"/>
      <c r="F134" s="447"/>
      <c r="G134" s="447"/>
      <c r="H134" s="447"/>
      <c r="I134" s="447"/>
      <c r="J134" s="447"/>
      <c r="K134" s="447"/>
      <c r="L134" s="447"/>
      <c r="M134" s="407"/>
      <c r="O134" s="401"/>
      <c r="P134" s="436"/>
      <c r="Q134" s="436"/>
      <c r="R134" s="436"/>
      <c r="S134" s="436"/>
      <c r="T134" s="436"/>
      <c r="U134" s="436"/>
      <c r="V134" s="436"/>
      <c r="W134" s="436"/>
      <c r="X134" s="436"/>
      <c r="Y134" s="436"/>
      <c r="Z134" s="436"/>
      <c r="AA134" s="436"/>
      <c r="AB134" s="436"/>
      <c r="AC134" s="436"/>
      <c r="AD134" s="436"/>
      <c r="AE134" s="436"/>
      <c r="AF134" s="436"/>
      <c r="AG134" s="436"/>
      <c r="AH134" s="436"/>
      <c r="AI134" s="436"/>
      <c r="AJ134" s="436"/>
      <c r="AK134" s="436"/>
      <c r="AL134" s="436"/>
      <c r="AM134" s="436"/>
      <c r="AN134" s="436"/>
      <c r="AO134" s="436"/>
    </row>
    <row r="135" spans="1:41" ht="12.75">
      <c r="A135" s="436"/>
      <c r="B135" s="436"/>
      <c r="C135" s="436"/>
      <c r="D135" s="436"/>
      <c r="E135" s="436"/>
      <c r="F135" s="447"/>
      <c r="G135" s="447"/>
      <c r="H135" s="447"/>
      <c r="I135" s="447"/>
      <c r="J135" s="447"/>
      <c r="K135" s="447"/>
      <c r="L135" s="447"/>
      <c r="M135" s="407"/>
      <c r="O135" s="401"/>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6"/>
      <c r="AL135" s="436"/>
      <c r="AM135" s="436"/>
      <c r="AN135" s="436"/>
      <c r="AO135" s="436"/>
    </row>
    <row r="136" spans="1:41" ht="12.75">
      <c r="A136" s="436"/>
      <c r="B136" s="436"/>
      <c r="C136" s="436"/>
      <c r="D136" s="436"/>
      <c r="E136" s="436"/>
      <c r="F136" s="447"/>
      <c r="G136" s="447"/>
      <c r="H136" s="447"/>
      <c r="I136" s="447"/>
      <c r="J136" s="447"/>
      <c r="K136" s="447"/>
      <c r="L136" s="447"/>
      <c r="M136" s="407"/>
      <c r="O136" s="401"/>
      <c r="P136" s="436"/>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36"/>
      <c r="AO136" s="436"/>
    </row>
    <row r="137" spans="1:41" ht="12.75">
      <c r="A137" s="436"/>
      <c r="B137" s="436"/>
      <c r="C137" s="436"/>
      <c r="D137" s="436"/>
      <c r="E137" s="436"/>
      <c r="F137" s="447"/>
      <c r="G137" s="447"/>
      <c r="H137" s="447"/>
      <c r="I137" s="447"/>
      <c r="J137" s="447"/>
      <c r="K137" s="447"/>
      <c r="L137" s="447"/>
      <c r="M137" s="407"/>
      <c r="O137" s="401"/>
      <c r="P137" s="436"/>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436"/>
      <c r="AM137" s="436"/>
      <c r="AN137" s="436"/>
      <c r="AO137" s="436"/>
    </row>
    <row r="138" spans="1:41" ht="12.75">
      <c r="A138" s="436"/>
      <c r="B138" s="436"/>
      <c r="C138" s="436"/>
      <c r="D138" s="436"/>
      <c r="E138" s="436"/>
      <c r="F138" s="447"/>
      <c r="G138" s="447"/>
      <c r="H138" s="447"/>
      <c r="I138" s="447"/>
      <c r="J138" s="447"/>
      <c r="K138" s="447"/>
      <c r="L138" s="447"/>
      <c r="M138" s="407"/>
      <c r="O138" s="401"/>
      <c r="P138" s="436"/>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36"/>
      <c r="AO138" s="436"/>
    </row>
    <row r="139" spans="1:41" ht="12.75">
      <c r="A139" s="436"/>
      <c r="B139" s="436"/>
      <c r="C139" s="436"/>
      <c r="D139" s="436"/>
      <c r="E139" s="436"/>
      <c r="F139" s="447"/>
      <c r="G139" s="447"/>
      <c r="H139" s="447"/>
      <c r="I139" s="447"/>
      <c r="J139" s="447"/>
      <c r="K139" s="447"/>
      <c r="L139" s="447"/>
      <c r="M139" s="407"/>
      <c r="O139" s="401"/>
      <c r="P139" s="436"/>
      <c r="Q139" s="436"/>
      <c r="R139" s="436"/>
      <c r="S139" s="436"/>
      <c r="T139" s="436"/>
      <c r="U139" s="436"/>
      <c r="V139" s="436"/>
      <c r="W139" s="436"/>
      <c r="X139" s="436"/>
      <c r="Y139" s="436"/>
      <c r="Z139" s="436"/>
      <c r="AA139" s="436"/>
      <c r="AB139" s="436"/>
      <c r="AC139" s="436"/>
      <c r="AD139" s="436"/>
      <c r="AE139" s="436"/>
      <c r="AF139" s="436"/>
      <c r="AG139" s="436"/>
      <c r="AH139" s="436"/>
      <c r="AI139" s="436"/>
      <c r="AJ139" s="436"/>
      <c r="AK139" s="436"/>
      <c r="AL139" s="436"/>
      <c r="AM139" s="436"/>
      <c r="AN139" s="436"/>
      <c r="AO139" s="436"/>
    </row>
    <row r="140" spans="1:41" ht="12.75">
      <c r="A140" s="436"/>
      <c r="B140" s="436"/>
      <c r="C140" s="436"/>
      <c r="D140" s="436"/>
      <c r="E140" s="436"/>
      <c r="F140" s="447"/>
      <c r="G140" s="447"/>
      <c r="H140" s="447"/>
      <c r="I140" s="447"/>
      <c r="J140" s="447"/>
      <c r="K140" s="447"/>
      <c r="L140" s="447"/>
      <c r="M140" s="407"/>
      <c r="O140" s="401"/>
      <c r="P140" s="436"/>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436"/>
      <c r="AO140" s="436"/>
    </row>
    <row r="141" spans="1:41" ht="12.75">
      <c r="A141" s="436"/>
      <c r="B141" s="436"/>
      <c r="C141" s="436"/>
      <c r="D141" s="436"/>
      <c r="E141" s="436"/>
      <c r="F141" s="447"/>
      <c r="G141" s="447"/>
      <c r="H141" s="447"/>
      <c r="I141" s="447"/>
      <c r="J141" s="447"/>
      <c r="K141" s="447"/>
      <c r="L141" s="447"/>
      <c r="M141" s="407"/>
      <c r="O141" s="401"/>
      <c r="P141" s="436"/>
      <c r="Q141" s="436"/>
      <c r="R141" s="436"/>
      <c r="S141" s="436"/>
      <c r="T141" s="436"/>
      <c r="U141" s="436"/>
      <c r="V141" s="436"/>
      <c r="W141" s="436"/>
      <c r="X141" s="436"/>
      <c r="Y141" s="436"/>
      <c r="Z141" s="436"/>
      <c r="AA141" s="436"/>
      <c r="AB141" s="436"/>
      <c r="AC141" s="436"/>
      <c r="AD141" s="436"/>
      <c r="AE141" s="436"/>
      <c r="AF141" s="436"/>
      <c r="AG141" s="436"/>
      <c r="AH141" s="436"/>
      <c r="AI141" s="436"/>
      <c r="AJ141" s="436"/>
      <c r="AK141" s="436"/>
      <c r="AL141" s="436"/>
      <c r="AM141" s="436"/>
      <c r="AN141" s="436"/>
      <c r="AO141" s="436"/>
    </row>
    <row r="142" spans="1:41" ht="12.75">
      <c r="A142" s="436"/>
      <c r="B142" s="436"/>
      <c r="C142" s="436"/>
      <c r="D142" s="436"/>
      <c r="E142" s="436"/>
      <c r="F142" s="447"/>
      <c r="G142" s="447"/>
      <c r="H142" s="447"/>
      <c r="I142" s="447"/>
      <c r="J142" s="447"/>
      <c r="K142" s="447"/>
      <c r="L142" s="447"/>
      <c r="M142" s="407"/>
      <c r="O142" s="401"/>
      <c r="P142" s="436"/>
      <c r="Q142" s="436"/>
      <c r="R142" s="436"/>
      <c r="S142" s="436"/>
      <c r="T142" s="436"/>
      <c r="U142" s="436"/>
      <c r="V142" s="436"/>
      <c r="W142" s="436"/>
      <c r="X142" s="436"/>
      <c r="Y142" s="436"/>
      <c r="Z142" s="436"/>
      <c r="AA142" s="436"/>
      <c r="AB142" s="436"/>
      <c r="AC142" s="436"/>
      <c r="AD142" s="436"/>
      <c r="AE142" s="436"/>
      <c r="AF142" s="436"/>
      <c r="AG142" s="436"/>
      <c r="AH142" s="436"/>
      <c r="AI142" s="436"/>
      <c r="AJ142" s="436"/>
      <c r="AK142" s="436"/>
      <c r="AL142" s="436"/>
      <c r="AM142" s="436"/>
      <c r="AN142" s="436"/>
      <c r="AO142" s="436"/>
    </row>
    <row r="143" spans="1:41" ht="12.75">
      <c r="A143" s="436"/>
      <c r="B143" s="436"/>
      <c r="C143" s="436"/>
      <c r="D143" s="436"/>
      <c r="E143" s="436"/>
      <c r="F143" s="447"/>
      <c r="G143" s="447"/>
      <c r="H143" s="447"/>
      <c r="I143" s="447"/>
      <c r="J143" s="447"/>
      <c r="K143" s="447"/>
      <c r="L143" s="447"/>
      <c r="M143" s="407"/>
      <c r="O143" s="401"/>
      <c r="P143" s="436"/>
      <c r="Q143" s="436"/>
      <c r="R143" s="436"/>
      <c r="S143" s="436"/>
      <c r="T143" s="436"/>
      <c r="U143" s="436"/>
      <c r="V143" s="436"/>
      <c r="W143" s="436"/>
      <c r="X143" s="436"/>
      <c r="Y143" s="436"/>
      <c r="Z143" s="436"/>
      <c r="AA143" s="436"/>
      <c r="AB143" s="436"/>
      <c r="AC143" s="436"/>
      <c r="AD143" s="436"/>
      <c r="AE143" s="436"/>
      <c r="AF143" s="436"/>
      <c r="AG143" s="436"/>
      <c r="AH143" s="436"/>
      <c r="AI143" s="436"/>
      <c r="AJ143" s="436"/>
      <c r="AK143" s="436"/>
      <c r="AL143" s="436"/>
      <c r="AM143" s="436"/>
      <c r="AN143" s="436"/>
      <c r="AO143" s="436"/>
    </row>
    <row r="144" spans="1:41" ht="12.75">
      <c r="A144" s="436"/>
      <c r="B144" s="436"/>
      <c r="C144" s="436"/>
      <c r="D144" s="436"/>
      <c r="E144" s="436"/>
      <c r="F144" s="447"/>
      <c r="G144" s="447"/>
      <c r="H144" s="447"/>
      <c r="I144" s="447"/>
      <c r="J144" s="447"/>
      <c r="K144" s="447"/>
      <c r="L144" s="447"/>
      <c r="M144" s="407"/>
      <c r="O144" s="401"/>
      <c r="P144" s="436"/>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36"/>
      <c r="AO144" s="436"/>
    </row>
    <row r="145" spans="1:41" ht="12.75">
      <c r="A145" s="436"/>
      <c r="B145" s="436"/>
      <c r="C145" s="436"/>
      <c r="D145" s="436"/>
      <c r="E145" s="436"/>
      <c r="F145" s="447"/>
      <c r="G145" s="447"/>
      <c r="H145" s="447"/>
      <c r="I145" s="447"/>
      <c r="J145" s="447"/>
      <c r="K145" s="447"/>
      <c r="L145" s="447"/>
      <c r="M145" s="407"/>
      <c r="O145" s="401"/>
      <c r="P145" s="436"/>
      <c r="Q145" s="436"/>
      <c r="R145" s="436"/>
      <c r="S145" s="436"/>
      <c r="T145" s="436"/>
      <c r="U145" s="436"/>
      <c r="V145" s="436"/>
      <c r="W145" s="436"/>
      <c r="X145" s="436"/>
      <c r="Y145" s="436"/>
      <c r="Z145" s="436"/>
      <c r="AA145" s="436"/>
      <c r="AB145" s="436"/>
      <c r="AC145" s="436"/>
      <c r="AD145" s="436"/>
      <c r="AE145" s="436"/>
      <c r="AF145" s="436"/>
      <c r="AG145" s="436"/>
      <c r="AH145" s="436"/>
      <c r="AI145" s="436"/>
      <c r="AJ145" s="436"/>
      <c r="AK145" s="436"/>
      <c r="AL145" s="436"/>
      <c r="AM145" s="436"/>
      <c r="AN145" s="436"/>
      <c r="AO145" s="436"/>
    </row>
    <row r="146" spans="1:41" ht="12.75">
      <c r="A146" s="436"/>
      <c r="B146" s="436"/>
      <c r="C146" s="436"/>
      <c r="D146" s="436"/>
      <c r="E146" s="436"/>
      <c r="F146" s="447"/>
      <c r="G146" s="447"/>
      <c r="H146" s="447"/>
      <c r="I146" s="447"/>
      <c r="J146" s="447"/>
      <c r="K146" s="447"/>
      <c r="L146" s="447"/>
      <c r="M146" s="407"/>
      <c r="O146" s="401"/>
      <c r="P146" s="436"/>
      <c r="Q146" s="436"/>
      <c r="R146" s="436"/>
      <c r="S146" s="436"/>
      <c r="T146" s="436"/>
      <c r="U146" s="436"/>
      <c r="V146" s="436"/>
      <c r="W146" s="436"/>
      <c r="X146" s="436"/>
      <c r="Y146" s="436"/>
      <c r="Z146" s="436"/>
      <c r="AA146" s="436"/>
      <c r="AB146" s="436"/>
      <c r="AC146" s="436"/>
      <c r="AD146" s="436"/>
      <c r="AE146" s="436"/>
      <c r="AF146" s="436"/>
      <c r="AG146" s="436"/>
      <c r="AH146" s="436"/>
      <c r="AI146" s="436"/>
      <c r="AJ146" s="436"/>
      <c r="AK146" s="436"/>
      <c r="AL146" s="436"/>
      <c r="AM146" s="436"/>
      <c r="AN146" s="436"/>
      <c r="AO146" s="436"/>
    </row>
    <row r="147" spans="1:41" ht="12.75">
      <c r="A147" s="436"/>
      <c r="B147" s="436"/>
      <c r="C147" s="436"/>
      <c r="D147" s="436"/>
      <c r="E147" s="436"/>
      <c r="F147" s="447"/>
      <c r="G147" s="447"/>
      <c r="H147" s="447"/>
      <c r="I147" s="447"/>
      <c r="J147" s="447"/>
      <c r="K147" s="447"/>
      <c r="L147" s="447"/>
      <c r="M147" s="407"/>
      <c r="O147" s="401"/>
      <c r="P147" s="436"/>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36"/>
      <c r="AO147" s="436"/>
    </row>
    <row r="148" spans="1:41" ht="12.75">
      <c r="A148" s="436"/>
      <c r="B148" s="436"/>
      <c r="C148" s="436"/>
      <c r="D148" s="436"/>
      <c r="E148" s="436"/>
      <c r="F148" s="447"/>
      <c r="G148" s="447"/>
      <c r="H148" s="447"/>
      <c r="I148" s="447"/>
      <c r="J148" s="447"/>
      <c r="K148" s="447"/>
      <c r="L148" s="447"/>
      <c r="M148" s="407"/>
      <c r="O148" s="401"/>
      <c r="P148" s="436"/>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36"/>
      <c r="AO148" s="436"/>
    </row>
    <row r="149" spans="1:41" ht="12.75">
      <c r="A149" s="436"/>
      <c r="B149" s="436"/>
      <c r="C149" s="436"/>
      <c r="D149" s="436"/>
      <c r="E149" s="436"/>
      <c r="F149" s="447"/>
      <c r="G149" s="447"/>
      <c r="H149" s="447"/>
      <c r="I149" s="447"/>
      <c r="J149" s="447"/>
      <c r="K149" s="447"/>
      <c r="L149" s="447"/>
      <c r="M149" s="407"/>
      <c r="O149" s="401"/>
      <c r="P149" s="436"/>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6"/>
      <c r="AL149" s="436"/>
      <c r="AM149" s="436"/>
      <c r="AN149" s="436"/>
      <c r="AO149" s="436"/>
    </row>
    <row r="150" spans="1:41" ht="12.75">
      <c r="A150" s="436"/>
      <c r="B150" s="436"/>
      <c r="C150" s="436"/>
      <c r="D150" s="436"/>
      <c r="E150" s="436"/>
      <c r="F150" s="447"/>
      <c r="G150" s="447"/>
      <c r="H150" s="447"/>
      <c r="I150" s="447"/>
      <c r="J150" s="447"/>
      <c r="K150" s="447"/>
      <c r="L150" s="447"/>
      <c r="M150" s="407"/>
      <c r="O150" s="401"/>
      <c r="P150" s="436"/>
      <c r="Q150" s="436"/>
      <c r="R150" s="436"/>
      <c r="S150" s="436"/>
      <c r="T150" s="436"/>
      <c r="U150" s="436"/>
      <c r="V150" s="436"/>
      <c r="W150" s="436"/>
      <c r="X150" s="436"/>
      <c r="Y150" s="436"/>
      <c r="Z150" s="436"/>
      <c r="AA150" s="436"/>
      <c r="AB150" s="436"/>
      <c r="AC150" s="436"/>
      <c r="AD150" s="436"/>
      <c r="AE150" s="436"/>
      <c r="AF150" s="436"/>
      <c r="AG150" s="436"/>
      <c r="AH150" s="436"/>
      <c r="AI150" s="436"/>
      <c r="AJ150" s="436"/>
      <c r="AK150" s="436"/>
      <c r="AL150" s="436"/>
      <c r="AM150" s="436"/>
      <c r="AN150" s="436"/>
      <c r="AO150" s="436"/>
    </row>
    <row r="151" spans="1:41" ht="12.75">
      <c r="A151" s="436"/>
      <c r="B151" s="436"/>
      <c r="C151" s="436"/>
      <c r="D151" s="436"/>
      <c r="E151" s="436"/>
      <c r="F151" s="447"/>
      <c r="G151" s="447"/>
      <c r="H151" s="447"/>
      <c r="I151" s="447"/>
      <c r="J151" s="447"/>
      <c r="K151" s="447"/>
      <c r="L151" s="447"/>
      <c r="M151" s="407"/>
      <c r="O151" s="401"/>
      <c r="P151" s="436"/>
      <c r="Q151" s="436"/>
      <c r="R151" s="436"/>
      <c r="S151" s="436"/>
      <c r="T151" s="436"/>
      <c r="U151" s="436"/>
      <c r="V151" s="436"/>
      <c r="W151" s="436"/>
      <c r="X151" s="436"/>
      <c r="Y151" s="436"/>
      <c r="Z151" s="436"/>
      <c r="AA151" s="436"/>
      <c r="AB151" s="436"/>
      <c r="AC151" s="436"/>
      <c r="AD151" s="436"/>
      <c r="AE151" s="436"/>
      <c r="AF151" s="436"/>
      <c r="AG151" s="436"/>
      <c r="AH151" s="436"/>
      <c r="AI151" s="436"/>
      <c r="AJ151" s="436"/>
      <c r="AK151" s="436"/>
      <c r="AL151" s="436"/>
      <c r="AM151" s="436"/>
      <c r="AN151" s="436"/>
      <c r="AO151" s="436"/>
    </row>
    <row r="152" spans="1:41" ht="12.75">
      <c r="A152" s="436"/>
      <c r="B152" s="436"/>
      <c r="C152" s="436"/>
      <c r="D152" s="436"/>
      <c r="E152" s="436"/>
      <c r="F152" s="447"/>
      <c r="G152" s="447"/>
      <c r="H152" s="447"/>
      <c r="I152" s="447"/>
      <c r="J152" s="447"/>
      <c r="K152" s="447"/>
      <c r="L152" s="447"/>
      <c r="M152" s="407"/>
      <c r="O152" s="401"/>
      <c r="P152" s="436"/>
      <c r="Q152" s="436"/>
      <c r="R152" s="436"/>
      <c r="S152" s="436"/>
      <c r="T152" s="436"/>
      <c r="U152" s="436"/>
      <c r="V152" s="436"/>
      <c r="W152" s="436"/>
      <c r="X152" s="436"/>
      <c r="Y152" s="436"/>
      <c r="Z152" s="436"/>
      <c r="AA152" s="436"/>
      <c r="AB152" s="436"/>
      <c r="AC152" s="436"/>
      <c r="AD152" s="436"/>
      <c r="AE152" s="436"/>
      <c r="AF152" s="436"/>
      <c r="AG152" s="436"/>
      <c r="AH152" s="436"/>
      <c r="AI152" s="436"/>
      <c r="AJ152" s="436"/>
      <c r="AK152" s="436"/>
      <c r="AL152" s="436"/>
      <c r="AM152" s="436"/>
      <c r="AN152" s="436"/>
      <c r="AO152" s="436"/>
    </row>
    <row r="153" spans="1:41" ht="12.75">
      <c r="A153" s="436"/>
      <c r="B153" s="436"/>
      <c r="C153" s="436"/>
      <c r="D153" s="436"/>
      <c r="E153" s="436"/>
      <c r="F153" s="447"/>
      <c r="G153" s="447"/>
      <c r="H153" s="447"/>
      <c r="I153" s="447"/>
      <c r="J153" s="447"/>
      <c r="K153" s="447"/>
      <c r="L153" s="447"/>
      <c r="M153" s="407"/>
      <c r="O153" s="401"/>
      <c r="P153" s="436"/>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36"/>
      <c r="AO153" s="436"/>
    </row>
    <row r="154" spans="1:41" ht="12.75">
      <c r="A154" s="436"/>
      <c r="B154" s="436"/>
      <c r="C154" s="436"/>
      <c r="D154" s="436"/>
      <c r="E154" s="436"/>
      <c r="F154" s="447"/>
      <c r="G154" s="447"/>
      <c r="H154" s="447"/>
      <c r="I154" s="447"/>
      <c r="J154" s="447"/>
      <c r="K154" s="447"/>
      <c r="L154" s="447"/>
      <c r="M154" s="407"/>
      <c r="O154" s="401"/>
      <c r="P154" s="436"/>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36"/>
      <c r="AO154" s="436"/>
    </row>
    <row r="155" spans="1:41" ht="12.75">
      <c r="A155" s="436"/>
      <c r="B155" s="436"/>
      <c r="C155" s="436"/>
      <c r="D155" s="436"/>
      <c r="E155" s="436"/>
      <c r="F155" s="447"/>
      <c r="G155" s="447"/>
      <c r="H155" s="447"/>
      <c r="I155" s="447"/>
      <c r="J155" s="447"/>
      <c r="K155" s="447"/>
      <c r="L155" s="447"/>
      <c r="M155" s="407"/>
      <c r="O155" s="401"/>
      <c r="P155" s="436"/>
      <c r="Q155" s="436"/>
      <c r="R155" s="436"/>
      <c r="S155" s="436"/>
      <c r="T155" s="436"/>
      <c r="U155" s="436"/>
      <c r="V155" s="436"/>
      <c r="W155" s="436"/>
      <c r="X155" s="436"/>
      <c r="Y155" s="436"/>
      <c r="Z155" s="436"/>
      <c r="AA155" s="436"/>
      <c r="AB155" s="436"/>
      <c r="AC155" s="436"/>
      <c r="AD155" s="436"/>
      <c r="AE155" s="436"/>
      <c r="AF155" s="436"/>
      <c r="AG155" s="436"/>
      <c r="AH155" s="436"/>
      <c r="AI155" s="436"/>
      <c r="AJ155" s="436"/>
      <c r="AK155" s="436"/>
      <c r="AL155" s="436"/>
      <c r="AM155" s="436"/>
      <c r="AN155" s="436"/>
      <c r="AO155" s="436"/>
    </row>
    <row r="156" spans="1:41" ht="12.75">
      <c r="A156" s="436"/>
      <c r="B156" s="436"/>
      <c r="C156" s="436"/>
      <c r="D156" s="436"/>
      <c r="E156" s="436"/>
      <c r="F156" s="447"/>
      <c r="G156" s="447"/>
      <c r="H156" s="447"/>
      <c r="I156" s="447"/>
      <c r="J156" s="447"/>
      <c r="K156" s="447"/>
      <c r="L156" s="447"/>
      <c r="M156" s="407"/>
      <c r="O156" s="401"/>
      <c r="P156" s="436"/>
      <c r="Q156" s="436"/>
      <c r="R156" s="436"/>
      <c r="S156" s="436"/>
      <c r="T156" s="436"/>
      <c r="U156" s="436"/>
      <c r="V156" s="436"/>
      <c r="W156" s="436"/>
      <c r="X156" s="436"/>
      <c r="Y156" s="436"/>
      <c r="Z156" s="436"/>
      <c r="AA156" s="436"/>
      <c r="AB156" s="436"/>
      <c r="AC156" s="436"/>
      <c r="AD156" s="436"/>
      <c r="AE156" s="436"/>
      <c r="AF156" s="436"/>
      <c r="AG156" s="436"/>
      <c r="AH156" s="436"/>
      <c r="AI156" s="436"/>
      <c r="AJ156" s="436"/>
      <c r="AK156" s="436"/>
      <c r="AL156" s="436"/>
      <c r="AM156" s="436"/>
      <c r="AN156" s="436"/>
      <c r="AO156" s="436"/>
    </row>
    <row r="157" spans="1:41" ht="12.75">
      <c r="A157" s="436"/>
      <c r="B157" s="436"/>
      <c r="C157" s="436"/>
      <c r="D157" s="436"/>
      <c r="E157" s="436"/>
      <c r="F157" s="447"/>
      <c r="G157" s="447"/>
      <c r="H157" s="447"/>
      <c r="I157" s="447"/>
      <c r="J157" s="447"/>
      <c r="K157" s="447"/>
      <c r="L157" s="447"/>
      <c r="M157" s="407"/>
      <c r="O157" s="401"/>
      <c r="P157" s="436"/>
      <c r="Q157" s="436"/>
      <c r="R157" s="436"/>
      <c r="S157" s="436"/>
      <c r="T157" s="436"/>
      <c r="U157" s="436"/>
      <c r="V157" s="436"/>
      <c r="W157" s="436"/>
      <c r="X157" s="436"/>
      <c r="Y157" s="436"/>
      <c r="Z157" s="436"/>
      <c r="AA157" s="436"/>
      <c r="AB157" s="436"/>
      <c r="AC157" s="436"/>
      <c r="AD157" s="436"/>
      <c r="AE157" s="436"/>
      <c r="AF157" s="436"/>
      <c r="AG157" s="436"/>
      <c r="AH157" s="436"/>
      <c r="AI157" s="436"/>
      <c r="AJ157" s="436"/>
      <c r="AK157" s="436"/>
      <c r="AL157" s="436"/>
      <c r="AM157" s="436"/>
      <c r="AN157" s="436"/>
      <c r="AO157" s="436"/>
    </row>
    <row r="158" spans="1:41" ht="12.75">
      <c r="A158" s="436"/>
      <c r="B158" s="436"/>
      <c r="C158" s="436"/>
      <c r="D158" s="436"/>
      <c r="E158" s="436"/>
      <c r="F158" s="447"/>
      <c r="G158" s="447"/>
      <c r="H158" s="447"/>
      <c r="I158" s="447"/>
      <c r="J158" s="447"/>
      <c r="K158" s="447"/>
      <c r="L158" s="447"/>
      <c r="M158" s="407"/>
      <c r="O158" s="401"/>
      <c r="P158" s="436"/>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36"/>
      <c r="AO158" s="436"/>
    </row>
    <row r="159" spans="1:41" ht="12.75">
      <c r="A159" s="436"/>
      <c r="B159" s="436"/>
      <c r="C159" s="436"/>
      <c r="D159" s="436"/>
      <c r="E159" s="436"/>
      <c r="F159" s="447"/>
      <c r="G159" s="447"/>
      <c r="H159" s="447"/>
      <c r="I159" s="447"/>
      <c r="J159" s="447"/>
      <c r="K159" s="447"/>
      <c r="L159" s="447"/>
      <c r="M159" s="407"/>
      <c r="O159" s="401"/>
      <c r="P159" s="436"/>
      <c r="Q159" s="436"/>
      <c r="R159" s="436"/>
      <c r="S159" s="436"/>
      <c r="T159" s="436"/>
      <c r="U159" s="436"/>
      <c r="V159" s="436"/>
      <c r="W159" s="436"/>
      <c r="X159" s="436"/>
      <c r="Y159" s="436"/>
      <c r="Z159" s="436"/>
      <c r="AA159" s="436"/>
      <c r="AB159" s="436"/>
      <c r="AC159" s="436"/>
      <c r="AD159" s="436"/>
      <c r="AE159" s="436"/>
      <c r="AF159" s="436"/>
      <c r="AG159" s="436"/>
      <c r="AH159" s="436"/>
      <c r="AI159" s="436"/>
      <c r="AJ159" s="436"/>
      <c r="AK159" s="436"/>
      <c r="AL159" s="436"/>
      <c r="AM159" s="436"/>
      <c r="AN159" s="436"/>
      <c r="AO159" s="436"/>
    </row>
    <row r="160" spans="1:41" ht="12.75">
      <c r="A160" s="436"/>
      <c r="B160" s="436"/>
      <c r="C160" s="436"/>
      <c r="D160" s="436"/>
      <c r="E160" s="436"/>
      <c r="F160" s="447"/>
      <c r="G160" s="447"/>
      <c r="H160" s="447"/>
      <c r="I160" s="447"/>
      <c r="J160" s="447"/>
      <c r="K160" s="447"/>
      <c r="L160" s="447"/>
      <c r="M160" s="407"/>
      <c r="O160" s="401"/>
      <c r="P160" s="436"/>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36"/>
      <c r="AO160" s="436"/>
    </row>
    <row r="161" spans="1:41" ht="12.75">
      <c r="A161" s="436"/>
      <c r="B161" s="436"/>
      <c r="C161" s="436"/>
      <c r="D161" s="436"/>
      <c r="E161" s="436"/>
      <c r="F161" s="447"/>
      <c r="G161" s="447"/>
      <c r="H161" s="447"/>
      <c r="I161" s="447"/>
      <c r="J161" s="447"/>
      <c r="K161" s="447"/>
      <c r="L161" s="447"/>
      <c r="M161" s="407"/>
      <c r="O161" s="401"/>
      <c r="P161" s="436"/>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row>
    <row r="162" spans="1:41" ht="12.75">
      <c r="A162" s="436"/>
      <c r="B162" s="436"/>
      <c r="C162" s="436"/>
      <c r="D162" s="436"/>
      <c r="E162" s="436"/>
      <c r="F162" s="447"/>
      <c r="G162" s="447"/>
      <c r="H162" s="447"/>
      <c r="I162" s="447"/>
      <c r="J162" s="447"/>
      <c r="K162" s="447"/>
      <c r="L162" s="447"/>
      <c r="M162" s="407"/>
      <c r="O162" s="401"/>
      <c r="P162" s="436"/>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36"/>
      <c r="AO162" s="436"/>
    </row>
    <row r="163" spans="1:41" ht="12.75">
      <c r="A163" s="436"/>
      <c r="B163" s="436"/>
      <c r="C163" s="436"/>
      <c r="D163" s="436"/>
      <c r="E163" s="436"/>
      <c r="F163" s="447"/>
      <c r="G163" s="447"/>
      <c r="H163" s="447"/>
      <c r="I163" s="447"/>
      <c r="J163" s="447"/>
      <c r="K163" s="447"/>
      <c r="L163" s="447"/>
      <c r="M163" s="407"/>
      <c r="O163" s="401"/>
      <c r="P163" s="436"/>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36"/>
      <c r="AO163" s="436"/>
    </row>
    <row r="164" spans="1:41" ht="12.75">
      <c r="A164" s="436"/>
      <c r="B164" s="436"/>
      <c r="C164" s="436"/>
      <c r="D164" s="436"/>
      <c r="E164" s="436"/>
      <c r="F164" s="447"/>
      <c r="G164" s="447"/>
      <c r="H164" s="447"/>
      <c r="I164" s="447"/>
      <c r="J164" s="447"/>
      <c r="K164" s="447"/>
      <c r="L164" s="447"/>
      <c r="M164" s="407"/>
      <c r="O164" s="401"/>
      <c r="P164" s="436"/>
      <c r="Q164" s="436"/>
      <c r="R164" s="436"/>
      <c r="S164" s="436"/>
      <c r="T164" s="436"/>
      <c r="U164" s="436"/>
      <c r="V164" s="436"/>
      <c r="W164" s="436"/>
      <c r="X164" s="436"/>
      <c r="Y164" s="436"/>
      <c r="Z164" s="436"/>
      <c r="AA164" s="436"/>
      <c r="AB164" s="436"/>
      <c r="AC164" s="436"/>
      <c r="AD164" s="436"/>
      <c r="AE164" s="436"/>
      <c r="AF164" s="436"/>
      <c r="AG164" s="436"/>
      <c r="AH164" s="436"/>
      <c r="AI164" s="436"/>
      <c r="AJ164" s="436"/>
      <c r="AK164" s="436"/>
      <c r="AL164" s="436"/>
      <c r="AM164" s="436"/>
      <c r="AN164" s="436"/>
      <c r="AO164" s="436"/>
    </row>
    <row r="165" spans="1:41" ht="12.75">
      <c r="A165" s="436"/>
      <c r="B165" s="436"/>
      <c r="C165" s="436"/>
      <c r="D165" s="436"/>
      <c r="E165" s="436"/>
      <c r="F165" s="447"/>
      <c r="G165" s="447"/>
      <c r="H165" s="447"/>
      <c r="I165" s="447"/>
      <c r="J165" s="447"/>
      <c r="K165" s="447"/>
      <c r="L165" s="447"/>
      <c r="M165" s="407"/>
      <c r="O165" s="401"/>
      <c r="P165" s="436"/>
      <c r="Q165" s="436"/>
      <c r="R165" s="436"/>
      <c r="S165" s="436"/>
      <c r="T165" s="436"/>
      <c r="U165" s="436"/>
      <c r="V165" s="436"/>
      <c r="W165" s="436"/>
      <c r="X165" s="436"/>
      <c r="Y165" s="436"/>
      <c r="Z165" s="436"/>
      <c r="AA165" s="436"/>
      <c r="AB165" s="436"/>
      <c r="AC165" s="436"/>
      <c r="AD165" s="436"/>
      <c r="AE165" s="436"/>
      <c r="AF165" s="436"/>
      <c r="AG165" s="436"/>
      <c r="AH165" s="436"/>
      <c r="AI165" s="436"/>
      <c r="AJ165" s="436"/>
      <c r="AK165" s="436"/>
      <c r="AL165" s="436"/>
      <c r="AM165" s="436"/>
      <c r="AN165" s="436"/>
      <c r="AO165" s="436"/>
    </row>
    <row r="166" spans="1:41" ht="12.75">
      <c r="A166" s="436"/>
      <c r="B166" s="436"/>
      <c r="C166" s="436"/>
      <c r="D166" s="436"/>
      <c r="E166" s="436"/>
      <c r="F166" s="447"/>
      <c r="G166" s="447"/>
      <c r="H166" s="447"/>
      <c r="I166" s="447"/>
      <c r="J166" s="447"/>
      <c r="K166" s="447"/>
      <c r="L166" s="447"/>
      <c r="M166" s="407"/>
      <c r="O166" s="401"/>
      <c r="P166" s="436"/>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6"/>
      <c r="AL166" s="436"/>
      <c r="AM166" s="436"/>
      <c r="AN166" s="436"/>
      <c r="AO166" s="436"/>
    </row>
    <row r="167" spans="1:41" ht="12.75">
      <c r="A167" s="436"/>
      <c r="B167" s="436"/>
      <c r="C167" s="436"/>
      <c r="D167" s="436"/>
      <c r="E167" s="436"/>
      <c r="F167" s="447"/>
      <c r="G167" s="447"/>
      <c r="H167" s="447"/>
      <c r="I167" s="447"/>
      <c r="J167" s="447"/>
      <c r="K167" s="447"/>
      <c r="L167" s="447"/>
      <c r="M167" s="407"/>
      <c r="O167" s="401"/>
      <c r="P167" s="436"/>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36"/>
      <c r="AO167" s="436"/>
    </row>
    <row r="168" spans="1:41" ht="12.75">
      <c r="A168" s="436"/>
      <c r="B168" s="436"/>
      <c r="C168" s="436"/>
      <c r="D168" s="436"/>
      <c r="E168" s="436"/>
      <c r="F168" s="447"/>
      <c r="G168" s="447"/>
      <c r="H168" s="447"/>
      <c r="I168" s="447"/>
      <c r="J168" s="447"/>
      <c r="K168" s="447"/>
      <c r="L168" s="447"/>
      <c r="M168" s="407"/>
      <c r="O168" s="401"/>
      <c r="P168" s="436"/>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436"/>
      <c r="AO168" s="436"/>
    </row>
    <row r="169" spans="1:41" ht="12.75">
      <c r="A169" s="436"/>
      <c r="B169" s="436"/>
      <c r="C169" s="436"/>
      <c r="D169" s="436"/>
      <c r="E169" s="436"/>
      <c r="F169" s="447"/>
      <c r="G169" s="447"/>
      <c r="H169" s="447"/>
      <c r="I169" s="447"/>
      <c r="J169" s="447"/>
      <c r="K169" s="447"/>
      <c r="L169" s="447"/>
      <c r="M169" s="407"/>
      <c r="O169" s="401"/>
      <c r="P169" s="436"/>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6"/>
      <c r="AN169" s="436"/>
      <c r="AO169" s="436"/>
    </row>
    <row r="170" spans="1:41" ht="12.75">
      <c r="A170" s="436"/>
      <c r="B170" s="436"/>
      <c r="C170" s="436"/>
      <c r="D170" s="436"/>
      <c r="E170" s="436"/>
      <c r="F170" s="447"/>
      <c r="G170" s="447"/>
      <c r="H170" s="447"/>
      <c r="I170" s="447"/>
      <c r="J170" s="447"/>
      <c r="K170" s="447"/>
      <c r="L170" s="447"/>
      <c r="M170" s="407"/>
      <c r="O170" s="401"/>
      <c r="P170" s="436"/>
      <c r="Q170" s="436"/>
      <c r="R170" s="436"/>
      <c r="S170" s="436"/>
      <c r="T170" s="436"/>
      <c r="U170" s="436"/>
      <c r="V170" s="436"/>
      <c r="W170" s="436"/>
      <c r="X170" s="436"/>
      <c r="Y170" s="436"/>
      <c r="Z170" s="436"/>
      <c r="AA170" s="436"/>
      <c r="AB170" s="436"/>
      <c r="AC170" s="436"/>
      <c r="AD170" s="436"/>
      <c r="AE170" s="436"/>
      <c r="AF170" s="436"/>
      <c r="AG170" s="436"/>
      <c r="AH170" s="436"/>
      <c r="AI170" s="436"/>
      <c r="AJ170" s="436"/>
      <c r="AK170" s="436"/>
      <c r="AL170" s="436"/>
      <c r="AM170" s="436"/>
      <c r="AN170" s="436"/>
      <c r="AO170" s="436"/>
    </row>
    <row r="171" spans="1:41" ht="12.75">
      <c r="A171" s="436"/>
      <c r="B171" s="436"/>
      <c r="C171" s="436"/>
      <c r="D171" s="436"/>
      <c r="E171" s="436"/>
      <c r="F171" s="447"/>
      <c r="G171" s="447"/>
      <c r="H171" s="447"/>
      <c r="I171" s="447"/>
      <c r="J171" s="447"/>
      <c r="K171" s="447"/>
      <c r="L171" s="447"/>
      <c r="M171" s="407"/>
      <c r="O171" s="401"/>
      <c r="P171" s="436"/>
      <c r="Q171" s="436"/>
      <c r="R171" s="436"/>
      <c r="S171" s="436"/>
      <c r="T171" s="436"/>
      <c r="U171" s="436"/>
      <c r="V171" s="436"/>
      <c r="W171" s="436"/>
      <c r="X171" s="436"/>
      <c r="Y171" s="436"/>
      <c r="Z171" s="436"/>
      <c r="AA171" s="436"/>
      <c r="AB171" s="436"/>
      <c r="AC171" s="436"/>
      <c r="AD171" s="436"/>
      <c r="AE171" s="436"/>
      <c r="AF171" s="436"/>
      <c r="AG171" s="436"/>
      <c r="AH171" s="436"/>
      <c r="AI171" s="436"/>
      <c r="AJ171" s="436"/>
      <c r="AK171" s="436"/>
      <c r="AL171" s="436"/>
      <c r="AM171" s="436"/>
      <c r="AN171" s="436"/>
      <c r="AO171" s="436"/>
    </row>
    <row r="172" spans="1:41" ht="12.75">
      <c r="A172" s="436"/>
      <c r="B172" s="436"/>
      <c r="C172" s="436"/>
      <c r="D172" s="436"/>
      <c r="E172" s="436"/>
      <c r="F172" s="447"/>
      <c r="G172" s="447"/>
      <c r="H172" s="447"/>
      <c r="I172" s="447"/>
      <c r="J172" s="447"/>
      <c r="K172" s="447"/>
      <c r="L172" s="447"/>
      <c r="M172" s="407"/>
      <c r="O172" s="401"/>
      <c r="P172" s="436"/>
      <c r="Q172" s="436"/>
      <c r="R172" s="436"/>
      <c r="S172" s="436"/>
      <c r="T172" s="436"/>
      <c r="U172" s="436"/>
      <c r="V172" s="436"/>
      <c r="W172" s="436"/>
      <c r="X172" s="436"/>
      <c r="Y172" s="436"/>
      <c r="Z172" s="436"/>
      <c r="AA172" s="436"/>
      <c r="AB172" s="436"/>
      <c r="AC172" s="436"/>
      <c r="AD172" s="436"/>
      <c r="AE172" s="436"/>
      <c r="AF172" s="436"/>
      <c r="AG172" s="436"/>
      <c r="AH172" s="436"/>
      <c r="AI172" s="436"/>
      <c r="AJ172" s="436"/>
      <c r="AK172" s="436"/>
      <c r="AL172" s="436"/>
      <c r="AM172" s="436"/>
      <c r="AN172" s="436"/>
      <c r="AO172" s="436"/>
    </row>
    <row r="173" spans="1:41" ht="12.75">
      <c r="A173" s="436"/>
      <c r="B173" s="436"/>
      <c r="C173" s="436"/>
      <c r="D173" s="436"/>
      <c r="E173" s="436"/>
      <c r="F173" s="447"/>
      <c r="G173" s="447"/>
      <c r="H173" s="447"/>
      <c r="I173" s="447"/>
      <c r="J173" s="447"/>
      <c r="K173" s="447"/>
      <c r="L173" s="447"/>
      <c r="M173" s="407"/>
      <c r="O173" s="401"/>
      <c r="P173" s="436"/>
      <c r="Q173" s="436"/>
      <c r="R173" s="436"/>
      <c r="S173" s="436"/>
      <c r="T173" s="436"/>
      <c r="U173" s="436"/>
      <c r="V173" s="436"/>
      <c r="W173" s="436"/>
      <c r="X173" s="436"/>
      <c r="Y173" s="436"/>
      <c r="Z173" s="436"/>
      <c r="AA173" s="436"/>
      <c r="AB173" s="436"/>
      <c r="AC173" s="436"/>
      <c r="AD173" s="436"/>
      <c r="AE173" s="436"/>
      <c r="AF173" s="436"/>
      <c r="AG173" s="436"/>
      <c r="AH173" s="436"/>
      <c r="AI173" s="436"/>
      <c r="AJ173" s="436"/>
      <c r="AK173" s="436"/>
      <c r="AL173" s="436"/>
      <c r="AM173" s="436"/>
      <c r="AN173" s="436"/>
      <c r="AO173" s="436"/>
    </row>
    <row r="174" spans="1:41" ht="12.75">
      <c r="A174" s="436"/>
      <c r="B174" s="436"/>
      <c r="C174" s="436"/>
      <c r="D174" s="436"/>
      <c r="E174" s="436"/>
      <c r="F174" s="447"/>
      <c r="G174" s="447"/>
      <c r="H174" s="447"/>
      <c r="I174" s="447"/>
      <c r="J174" s="447"/>
      <c r="K174" s="447"/>
      <c r="L174" s="447"/>
      <c r="M174" s="407"/>
      <c r="O174" s="401"/>
      <c r="P174" s="436"/>
      <c r="Q174" s="436"/>
      <c r="R174" s="436"/>
      <c r="S174" s="436"/>
      <c r="T174" s="436"/>
      <c r="U174" s="436"/>
      <c r="V174" s="436"/>
      <c r="W174" s="436"/>
      <c r="X174" s="436"/>
      <c r="Y174" s="436"/>
      <c r="Z174" s="436"/>
      <c r="AA174" s="436"/>
      <c r="AB174" s="436"/>
      <c r="AC174" s="436"/>
      <c r="AD174" s="436"/>
      <c r="AE174" s="436"/>
      <c r="AF174" s="436"/>
      <c r="AG174" s="436"/>
      <c r="AH174" s="436"/>
      <c r="AI174" s="436"/>
      <c r="AJ174" s="436"/>
      <c r="AK174" s="436"/>
      <c r="AL174" s="436"/>
      <c r="AM174" s="436"/>
      <c r="AN174" s="436"/>
      <c r="AO174" s="436"/>
    </row>
    <row r="175" spans="1:41" ht="12.75">
      <c r="A175" s="436"/>
      <c r="B175" s="436"/>
      <c r="C175" s="436"/>
      <c r="D175" s="436"/>
      <c r="E175" s="436"/>
      <c r="F175" s="447"/>
      <c r="G175" s="447"/>
      <c r="H175" s="447"/>
      <c r="I175" s="447"/>
      <c r="J175" s="447"/>
      <c r="K175" s="447"/>
      <c r="L175" s="447"/>
      <c r="M175" s="407"/>
      <c r="O175" s="401"/>
      <c r="P175" s="436"/>
      <c r="Q175" s="436"/>
      <c r="R175" s="436"/>
      <c r="S175" s="436"/>
      <c r="T175" s="436"/>
      <c r="U175" s="436"/>
      <c r="V175" s="436"/>
      <c r="W175" s="436"/>
      <c r="X175" s="436"/>
      <c r="Y175" s="436"/>
      <c r="Z175" s="436"/>
      <c r="AA175" s="436"/>
      <c r="AB175" s="436"/>
      <c r="AC175" s="436"/>
      <c r="AD175" s="436"/>
      <c r="AE175" s="436"/>
      <c r="AF175" s="436"/>
      <c r="AG175" s="436"/>
      <c r="AH175" s="436"/>
      <c r="AI175" s="436"/>
      <c r="AJ175" s="436"/>
      <c r="AK175" s="436"/>
      <c r="AL175" s="436"/>
      <c r="AM175" s="436"/>
      <c r="AN175" s="436"/>
      <c r="AO175" s="436"/>
    </row>
    <row r="176" spans="1:41" ht="12.75">
      <c r="A176" s="436"/>
      <c r="B176" s="436"/>
      <c r="C176" s="436"/>
      <c r="D176" s="436"/>
      <c r="E176" s="436"/>
      <c r="F176" s="447"/>
      <c r="G176" s="447"/>
      <c r="H176" s="447"/>
      <c r="I176" s="447"/>
      <c r="J176" s="447"/>
      <c r="K176" s="447"/>
      <c r="L176" s="447"/>
      <c r="M176" s="407"/>
      <c r="O176" s="401"/>
      <c r="P176" s="436"/>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36"/>
      <c r="AO176" s="436"/>
    </row>
    <row r="177" spans="1:41" ht="12.75">
      <c r="A177" s="436"/>
      <c r="B177" s="436"/>
      <c r="C177" s="436"/>
      <c r="D177" s="436"/>
      <c r="E177" s="436"/>
      <c r="F177" s="447"/>
      <c r="G177" s="447"/>
      <c r="H177" s="447"/>
      <c r="I177" s="447"/>
      <c r="J177" s="447"/>
      <c r="K177" s="447"/>
      <c r="L177" s="447"/>
      <c r="M177" s="407"/>
      <c r="O177" s="401"/>
      <c r="P177" s="436"/>
      <c r="Q177" s="436"/>
      <c r="R177" s="436"/>
      <c r="S177" s="436"/>
      <c r="T177" s="436"/>
      <c r="U177" s="436"/>
      <c r="V177" s="436"/>
      <c r="W177" s="436"/>
      <c r="X177" s="436"/>
      <c r="Y177" s="436"/>
      <c r="Z177" s="436"/>
      <c r="AA177" s="436"/>
      <c r="AB177" s="436"/>
      <c r="AC177" s="436"/>
      <c r="AD177" s="436"/>
      <c r="AE177" s="436"/>
      <c r="AF177" s="436"/>
      <c r="AG177" s="436"/>
      <c r="AH177" s="436"/>
      <c r="AI177" s="436"/>
      <c r="AJ177" s="436"/>
      <c r="AK177" s="436"/>
      <c r="AL177" s="436"/>
      <c r="AM177" s="436"/>
      <c r="AN177" s="436"/>
      <c r="AO177" s="436"/>
    </row>
    <row r="178" spans="1:41" ht="12.75">
      <c r="A178" s="436"/>
      <c r="B178" s="436"/>
      <c r="C178" s="436"/>
      <c r="D178" s="436"/>
      <c r="E178" s="436"/>
      <c r="F178" s="447"/>
      <c r="G178" s="447"/>
      <c r="H178" s="447"/>
      <c r="I178" s="447"/>
      <c r="J178" s="447"/>
      <c r="K178" s="447"/>
      <c r="L178" s="447"/>
      <c r="M178" s="407"/>
      <c r="O178" s="401"/>
      <c r="P178" s="436"/>
      <c r="Q178" s="436"/>
      <c r="R178" s="436"/>
      <c r="S178" s="436"/>
      <c r="T178" s="436"/>
      <c r="U178" s="436"/>
      <c r="V178" s="436"/>
      <c r="W178" s="436"/>
      <c r="X178" s="436"/>
      <c r="Y178" s="436"/>
      <c r="Z178" s="436"/>
      <c r="AA178" s="436"/>
      <c r="AB178" s="436"/>
      <c r="AC178" s="436"/>
      <c r="AD178" s="436"/>
      <c r="AE178" s="436"/>
      <c r="AF178" s="436"/>
      <c r="AG178" s="436"/>
      <c r="AH178" s="436"/>
      <c r="AI178" s="436"/>
      <c r="AJ178" s="436"/>
      <c r="AK178" s="436"/>
      <c r="AL178" s="436"/>
      <c r="AM178" s="436"/>
      <c r="AN178" s="436"/>
      <c r="AO178" s="436"/>
    </row>
    <row r="179" spans="1:41" ht="12.75">
      <c r="A179" s="436"/>
      <c r="B179" s="436"/>
      <c r="C179" s="436"/>
      <c r="D179" s="436"/>
      <c r="E179" s="436"/>
      <c r="F179" s="447"/>
      <c r="G179" s="447"/>
      <c r="H179" s="447"/>
      <c r="I179" s="447"/>
      <c r="J179" s="447"/>
      <c r="K179" s="447"/>
      <c r="L179" s="447"/>
      <c r="M179" s="407"/>
      <c r="O179" s="401"/>
      <c r="P179" s="436"/>
      <c r="Q179" s="436"/>
      <c r="R179" s="436"/>
      <c r="S179" s="436"/>
      <c r="T179" s="436"/>
      <c r="U179" s="436"/>
      <c r="V179" s="436"/>
      <c r="W179" s="436"/>
      <c r="X179" s="436"/>
      <c r="Y179" s="436"/>
      <c r="Z179" s="436"/>
      <c r="AA179" s="436"/>
      <c r="AB179" s="436"/>
      <c r="AC179" s="436"/>
      <c r="AD179" s="436"/>
      <c r="AE179" s="436"/>
      <c r="AF179" s="436"/>
      <c r="AG179" s="436"/>
      <c r="AH179" s="436"/>
      <c r="AI179" s="436"/>
      <c r="AJ179" s="436"/>
      <c r="AK179" s="436"/>
      <c r="AL179" s="436"/>
      <c r="AM179" s="436"/>
      <c r="AN179" s="436"/>
      <c r="AO179" s="436"/>
    </row>
    <row r="180" spans="1:41" ht="12.75">
      <c r="A180" s="436"/>
      <c r="B180" s="436"/>
      <c r="C180" s="436"/>
      <c r="D180" s="436"/>
      <c r="E180" s="436"/>
      <c r="F180" s="447"/>
      <c r="G180" s="447"/>
      <c r="H180" s="447"/>
      <c r="I180" s="447"/>
      <c r="J180" s="447"/>
      <c r="K180" s="447"/>
      <c r="L180" s="447"/>
      <c r="M180" s="407"/>
      <c r="O180" s="401"/>
      <c r="P180" s="436"/>
      <c r="Q180" s="436"/>
      <c r="R180" s="436"/>
      <c r="S180" s="436"/>
      <c r="T180" s="436"/>
      <c r="U180" s="436"/>
      <c r="V180" s="436"/>
      <c r="W180" s="436"/>
      <c r="X180" s="436"/>
      <c r="Y180" s="436"/>
      <c r="Z180" s="436"/>
      <c r="AA180" s="436"/>
      <c r="AB180" s="436"/>
      <c r="AC180" s="436"/>
      <c r="AD180" s="436"/>
      <c r="AE180" s="436"/>
      <c r="AF180" s="436"/>
      <c r="AG180" s="436"/>
      <c r="AH180" s="436"/>
      <c r="AI180" s="436"/>
      <c r="AJ180" s="436"/>
      <c r="AK180" s="436"/>
      <c r="AL180" s="436"/>
      <c r="AM180" s="436"/>
      <c r="AN180" s="436"/>
      <c r="AO180" s="436"/>
    </row>
    <row r="181" spans="1:41" ht="12.75">
      <c r="A181" s="436"/>
      <c r="B181" s="436"/>
      <c r="C181" s="436"/>
      <c r="D181" s="436"/>
      <c r="E181" s="436"/>
      <c r="F181" s="447"/>
      <c r="G181" s="447"/>
      <c r="H181" s="447"/>
      <c r="I181" s="447"/>
      <c r="J181" s="447"/>
      <c r="K181" s="447"/>
      <c r="L181" s="447"/>
      <c r="M181" s="407"/>
      <c r="O181" s="401"/>
      <c r="P181" s="436"/>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36"/>
      <c r="AO181" s="436"/>
    </row>
    <row r="182" spans="1:41" ht="12.75">
      <c r="A182" s="441"/>
      <c r="B182" s="442"/>
      <c r="C182" s="443"/>
      <c r="D182" s="443"/>
      <c r="E182" s="443"/>
      <c r="F182" s="444"/>
      <c r="G182" s="445"/>
      <c r="H182" s="446"/>
      <c r="I182" s="446"/>
      <c r="J182" s="446"/>
      <c r="K182" s="446"/>
      <c r="L182" s="446"/>
      <c r="O182" s="401"/>
      <c r="P182" s="436"/>
      <c r="Q182" s="436"/>
      <c r="R182" s="436"/>
      <c r="S182" s="436"/>
      <c r="T182" s="436"/>
      <c r="U182" s="436"/>
      <c r="V182" s="436"/>
      <c r="W182" s="436"/>
      <c r="X182" s="436"/>
      <c r="Y182" s="436"/>
      <c r="Z182" s="436"/>
      <c r="AA182" s="436"/>
      <c r="AB182" s="436"/>
      <c r="AC182" s="436"/>
      <c r="AD182" s="436"/>
      <c r="AE182" s="436"/>
      <c r="AF182" s="436"/>
      <c r="AG182" s="436"/>
      <c r="AH182" s="436"/>
      <c r="AI182" s="436"/>
      <c r="AJ182" s="436"/>
      <c r="AK182" s="436"/>
      <c r="AL182" s="436"/>
      <c r="AM182" s="436"/>
      <c r="AN182" s="436"/>
      <c r="AO182" s="436"/>
    </row>
    <row r="183" spans="15:41" ht="12.75">
      <c r="O183" s="401"/>
      <c r="P183" s="436"/>
      <c r="Q183" s="436"/>
      <c r="R183" s="436"/>
      <c r="S183" s="436"/>
      <c r="T183" s="436"/>
      <c r="U183" s="436"/>
      <c r="V183" s="436"/>
      <c r="W183" s="436"/>
      <c r="X183" s="436"/>
      <c r="Y183" s="436"/>
      <c r="Z183" s="436"/>
      <c r="AA183" s="436"/>
      <c r="AB183" s="436"/>
      <c r="AC183" s="436"/>
      <c r="AD183" s="436"/>
      <c r="AE183" s="436"/>
      <c r="AF183" s="436"/>
      <c r="AG183" s="436"/>
      <c r="AH183" s="436"/>
      <c r="AI183" s="436"/>
      <c r="AJ183" s="436"/>
      <c r="AK183" s="436"/>
      <c r="AL183" s="436"/>
      <c r="AM183" s="436"/>
      <c r="AN183" s="436"/>
      <c r="AO183" s="436"/>
    </row>
    <row r="184" spans="15:41" ht="12.75">
      <c r="O184" s="401"/>
      <c r="P184" s="436"/>
      <c r="Q184" s="436"/>
      <c r="R184" s="436"/>
      <c r="S184" s="436"/>
      <c r="T184" s="436"/>
      <c r="U184" s="436"/>
      <c r="V184" s="436"/>
      <c r="W184" s="436"/>
      <c r="X184" s="436"/>
      <c r="Y184" s="436"/>
      <c r="Z184" s="436"/>
      <c r="AA184" s="436"/>
      <c r="AB184" s="436"/>
      <c r="AC184" s="436"/>
      <c r="AD184" s="436"/>
      <c r="AE184" s="436"/>
      <c r="AF184" s="436"/>
      <c r="AG184" s="436"/>
      <c r="AH184" s="436"/>
      <c r="AI184" s="436"/>
      <c r="AJ184" s="436"/>
      <c r="AK184" s="436"/>
      <c r="AL184" s="436"/>
      <c r="AM184" s="436"/>
      <c r="AN184" s="436"/>
      <c r="AO184" s="436"/>
    </row>
    <row r="185" spans="15:41" ht="12.75">
      <c r="O185" s="401"/>
      <c r="P185" s="436"/>
      <c r="Q185" s="436"/>
      <c r="R185" s="436"/>
      <c r="S185" s="436"/>
      <c r="T185" s="436"/>
      <c r="U185" s="436"/>
      <c r="V185" s="436"/>
      <c r="W185" s="436"/>
      <c r="X185" s="436"/>
      <c r="Y185" s="436"/>
      <c r="Z185" s="436"/>
      <c r="AA185" s="436"/>
      <c r="AB185" s="436"/>
      <c r="AC185" s="436"/>
      <c r="AD185" s="436"/>
      <c r="AE185" s="436"/>
      <c r="AF185" s="436"/>
      <c r="AG185" s="436"/>
      <c r="AH185" s="436"/>
      <c r="AI185" s="436"/>
      <c r="AJ185" s="436"/>
      <c r="AK185" s="436"/>
      <c r="AL185" s="436"/>
      <c r="AM185" s="436"/>
      <c r="AN185" s="436"/>
      <c r="AO185" s="436"/>
    </row>
    <row r="186" spans="15:41" ht="12.75">
      <c r="O186" s="401"/>
      <c r="P186" s="436"/>
      <c r="Q186" s="436"/>
      <c r="R186" s="436"/>
      <c r="S186" s="436"/>
      <c r="T186" s="436"/>
      <c r="U186" s="436"/>
      <c r="V186" s="436"/>
      <c r="W186" s="436"/>
      <c r="X186" s="436"/>
      <c r="Y186" s="436"/>
      <c r="Z186" s="436"/>
      <c r="AA186" s="436"/>
      <c r="AB186" s="436"/>
      <c r="AC186" s="436"/>
      <c r="AD186" s="436"/>
      <c r="AE186" s="436"/>
      <c r="AF186" s="436"/>
      <c r="AG186" s="436"/>
      <c r="AH186" s="436"/>
      <c r="AI186" s="436"/>
      <c r="AJ186" s="436"/>
      <c r="AK186" s="436"/>
      <c r="AL186" s="436"/>
      <c r="AM186" s="436"/>
      <c r="AN186" s="436"/>
      <c r="AO186" s="436"/>
    </row>
    <row r="187" spans="15:41" ht="12.75">
      <c r="O187" s="401"/>
      <c r="P187" s="436"/>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36"/>
      <c r="AO187" s="436"/>
    </row>
    <row r="188" spans="15:41" ht="12.75">
      <c r="O188" s="401"/>
      <c r="P188" s="436"/>
      <c r="Q188" s="436"/>
      <c r="R188" s="436"/>
      <c r="S188" s="436"/>
      <c r="T188" s="436"/>
      <c r="U188" s="436"/>
      <c r="V188" s="436"/>
      <c r="W188" s="436"/>
      <c r="X188" s="436"/>
      <c r="Y188" s="436"/>
      <c r="Z188" s="436"/>
      <c r="AA188" s="436"/>
      <c r="AB188" s="436"/>
      <c r="AC188" s="436"/>
      <c r="AD188" s="436"/>
      <c r="AE188" s="436"/>
      <c r="AF188" s="436"/>
      <c r="AG188" s="436"/>
      <c r="AH188" s="436"/>
      <c r="AI188" s="436"/>
      <c r="AJ188" s="436"/>
      <c r="AK188" s="436"/>
      <c r="AL188" s="436"/>
      <c r="AM188" s="436"/>
      <c r="AN188" s="436"/>
      <c r="AO188" s="436"/>
    </row>
    <row r="189" spans="15:41" ht="12.75">
      <c r="O189" s="401"/>
      <c r="P189" s="436"/>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36"/>
      <c r="AO189" s="436"/>
    </row>
    <row r="190" spans="15:41" ht="12.75">
      <c r="O190" s="401"/>
      <c r="P190" s="436"/>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36"/>
      <c r="AO190" s="436"/>
    </row>
    <row r="191" spans="15:41" ht="12.75">
      <c r="O191" s="401"/>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36"/>
      <c r="AO191" s="436"/>
    </row>
    <row r="192" spans="15:41" ht="12.75">
      <c r="O192" s="401"/>
      <c r="P192" s="436"/>
      <c r="Q192" s="436"/>
      <c r="R192" s="436"/>
      <c r="S192" s="436"/>
      <c r="T192" s="436"/>
      <c r="U192" s="436"/>
      <c r="V192" s="436"/>
      <c r="W192" s="436"/>
      <c r="X192" s="436"/>
      <c r="Y192" s="436"/>
      <c r="Z192" s="436"/>
      <c r="AA192" s="436"/>
      <c r="AB192" s="436"/>
      <c r="AC192" s="436"/>
      <c r="AD192" s="436"/>
      <c r="AE192" s="436"/>
      <c r="AF192" s="436"/>
      <c r="AG192" s="436"/>
      <c r="AH192" s="436"/>
      <c r="AI192" s="436"/>
      <c r="AJ192" s="436"/>
      <c r="AK192" s="436"/>
      <c r="AL192" s="436"/>
      <c r="AM192" s="436"/>
      <c r="AN192" s="436"/>
      <c r="AO192" s="436"/>
    </row>
    <row r="193" spans="15:41" ht="12.75">
      <c r="O193" s="401"/>
      <c r="P193" s="436"/>
      <c r="Q193" s="436"/>
      <c r="R193" s="436"/>
      <c r="S193" s="436"/>
      <c r="T193" s="436"/>
      <c r="U193" s="436"/>
      <c r="V193" s="436"/>
      <c r="W193" s="436"/>
      <c r="X193" s="436"/>
      <c r="Y193" s="436"/>
      <c r="Z193" s="436"/>
      <c r="AA193" s="436"/>
      <c r="AB193" s="436"/>
      <c r="AC193" s="436"/>
      <c r="AD193" s="436"/>
      <c r="AE193" s="436"/>
      <c r="AF193" s="436"/>
      <c r="AG193" s="436"/>
      <c r="AH193" s="436"/>
      <c r="AI193" s="436"/>
      <c r="AJ193" s="436"/>
      <c r="AK193" s="436"/>
      <c r="AL193" s="436"/>
      <c r="AM193" s="436"/>
      <c r="AN193" s="436"/>
      <c r="AO193" s="436"/>
    </row>
    <row r="194" spans="15:41" ht="12.75">
      <c r="O194" s="401"/>
      <c r="P194" s="436"/>
      <c r="Q194" s="436"/>
      <c r="R194" s="436"/>
      <c r="S194" s="436"/>
      <c r="T194" s="436"/>
      <c r="U194" s="436"/>
      <c r="V194" s="436"/>
      <c r="W194" s="436"/>
      <c r="X194" s="436"/>
      <c r="Y194" s="436"/>
      <c r="Z194" s="436"/>
      <c r="AA194" s="436"/>
      <c r="AB194" s="436"/>
      <c r="AC194" s="436"/>
      <c r="AD194" s="436"/>
      <c r="AE194" s="436"/>
      <c r="AF194" s="436"/>
      <c r="AG194" s="436"/>
      <c r="AH194" s="436"/>
      <c r="AI194" s="436"/>
      <c r="AJ194" s="436"/>
      <c r="AK194" s="436"/>
      <c r="AL194" s="436"/>
      <c r="AM194" s="436"/>
      <c r="AN194" s="436"/>
      <c r="AO194" s="436"/>
    </row>
    <row r="195" spans="15:41" ht="12.75">
      <c r="O195" s="401"/>
      <c r="P195" s="436"/>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36"/>
      <c r="AO195" s="436"/>
    </row>
    <row r="196" spans="15:41" ht="12.75">
      <c r="O196" s="401"/>
      <c r="P196" s="436"/>
      <c r="Q196" s="436"/>
      <c r="R196" s="436"/>
      <c r="S196" s="436"/>
      <c r="T196" s="436"/>
      <c r="U196" s="436"/>
      <c r="V196" s="436"/>
      <c r="W196" s="436"/>
      <c r="X196" s="436"/>
      <c r="Y196" s="436"/>
      <c r="Z196" s="436"/>
      <c r="AA196" s="436"/>
      <c r="AB196" s="436"/>
      <c r="AC196" s="436"/>
      <c r="AD196" s="436"/>
      <c r="AE196" s="436"/>
      <c r="AF196" s="436"/>
      <c r="AG196" s="436"/>
      <c r="AH196" s="436"/>
      <c r="AI196" s="436"/>
      <c r="AJ196" s="436"/>
      <c r="AK196" s="436"/>
      <c r="AL196" s="436"/>
      <c r="AM196" s="436"/>
      <c r="AN196" s="436"/>
      <c r="AO196" s="436"/>
    </row>
    <row r="197" spans="15:41" ht="12.75">
      <c r="O197" s="401"/>
      <c r="P197" s="436"/>
      <c r="Q197" s="436"/>
      <c r="R197" s="436"/>
      <c r="S197" s="436"/>
      <c r="T197" s="436"/>
      <c r="U197" s="436"/>
      <c r="V197" s="436"/>
      <c r="W197" s="436"/>
      <c r="X197" s="436"/>
      <c r="Y197" s="436"/>
      <c r="Z197" s="436"/>
      <c r="AA197" s="436"/>
      <c r="AB197" s="436"/>
      <c r="AC197" s="436"/>
      <c r="AD197" s="436"/>
      <c r="AE197" s="436"/>
      <c r="AF197" s="436"/>
      <c r="AG197" s="436"/>
      <c r="AH197" s="436"/>
      <c r="AI197" s="436"/>
      <c r="AJ197" s="436"/>
      <c r="AK197" s="436"/>
      <c r="AL197" s="436"/>
      <c r="AM197" s="436"/>
      <c r="AN197" s="436"/>
      <c r="AO197" s="436"/>
    </row>
    <row r="198" spans="15:41" ht="12.75">
      <c r="O198" s="401"/>
      <c r="P198" s="436"/>
      <c r="Q198" s="436"/>
      <c r="R198" s="436"/>
      <c r="S198" s="436"/>
      <c r="T198" s="436"/>
      <c r="U198" s="436"/>
      <c r="V198" s="436"/>
      <c r="W198" s="436"/>
      <c r="X198" s="436"/>
      <c r="Y198" s="436"/>
      <c r="Z198" s="436"/>
      <c r="AA198" s="436"/>
      <c r="AB198" s="436"/>
      <c r="AC198" s="436"/>
      <c r="AD198" s="436"/>
      <c r="AE198" s="436"/>
      <c r="AF198" s="436"/>
      <c r="AG198" s="436"/>
      <c r="AH198" s="436"/>
      <c r="AI198" s="436"/>
      <c r="AJ198" s="436"/>
      <c r="AK198" s="436"/>
      <c r="AL198" s="436"/>
      <c r="AM198" s="436"/>
      <c r="AN198" s="436"/>
      <c r="AO198" s="436"/>
    </row>
    <row r="199" spans="15:41" ht="12.75">
      <c r="O199" s="401"/>
      <c r="P199" s="436"/>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36"/>
      <c r="AO199" s="436"/>
    </row>
    <row r="200" spans="15:41" ht="12.75">
      <c r="O200" s="401"/>
      <c r="P200" s="436"/>
      <c r="Q200" s="436"/>
      <c r="R200" s="436"/>
      <c r="S200" s="436"/>
      <c r="T200" s="436"/>
      <c r="U200" s="436"/>
      <c r="V200" s="436"/>
      <c r="W200" s="436"/>
      <c r="X200" s="436"/>
      <c r="Y200" s="436"/>
      <c r="Z200" s="436"/>
      <c r="AA200" s="436"/>
      <c r="AB200" s="436"/>
      <c r="AC200" s="436"/>
      <c r="AD200" s="436"/>
      <c r="AE200" s="436"/>
      <c r="AF200" s="436"/>
      <c r="AG200" s="436"/>
      <c r="AH200" s="436"/>
      <c r="AI200" s="436"/>
      <c r="AJ200" s="436"/>
      <c r="AK200" s="436"/>
      <c r="AL200" s="436"/>
      <c r="AM200" s="436"/>
      <c r="AN200" s="436"/>
      <c r="AO200" s="436"/>
    </row>
    <row r="201" spans="15:41" ht="12.75">
      <c r="O201" s="401"/>
      <c r="P201" s="436"/>
      <c r="Q201" s="436"/>
      <c r="R201" s="436"/>
      <c r="S201" s="436"/>
      <c r="T201" s="436"/>
      <c r="U201" s="436"/>
      <c r="V201" s="436"/>
      <c r="W201" s="436"/>
      <c r="X201" s="436"/>
      <c r="Y201" s="436"/>
      <c r="Z201" s="436"/>
      <c r="AA201" s="436"/>
      <c r="AB201" s="436"/>
      <c r="AC201" s="436"/>
      <c r="AD201" s="436"/>
      <c r="AE201" s="436"/>
      <c r="AF201" s="436"/>
      <c r="AG201" s="436"/>
      <c r="AH201" s="436"/>
      <c r="AI201" s="436"/>
      <c r="AJ201" s="436"/>
      <c r="AK201" s="436"/>
      <c r="AL201" s="436"/>
      <c r="AM201" s="436"/>
      <c r="AN201" s="436"/>
      <c r="AO201" s="436"/>
    </row>
    <row r="202" spans="15:41" ht="12.75">
      <c r="O202" s="401"/>
      <c r="P202" s="436"/>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6"/>
      <c r="AL202" s="436"/>
      <c r="AM202" s="436"/>
      <c r="AN202" s="436"/>
      <c r="AO202" s="436"/>
    </row>
    <row r="203" spans="15:41" ht="12.75">
      <c r="O203" s="401"/>
      <c r="P203" s="436"/>
      <c r="Q203" s="436"/>
      <c r="R203" s="436"/>
      <c r="S203" s="436"/>
      <c r="T203" s="436"/>
      <c r="U203" s="436"/>
      <c r="V203" s="436"/>
      <c r="W203" s="436"/>
      <c r="X203" s="436"/>
      <c r="Y203" s="436"/>
      <c r="Z203" s="436"/>
      <c r="AA203" s="436"/>
      <c r="AB203" s="436"/>
      <c r="AC203" s="436"/>
      <c r="AD203" s="436"/>
      <c r="AE203" s="436"/>
      <c r="AF203" s="436"/>
      <c r="AG203" s="436"/>
      <c r="AH203" s="436"/>
      <c r="AI203" s="436"/>
      <c r="AJ203" s="436"/>
      <c r="AK203" s="436"/>
      <c r="AL203" s="436"/>
      <c r="AM203" s="436"/>
      <c r="AN203" s="436"/>
      <c r="AO203" s="436"/>
    </row>
    <row r="204" spans="15:41" ht="12.75">
      <c r="O204" s="401"/>
      <c r="P204" s="436"/>
      <c r="Q204" s="436"/>
      <c r="R204" s="436"/>
      <c r="S204" s="436"/>
      <c r="T204" s="436"/>
      <c r="U204" s="436"/>
      <c r="V204" s="436"/>
      <c r="W204" s="436"/>
      <c r="X204" s="436"/>
      <c r="Y204" s="436"/>
      <c r="Z204" s="436"/>
      <c r="AA204" s="436"/>
      <c r="AB204" s="436"/>
      <c r="AC204" s="436"/>
      <c r="AD204" s="436"/>
      <c r="AE204" s="436"/>
      <c r="AF204" s="436"/>
      <c r="AG204" s="436"/>
      <c r="AH204" s="436"/>
      <c r="AI204" s="436"/>
      <c r="AJ204" s="436"/>
      <c r="AK204" s="436"/>
      <c r="AL204" s="436"/>
      <c r="AM204" s="436"/>
      <c r="AN204" s="436"/>
      <c r="AO204" s="436"/>
    </row>
    <row r="205" spans="15:41" ht="12.75">
      <c r="O205" s="401"/>
      <c r="P205" s="436"/>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s="436"/>
      <c r="AL205" s="436"/>
      <c r="AM205" s="436"/>
      <c r="AN205" s="436"/>
      <c r="AO205" s="436"/>
    </row>
    <row r="206" spans="15:41" ht="12.75">
      <c r="O206" s="401"/>
      <c r="P206" s="436"/>
      <c r="Q206" s="436"/>
      <c r="R206" s="436"/>
      <c r="S206" s="436"/>
      <c r="T206" s="436"/>
      <c r="U206" s="436"/>
      <c r="V206" s="436"/>
      <c r="W206" s="436"/>
      <c r="X206" s="436"/>
      <c r="Y206" s="436"/>
      <c r="Z206" s="436"/>
      <c r="AA206" s="436"/>
      <c r="AB206" s="436"/>
      <c r="AC206" s="436"/>
      <c r="AD206" s="436"/>
      <c r="AE206" s="436"/>
      <c r="AF206" s="436"/>
      <c r="AG206" s="436"/>
      <c r="AH206" s="436"/>
      <c r="AI206" s="436"/>
      <c r="AJ206" s="436"/>
      <c r="AK206" s="436"/>
      <c r="AL206" s="436"/>
      <c r="AM206" s="436"/>
      <c r="AN206" s="436"/>
      <c r="AO206" s="436"/>
    </row>
    <row r="207" spans="15:41" ht="12.75">
      <c r="O207" s="401"/>
      <c r="P207" s="436"/>
      <c r="Q207" s="436"/>
      <c r="R207" s="436"/>
      <c r="S207" s="436"/>
      <c r="T207" s="436"/>
      <c r="U207" s="436"/>
      <c r="V207" s="436"/>
      <c r="W207" s="436"/>
      <c r="X207" s="436"/>
      <c r="Y207" s="436"/>
      <c r="Z207" s="436"/>
      <c r="AA207" s="436"/>
      <c r="AB207" s="436"/>
      <c r="AC207" s="436"/>
      <c r="AD207" s="436"/>
      <c r="AE207" s="436"/>
      <c r="AF207" s="436"/>
      <c r="AG207" s="436"/>
      <c r="AH207" s="436"/>
      <c r="AI207" s="436"/>
      <c r="AJ207" s="436"/>
      <c r="AK207" s="436"/>
      <c r="AL207" s="436"/>
      <c r="AM207" s="436"/>
      <c r="AN207" s="436"/>
      <c r="AO207" s="436"/>
    </row>
    <row r="208" spans="15:41" ht="12.75">
      <c r="O208" s="401"/>
      <c r="P208" s="436"/>
      <c r="Q208" s="436"/>
      <c r="R208" s="436"/>
      <c r="S208" s="436"/>
      <c r="T208" s="436"/>
      <c r="U208" s="436"/>
      <c r="V208" s="436"/>
      <c r="W208" s="436"/>
      <c r="X208" s="436"/>
      <c r="Y208" s="436"/>
      <c r="Z208" s="436"/>
      <c r="AA208" s="436"/>
      <c r="AB208" s="436"/>
      <c r="AC208" s="436"/>
      <c r="AD208" s="436"/>
      <c r="AE208" s="436"/>
      <c r="AF208" s="436"/>
      <c r="AG208" s="436"/>
      <c r="AH208" s="436"/>
      <c r="AI208" s="436"/>
      <c r="AJ208" s="436"/>
      <c r="AK208" s="436"/>
      <c r="AL208" s="436"/>
      <c r="AM208" s="436"/>
      <c r="AN208" s="436"/>
      <c r="AO208" s="436"/>
    </row>
    <row r="209" spans="15:41" ht="12.75">
      <c r="O209" s="401"/>
      <c r="P209" s="436"/>
      <c r="Q209" s="436"/>
      <c r="R209" s="436"/>
      <c r="S209" s="436"/>
      <c r="T209" s="436"/>
      <c r="U209" s="436"/>
      <c r="V209" s="436"/>
      <c r="W209" s="436"/>
      <c r="X209" s="436"/>
      <c r="Y209" s="436"/>
      <c r="Z209" s="436"/>
      <c r="AA209" s="436"/>
      <c r="AB209" s="436"/>
      <c r="AC209" s="436"/>
      <c r="AD209" s="436"/>
      <c r="AE209" s="436"/>
      <c r="AF209" s="436"/>
      <c r="AG209" s="436"/>
      <c r="AH209" s="436"/>
      <c r="AI209" s="436"/>
      <c r="AJ209" s="436"/>
      <c r="AK209" s="436"/>
      <c r="AL209" s="436"/>
      <c r="AM209" s="436"/>
      <c r="AN209" s="436"/>
      <c r="AO209" s="436"/>
    </row>
    <row r="210" spans="15:41" ht="12.75">
      <c r="O210" s="401"/>
      <c r="P210" s="436"/>
      <c r="Q210" s="436"/>
      <c r="R210" s="436"/>
      <c r="S210" s="436"/>
      <c r="T210" s="436"/>
      <c r="U210" s="436"/>
      <c r="V210" s="436"/>
      <c r="W210" s="436"/>
      <c r="X210" s="436"/>
      <c r="Y210" s="436"/>
      <c r="Z210" s="436"/>
      <c r="AA210" s="436"/>
      <c r="AB210" s="436"/>
      <c r="AC210" s="436"/>
      <c r="AD210" s="436"/>
      <c r="AE210" s="436"/>
      <c r="AF210" s="436"/>
      <c r="AG210" s="436"/>
      <c r="AH210" s="436"/>
      <c r="AI210" s="436"/>
      <c r="AJ210" s="436"/>
      <c r="AK210" s="436"/>
      <c r="AL210" s="436"/>
      <c r="AM210" s="436"/>
      <c r="AN210" s="436"/>
      <c r="AO210" s="436"/>
    </row>
    <row r="211" spans="15:41" ht="12.75">
      <c r="O211" s="401"/>
      <c r="P211" s="436"/>
      <c r="Q211" s="436"/>
      <c r="R211" s="436"/>
      <c r="S211" s="436"/>
      <c r="T211" s="436"/>
      <c r="U211" s="436"/>
      <c r="V211" s="436"/>
      <c r="W211" s="436"/>
      <c r="X211" s="436"/>
      <c r="Y211" s="436"/>
      <c r="Z211" s="436"/>
      <c r="AA211" s="436"/>
      <c r="AB211" s="436"/>
      <c r="AC211" s="436"/>
      <c r="AD211" s="436"/>
      <c r="AE211" s="436"/>
      <c r="AF211" s="436"/>
      <c r="AG211" s="436"/>
      <c r="AH211" s="436"/>
      <c r="AI211" s="436"/>
      <c r="AJ211" s="436"/>
      <c r="AK211" s="436"/>
      <c r="AL211" s="436"/>
      <c r="AM211" s="436"/>
      <c r="AN211" s="436"/>
      <c r="AO211" s="436"/>
    </row>
    <row r="212" spans="15:41" ht="12.75">
      <c r="O212" s="401"/>
      <c r="P212" s="436"/>
      <c r="Q212" s="436"/>
      <c r="R212" s="436"/>
      <c r="S212" s="436"/>
      <c r="T212" s="436"/>
      <c r="U212" s="436"/>
      <c r="V212" s="436"/>
      <c r="W212" s="436"/>
      <c r="X212" s="436"/>
      <c r="Y212" s="436"/>
      <c r="Z212" s="436"/>
      <c r="AA212" s="436"/>
      <c r="AB212" s="436"/>
      <c r="AC212" s="436"/>
      <c r="AD212" s="436"/>
      <c r="AE212" s="436"/>
      <c r="AF212" s="436"/>
      <c r="AG212" s="436"/>
      <c r="AH212" s="436"/>
      <c r="AI212" s="436"/>
      <c r="AJ212" s="436"/>
      <c r="AK212" s="436"/>
      <c r="AL212" s="436"/>
      <c r="AM212" s="436"/>
      <c r="AN212" s="436"/>
      <c r="AO212" s="436"/>
    </row>
    <row r="213" spans="15:41" ht="12.75">
      <c r="O213" s="401"/>
      <c r="P213" s="436"/>
      <c r="Q213" s="436"/>
      <c r="R213" s="436"/>
      <c r="S213" s="436"/>
      <c r="T213" s="436"/>
      <c r="U213" s="436"/>
      <c r="V213" s="436"/>
      <c r="W213" s="436"/>
      <c r="X213" s="436"/>
      <c r="Y213" s="436"/>
      <c r="Z213" s="436"/>
      <c r="AA213" s="436"/>
      <c r="AB213" s="436"/>
      <c r="AC213" s="436"/>
      <c r="AD213" s="436"/>
      <c r="AE213" s="436"/>
      <c r="AF213" s="436"/>
      <c r="AG213" s="436"/>
      <c r="AH213" s="436"/>
      <c r="AI213" s="436"/>
      <c r="AJ213" s="436"/>
      <c r="AK213" s="436"/>
      <c r="AL213" s="436"/>
      <c r="AM213" s="436"/>
      <c r="AN213" s="436"/>
      <c r="AO213" s="436"/>
    </row>
    <row r="214" spans="15:41" ht="12.75">
      <c r="O214" s="401"/>
      <c r="P214" s="436"/>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36"/>
      <c r="AO214" s="436"/>
    </row>
    <row r="215" spans="15:41" ht="12.75">
      <c r="O215" s="401"/>
      <c r="P215" s="436"/>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36"/>
      <c r="AO215" s="436"/>
    </row>
    <row r="216" spans="15:41" ht="12.75">
      <c r="O216" s="401"/>
      <c r="P216" s="436"/>
      <c r="Q216" s="436"/>
      <c r="R216" s="436"/>
      <c r="S216" s="436"/>
      <c r="T216" s="436"/>
      <c r="U216" s="436"/>
      <c r="V216" s="436"/>
      <c r="W216" s="436"/>
      <c r="X216" s="436"/>
      <c r="Y216" s="436"/>
      <c r="Z216" s="436"/>
      <c r="AA216" s="436"/>
      <c r="AB216" s="436"/>
      <c r="AC216" s="436"/>
      <c r="AD216" s="436"/>
      <c r="AE216" s="436"/>
      <c r="AF216" s="436"/>
      <c r="AG216" s="436"/>
      <c r="AH216" s="436"/>
      <c r="AI216" s="436"/>
      <c r="AJ216" s="436"/>
      <c r="AK216" s="436"/>
      <c r="AL216" s="436"/>
      <c r="AM216" s="436"/>
      <c r="AN216" s="436"/>
      <c r="AO216" s="436"/>
    </row>
    <row r="217" spans="15:41" ht="12.75">
      <c r="O217" s="401"/>
      <c r="P217" s="436"/>
      <c r="Q217" s="436"/>
      <c r="R217" s="436"/>
      <c r="S217" s="436"/>
      <c r="T217" s="436"/>
      <c r="U217" s="436"/>
      <c r="V217" s="436"/>
      <c r="W217" s="436"/>
      <c r="X217" s="436"/>
      <c r="Y217" s="436"/>
      <c r="Z217" s="436"/>
      <c r="AA217" s="436"/>
      <c r="AB217" s="436"/>
      <c r="AC217" s="436"/>
      <c r="AD217" s="436"/>
      <c r="AE217" s="436"/>
      <c r="AF217" s="436"/>
      <c r="AG217" s="436"/>
      <c r="AH217" s="436"/>
      <c r="AI217" s="436"/>
      <c r="AJ217" s="436"/>
      <c r="AK217" s="436"/>
      <c r="AL217" s="436"/>
      <c r="AM217" s="436"/>
      <c r="AN217" s="436"/>
      <c r="AO217" s="436"/>
    </row>
    <row r="218" spans="15:41" ht="12.75">
      <c r="O218" s="401"/>
      <c r="P218" s="436"/>
      <c r="Q218" s="436"/>
      <c r="R218" s="436"/>
      <c r="S218" s="436"/>
      <c r="T218" s="436"/>
      <c r="U218" s="436"/>
      <c r="V218" s="436"/>
      <c r="W218" s="436"/>
      <c r="X218" s="436"/>
      <c r="Y218" s="436"/>
      <c r="Z218" s="436"/>
      <c r="AA218" s="436"/>
      <c r="AB218" s="436"/>
      <c r="AC218" s="436"/>
      <c r="AD218" s="436"/>
      <c r="AE218" s="436"/>
      <c r="AF218" s="436"/>
      <c r="AG218" s="436"/>
      <c r="AH218" s="436"/>
      <c r="AI218" s="436"/>
      <c r="AJ218" s="436"/>
      <c r="AK218" s="436"/>
      <c r="AL218" s="436"/>
      <c r="AM218" s="436"/>
      <c r="AN218" s="436"/>
      <c r="AO218" s="436"/>
    </row>
    <row r="219" spans="15:41" ht="12.75">
      <c r="O219" s="401"/>
      <c r="P219" s="436"/>
      <c r="Q219" s="436"/>
      <c r="R219" s="436"/>
      <c r="S219" s="436"/>
      <c r="T219" s="436"/>
      <c r="U219" s="436"/>
      <c r="V219" s="436"/>
      <c r="W219" s="436"/>
      <c r="X219" s="436"/>
      <c r="Y219" s="436"/>
      <c r="Z219" s="436"/>
      <c r="AA219" s="436"/>
      <c r="AB219" s="436"/>
      <c r="AC219" s="436"/>
      <c r="AD219" s="436"/>
      <c r="AE219" s="436"/>
      <c r="AF219" s="436"/>
      <c r="AG219" s="436"/>
      <c r="AH219" s="436"/>
      <c r="AI219" s="436"/>
      <c r="AJ219" s="436"/>
      <c r="AK219" s="436"/>
      <c r="AL219" s="436"/>
      <c r="AM219" s="436"/>
      <c r="AN219" s="436"/>
      <c r="AO219" s="436"/>
    </row>
    <row r="220" spans="15:41" ht="12.75">
      <c r="O220" s="401"/>
      <c r="P220" s="436"/>
      <c r="Q220" s="436"/>
      <c r="R220" s="436"/>
      <c r="S220" s="436"/>
      <c r="T220" s="436"/>
      <c r="U220" s="436"/>
      <c r="V220" s="436"/>
      <c r="W220" s="436"/>
      <c r="X220" s="436"/>
      <c r="Y220" s="436"/>
      <c r="Z220" s="436"/>
      <c r="AA220" s="436"/>
      <c r="AB220" s="436"/>
      <c r="AC220" s="436"/>
      <c r="AD220" s="436"/>
      <c r="AE220" s="436"/>
      <c r="AF220" s="436"/>
      <c r="AG220" s="436"/>
      <c r="AH220" s="436"/>
      <c r="AI220" s="436"/>
      <c r="AJ220" s="436"/>
      <c r="AK220" s="436"/>
      <c r="AL220" s="436"/>
      <c r="AM220" s="436"/>
      <c r="AN220" s="436"/>
      <c r="AO220" s="436"/>
    </row>
    <row r="221" spans="15:41" ht="12.75">
      <c r="O221" s="401"/>
      <c r="P221" s="436"/>
      <c r="Q221" s="436"/>
      <c r="R221" s="436"/>
      <c r="S221" s="436"/>
      <c r="T221" s="436"/>
      <c r="U221" s="436"/>
      <c r="V221" s="436"/>
      <c r="W221" s="436"/>
      <c r="X221" s="436"/>
      <c r="Y221" s="436"/>
      <c r="Z221" s="436"/>
      <c r="AA221" s="436"/>
      <c r="AB221" s="436"/>
      <c r="AC221" s="436"/>
      <c r="AD221" s="436"/>
      <c r="AE221" s="436"/>
      <c r="AF221" s="436"/>
      <c r="AG221" s="436"/>
      <c r="AH221" s="436"/>
      <c r="AI221" s="436"/>
      <c r="AJ221" s="436"/>
      <c r="AK221" s="436"/>
      <c r="AL221" s="436"/>
      <c r="AM221" s="436"/>
      <c r="AN221" s="436"/>
      <c r="AO221" s="436"/>
    </row>
  </sheetData>
  <printOptions horizontalCentered="1"/>
  <pageMargins left="0.5" right="0.5" top="0.75" bottom="0.5" header="0.5" footer="0.5"/>
  <pageSetup horizontalDpi="600" verticalDpi="600" orientation="landscape" scale="75" r:id="rId1"/>
</worksheet>
</file>

<file path=xl/worksheets/sheet12.xml><?xml version="1.0" encoding="utf-8"?>
<worksheet xmlns="http://schemas.openxmlformats.org/spreadsheetml/2006/main" xmlns:r="http://schemas.openxmlformats.org/officeDocument/2006/relationships">
  <dimension ref="A1:BG549"/>
  <sheetViews>
    <sheetView workbookViewId="0" topLeftCell="B2">
      <selection activeCell="B4" sqref="B4"/>
    </sheetView>
  </sheetViews>
  <sheetFormatPr defaultColWidth="9.140625" defaultRowHeight="12.75" outlineLevelRow="1"/>
  <cols>
    <col min="1" max="1" width="0" style="385" hidden="1" customWidth="1"/>
    <col min="2" max="2" width="1.1484375" style="401" customWidth="1"/>
    <col min="3" max="3" width="1.1484375" style="416" customWidth="1"/>
    <col min="4" max="4" width="2.421875" style="416" customWidth="1"/>
    <col min="5" max="5" width="43.28125" style="416" hidden="1" customWidth="1"/>
    <col min="6" max="6" width="60.57421875" style="407" customWidth="1"/>
    <col min="7" max="7" width="15.140625" style="418" customWidth="1"/>
    <col min="8" max="8" width="15.140625" style="419" customWidth="1"/>
    <col min="9" max="9" width="16.28125" style="419" customWidth="1"/>
    <col min="10" max="10" width="15.28125" style="419" customWidth="1"/>
    <col min="11" max="11" width="13.7109375" style="419" customWidth="1"/>
    <col min="12" max="13" width="16.00390625" style="419" customWidth="1"/>
    <col min="14" max="14" width="11.57421875" style="436" hidden="1" customWidth="1"/>
    <col min="15" max="15" width="0" style="407" hidden="1" customWidth="1"/>
    <col min="16" max="17" width="9.140625" style="385" customWidth="1"/>
    <col min="18" max="18" width="9.140625" style="385" hidden="1" customWidth="1"/>
    <col min="19" max="16384" width="9.140625" style="385" customWidth="1"/>
  </cols>
  <sheetData>
    <row r="1" spans="1:39" ht="12.75" hidden="1">
      <c r="A1" s="385" t="s">
        <v>209</v>
      </c>
      <c r="B1" s="401" t="s">
        <v>1196</v>
      </c>
      <c r="C1" s="443"/>
      <c r="D1" s="443"/>
      <c r="E1" s="416" t="s">
        <v>1197</v>
      </c>
      <c r="F1" s="448" t="s">
        <v>1198</v>
      </c>
      <c r="G1" s="389" t="s">
        <v>368</v>
      </c>
      <c r="H1" s="419" t="s">
        <v>437</v>
      </c>
      <c r="I1" s="419" t="s">
        <v>438</v>
      </c>
      <c r="J1" s="419" t="s">
        <v>439</v>
      </c>
      <c r="K1" s="419" t="s">
        <v>440</v>
      </c>
      <c r="L1" s="419" t="s">
        <v>441</v>
      </c>
      <c r="M1" s="419" t="s">
        <v>1198</v>
      </c>
      <c r="P1" s="434"/>
      <c r="Q1" s="434"/>
      <c r="R1" s="434"/>
      <c r="S1" s="434"/>
      <c r="T1" s="434"/>
      <c r="U1" s="434"/>
      <c r="V1" s="434"/>
      <c r="W1" s="434"/>
      <c r="X1" s="434"/>
      <c r="Y1" s="434"/>
      <c r="Z1" s="434"/>
      <c r="AA1" s="434"/>
      <c r="AB1" s="434"/>
      <c r="AC1" s="434"/>
      <c r="AD1" s="434"/>
      <c r="AE1" s="434"/>
      <c r="AF1" s="434"/>
      <c r="AG1" s="434"/>
      <c r="AH1" s="434"/>
      <c r="AI1" s="434"/>
      <c r="AJ1" s="434"/>
      <c r="AK1" s="434"/>
      <c r="AL1" s="434"/>
      <c r="AM1" s="434"/>
    </row>
    <row r="2" spans="2:40" s="449" customFormat="1" ht="15.75" customHeight="1">
      <c r="B2" s="392" t="s">
        <v>1199</v>
      </c>
      <c r="C2" s="450"/>
      <c r="D2" s="450"/>
      <c r="E2" s="451"/>
      <c r="F2" s="123"/>
      <c r="G2" s="452"/>
      <c r="H2" s="453"/>
      <c r="I2" s="454"/>
      <c r="J2" s="453"/>
      <c r="K2" s="455"/>
      <c r="L2" s="453"/>
      <c r="M2" s="456"/>
      <c r="N2" s="457"/>
      <c r="O2" s="636" t="s">
        <v>1364</v>
      </c>
      <c r="P2" s="638"/>
      <c r="Q2" s="457"/>
      <c r="R2" s="457" t="s">
        <v>213</v>
      </c>
      <c r="S2" s="457"/>
      <c r="T2" s="457"/>
      <c r="U2" s="457"/>
      <c r="V2" s="457"/>
      <c r="W2" s="457"/>
      <c r="X2" s="457"/>
      <c r="Y2" s="457"/>
      <c r="Z2" s="457"/>
      <c r="AA2" s="457"/>
      <c r="AB2" s="457"/>
      <c r="AC2" s="457"/>
      <c r="AD2" s="457"/>
      <c r="AE2" s="457"/>
      <c r="AF2" s="457"/>
      <c r="AG2" s="457"/>
      <c r="AH2" s="457"/>
      <c r="AI2" s="457"/>
      <c r="AJ2" s="457"/>
      <c r="AK2" s="457"/>
      <c r="AL2" s="457"/>
      <c r="AM2" s="457"/>
      <c r="AN2" s="458"/>
    </row>
    <row r="3" spans="2:40" s="400" customFormat="1" ht="15.75" customHeight="1">
      <c r="B3" s="176" t="s">
        <v>442</v>
      </c>
      <c r="C3" s="459"/>
      <c r="D3" s="459"/>
      <c r="E3" s="460"/>
      <c r="F3" s="127"/>
      <c r="G3" s="461"/>
      <c r="H3" s="288"/>
      <c r="I3" s="289"/>
      <c r="J3" s="462"/>
      <c r="K3" s="288"/>
      <c r="L3" s="288"/>
      <c r="M3" s="463"/>
      <c r="N3" s="435"/>
      <c r="O3" s="637"/>
      <c r="P3" s="639"/>
      <c r="Q3" s="435"/>
      <c r="R3" s="435" t="s">
        <v>443</v>
      </c>
      <c r="S3" s="435"/>
      <c r="T3" s="435"/>
      <c r="U3" s="435"/>
      <c r="V3" s="435"/>
      <c r="W3" s="435"/>
      <c r="X3" s="435"/>
      <c r="Y3" s="435"/>
      <c r="Z3" s="435"/>
      <c r="AA3" s="435"/>
      <c r="AB3" s="435"/>
      <c r="AC3" s="435"/>
      <c r="AD3" s="435"/>
      <c r="AE3" s="435"/>
      <c r="AF3" s="435"/>
      <c r="AG3" s="435"/>
      <c r="AH3" s="435"/>
      <c r="AI3" s="435"/>
      <c r="AJ3" s="435"/>
      <c r="AK3" s="435"/>
      <c r="AL3" s="435"/>
      <c r="AM3" s="435"/>
      <c r="AN3" s="399"/>
    </row>
    <row r="4" spans="2:40" ht="15.75" customHeight="1">
      <c r="B4" s="291" t="s">
        <v>2664</v>
      </c>
      <c r="C4" s="403"/>
      <c r="D4" s="403"/>
      <c r="E4" s="404"/>
      <c r="F4" s="133"/>
      <c r="G4" s="464"/>
      <c r="H4" s="330"/>
      <c r="I4" s="330"/>
      <c r="J4" s="330"/>
      <c r="K4" s="330"/>
      <c r="L4" s="330"/>
      <c r="M4" s="408"/>
      <c r="O4" s="416"/>
      <c r="P4" s="640"/>
      <c r="Q4" s="436"/>
      <c r="R4" s="436" t="s">
        <v>1363</v>
      </c>
      <c r="S4" s="436"/>
      <c r="T4" s="436"/>
      <c r="U4" s="436"/>
      <c r="V4" s="436"/>
      <c r="W4" s="436"/>
      <c r="X4" s="436"/>
      <c r="Y4" s="436"/>
      <c r="Z4" s="436"/>
      <c r="AA4" s="436"/>
      <c r="AB4" s="436"/>
      <c r="AC4" s="436"/>
      <c r="AD4" s="436"/>
      <c r="AE4" s="436"/>
      <c r="AF4" s="436"/>
      <c r="AG4" s="436"/>
      <c r="AH4" s="436"/>
      <c r="AI4" s="436"/>
      <c r="AJ4" s="436"/>
      <c r="AK4" s="436"/>
      <c r="AL4" s="436"/>
      <c r="AM4" s="436"/>
      <c r="AN4" s="407"/>
    </row>
    <row r="5" spans="2:40" ht="12.75" customHeight="1">
      <c r="B5" s="296"/>
      <c r="C5" s="465"/>
      <c r="D5" s="465"/>
      <c r="E5" s="365"/>
      <c r="F5" s="138"/>
      <c r="G5" s="334"/>
      <c r="H5" s="335"/>
      <c r="I5" s="335"/>
      <c r="J5" s="335"/>
      <c r="K5" s="335"/>
      <c r="L5" s="335"/>
      <c r="M5" s="466"/>
      <c r="N5" s="467"/>
      <c r="O5" s="416"/>
      <c r="P5" s="640"/>
      <c r="Q5" s="436"/>
      <c r="R5" s="436"/>
      <c r="S5" s="436"/>
      <c r="T5" s="436"/>
      <c r="U5" s="436"/>
      <c r="V5" s="436"/>
      <c r="W5" s="436"/>
      <c r="X5" s="436"/>
      <c r="Y5" s="436"/>
      <c r="Z5" s="436"/>
      <c r="AA5" s="436"/>
      <c r="AB5" s="436"/>
      <c r="AC5" s="436"/>
      <c r="AD5" s="436"/>
      <c r="AE5" s="436"/>
      <c r="AF5" s="436"/>
      <c r="AG5" s="436"/>
      <c r="AH5" s="436"/>
      <c r="AI5" s="436"/>
      <c r="AJ5" s="436"/>
      <c r="AK5" s="436"/>
      <c r="AL5" s="436"/>
      <c r="AM5" s="436"/>
      <c r="AN5" s="407"/>
    </row>
    <row r="6" spans="2:40" s="410" customFormat="1" ht="39" customHeight="1">
      <c r="B6" s="411"/>
      <c r="C6" s="412"/>
      <c r="D6" s="412"/>
      <c r="E6" s="412"/>
      <c r="F6" s="468"/>
      <c r="G6" s="303" t="s">
        <v>376</v>
      </c>
      <c r="H6" s="414" t="s">
        <v>444</v>
      </c>
      <c r="I6" s="414" t="s">
        <v>445</v>
      </c>
      <c r="J6" s="414" t="s">
        <v>446</v>
      </c>
      <c r="K6" s="414" t="s">
        <v>380</v>
      </c>
      <c r="L6" s="414" t="s">
        <v>381</v>
      </c>
      <c r="M6" s="414" t="s">
        <v>382</v>
      </c>
      <c r="N6" s="437"/>
      <c r="O6" s="412"/>
      <c r="P6" s="641"/>
      <c r="Q6" s="437"/>
      <c r="R6" s="437"/>
      <c r="S6" s="437"/>
      <c r="T6" s="437"/>
      <c r="U6" s="437"/>
      <c r="V6" s="437"/>
      <c r="W6" s="437"/>
      <c r="X6" s="437"/>
      <c r="Y6" s="437"/>
      <c r="Z6" s="437"/>
      <c r="AA6" s="437"/>
      <c r="AB6" s="437"/>
      <c r="AC6" s="437"/>
      <c r="AD6" s="437"/>
      <c r="AE6" s="437"/>
      <c r="AF6" s="437"/>
      <c r="AG6" s="437"/>
      <c r="AH6" s="437"/>
      <c r="AI6" s="437"/>
      <c r="AJ6" s="437"/>
      <c r="AK6" s="437"/>
      <c r="AL6" s="437"/>
      <c r="AM6" s="437"/>
      <c r="AN6" s="468"/>
    </row>
    <row r="7" spans="2:40" s="469" customFormat="1" ht="12.75" customHeight="1">
      <c r="B7" s="370" t="s">
        <v>447</v>
      </c>
      <c r="C7" s="470"/>
      <c r="D7" s="470"/>
      <c r="E7" s="471"/>
      <c r="F7" s="472"/>
      <c r="G7" s="473"/>
      <c r="H7" s="474"/>
      <c r="I7" s="474"/>
      <c r="J7" s="474"/>
      <c r="K7" s="474"/>
      <c r="L7" s="474"/>
      <c r="M7" s="474"/>
      <c r="N7" s="475"/>
      <c r="O7" s="471"/>
      <c r="P7" s="642"/>
      <c r="Q7" s="475"/>
      <c r="R7" s="475"/>
      <c r="S7" s="475"/>
      <c r="T7" s="475"/>
      <c r="U7" s="475"/>
      <c r="V7" s="475"/>
      <c r="W7" s="475"/>
      <c r="X7" s="475"/>
      <c r="Y7" s="475"/>
      <c r="Z7" s="475"/>
      <c r="AA7" s="475"/>
      <c r="AB7" s="475"/>
      <c r="AC7" s="475"/>
      <c r="AD7" s="475"/>
      <c r="AE7" s="475"/>
      <c r="AF7" s="475"/>
      <c r="AG7" s="475"/>
      <c r="AH7" s="475"/>
      <c r="AI7" s="475"/>
      <c r="AJ7" s="475"/>
      <c r="AK7" s="475"/>
      <c r="AL7" s="475"/>
      <c r="AM7" s="475"/>
      <c r="AN7" s="472"/>
    </row>
    <row r="8" spans="3:40" ht="12.75" customHeight="1">
      <c r="C8" s="415" t="s">
        <v>448</v>
      </c>
      <c r="D8" s="415"/>
      <c r="O8" s="416"/>
      <c r="P8" s="640"/>
      <c r="Q8" s="436"/>
      <c r="R8" s="436"/>
      <c r="S8" s="436"/>
      <c r="T8" s="436"/>
      <c r="U8" s="436"/>
      <c r="V8" s="436"/>
      <c r="W8" s="436"/>
      <c r="X8" s="436"/>
      <c r="Y8" s="436"/>
      <c r="Z8" s="436"/>
      <c r="AA8" s="436"/>
      <c r="AB8" s="436"/>
      <c r="AC8" s="436"/>
      <c r="AD8" s="436"/>
      <c r="AE8" s="436"/>
      <c r="AF8" s="436"/>
      <c r="AG8" s="436"/>
      <c r="AH8" s="436"/>
      <c r="AI8" s="436"/>
      <c r="AJ8" s="436"/>
      <c r="AK8" s="436"/>
      <c r="AL8" s="436"/>
      <c r="AM8" s="436"/>
      <c r="AN8" s="407"/>
    </row>
    <row r="9" spans="1:40" ht="12.75" outlineLevel="1">
      <c r="A9" s="385" t="s">
        <v>449</v>
      </c>
      <c r="C9" s="443"/>
      <c r="D9" s="443"/>
      <c r="E9" s="416" t="s">
        <v>450</v>
      </c>
      <c r="F9" s="448" t="str">
        <f aca="true" t="shared" si="0" ref="F9:F72">UPPER(E9)</f>
        <v>BODINE SCHOL FUND</v>
      </c>
      <c r="G9" s="421">
        <v>0</v>
      </c>
      <c r="H9" s="476">
        <v>0</v>
      </c>
      <c r="I9" s="476">
        <v>0</v>
      </c>
      <c r="J9" s="476">
        <v>0</v>
      </c>
      <c r="K9" s="476">
        <v>0</v>
      </c>
      <c r="L9" s="476">
        <v>0</v>
      </c>
      <c r="M9" s="476">
        <f aca="true" t="shared" si="1" ref="M9:M72">G9+H9+I9+J9-K9+L9</f>
        <v>0</v>
      </c>
      <c r="O9" s="416"/>
      <c r="P9" s="640"/>
      <c r="Q9" s="436"/>
      <c r="R9" s="436"/>
      <c r="S9" s="436"/>
      <c r="T9" s="436"/>
      <c r="U9" s="436"/>
      <c r="V9" s="436"/>
      <c r="W9" s="436"/>
      <c r="X9" s="436"/>
      <c r="Y9" s="436"/>
      <c r="Z9" s="436"/>
      <c r="AA9" s="436"/>
      <c r="AB9" s="436"/>
      <c r="AC9" s="436"/>
      <c r="AD9" s="436"/>
      <c r="AE9" s="436"/>
      <c r="AF9" s="436"/>
      <c r="AG9" s="436"/>
      <c r="AH9" s="436"/>
      <c r="AI9" s="436"/>
      <c r="AJ9" s="436"/>
      <c r="AK9" s="436"/>
      <c r="AL9" s="436"/>
      <c r="AM9" s="436"/>
      <c r="AN9" s="407"/>
    </row>
    <row r="10" spans="1:40" ht="12.75" outlineLevel="1">
      <c r="A10" s="385" t="s">
        <v>451</v>
      </c>
      <c r="C10" s="443"/>
      <c r="D10" s="443"/>
      <c r="E10" s="416" t="s">
        <v>452</v>
      </c>
      <c r="F10" s="448" t="str">
        <f t="shared" si="0"/>
        <v>ANHEUSER-BUSCH SCHP</v>
      </c>
      <c r="G10" s="424">
        <v>15622.14</v>
      </c>
      <c r="H10" s="430">
        <v>135</v>
      </c>
      <c r="I10" s="430">
        <v>-405.97</v>
      </c>
      <c r="J10" s="430">
        <v>168.27</v>
      </c>
      <c r="K10" s="430">
        <v>0</v>
      </c>
      <c r="L10" s="430">
        <v>0</v>
      </c>
      <c r="M10" s="430">
        <f t="shared" si="1"/>
        <v>15519.44</v>
      </c>
      <c r="O10" s="416"/>
      <c r="P10" s="640"/>
      <c r="Q10" s="436"/>
      <c r="R10" s="436"/>
      <c r="S10" s="436"/>
      <c r="T10" s="436"/>
      <c r="U10" s="436"/>
      <c r="V10" s="436"/>
      <c r="W10" s="436"/>
      <c r="X10" s="436"/>
      <c r="Y10" s="436"/>
      <c r="Z10" s="436"/>
      <c r="AA10" s="436"/>
      <c r="AB10" s="436"/>
      <c r="AC10" s="436"/>
      <c r="AD10" s="436"/>
      <c r="AE10" s="436"/>
      <c r="AF10" s="436"/>
      <c r="AG10" s="436"/>
      <c r="AH10" s="436"/>
      <c r="AI10" s="436"/>
      <c r="AJ10" s="436"/>
      <c r="AK10" s="436"/>
      <c r="AL10" s="436"/>
      <c r="AM10" s="436"/>
      <c r="AN10" s="407"/>
    </row>
    <row r="11" spans="1:40" ht="12.75" outlineLevel="1">
      <c r="A11" s="385" t="s">
        <v>453</v>
      </c>
      <c r="C11" s="443"/>
      <c r="D11" s="443"/>
      <c r="E11" s="416" t="s">
        <v>454</v>
      </c>
      <c r="F11" s="448" t="str">
        <f t="shared" si="0"/>
        <v>ASM - ST LOUIS SCHP</v>
      </c>
      <c r="G11" s="424">
        <v>28873.5</v>
      </c>
      <c r="H11" s="430">
        <v>0</v>
      </c>
      <c r="I11" s="430">
        <v>-754.62</v>
      </c>
      <c r="J11" s="430">
        <v>298.44</v>
      </c>
      <c r="K11" s="430">
        <v>0</v>
      </c>
      <c r="L11" s="430">
        <v>0</v>
      </c>
      <c r="M11" s="430">
        <f t="shared" si="1"/>
        <v>28417.32</v>
      </c>
      <c r="O11" s="416"/>
      <c r="P11" s="640"/>
      <c r="Q11" s="436"/>
      <c r="R11" s="436"/>
      <c r="S11" s="436"/>
      <c r="T11" s="436"/>
      <c r="U11" s="436"/>
      <c r="V11" s="436"/>
      <c r="W11" s="436"/>
      <c r="X11" s="436"/>
      <c r="Y11" s="436"/>
      <c r="Z11" s="436"/>
      <c r="AA11" s="436"/>
      <c r="AB11" s="436"/>
      <c r="AC11" s="436"/>
      <c r="AD11" s="436"/>
      <c r="AE11" s="436"/>
      <c r="AF11" s="436"/>
      <c r="AG11" s="436"/>
      <c r="AH11" s="436"/>
      <c r="AI11" s="436"/>
      <c r="AJ11" s="436"/>
      <c r="AK11" s="436"/>
      <c r="AL11" s="436"/>
      <c r="AM11" s="436"/>
      <c r="AN11" s="407"/>
    </row>
    <row r="12" spans="1:40" ht="12.75" outlineLevel="1">
      <c r="A12" s="385" t="s">
        <v>455</v>
      </c>
      <c r="C12" s="443"/>
      <c r="D12" s="443"/>
      <c r="E12" s="416" t="s">
        <v>456</v>
      </c>
      <c r="F12" s="448" t="str">
        <f t="shared" si="0"/>
        <v>LEGACY SCHOLARSHIP</v>
      </c>
      <c r="G12" s="424">
        <v>20113.38</v>
      </c>
      <c r="H12" s="430">
        <v>0</v>
      </c>
      <c r="I12" s="430">
        <v>-525.67</v>
      </c>
      <c r="J12" s="430">
        <v>207.91</v>
      </c>
      <c r="K12" s="430">
        <v>0</v>
      </c>
      <c r="L12" s="430">
        <v>0</v>
      </c>
      <c r="M12" s="430">
        <f t="shared" si="1"/>
        <v>19795.620000000003</v>
      </c>
      <c r="O12" s="416"/>
      <c r="P12" s="640"/>
      <c r="Q12" s="436"/>
      <c r="R12" s="436"/>
      <c r="S12" s="436"/>
      <c r="T12" s="436"/>
      <c r="U12" s="436"/>
      <c r="V12" s="436"/>
      <c r="W12" s="436"/>
      <c r="X12" s="436"/>
      <c r="Y12" s="436"/>
      <c r="Z12" s="436"/>
      <c r="AA12" s="436"/>
      <c r="AB12" s="436"/>
      <c r="AC12" s="436"/>
      <c r="AD12" s="436"/>
      <c r="AE12" s="436"/>
      <c r="AF12" s="436"/>
      <c r="AG12" s="436"/>
      <c r="AH12" s="436"/>
      <c r="AI12" s="436"/>
      <c r="AJ12" s="436"/>
      <c r="AK12" s="436"/>
      <c r="AL12" s="436"/>
      <c r="AM12" s="436"/>
      <c r="AN12" s="407"/>
    </row>
    <row r="13" spans="1:40" ht="12.75" outlineLevel="1">
      <c r="A13" s="385" t="s">
        <v>457</v>
      </c>
      <c r="C13" s="443"/>
      <c r="D13" s="443"/>
      <c r="E13" s="416" t="s">
        <v>458</v>
      </c>
      <c r="F13" s="448" t="str">
        <f t="shared" si="0"/>
        <v>M B BABCOCK MEM FD</v>
      </c>
      <c r="G13" s="424">
        <v>9882.19</v>
      </c>
      <c r="H13" s="430">
        <v>0</v>
      </c>
      <c r="I13" s="430">
        <v>43.25</v>
      </c>
      <c r="J13" s="430">
        <v>555.05</v>
      </c>
      <c r="K13" s="430">
        <v>0</v>
      </c>
      <c r="L13" s="430">
        <v>0</v>
      </c>
      <c r="M13" s="430">
        <f t="shared" si="1"/>
        <v>10480.49</v>
      </c>
      <c r="O13" s="416"/>
      <c r="P13" s="640"/>
      <c r="Q13" s="436"/>
      <c r="R13" s="436"/>
      <c r="S13" s="436"/>
      <c r="T13" s="436"/>
      <c r="U13" s="436"/>
      <c r="V13" s="436"/>
      <c r="W13" s="436"/>
      <c r="X13" s="436"/>
      <c r="Y13" s="436"/>
      <c r="Z13" s="436"/>
      <c r="AA13" s="436"/>
      <c r="AB13" s="436"/>
      <c r="AC13" s="436"/>
      <c r="AD13" s="436"/>
      <c r="AE13" s="436"/>
      <c r="AF13" s="436"/>
      <c r="AG13" s="436"/>
      <c r="AH13" s="436"/>
      <c r="AI13" s="436"/>
      <c r="AJ13" s="436"/>
      <c r="AK13" s="436"/>
      <c r="AL13" s="436"/>
      <c r="AM13" s="436"/>
      <c r="AN13" s="407"/>
    </row>
    <row r="14" spans="1:40" ht="12.75" outlineLevel="1">
      <c r="A14" s="385" t="s">
        <v>459</v>
      </c>
      <c r="C14" s="443"/>
      <c r="D14" s="443"/>
      <c r="E14" s="416" t="s">
        <v>460</v>
      </c>
      <c r="F14" s="448" t="str">
        <f t="shared" si="0"/>
        <v>BARNES EDUCATION SCH</v>
      </c>
      <c r="G14" s="424">
        <v>15501.78</v>
      </c>
      <c r="H14" s="430">
        <v>0</v>
      </c>
      <c r="I14" s="430">
        <v>-405.13</v>
      </c>
      <c r="J14" s="430">
        <v>160.23</v>
      </c>
      <c r="K14" s="430">
        <v>0</v>
      </c>
      <c r="L14" s="430">
        <v>0</v>
      </c>
      <c r="M14" s="430">
        <f t="shared" si="1"/>
        <v>15256.880000000001</v>
      </c>
      <c r="O14" s="416"/>
      <c r="P14" s="640"/>
      <c r="Q14" s="436"/>
      <c r="R14" s="436"/>
      <c r="S14" s="436"/>
      <c r="T14" s="436"/>
      <c r="U14" s="436"/>
      <c r="V14" s="436"/>
      <c r="W14" s="436"/>
      <c r="X14" s="436"/>
      <c r="Y14" s="436"/>
      <c r="Z14" s="436"/>
      <c r="AA14" s="436"/>
      <c r="AB14" s="436"/>
      <c r="AC14" s="436"/>
      <c r="AD14" s="436"/>
      <c r="AE14" s="436"/>
      <c r="AF14" s="436"/>
      <c r="AG14" s="436"/>
      <c r="AH14" s="436"/>
      <c r="AI14" s="436"/>
      <c r="AJ14" s="436"/>
      <c r="AK14" s="436"/>
      <c r="AL14" s="436"/>
      <c r="AM14" s="436"/>
      <c r="AN14" s="407"/>
    </row>
    <row r="15" spans="1:40" ht="12.75" outlineLevel="1">
      <c r="A15" s="385" t="s">
        <v>461</v>
      </c>
      <c r="C15" s="443"/>
      <c r="D15" s="443"/>
      <c r="E15" s="416" t="s">
        <v>462</v>
      </c>
      <c r="F15" s="448" t="str">
        <f t="shared" si="0"/>
        <v>L BARTON SCHP</v>
      </c>
      <c r="G15" s="424">
        <v>21291.23</v>
      </c>
      <c r="H15" s="430">
        <v>1075</v>
      </c>
      <c r="I15" s="430">
        <v>-482.81</v>
      </c>
      <c r="J15" s="430">
        <v>264.12</v>
      </c>
      <c r="K15" s="430">
        <v>0</v>
      </c>
      <c r="L15" s="430">
        <v>0</v>
      </c>
      <c r="M15" s="430">
        <f t="shared" si="1"/>
        <v>22147.539999999997</v>
      </c>
      <c r="O15" s="416"/>
      <c r="P15" s="640"/>
      <c r="Q15" s="436"/>
      <c r="R15" s="436"/>
      <c r="S15" s="436"/>
      <c r="T15" s="436"/>
      <c r="U15" s="436"/>
      <c r="V15" s="436"/>
      <c r="W15" s="436"/>
      <c r="X15" s="436"/>
      <c r="Y15" s="436"/>
      <c r="Z15" s="436"/>
      <c r="AA15" s="436"/>
      <c r="AB15" s="436"/>
      <c r="AC15" s="436"/>
      <c r="AD15" s="436"/>
      <c r="AE15" s="436"/>
      <c r="AF15" s="436"/>
      <c r="AG15" s="436"/>
      <c r="AH15" s="436"/>
      <c r="AI15" s="436"/>
      <c r="AJ15" s="436"/>
      <c r="AK15" s="436"/>
      <c r="AL15" s="436"/>
      <c r="AM15" s="436"/>
      <c r="AN15" s="407"/>
    </row>
    <row r="16" spans="1:40" ht="12.75" outlineLevel="1">
      <c r="A16" s="385" t="s">
        <v>463</v>
      </c>
      <c r="C16" s="443"/>
      <c r="D16" s="443"/>
      <c r="E16" s="416" t="s">
        <v>464</v>
      </c>
      <c r="F16" s="448" t="str">
        <f t="shared" si="0"/>
        <v>NURSING ALUMNI SCHP</v>
      </c>
      <c r="G16" s="424">
        <v>64982.55</v>
      </c>
      <c r="H16" s="430">
        <v>50</v>
      </c>
      <c r="I16" s="430">
        <v>-1598.18</v>
      </c>
      <c r="J16" s="430">
        <v>675.25</v>
      </c>
      <c r="K16" s="430">
        <v>0</v>
      </c>
      <c r="L16" s="430">
        <v>0</v>
      </c>
      <c r="M16" s="430">
        <f t="shared" si="1"/>
        <v>64109.62</v>
      </c>
      <c r="O16" s="416"/>
      <c r="P16" s="640"/>
      <c r="Q16" s="436"/>
      <c r="R16" s="436"/>
      <c r="S16" s="436"/>
      <c r="T16" s="436"/>
      <c r="U16" s="436"/>
      <c r="V16" s="436"/>
      <c r="W16" s="436"/>
      <c r="X16" s="436"/>
      <c r="Y16" s="436"/>
      <c r="Z16" s="436"/>
      <c r="AA16" s="436"/>
      <c r="AB16" s="436"/>
      <c r="AC16" s="436"/>
      <c r="AD16" s="436"/>
      <c r="AE16" s="436"/>
      <c r="AF16" s="436"/>
      <c r="AG16" s="436"/>
      <c r="AH16" s="436"/>
      <c r="AI16" s="436"/>
      <c r="AJ16" s="436"/>
      <c r="AK16" s="436"/>
      <c r="AL16" s="436"/>
      <c r="AM16" s="436"/>
      <c r="AN16" s="407"/>
    </row>
    <row r="17" spans="1:40" ht="12.75" outlineLevel="1">
      <c r="A17" s="385" t="s">
        <v>465</v>
      </c>
      <c r="C17" s="443"/>
      <c r="D17" s="443"/>
      <c r="E17" s="416" t="s">
        <v>466</v>
      </c>
      <c r="F17" s="448" t="str">
        <f t="shared" si="0"/>
        <v>BERAN SCHOLARSHIP</v>
      </c>
      <c r="G17" s="424">
        <v>36294.08</v>
      </c>
      <c r="H17" s="430">
        <v>715</v>
      </c>
      <c r="I17" s="430">
        <v>-913</v>
      </c>
      <c r="J17" s="430">
        <v>401.47</v>
      </c>
      <c r="K17" s="430">
        <v>0</v>
      </c>
      <c r="L17" s="430">
        <v>0</v>
      </c>
      <c r="M17" s="430">
        <f t="shared" si="1"/>
        <v>36497.55</v>
      </c>
      <c r="O17" s="416"/>
      <c r="P17" s="640"/>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07"/>
    </row>
    <row r="18" spans="1:40" ht="12.75" outlineLevel="1">
      <c r="A18" s="385" t="s">
        <v>467</v>
      </c>
      <c r="C18" s="443"/>
      <c r="D18" s="443"/>
      <c r="E18" s="416" t="s">
        <v>468</v>
      </c>
      <c r="F18" s="448" t="str">
        <f t="shared" si="0"/>
        <v>BELLINGRATH SCHP</v>
      </c>
      <c r="G18" s="424">
        <v>26917.45</v>
      </c>
      <c r="H18" s="430">
        <v>5400.6</v>
      </c>
      <c r="I18" s="430">
        <v>-482.11</v>
      </c>
      <c r="J18" s="430">
        <v>575.72</v>
      </c>
      <c r="K18" s="430">
        <v>0</v>
      </c>
      <c r="L18" s="430">
        <v>0</v>
      </c>
      <c r="M18" s="430">
        <f t="shared" si="1"/>
        <v>32411.660000000003</v>
      </c>
      <c r="O18" s="416"/>
      <c r="P18" s="640"/>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07"/>
    </row>
    <row r="19" spans="1:40" ht="12.75" outlineLevel="1">
      <c r="A19" s="385" t="s">
        <v>469</v>
      </c>
      <c r="C19" s="443"/>
      <c r="D19" s="443"/>
      <c r="E19" s="416" t="s">
        <v>470</v>
      </c>
      <c r="F19" s="448" t="str">
        <f t="shared" si="0"/>
        <v>BRANAHL SCHOLARSHIP</v>
      </c>
      <c r="G19" s="424">
        <v>29661.74</v>
      </c>
      <c r="H19" s="430">
        <v>0</v>
      </c>
      <c r="I19" s="430">
        <v>-775.23</v>
      </c>
      <c r="J19" s="430">
        <v>306.6</v>
      </c>
      <c r="K19" s="430">
        <v>0</v>
      </c>
      <c r="L19" s="430">
        <v>0</v>
      </c>
      <c r="M19" s="430">
        <f t="shared" si="1"/>
        <v>29193.11</v>
      </c>
      <c r="O19" s="416"/>
      <c r="P19" s="640"/>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07"/>
    </row>
    <row r="20" spans="1:40" ht="12.75" outlineLevel="1">
      <c r="A20" s="385" t="s">
        <v>471</v>
      </c>
      <c r="C20" s="443"/>
      <c r="D20" s="443"/>
      <c r="E20" s="416" t="s">
        <v>472</v>
      </c>
      <c r="F20" s="448" t="str">
        <f t="shared" si="0"/>
        <v>BURNS HISTORY SCHOL</v>
      </c>
      <c r="G20" s="424">
        <v>18873.7</v>
      </c>
      <c r="H20" s="430">
        <v>500</v>
      </c>
      <c r="I20" s="430">
        <v>-484.58</v>
      </c>
      <c r="J20" s="430">
        <v>220.25</v>
      </c>
      <c r="K20" s="430">
        <v>0</v>
      </c>
      <c r="L20" s="430">
        <v>0</v>
      </c>
      <c r="M20" s="430">
        <f t="shared" si="1"/>
        <v>19109.37</v>
      </c>
      <c r="O20" s="416"/>
      <c r="P20" s="640"/>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07"/>
    </row>
    <row r="21" spans="1:40" ht="12.75" outlineLevel="1">
      <c r="A21" s="385" t="s">
        <v>473</v>
      </c>
      <c r="C21" s="443"/>
      <c r="D21" s="443"/>
      <c r="E21" s="416" t="s">
        <v>474</v>
      </c>
      <c r="F21" s="448" t="str">
        <f t="shared" si="0"/>
        <v>CASSIDY MEM SCHP</v>
      </c>
      <c r="G21" s="424">
        <v>4476.61</v>
      </c>
      <c r="H21" s="430">
        <v>0</v>
      </c>
      <c r="I21" s="430">
        <v>-116.99</v>
      </c>
      <c r="J21" s="430">
        <v>46.28</v>
      </c>
      <c r="K21" s="430">
        <v>0</v>
      </c>
      <c r="L21" s="430">
        <v>0</v>
      </c>
      <c r="M21" s="430">
        <f t="shared" si="1"/>
        <v>4405.9</v>
      </c>
      <c r="O21" s="416"/>
      <c r="P21" s="640"/>
      <c r="Q21" s="436"/>
      <c r="R21" s="436"/>
      <c r="S21" s="436"/>
      <c r="T21" s="436"/>
      <c r="U21" s="436"/>
      <c r="V21" s="436"/>
      <c r="W21" s="436"/>
      <c r="X21" s="436"/>
      <c r="Y21" s="436"/>
      <c r="Z21" s="436"/>
      <c r="AA21" s="436"/>
      <c r="AB21" s="436"/>
      <c r="AC21" s="436"/>
      <c r="AD21" s="436"/>
      <c r="AE21" s="436"/>
      <c r="AF21" s="436"/>
      <c r="AG21" s="436"/>
      <c r="AH21" s="436"/>
      <c r="AI21" s="436"/>
      <c r="AJ21" s="436"/>
      <c r="AK21" s="436"/>
      <c r="AL21" s="436"/>
      <c r="AM21" s="436"/>
      <c r="AN21" s="407"/>
    </row>
    <row r="22" spans="1:40" ht="12.75" outlineLevel="1">
      <c r="A22" s="385" t="s">
        <v>475</v>
      </c>
      <c r="C22" s="443"/>
      <c r="D22" s="443"/>
      <c r="E22" s="416" t="s">
        <v>476</v>
      </c>
      <c r="F22" s="448" t="str">
        <f t="shared" si="0"/>
        <v>CITIZEN'S COMMITTEE</v>
      </c>
      <c r="G22" s="424">
        <v>272713.01</v>
      </c>
      <c r="H22" s="430">
        <v>0</v>
      </c>
      <c r="I22" s="430">
        <v>-7127.52</v>
      </c>
      <c r="J22" s="430">
        <v>2818.84</v>
      </c>
      <c r="K22" s="430">
        <v>0</v>
      </c>
      <c r="L22" s="430">
        <v>0</v>
      </c>
      <c r="M22" s="430">
        <f t="shared" si="1"/>
        <v>268404.33</v>
      </c>
      <c r="O22" s="416"/>
      <c r="P22" s="640"/>
      <c r="Q22" s="436"/>
      <c r="R22" s="436"/>
      <c r="S22" s="436"/>
      <c r="T22" s="436"/>
      <c r="U22" s="436"/>
      <c r="V22" s="436"/>
      <c r="W22" s="436"/>
      <c r="X22" s="436"/>
      <c r="Y22" s="436"/>
      <c r="Z22" s="436"/>
      <c r="AA22" s="436"/>
      <c r="AB22" s="436"/>
      <c r="AC22" s="436"/>
      <c r="AD22" s="436"/>
      <c r="AE22" s="436"/>
      <c r="AF22" s="436"/>
      <c r="AG22" s="436"/>
      <c r="AH22" s="436"/>
      <c r="AI22" s="436"/>
      <c r="AJ22" s="436"/>
      <c r="AK22" s="436"/>
      <c r="AL22" s="436"/>
      <c r="AM22" s="436"/>
      <c r="AN22" s="407"/>
    </row>
    <row r="23" spans="1:40" ht="12.75" outlineLevel="1">
      <c r="A23" s="385" t="s">
        <v>477</v>
      </c>
      <c r="C23" s="443"/>
      <c r="D23" s="443"/>
      <c r="E23" s="416" t="s">
        <v>478</v>
      </c>
      <c r="F23" s="448" t="str">
        <f t="shared" si="0"/>
        <v>LUCIA KRAMER COLLINS</v>
      </c>
      <c r="G23" s="424">
        <v>33922.76</v>
      </c>
      <c r="H23" s="430">
        <v>0</v>
      </c>
      <c r="I23" s="430">
        <v>-886.59</v>
      </c>
      <c r="J23" s="430">
        <v>350.63</v>
      </c>
      <c r="K23" s="430">
        <v>0</v>
      </c>
      <c r="L23" s="430">
        <v>0</v>
      </c>
      <c r="M23" s="430">
        <f t="shared" si="1"/>
        <v>33386.8</v>
      </c>
      <c r="O23" s="416"/>
      <c r="P23" s="640"/>
      <c r="Q23" s="436"/>
      <c r="R23" s="436"/>
      <c r="S23" s="436"/>
      <c r="T23" s="436"/>
      <c r="U23" s="436"/>
      <c r="V23" s="436"/>
      <c r="W23" s="436"/>
      <c r="X23" s="436"/>
      <c r="Y23" s="436"/>
      <c r="Z23" s="436"/>
      <c r="AA23" s="436"/>
      <c r="AB23" s="436"/>
      <c r="AC23" s="436"/>
      <c r="AD23" s="436"/>
      <c r="AE23" s="436"/>
      <c r="AF23" s="436"/>
      <c r="AG23" s="436"/>
      <c r="AH23" s="436"/>
      <c r="AI23" s="436"/>
      <c r="AJ23" s="436"/>
      <c r="AK23" s="436"/>
      <c r="AL23" s="436"/>
      <c r="AM23" s="436"/>
      <c r="AN23" s="407"/>
    </row>
    <row r="24" spans="1:40" ht="12.75" outlineLevel="1">
      <c r="A24" s="385" t="s">
        <v>479</v>
      </c>
      <c r="C24" s="443"/>
      <c r="D24" s="443"/>
      <c r="E24" s="416" t="s">
        <v>480</v>
      </c>
      <c r="F24" s="448" t="str">
        <f t="shared" si="0"/>
        <v>COOKE CHEMISTRY SCHL</v>
      </c>
      <c r="G24" s="424">
        <v>57228.54</v>
      </c>
      <c r="H24" s="430">
        <v>0</v>
      </c>
      <c r="I24" s="430">
        <v>-1495.72</v>
      </c>
      <c r="J24" s="430">
        <v>591.54</v>
      </c>
      <c r="K24" s="430">
        <v>0</v>
      </c>
      <c r="L24" s="430">
        <v>0</v>
      </c>
      <c r="M24" s="430">
        <f t="shared" si="1"/>
        <v>56324.36</v>
      </c>
      <c r="O24" s="416"/>
      <c r="P24" s="640"/>
      <c r="Q24" s="436"/>
      <c r="R24" s="436"/>
      <c r="S24" s="436"/>
      <c r="T24" s="436"/>
      <c r="U24" s="436"/>
      <c r="V24" s="436"/>
      <c r="W24" s="436"/>
      <c r="X24" s="436"/>
      <c r="Y24" s="436"/>
      <c r="Z24" s="436"/>
      <c r="AA24" s="436"/>
      <c r="AB24" s="436"/>
      <c r="AC24" s="436"/>
      <c r="AD24" s="436"/>
      <c r="AE24" s="436"/>
      <c r="AF24" s="436"/>
      <c r="AG24" s="436"/>
      <c r="AH24" s="436"/>
      <c r="AI24" s="436"/>
      <c r="AJ24" s="436"/>
      <c r="AK24" s="436"/>
      <c r="AL24" s="436"/>
      <c r="AM24" s="436"/>
      <c r="AN24" s="407"/>
    </row>
    <row r="25" spans="1:40" ht="12.75" outlineLevel="1">
      <c r="A25" s="385" t="s">
        <v>481</v>
      </c>
      <c r="C25" s="443"/>
      <c r="D25" s="443"/>
      <c r="E25" s="416" t="s">
        <v>482</v>
      </c>
      <c r="F25" s="448" t="str">
        <f t="shared" si="0"/>
        <v>JACK COX SCHP</v>
      </c>
      <c r="G25" s="424">
        <v>37351.13</v>
      </c>
      <c r="H25" s="430">
        <v>2000</v>
      </c>
      <c r="I25" s="430">
        <v>-901.3</v>
      </c>
      <c r="J25" s="430">
        <v>481.25</v>
      </c>
      <c r="K25" s="430">
        <v>0</v>
      </c>
      <c r="L25" s="430">
        <v>0</v>
      </c>
      <c r="M25" s="430">
        <f t="shared" si="1"/>
        <v>38931.079999999994</v>
      </c>
      <c r="O25" s="416"/>
      <c r="P25" s="640"/>
      <c r="Q25" s="436"/>
      <c r="R25" s="436"/>
      <c r="S25" s="436"/>
      <c r="T25" s="436"/>
      <c r="U25" s="436"/>
      <c r="V25" s="436"/>
      <c r="W25" s="436"/>
      <c r="X25" s="436"/>
      <c r="Y25" s="436"/>
      <c r="Z25" s="436"/>
      <c r="AA25" s="436"/>
      <c r="AB25" s="436"/>
      <c r="AC25" s="436"/>
      <c r="AD25" s="436"/>
      <c r="AE25" s="436"/>
      <c r="AF25" s="436"/>
      <c r="AG25" s="436"/>
      <c r="AH25" s="436"/>
      <c r="AI25" s="436"/>
      <c r="AJ25" s="436"/>
      <c r="AK25" s="436"/>
      <c r="AL25" s="436"/>
      <c r="AM25" s="436"/>
      <c r="AN25" s="407"/>
    </row>
    <row r="26" spans="1:40" ht="12.75" outlineLevel="1">
      <c r="A26" s="385" t="s">
        <v>483</v>
      </c>
      <c r="C26" s="443"/>
      <c r="D26" s="443"/>
      <c r="E26" s="416" t="s">
        <v>484</v>
      </c>
      <c r="F26" s="448" t="str">
        <f t="shared" si="0"/>
        <v>DOYLE MEM FELLOW</v>
      </c>
      <c r="G26" s="424">
        <v>39082.19</v>
      </c>
      <c r="H26" s="430">
        <v>11090</v>
      </c>
      <c r="I26" s="430">
        <v>-632.11</v>
      </c>
      <c r="J26" s="430">
        <v>884.17</v>
      </c>
      <c r="K26" s="430">
        <v>0</v>
      </c>
      <c r="L26" s="430">
        <v>0</v>
      </c>
      <c r="M26" s="430">
        <f t="shared" si="1"/>
        <v>50424.25</v>
      </c>
      <c r="O26" s="416"/>
      <c r="P26" s="640"/>
      <c r="Q26" s="436"/>
      <c r="R26" s="436"/>
      <c r="S26" s="436"/>
      <c r="T26" s="436"/>
      <c r="U26" s="436"/>
      <c r="V26" s="436"/>
      <c r="W26" s="436"/>
      <c r="X26" s="436"/>
      <c r="Y26" s="436"/>
      <c r="Z26" s="436"/>
      <c r="AA26" s="436"/>
      <c r="AB26" s="436"/>
      <c r="AC26" s="436"/>
      <c r="AD26" s="436"/>
      <c r="AE26" s="436"/>
      <c r="AF26" s="436"/>
      <c r="AG26" s="436"/>
      <c r="AH26" s="436"/>
      <c r="AI26" s="436"/>
      <c r="AJ26" s="436"/>
      <c r="AK26" s="436"/>
      <c r="AL26" s="436"/>
      <c r="AM26" s="436"/>
      <c r="AN26" s="407"/>
    </row>
    <row r="27" spans="1:40" ht="12.75" outlineLevel="1">
      <c r="A27" s="385" t="s">
        <v>485</v>
      </c>
      <c r="C27" s="443"/>
      <c r="D27" s="443"/>
      <c r="E27" s="416" t="s">
        <v>486</v>
      </c>
      <c r="F27" s="448" t="str">
        <f t="shared" si="0"/>
        <v>ERNST &amp; YOUNG SCHP</v>
      </c>
      <c r="G27" s="424">
        <v>33610.09</v>
      </c>
      <c r="H27" s="430">
        <v>550</v>
      </c>
      <c r="I27" s="430">
        <v>-824.18</v>
      </c>
      <c r="J27" s="430">
        <v>375.56</v>
      </c>
      <c r="K27" s="430">
        <v>0</v>
      </c>
      <c r="L27" s="430">
        <v>0</v>
      </c>
      <c r="M27" s="430">
        <f t="shared" si="1"/>
        <v>33711.469999999994</v>
      </c>
      <c r="O27" s="416"/>
      <c r="P27" s="640"/>
      <c r="Q27" s="436"/>
      <c r="R27" s="436"/>
      <c r="S27" s="436"/>
      <c r="T27" s="436"/>
      <c r="U27" s="436"/>
      <c r="V27" s="436"/>
      <c r="W27" s="436"/>
      <c r="X27" s="436"/>
      <c r="Y27" s="436"/>
      <c r="Z27" s="436"/>
      <c r="AA27" s="436"/>
      <c r="AB27" s="436"/>
      <c r="AC27" s="436"/>
      <c r="AD27" s="436"/>
      <c r="AE27" s="436"/>
      <c r="AF27" s="436"/>
      <c r="AG27" s="436"/>
      <c r="AH27" s="436"/>
      <c r="AI27" s="436"/>
      <c r="AJ27" s="436"/>
      <c r="AK27" s="436"/>
      <c r="AL27" s="436"/>
      <c r="AM27" s="436"/>
      <c r="AN27" s="407"/>
    </row>
    <row r="28" spans="1:40" ht="12.75" outlineLevel="1">
      <c r="A28" s="385" t="s">
        <v>487</v>
      </c>
      <c r="C28" s="443"/>
      <c r="D28" s="443"/>
      <c r="E28" s="416" t="s">
        <v>488</v>
      </c>
      <c r="F28" s="448" t="str">
        <f t="shared" si="0"/>
        <v>FISHMAN ADJ SCHP</v>
      </c>
      <c r="G28" s="424">
        <v>23105.51</v>
      </c>
      <c r="H28" s="430">
        <v>0</v>
      </c>
      <c r="I28" s="430">
        <v>-603.88</v>
      </c>
      <c r="J28" s="430">
        <v>238.81</v>
      </c>
      <c r="K28" s="430">
        <v>0</v>
      </c>
      <c r="L28" s="430">
        <v>0</v>
      </c>
      <c r="M28" s="430">
        <f t="shared" si="1"/>
        <v>22740.44</v>
      </c>
      <c r="O28" s="416"/>
      <c r="P28" s="640"/>
      <c r="Q28" s="436"/>
      <c r="R28" s="436"/>
      <c r="S28" s="436"/>
      <c r="T28" s="436"/>
      <c r="U28" s="436"/>
      <c r="V28" s="436"/>
      <c r="W28" s="436"/>
      <c r="X28" s="436"/>
      <c r="Y28" s="436"/>
      <c r="Z28" s="436"/>
      <c r="AA28" s="436"/>
      <c r="AB28" s="436"/>
      <c r="AC28" s="436"/>
      <c r="AD28" s="436"/>
      <c r="AE28" s="436"/>
      <c r="AF28" s="436"/>
      <c r="AG28" s="436"/>
      <c r="AH28" s="436"/>
      <c r="AI28" s="436"/>
      <c r="AJ28" s="436"/>
      <c r="AK28" s="436"/>
      <c r="AL28" s="436"/>
      <c r="AM28" s="436"/>
      <c r="AN28" s="407"/>
    </row>
    <row r="29" spans="1:40" ht="12.75" outlineLevel="1">
      <c r="A29" s="385" t="s">
        <v>489</v>
      </c>
      <c r="C29" s="443"/>
      <c r="D29" s="443"/>
      <c r="E29" s="416" t="s">
        <v>490</v>
      </c>
      <c r="F29" s="448" t="str">
        <f t="shared" si="0"/>
        <v>GRANGER BIOLOGY AWD</v>
      </c>
      <c r="G29" s="424">
        <v>27789.04</v>
      </c>
      <c r="H29" s="430">
        <v>1000</v>
      </c>
      <c r="I29" s="430">
        <v>-616.52</v>
      </c>
      <c r="J29" s="430">
        <v>609.79</v>
      </c>
      <c r="K29" s="430">
        <v>0</v>
      </c>
      <c r="L29" s="430">
        <v>5087</v>
      </c>
      <c r="M29" s="430">
        <f t="shared" si="1"/>
        <v>33869.31</v>
      </c>
      <c r="O29" s="416"/>
      <c r="P29" s="640"/>
      <c r="Q29" s="436"/>
      <c r="R29" s="436"/>
      <c r="S29" s="436"/>
      <c r="T29" s="436"/>
      <c r="U29" s="436"/>
      <c r="V29" s="436"/>
      <c r="W29" s="436"/>
      <c r="X29" s="436"/>
      <c r="Y29" s="436"/>
      <c r="Z29" s="436"/>
      <c r="AA29" s="436"/>
      <c r="AB29" s="436"/>
      <c r="AC29" s="436"/>
      <c r="AD29" s="436"/>
      <c r="AE29" s="436"/>
      <c r="AF29" s="436"/>
      <c r="AG29" s="436"/>
      <c r="AH29" s="436"/>
      <c r="AI29" s="436"/>
      <c r="AJ29" s="436"/>
      <c r="AK29" s="436"/>
      <c r="AL29" s="436"/>
      <c r="AM29" s="436"/>
      <c r="AN29" s="407"/>
    </row>
    <row r="30" spans="1:40" ht="12.75" outlineLevel="1">
      <c r="A30" s="385" t="s">
        <v>491</v>
      </c>
      <c r="C30" s="443"/>
      <c r="D30" s="443"/>
      <c r="E30" s="416" t="s">
        <v>492</v>
      </c>
      <c r="F30" s="448" t="str">
        <f t="shared" si="0"/>
        <v>MINDY GRIFFIN SCHP</v>
      </c>
      <c r="G30" s="424">
        <v>13411.37</v>
      </c>
      <c r="H30" s="430">
        <v>0</v>
      </c>
      <c r="I30" s="430">
        <v>-332.93</v>
      </c>
      <c r="J30" s="430">
        <v>138.84</v>
      </c>
      <c r="K30" s="430">
        <v>0</v>
      </c>
      <c r="L30" s="430">
        <v>0</v>
      </c>
      <c r="M30" s="430">
        <f t="shared" si="1"/>
        <v>13217.28</v>
      </c>
      <c r="O30" s="416"/>
      <c r="P30" s="640"/>
      <c r="Q30" s="436"/>
      <c r="R30" s="436"/>
      <c r="S30" s="436"/>
      <c r="T30" s="436"/>
      <c r="U30" s="436"/>
      <c r="V30" s="436"/>
      <c r="W30" s="436"/>
      <c r="X30" s="436"/>
      <c r="Y30" s="436"/>
      <c r="Z30" s="436"/>
      <c r="AA30" s="436"/>
      <c r="AB30" s="436"/>
      <c r="AC30" s="436"/>
      <c r="AD30" s="436"/>
      <c r="AE30" s="436"/>
      <c r="AF30" s="436"/>
      <c r="AG30" s="436"/>
      <c r="AH30" s="436"/>
      <c r="AI30" s="436"/>
      <c r="AJ30" s="436"/>
      <c r="AK30" s="436"/>
      <c r="AL30" s="436"/>
      <c r="AM30" s="436"/>
      <c r="AN30" s="407"/>
    </row>
    <row r="31" spans="1:40" ht="12.75" outlineLevel="1">
      <c r="A31" s="385" t="s">
        <v>493</v>
      </c>
      <c r="C31" s="443"/>
      <c r="D31" s="443"/>
      <c r="E31" s="416" t="s">
        <v>494</v>
      </c>
      <c r="F31" s="448" t="str">
        <f t="shared" si="0"/>
        <v>A GROBMAN END SHP FD</v>
      </c>
      <c r="G31" s="424">
        <v>25286.37</v>
      </c>
      <c r="H31" s="430">
        <v>50</v>
      </c>
      <c r="I31" s="430">
        <v>-655.15</v>
      </c>
      <c r="J31" s="430">
        <v>263.52</v>
      </c>
      <c r="K31" s="430">
        <v>0</v>
      </c>
      <c r="L31" s="430">
        <v>0</v>
      </c>
      <c r="M31" s="430">
        <f t="shared" si="1"/>
        <v>24944.739999999998</v>
      </c>
      <c r="O31" s="416"/>
      <c r="P31" s="640"/>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07"/>
    </row>
    <row r="32" spans="1:40" ht="12.75" outlineLevel="1">
      <c r="A32" s="385" t="s">
        <v>495</v>
      </c>
      <c r="C32" s="443"/>
      <c r="D32" s="443"/>
      <c r="E32" s="416" t="s">
        <v>496</v>
      </c>
      <c r="F32" s="448" t="str">
        <f t="shared" si="0"/>
        <v>FRIENDS OF GROVE SCH</v>
      </c>
      <c r="G32" s="424">
        <v>45324.52</v>
      </c>
      <c r="H32" s="430">
        <v>0</v>
      </c>
      <c r="I32" s="430">
        <v>-1184.58</v>
      </c>
      <c r="J32" s="430">
        <v>468.49</v>
      </c>
      <c r="K32" s="430">
        <v>0</v>
      </c>
      <c r="L32" s="430">
        <v>0</v>
      </c>
      <c r="M32" s="430">
        <f t="shared" si="1"/>
        <v>44608.42999999999</v>
      </c>
      <c r="O32" s="416"/>
      <c r="P32" s="640"/>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07"/>
    </row>
    <row r="33" spans="1:40" ht="12.75" outlineLevel="1">
      <c r="A33" s="385" t="s">
        <v>497</v>
      </c>
      <c r="C33" s="443"/>
      <c r="D33" s="443"/>
      <c r="E33" s="416" t="s">
        <v>498</v>
      </c>
      <c r="F33" s="448" t="str">
        <f t="shared" si="0"/>
        <v>FRIENDS SCHOLAR FUND</v>
      </c>
      <c r="G33" s="424">
        <v>63078.65</v>
      </c>
      <c r="H33" s="430">
        <v>5000</v>
      </c>
      <c r="I33" s="430">
        <v>-1487.62</v>
      </c>
      <c r="J33" s="430">
        <v>839.12</v>
      </c>
      <c r="K33" s="430">
        <v>0</v>
      </c>
      <c r="L33" s="430">
        <v>0</v>
      </c>
      <c r="M33" s="430">
        <f t="shared" si="1"/>
        <v>67430.15</v>
      </c>
      <c r="O33" s="416"/>
      <c r="P33" s="640"/>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07"/>
    </row>
    <row r="34" spans="1:40" ht="12.75" outlineLevel="1">
      <c r="A34" s="385" t="s">
        <v>499</v>
      </c>
      <c r="C34" s="443"/>
      <c r="D34" s="443"/>
      <c r="E34" s="416" t="s">
        <v>500</v>
      </c>
      <c r="F34" s="448" t="str">
        <f t="shared" si="0"/>
        <v>FRITSCHE SCHP</v>
      </c>
      <c r="G34" s="424">
        <v>23513.44</v>
      </c>
      <c r="H34" s="430">
        <v>0</v>
      </c>
      <c r="I34" s="430">
        <v>-596.32</v>
      </c>
      <c r="J34" s="430">
        <v>243.23</v>
      </c>
      <c r="K34" s="430">
        <v>0</v>
      </c>
      <c r="L34" s="430">
        <v>0</v>
      </c>
      <c r="M34" s="430">
        <f t="shared" si="1"/>
        <v>23160.35</v>
      </c>
      <c r="O34" s="416"/>
      <c r="P34" s="640"/>
      <c r="Q34" s="436"/>
      <c r="R34" s="436"/>
      <c r="S34" s="436"/>
      <c r="T34" s="436"/>
      <c r="U34" s="436"/>
      <c r="V34" s="436"/>
      <c r="W34" s="436"/>
      <c r="X34" s="436"/>
      <c r="Y34" s="436"/>
      <c r="Z34" s="436"/>
      <c r="AA34" s="436"/>
      <c r="AB34" s="436"/>
      <c r="AC34" s="436"/>
      <c r="AD34" s="436"/>
      <c r="AE34" s="436"/>
      <c r="AF34" s="436"/>
      <c r="AG34" s="436"/>
      <c r="AH34" s="436"/>
      <c r="AI34" s="436"/>
      <c r="AJ34" s="436"/>
      <c r="AK34" s="436"/>
      <c r="AL34" s="436"/>
      <c r="AM34" s="436"/>
      <c r="AN34" s="407"/>
    </row>
    <row r="35" spans="1:40" ht="12.75" outlineLevel="1">
      <c r="A35" s="385" t="s">
        <v>501</v>
      </c>
      <c r="C35" s="443"/>
      <c r="D35" s="443"/>
      <c r="E35" s="416" t="s">
        <v>502</v>
      </c>
      <c r="F35" s="448" t="str">
        <f t="shared" si="0"/>
        <v>HASKELL ACCTG SCHOL</v>
      </c>
      <c r="G35" s="424">
        <v>16751.26</v>
      </c>
      <c r="H35" s="430">
        <v>0</v>
      </c>
      <c r="I35" s="430">
        <v>-437.82</v>
      </c>
      <c r="J35" s="430">
        <v>173.16</v>
      </c>
      <c r="K35" s="430">
        <v>0</v>
      </c>
      <c r="L35" s="430">
        <v>0</v>
      </c>
      <c r="M35" s="430">
        <f t="shared" si="1"/>
        <v>16486.6</v>
      </c>
      <c r="O35" s="416"/>
      <c r="P35" s="640"/>
      <c r="Q35" s="436"/>
      <c r="R35" s="436"/>
      <c r="S35" s="436"/>
      <c r="T35" s="436"/>
      <c r="U35" s="436"/>
      <c r="V35" s="436"/>
      <c r="W35" s="436"/>
      <c r="X35" s="436"/>
      <c r="Y35" s="436"/>
      <c r="Z35" s="436"/>
      <c r="AA35" s="436"/>
      <c r="AB35" s="436"/>
      <c r="AC35" s="436"/>
      <c r="AD35" s="436"/>
      <c r="AE35" s="436"/>
      <c r="AF35" s="436"/>
      <c r="AG35" s="436"/>
      <c r="AH35" s="436"/>
      <c r="AI35" s="436"/>
      <c r="AJ35" s="436"/>
      <c r="AK35" s="436"/>
      <c r="AL35" s="436"/>
      <c r="AM35" s="436"/>
      <c r="AN35" s="407"/>
    </row>
    <row r="36" spans="1:40" ht="12.75" outlineLevel="1">
      <c r="A36" s="385" t="s">
        <v>503</v>
      </c>
      <c r="C36" s="443"/>
      <c r="D36" s="443"/>
      <c r="E36" s="416" t="s">
        <v>504</v>
      </c>
      <c r="F36" s="448" t="str">
        <f t="shared" si="0"/>
        <v>RICK GEORGE SCHP</v>
      </c>
      <c r="G36" s="424">
        <v>16525.88</v>
      </c>
      <c r="H36" s="430">
        <v>125</v>
      </c>
      <c r="I36" s="430">
        <v>-424.58</v>
      </c>
      <c r="J36" s="430">
        <v>176.63</v>
      </c>
      <c r="K36" s="430">
        <v>0</v>
      </c>
      <c r="L36" s="430">
        <v>0</v>
      </c>
      <c r="M36" s="430">
        <f t="shared" si="1"/>
        <v>16402.93</v>
      </c>
      <c r="O36" s="416"/>
      <c r="P36" s="640"/>
      <c r="Q36" s="436"/>
      <c r="R36" s="436"/>
      <c r="S36" s="436"/>
      <c r="T36" s="436"/>
      <c r="U36" s="436"/>
      <c r="V36" s="436"/>
      <c r="W36" s="436"/>
      <c r="X36" s="436"/>
      <c r="Y36" s="436"/>
      <c r="Z36" s="436"/>
      <c r="AA36" s="436"/>
      <c r="AB36" s="436"/>
      <c r="AC36" s="436"/>
      <c r="AD36" s="436"/>
      <c r="AE36" s="436"/>
      <c r="AF36" s="436"/>
      <c r="AG36" s="436"/>
      <c r="AH36" s="436"/>
      <c r="AI36" s="436"/>
      <c r="AJ36" s="436"/>
      <c r="AK36" s="436"/>
      <c r="AL36" s="436"/>
      <c r="AM36" s="436"/>
      <c r="AN36" s="407"/>
    </row>
    <row r="37" spans="1:40" ht="12.75" outlineLevel="1">
      <c r="A37" s="385" t="s">
        <v>505</v>
      </c>
      <c r="C37" s="443"/>
      <c r="D37" s="443"/>
      <c r="E37" s="416" t="s">
        <v>506</v>
      </c>
      <c r="F37" s="448" t="str">
        <f t="shared" si="0"/>
        <v>HELLENIC/KARAKAS SCH</v>
      </c>
      <c r="G37" s="424">
        <v>18838.31</v>
      </c>
      <c r="H37" s="430">
        <v>0</v>
      </c>
      <c r="I37" s="430">
        <v>-492.35</v>
      </c>
      <c r="J37" s="430">
        <v>194.72</v>
      </c>
      <c r="K37" s="430">
        <v>0</v>
      </c>
      <c r="L37" s="430">
        <v>0</v>
      </c>
      <c r="M37" s="430">
        <f t="shared" si="1"/>
        <v>18540.680000000004</v>
      </c>
      <c r="O37" s="416"/>
      <c r="P37" s="640"/>
      <c r="Q37" s="436"/>
      <c r="R37" s="436"/>
      <c r="S37" s="436"/>
      <c r="T37" s="436"/>
      <c r="U37" s="436"/>
      <c r="V37" s="436"/>
      <c r="W37" s="436"/>
      <c r="X37" s="436"/>
      <c r="Y37" s="436"/>
      <c r="Z37" s="436"/>
      <c r="AA37" s="436"/>
      <c r="AB37" s="436"/>
      <c r="AC37" s="436"/>
      <c r="AD37" s="436"/>
      <c r="AE37" s="436"/>
      <c r="AF37" s="436"/>
      <c r="AG37" s="436"/>
      <c r="AH37" s="436"/>
      <c r="AI37" s="436"/>
      <c r="AJ37" s="436"/>
      <c r="AK37" s="436"/>
      <c r="AL37" s="436"/>
      <c r="AM37" s="436"/>
      <c r="AN37" s="407"/>
    </row>
    <row r="38" spans="1:40" ht="12.75" outlineLevel="1">
      <c r="A38" s="385" t="s">
        <v>507</v>
      </c>
      <c r="C38" s="443"/>
      <c r="D38" s="443"/>
      <c r="E38" s="416" t="s">
        <v>508</v>
      </c>
      <c r="F38" s="448" t="str">
        <f t="shared" si="0"/>
        <v>MARY GILBERT SCHP</v>
      </c>
      <c r="G38" s="424">
        <v>9068.15</v>
      </c>
      <c r="H38" s="430">
        <v>0</v>
      </c>
      <c r="I38" s="430">
        <v>-237</v>
      </c>
      <c r="J38" s="430">
        <v>93.72</v>
      </c>
      <c r="K38" s="430">
        <v>0</v>
      </c>
      <c r="L38" s="430">
        <v>0</v>
      </c>
      <c r="M38" s="430">
        <f t="shared" si="1"/>
        <v>8924.869999999999</v>
      </c>
      <c r="O38" s="416"/>
      <c r="P38" s="640"/>
      <c r="Q38" s="436"/>
      <c r="R38" s="436"/>
      <c r="S38" s="436"/>
      <c r="T38" s="436"/>
      <c r="U38" s="436"/>
      <c r="V38" s="436"/>
      <c r="W38" s="436"/>
      <c r="X38" s="436"/>
      <c r="Y38" s="436"/>
      <c r="Z38" s="436"/>
      <c r="AA38" s="436"/>
      <c r="AB38" s="436"/>
      <c r="AC38" s="436"/>
      <c r="AD38" s="436"/>
      <c r="AE38" s="436"/>
      <c r="AF38" s="436"/>
      <c r="AG38" s="436"/>
      <c r="AH38" s="436"/>
      <c r="AI38" s="436"/>
      <c r="AJ38" s="436"/>
      <c r="AK38" s="436"/>
      <c r="AL38" s="436"/>
      <c r="AM38" s="436"/>
      <c r="AN38" s="407"/>
    </row>
    <row r="39" spans="1:40" ht="12.75" outlineLevel="1">
      <c r="A39" s="385" t="s">
        <v>509</v>
      </c>
      <c r="C39" s="443"/>
      <c r="D39" s="443"/>
      <c r="E39" s="416" t="s">
        <v>510</v>
      </c>
      <c r="F39" s="448" t="str">
        <f t="shared" si="0"/>
        <v>GUSTAFSON SCHP</v>
      </c>
      <c r="G39" s="424">
        <v>14176.97</v>
      </c>
      <c r="H39" s="430">
        <v>50</v>
      </c>
      <c r="I39" s="430">
        <v>-368.28</v>
      </c>
      <c r="J39" s="430">
        <v>148.91</v>
      </c>
      <c r="K39" s="430">
        <v>0</v>
      </c>
      <c r="L39" s="430">
        <v>0</v>
      </c>
      <c r="M39" s="430">
        <f t="shared" si="1"/>
        <v>14007.599999999999</v>
      </c>
      <c r="O39" s="416"/>
      <c r="P39" s="640"/>
      <c r="Q39" s="436"/>
      <c r="R39" s="436"/>
      <c r="S39" s="436"/>
      <c r="T39" s="436"/>
      <c r="U39" s="436"/>
      <c r="V39" s="436"/>
      <c r="W39" s="436"/>
      <c r="X39" s="436"/>
      <c r="Y39" s="436"/>
      <c r="Z39" s="436"/>
      <c r="AA39" s="436"/>
      <c r="AB39" s="436"/>
      <c r="AC39" s="436"/>
      <c r="AD39" s="436"/>
      <c r="AE39" s="436"/>
      <c r="AF39" s="436"/>
      <c r="AG39" s="436"/>
      <c r="AH39" s="436"/>
      <c r="AI39" s="436"/>
      <c r="AJ39" s="436"/>
      <c r="AK39" s="436"/>
      <c r="AL39" s="436"/>
      <c r="AM39" s="436"/>
      <c r="AN39" s="407"/>
    </row>
    <row r="40" spans="1:40" ht="12.75" outlineLevel="1">
      <c r="A40" s="385" t="s">
        <v>511</v>
      </c>
      <c r="C40" s="443"/>
      <c r="D40" s="443"/>
      <c r="E40" s="416" t="s">
        <v>512</v>
      </c>
      <c r="F40" s="448" t="str">
        <f t="shared" si="0"/>
        <v>GRAD BUSINESS SCHP</v>
      </c>
      <c r="G40" s="424">
        <v>10408.6</v>
      </c>
      <c r="H40" s="430">
        <v>0</v>
      </c>
      <c r="I40" s="430">
        <v>-272.04</v>
      </c>
      <c r="J40" s="430">
        <v>107.59</v>
      </c>
      <c r="K40" s="430">
        <v>0</v>
      </c>
      <c r="L40" s="430">
        <v>0</v>
      </c>
      <c r="M40" s="430">
        <f t="shared" si="1"/>
        <v>10244.15</v>
      </c>
      <c r="O40" s="416"/>
      <c r="P40" s="640"/>
      <c r="Q40" s="436"/>
      <c r="R40" s="436"/>
      <c r="S40" s="436"/>
      <c r="T40" s="436"/>
      <c r="U40" s="436"/>
      <c r="V40" s="436"/>
      <c r="W40" s="436"/>
      <c r="X40" s="436"/>
      <c r="Y40" s="436"/>
      <c r="Z40" s="436"/>
      <c r="AA40" s="436"/>
      <c r="AB40" s="436"/>
      <c r="AC40" s="436"/>
      <c r="AD40" s="436"/>
      <c r="AE40" s="436"/>
      <c r="AF40" s="436"/>
      <c r="AG40" s="436"/>
      <c r="AH40" s="436"/>
      <c r="AI40" s="436"/>
      <c r="AJ40" s="436"/>
      <c r="AK40" s="436"/>
      <c r="AL40" s="436"/>
      <c r="AM40" s="436"/>
      <c r="AN40" s="407"/>
    </row>
    <row r="41" spans="1:40" ht="12.75" outlineLevel="1">
      <c r="A41" s="385" t="s">
        <v>513</v>
      </c>
      <c r="C41" s="443"/>
      <c r="D41" s="443"/>
      <c r="E41" s="416" t="s">
        <v>514</v>
      </c>
      <c r="F41" s="448" t="str">
        <f t="shared" si="0"/>
        <v>HOOK MEM SCHP</v>
      </c>
      <c r="G41" s="424">
        <v>29452.12</v>
      </c>
      <c r="H41" s="430">
        <v>2105</v>
      </c>
      <c r="I41" s="430">
        <v>-727.08</v>
      </c>
      <c r="J41" s="430">
        <v>392.65</v>
      </c>
      <c r="K41" s="430">
        <v>0</v>
      </c>
      <c r="L41" s="430">
        <v>0</v>
      </c>
      <c r="M41" s="430">
        <f t="shared" si="1"/>
        <v>31222.69</v>
      </c>
      <c r="O41" s="416"/>
      <c r="P41" s="640"/>
      <c r="Q41" s="436"/>
      <c r="R41" s="436"/>
      <c r="S41" s="436"/>
      <c r="T41" s="436"/>
      <c r="U41" s="436"/>
      <c r="V41" s="436"/>
      <c r="W41" s="436"/>
      <c r="X41" s="436"/>
      <c r="Y41" s="436"/>
      <c r="Z41" s="436"/>
      <c r="AA41" s="436"/>
      <c r="AB41" s="436"/>
      <c r="AC41" s="436"/>
      <c r="AD41" s="436"/>
      <c r="AE41" s="436"/>
      <c r="AF41" s="436"/>
      <c r="AG41" s="436"/>
      <c r="AH41" s="436"/>
      <c r="AI41" s="436"/>
      <c r="AJ41" s="436"/>
      <c r="AK41" s="436"/>
      <c r="AL41" s="436"/>
      <c r="AM41" s="436"/>
      <c r="AN41" s="407"/>
    </row>
    <row r="42" spans="1:40" ht="12.75" outlineLevel="1">
      <c r="A42" s="385" t="s">
        <v>515</v>
      </c>
      <c r="C42" s="443"/>
      <c r="D42" s="443"/>
      <c r="E42" s="416" t="s">
        <v>516</v>
      </c>
      <c r="F42" s="448" t="str">
        <f t="shared" si="0"/>
        <v>ELIS HORKITS SCH FD</v>
      </c>
      <c r="G42" s="424">
        <v>16958.74</v>
      </c>
      <c r="H42" s="430">
        <v>0</v>
      </c>
      <c r="I42" s="430">
        <v>-443.24</v>
      </c>
      <c r="J42" s="430">
        <v>175.3</v>
      </c>
      <c r="K42" s="430">
        <v>0</v>
      </c>
      <c r="L42" s="430">
        <v>0</v>
      </c>
      <c r="M42" s="430">
        <f t="shared" si="1"/>
        <v>16690.8</v>
      </c>
      <c r="O42" s="416"/>
      <c r="P42" s="640"/>
      <c r="Q42" s="436"/>
      <c r="R42" s="436"/>
      <c r="S42" s="436"/>
      <c r="T42" s="436"/>
      <c r="U42" s="436"/>
      <c r="V42" s="436"/>
      <c r="W42" s="436"/>
      <c r="X42" s="436"/>
      <c r="Y42" s="436"/>
      <c r="Z42" s="436"/>
      <c r="AA42" s="436"/>
      <c r="AB42" s="436"/>
      <c r="AC42" s="436"/>
      <c r="AD42" s="436"/>
      <c r="AE42" s="436"/>
      <c r="AF42" s="436"/>
      <c r="AG42" s="436"/>
      <c r="AH42" s="436"/>
      <c r="AI42" s="436"/>
      <c r="AJ42" s="436"/>
      <c r="AK42" s="436"/>
      <c r="AL42" s="436"/>
      <c r="AM42" s="436"/>
      <c r="AN42" s="407"/>
    </row>
    <row r="43" spans="1:40" ht="12.75" outlineLevel="1">
      <c r="A43" s="385" t="s">
        <v>517</v>
      </c>
      <c r="C43" s="443"/>
      <c r="D43" s="443"/>
      <c r="E43" s="416" t="s">
        <v>518</v>
      </c>
      <c r="F43" s="448" t="str">
        <f t="shared" si="0"/>
        <v>PW &amp; HM GOODE SCHOL</v>
      </c>
      <c r="G43" s="424">
        <v>47175.18</v>
      </c>
      <c r="H43" s="430">
        <v>0</v>
      </c>
      <c r="I43" s="430">
        <v>-1232.95</v>
      </c>
      <c r="J43" s="430">
        <v>487.6</v>
      </c>
      <c r="K43" s="430">
        <v>0</v>
      </c>
      <c r="L43" s="430">
        <v>0</v>
      </c>
      <c r="M43" s="430">
        <f t="shared" si="1"/>
        <v>46429.83</v>
      </c>
      <c r="O43" s="416"/>
      <c r="P43" s="640"/>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07"/>
    </row>
    <row r="44" spans="1:40" ht="12.75" outlineLevel="1">
      <c r="A44" s="385" t="s">
        <v>519</v>
      </c>
      <c r="C44" s="443"/>
      <c r="D44" s="443"/>
      <c r="E44" s="416" t="s">
        <v>520</v>
      </c>
      <c r="F44" s="448" t="str">
        <f t="shared" si="0"/>
        <v>W M ISBELL SCHOLAR</v>
      </c>
      <c r="G44" s="424">
        <v>35964.65</v>
      </c>
      <c r="H44" s="430">
        <v>0</v>
      </c>
      <c r="I44" s="430">
        <v>-939.96</v>
      </c>
      <c r="J44" s="430">
        <v>371.73</v>
      </c>
      <c r="K44" s="430">
        <v>0</v>
      </c>
      <c r="L44" s="430">
        <v>0</v>
      </c>
      <c r="M44" s="430">
        <f t="shared" si="1"/>
        <v>35396.420000000006</v>
      </c>
      <c r="O44" s="416"/>
      <c r="P44" s="640"/>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07"/>
    </row>
    <row r="45" spans="1:40" ht="12.75" outlineLevel="1">
      <c r="A45" s="385" t="s">
        <v>521</v>
      </c>
      <c r="C45" s="443"/>
      <c r="D45" s="443"/>
      <c r="E45" s="416" t="s">
        <v>522</v>
      </c>
      <c r="F45" s="448" t="str">
        <f t="shared" si="0"/>
        <v>WILLIAM JACKSON SCHP</v>
      </c>
      <c r="G45" s="424">
        <v>334648.02</v>
      </c>
      <c r="H45" s="430">
        <v>0</v>
      </c>
      <c r="I45" s="430">
        <v>-8745.86</v>
      </c>
      <c r="J45" s="430">
        <v>3459.02</v>
      </c>
      <c r="K45" s="430">
        <v>0</v>
      </c>
      <c r="L45" s="430">
        <v>0</v>
      </c>
      <c r="M45" s="430">
        <f t="shared" si="1"/>
        <v>329361.18000000005</v>
      </c>
      <c r="O45" s="416"/>
      <c r="P45" s="640"/>
      <c r="Q45" s="436"/>
      <c r="R45" s="436"/>
      <c r="S45" s="436"/>
      <c r="T45" s="436"/>
      <c r="U45" s="436"/>
      <c r="V45" s="436"/>
      <c r="W45" s="436"/>
      <c r="X45" s="436"/>
      <c r="Y45" s="436"/>
      <c r="Z45" s="436"/>
      <c r="AA45" s="436"/>
      <c r="AB45" s="436"/>
      <c r="AC45" s="436"/>
      <c r="AD45" s="436"/>
      <c r="AE45" s="436"/>
      <c r="AF45" s="436"/>
      <c r="AG45" s="436"/>
      <c r="AH45" s="436"/>
      <c r="AI45" s="436"/>
      <c r="AJ45" s="436"/>
      <c r="AK45" s="436"/>
      <c r="AL45" s="436"/>
      <c r="AM45" s="436"/>
      <c r="AN45" s="407"/>
    </row>
    <row r="46" spans="1:40" ht="12.75" outlineLevel="1">
      <c r="A46" s="385" t="s">
        <v>523</v>
      </c>
      <c r="C46" s="443"/>
      <c r="D46" s="443"/>
      <c r="E46" s="416" t="s">
        <v>524</v>
      </c>
      <c r="F46" s="448" t="str">
        <f t="shared" si="0"/>
        <v>JENNINGS DO-DADS SCH</v>
      </c>
      <c r="G46" s="424">
        <v>54665.68</v>
      </c>
      <c r="H46" s="430">
        <v>7000</v>
      </c>
      <c r="I46" s="430">
        <v>-1145.57</v>
      </c>
      <c r="J46" s="430">
        <v>860.41</v>
      </c>
      <c r="K46" s="430">
        <v>0</v>
      </c>
      <c r="L46" s="430">
        <v>0</v>
      </c>
      <c r="M46" s="430">
        <f t="shared" si="1"/>
        <v>61380.520000000004</v>
      </c>
      <c r="O46" s="416"/>
      <c r="P46" s="640"/>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07"/>
    </row>
    <row r="47" spans="1:40" ht="12.75" outlineLevel="1">
      <c r="A47" s="385" t="s">
        <v>525</v>
      </c>
      <c r="C47" s="443"/>
      <c r="D47" s="443"/>
      <c r="E47" s="416" t="s">
        <v>526</v>
      </c>
      <c r="F47" s="448" t="str">
        <f t="shared" si="0"/>
        <v>BUCK SCHOLARSHIP</v>
      </c>
      <c r="G47" s="424">
        <v>14223.85</v>
      </c>
      <c r="H47" s="430">
        <v>10</v>
      </c>
      <c r="I47" s="430">
        <v>-371.3</v>
      </c>
      <c r="J47" s="430">
        <v>147.45</v>
      </c>
      <c r="K47" s="430">
        <v>0</v>
      </c>
      <c r="L47" s="430">
        <v>0</v>
      </c>
      <c r="M47" s="430">
        <f t="shared" si="1"/>
        <v>14010.000000000002</v>
      </c>
      <c r="O47" s="416"/>
      <c r="P47" s="640"/>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07"/>
    </row>
    <row r="48" spans="1:40" ht="12.75" outlineLevel="1">
      <c r="A48" s="385" t="s">
        <v>527</v>
      </c>
      <c r="C48" s="443"/>
      <c r="D48" s="443"/>
      <c r="E48" s="416" t="s">
        <v>528</v>
      </c>
      <c r="F48" s="448" t="str">
        <f t="shared" si="0"/>
        <v>KNAPP MEM SCHP</v>
      </c>
      <c r="G48" s="424">
        <v>22909.51</v>
      </c>
      <c r="H48" s="430">
        <v>0</v>
      </c>
      <c r="I48" s="430">
        <v>-598.76</v>
      </c>
      <c r="J48" s="430">
        <v>236.8</v>
      </c>
      <c r="K48" s="430">
        <v>0</v>
      </c>
      <c r="L48" s="430">
        <v>0</v>
      </c>
      <c r="M48" s="430">
        <f t="shared" si="1"/>
        <v>22547.55</v>
      </c>
      <c r="O48" s="416"/>
      <c r="P48" s="640"/>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07"/>
    </row>
    <row r="49" spans="1:40" ht="12.75" outlineLevel="1">
      <c r="A49" s="385" t="s">
        <v>529</v>
      </c>
      <c r="C49" s="443"/>
      <c r="D49" s="443"/>
      <c r="E49" s="416" t="s">
        <v>530</v>
      </c>
      <c r="F49" s="448" t="str">
        <f t="shared" si="0"/>
        <v>KOETTING SCHOLARSHIP</v>
      </c>
      <c r="G49" s="424">
        <v>36688.91</v>
      </c>
      <c r="H49" s="430">
        <v>0</v>
      </c>
      <c r="I49" s="430">
        <v>-958.89</v>
      </c>
      <c r="J49" s="430">
        <v>379.23</v>
      </c>
      <c r="K49" s="430">
        <v>0</v>
      </c>
      <c r="L49" s="430">
        <v>0</v>
      </c>
      <c r="M49" s="430">
        <f t="shared" si="1"/>
        <v>36109.25000000001</v>
      </c>
      <c r="O49" s="416"/>
      <c r="P49" s="640"/>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07"/>
    </row>
    <row r="50" spans="1:40" ht="12.75" outlineLevel="1">
      <c r="A50" s="385" t="s">
        <v>531</v>
      </c>
      <c r="C50" s="443"/>
      <c r="D50" s="443"/>
      <c r="E50" s="416" t="s">
        <v>532</v>
      </c>
      <c r="F50" s="448" t="str">
        <f t="shared" si="0"/>
        <v>HAZEL L KOHRING SCH</v>
      </c>
      <c r="G50" s="424">
        <v>45580.9</v>
      </c>
      <c r="H50" s="430">
        <v>1975</v>
      </c>
      <c r="I50" s="430">
        <v>-1157.18</v>
      </c>
      <c r="J50" s="430">
        <v>553.54</v>
      </c>
      <c r="K50" s="430">
        <v>0</v>
      </c>
      <c r="L50" s="430">
        <v>0</v>
      </c>
      <c r="M50" s="430">
        <f t="shared" si="1"/>
        <v>46952.26</v>
      </c>
      <c r="O50" s="416"/>
      <c r="P50" s="640"/>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07"/>
    </row>
    <row r="51" spans="1:40" ht="12.75" outlineLevel="1">
      <c r="A51" s="385" t="s">
        <v>533</v>
      </c>
      <c r="C51" s="443"/>
      <c r="D51" s="443"/>
      <c r="E51" s="416" t="s">
        <v>534</v>
      </c>
      <c r="F51" s="448" t="str">
        <f t="shared" si="0"/>
        <v>LONGINETTE SCHP</v>
      </c>
      <c r="G51" s="424">
        <v>10166.69</v>
      </c>
      <c r="H51" s="430">
        <v>0</v>
      </c>
      <c r="I51" s="430">
        <v>-265.7</v>
      </c>
      <c r="J51" s="430">
        <v>105.08</v>
      </c>
      <c r="K51" s="430">
        <v>0</v>
      </c>
      <c r="L51" s="430">
        <v>0</v>
      </c>
      <c r="M51" s="430">
        <f t="shared" si="1"/>
        <v>10006.07</v>
      </c>
      <c r="O51" s="416"/>
      <c r="P51" s="640"/>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07"/>
    </row>
    <row r="52" spans="1:40" ht="12.75" outlineLevel="1">
      <c r="A52" s="385" t="s">
        <v>535</v>
      </c>
      <c r="C52" s="443"/>
      <c r="D52" s="443"/>
      <c r="E52" s="416" t="s">
        <v>536</v>
      </c>
      <c r="F52" s="448" t="str">
        <f t="shared" si="0"/>
        <v>LOPATA AWARD</v>
      </c>
      <c r="G52" s="424">
        <v>121739.48</v>
      </c>
      <c r="H52" s="430">
        <v>0</v>
      </c>
      <c r="I52" s="430">
        <v>988.4</v>
      </c>
      <c r="J52" s="430">
        <v>1481.67</v>
      </c>
      <c r="K52" s="430">
        <v>0</v>
      </c>
      <c r="L52" s="430">
        <v>3398</v>
      </c>
      <c r="M52" s="430">
        <f t="shared" si="1"/>
        <v>127607.54999999999</v>
      </c>
      <c r="O52" s="416"/>
      <c r="P52" s="640"/>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407"/>
    </row>
    <row r="53" spans="1:40" ht="12.75" outlineLevel="1">
      <c r="A53" s="385" t="s">
        <v>537</v>
      </c>
      <c r="C53" s="443"/>
      <c r="D53" s="443"/>
      <c r="E53" s="416" t="s">
        <v>538</v>
      </c>
      <c r="F53" s="407" t="str">
        <f t="shared" si="0"/>
        <v>LOPATA SCHOLARSHIP</v>
      </c>
      <c r="G53" s="429">
        <v>52017.84</v>
      </c>
      <c r="H53" s="430">
        <v>0</v>
      </c>
      <c r="I53" s="430">
        <v>-1359.52</v>
      </c>
      <c r="J53" s="430">
        <v>537.68</v>
      </c>
      <c r="K53" s="430">
        <v>0</v>
      </c>
      <c r="L53" s="430">
        <v>0</v>
      </c>
      <c r="M53" s="430">
        <f t="shared" si="1"/>
        <v>51196</v>
      </c>
      <c r="N53" s="443"/>
      <c r="O53" s="416"/>
      <c r="P53" s="640"/>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407"/>
    </row>
    <row r="54" spans="1:40" s="441" customFormat="1" ht="12.75" outlineLevel="1">
      <c r="A54" s="441" t="s">
        <v>539</v>
      </c>
      <c r="B54" s="442"/>
      <c r="C54" s="443"/>
      <c r="D54" s="443"/>
      <c r="E54" s="443" t="s">
        <v>540</v>
      </c>
      <c r="F54" s="477" t="str">
        <f t="shared" si="0"/>
        <v>MALLINCKRODT SCHP</v>
      </c>
      <c r="G54" s="478">
        <v>25295.93</v>
      </c>
      <c r="H54" s="479">
        <v>0</v>
      </c>
      <c r="I54" s="479">
        <v>-661.12</v>
      </c>
      <c r="J54" s="479">
        <v>261.47</v>
      </c>
      <c r="K54" s="479">
        <v>0</v>
      </c>
      <c r="L54" s="479">
        <v>0</v>
      </c>
      <c r="M54" s="479">
        <f t="shared" si="1"/>
        <v>24896.280000000002</v>
      </c>
      <c r="N54" s="436"/>
      <c r="O54" s="443"/>
      <c r="P54" s="640"/>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480"/>
    </row>
    <row r="55" spans="1:40" ht="12.75" outlineLevel="1">
      <c r="A55" s="385" t="s">
        <v>541</v>
      </c>
      <c r="C55" s="443"/>
      <c r="D55" s="443"/>
      <c r="E55" s="416" t="s">
        <v>542</v>
      </c>
      <c r="F55" s="448" t="str">
        <f t="shared" si="0"/>
        <v>SHARON MARGLOUS SCHL</v>
      </c>
      <c r="G55" s="424">
        <v>17477.99</v>
      </c>
      <c r="H55" s="430">
        <v>25</v>
      </c>
      <c r="I55" s="430">
        <v>-456.4</v>
      </c>
      <c r="J55" s="430">
        <v>181.71</v>
      </c>
      <c r="K55" s="430">
        <v>0</v>
      </c>
      <c r="L55" s="430">
        <v>0</v>
      </c>
      <c r="M55" s="430">
        <f t="shared" si="1"/>
        <v>17228.3</v>
      </c>
      <c r="O55" s="416"/>
      <c r="P55" s="640"/>
      <c r="Q55" s="436"/>
      <c r="R55" s="436"/>
      <c r="S55" s="436"/>
      <c r="T55" s="436"/>
      <c r="U55" s="436"/>
      <c r="V55" s="436"/>
      <c r="W55" s="436"/>
      <c r="X55" s="436"/>
      <c r="Y55" s="436"/>
      <c r="Z55" s="436"/>
      <c r="AA55" s="436"/>
      <c r="AB55" s="436"/>
      <c r="AC55" s="436"/>
      <c r="AD55" s="436"/>
      <c r="AE55" s="436"/>
      <c r="AF55" s="436"/>
      <c r="AG55" s="436"/>
      <c r="AH55" s="436"/>
      <c r="AI55" s="436"/>
      <c r="AJ55" s="436"/>
      <c r="AK55" s="436"/>
      <c r="AL55" s="436"/>
      <c r="AM55" s="436"/>
      <c r="AN55" s="407"/>
    </row>
    <row r="56" spans="1:40" ht="12.75" outlineLevel="1">
      <c r="A56" s="385" t="s">
        <v>543</v>
      </c>
      <c r="C56" s="443"/>
      <c r="D56" s="443"/>
      <c r="E56" s="416" t="s">
        <v>544</v>
      </c>
      <c r="F56" s="448" t="str">
        <f t="shared" si="0"/>
        <v>ARTHUR MAYER MEM SCH</v>
      </c>
      <c r="G56" s="424">
        <v>18776.04</v>
      </c>
      <c r="H56" s="430">
        <v>0</v>
      </c>
      <c r="I56" s="430">
        <v>-490.05</v>
      </c>
      <c r="J56" s="430">
        <v>196.76</v>
      </c>
      <c r="K56" s="430">
        <v>0</v>
      </c>
      <c r="L56" s="430">
        <v>0</v>
      </c>
      <c r="M56" s="430">
        <f t="shared" si="1"/>
        <v>18482.75</v>
      </c>
      <c r="O56" s="416"/>
      <c r="P56" s="640"/>
      <c r="Q56" s="436"/>
      <c r="R56" s="436"/>
      <c r="S56" s="436"/>
      <c r="T56" s="436"/>
      <c r="U56" s="436"/>
      <c r="V56" s="436"/>
      <c r="W56" s="436"/>
      <c r="X56" s="436"/>
      <c r="Y56" s="436"/>
      <c r="Z56" s="436"/>
      <c r="AA56" s="436"/>
      <c r="AB56" s="436"/>
      <c r="AC56" s="436"/>
      <c r="AD56" s="436"/>
      <c r="AE56" s="436"/>
      <c r="AF56" s="436"/>
      <c r="AG56" s="436"/>
      <c r="AH56" s="436"/>
      <c r="AI56" s="436"/>
      <c r="AJ56" s="436"/>
      <c r="AK56" s="436"/>
      <c r="AL56" s="436"/>
      <c r="AM56" s="436"/>
      <c r="AN56" s="407"/>
    </row>
    <row r="57" spans="1:40" ht="12.75" outlineLevel="1">
      <c r="A57" s="385" t="s">
        <v>545</v>
      </c>
      <c r="C57" s="443"/>
      <c r="D57" s="443"/>
      <c r="E57" s="416" t="s">
        <v>546</v>
      </c>
      <c r="F57" s="448" t="str">
        <f t="shared" si="0"/>
        <v>MAY SCHOLARSHIPS</v>
      </c>
      <c r="G57" s="424">
        <v>554148.5</v>
      </c>
      <c r="H57" s="430">
        <v>0</v>
      </c>
      <c r="I57" s="430">
        <v>-14483.02</v>
      </c>
      <c r="J57" s="430">
        <v>5727.84</v>
      </c>
      <c r="K57" s="430">
        <v>0</v>
      </c>
      <c r="L57" s="430">
        <v>0</v>
      </c>
      <c r="M57" s="430">
        <f t="shared" si="1"/>
        <v>545393.32</v>
      </c>
      <c r="O57" s="416"/>
      <c r="P57" s="640"/>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07"/>
    </row>
    <row r="58" spans="1:40" ht="12.75" outlineLevel="1">
      <c r="A58" s="385" t="s">
        <v>547</v>
      </c>
      <c r="C58" s="443"/>
      <c r="D58" s="443"/>
      <c r="E58" s="416" t="s">
        <v>548</v>
      </c>
      <c r="F58" s="448" t="str">
        <f t="shared" si="0"/>
        <v>MASON FAMILY SCHP</v>
      </c>
      <c r="G58" s="424">
        <v>12331.29</v>
      </c>
      <c r="H58" s="430">
        <v>0</v>
      </c>
      <c r="I58" s="430">
        <v>-322.28</v>
      </c>
      <c r="J58" s="430">
        <v>127.46</v>
      </c>
      <c r="K58" s="430">
        <v>0</v>
      </c>
      <c r="L58" s="430">
        <v>0</v>
      </c>
      <c r="M58" s="430">
        <f t="shared" si="1"/>
        <v>12136.47</v>
      </c>
      <c r="O58" s="416"/>
      <c r="P58" s="640"/>
      <c r="Q58" s="436"/>
      <c r="R58" s="436"/>
      <c r="S58" s="436"/>
      <c r="T58" s="436"/>
      <c r="U58" s="436"/>
      <c r="V58" s="436"/>
      <c r="W58" s="436"/>
      <c r="X58" s="436"/>
      <c r="Y58" s="436"/>
      <c r="Z58" s="436"/>
      <c r="AA58" s="436"/>
      <c r="AB58" s="436"/>
      <c r="AC58" s="436"/>
      <c r="AD58" s="436"/>
      <c r="AE58" s="436"/>
      <c r="AF58" s="436"/>
      <c r="AG58" s="436"/>
      <c r="AH58" s="436"/>
      <c r="AI58" s="436"/>
      <c r="AJ58" s="436"/>
      <c r="AK58" s="436"/>
      <c r="AL58" s="436"/>
      <c r="AM58" s="436"/>
      <c r="AN58" s="407"/>
    </row>
    <row r="59" spans="1:40" ht="12.75" outlineLevel="1">
      <c r="A59" s="385" t="s">
        <v>549</v>
      </c>
      <c r="C59" s="443"/>
      <c r="D59" s="443"/>
      <c r="E59" s="416" t="s">
        <v>550</v>
      </c>
      <c r="F59" s="448" t="str">
        <f t="shared" si="0"/>
        <v>MCADAM SCHP FUND</v>
      </c>
      <c r="G59" s="424">
        <v>31999.99</v>
      </c>
      <c r="H59" s="430">
        <v>0</v>
      </c>
      <c r="I59" s="430">
        <v>-836.35</v>
      </c>
      <c r="J59" s="430">
        <v>330.75</v>
      </c>
      <c r="K59" s="430">
        <v>0</v>
      </c>
      <c r="L59" s="430">
        <v>0</v>
      </c>
      <c r="M59" s="430">
        <f t="shared" si="1"/>
        <v>31494.390000000003</v>
      </c>
      <c r="O59" s="416"/>
      <c r="P59" s="640"/>
      <c r="Q59" s="436"/>
      <c r="R59" s="436"/>
      <c r="S59" s="436"/>
      <c r="T59" s="436"/>
      <c r="U59" s="436"/>
      <c r="V59" s="436"/>
      <c r="W59" s="436"/>
      <c r="X59" s="436"/>
      <c r="Y59" s="436"/>
      <c r="Z59" s="436"/>
      <c r="AA59" s="436"/>
      <c r="AB59" s="436"/>
      <c r="AC59" s="436"/>
      <c r="AD59" s="436"/>
      <c r="AE59" s="436"/>
      <c r="AF59" s="436"/>
      <c r="AG59" s="436"/>
      <c r="AH59" s="436"/>
      <c r="AI59" s="436"/>
      <c r="AJ59" s="436"/>
      <c r="AK59" s="436"/>
      <c r="AL59" s="436"/>
      <c r="AM59" s="436"/>
      <c r="AN59" s="407"/>
    </row>
    <row r="60" spans="1:40" ht="12.75" outlineLevel="1">
      <c r="A60" s="385" t="s">
        <v>551</v>
      </c>
      <c r="C60" s="443"/>
      <c r="D60" s="443"/>
      <c r="E60" s="416" t="s">
        <v>552</v>
      </c>
      <c r="F60" s="448" t="str">
        <f t="shared" si="0"/>
        <v>MCDONOUGH SCHP</v>
      </c>
      <c r="G60" s="424">
        <v>41699.02</v>
      </c>
      <c r="H60" s="430">
        <v>985</v>
      </c>
      <c r="I60" s="430">
        <v>-1066.72</v>
      </c>
      <c r="J60" s="430">
        <v>470.74</v>
      </c>
      <c r="K60" s="430">
        <v>0</v>
      </c>
      <c r="L60" s="430">
        <v>0</v>
      </c>
      <c r="M60" s="430">
        <f t="shared" si="1"/>
        <v>42088.03999999999</v>
      </c>
      <c r="O60" s="416"/>
      <c r="P60" s="640"/>
      <c r="Q60" s="436"/>
      <c r="R60" s="436"/>
      <c r="S60" s="436"/>
      <c r="T60" s="436"/>
      <c r="U60" s="436"/>
      <c r="V60" s="436"/>
      <c r="W60" s="436"/>
      <c r="X60" s="436"/>
      <c r="Y60" s="436"/>
      <c r="Z60" s="436"/>
      <c r="AA60" s="436"/>
      <c r="AB60" s="436"/>
      <c r="AC60" s="436"/>
      <c r="AD60" s="436"/>
      <c r="AE60" s="436"/>
      <c r="AF60" s="436"/>
      <c r="AG60" s="436"/>
      <c r="AH60" s="436"/>
      <c r="AI60" s="436"/>
      <c r="AJ60" s="436"/>
      <c r="AK60" s="436"/>
      <c r="AL60" s="436"/>
      <c r="AM60" s="436"/>
      <c r="AN60" s="407"/>
    </row>
    <row r="61" spans="1:40" ht="12.75" outlineLevel="1">
      <c r="A61" s="385" t="s">
        <v>553</v>
      </c>
      <c r="C61" s="443"/>
      <c r="D61" s="443"/>
      <c r="E61" s="416" t="s">
        <v>554</v>
      </c>
      <c r="F61" s="448" t="str">
        <f t="shared" si="0"/>
        <v>STAN MUSIAL SCHOLAR</v>
      </c>
      <c r="G61" s="424">
        <v>18451.58</v>
      </c>
      <c r="H61" s="430">
        <v>0</v>
      </c>
      <c r="I61" s="430">
        <v>-482.24</v>
      </c>
      <c r="J61" s="430">
        <v>190.73</v>
      </c>
      <c r="K61" s="430">
        <v>0</v>
      </c>
      <c r="L61" s="430">
        <v>0</v>
      </c>
      <c r="M61" s="430">
        <f t="shared" si="1"/>
        <v>18160.07</v>
      </c>
      <c r="O61" s="416"/>
      <c r="P61" s="640"/>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07"/>
    </row>
    <row r="62" spans="1:40" ht="12.75" outlineLevel="1">
      <c r="A62" s="385" t="s">
        <v>555</v>
      </c>
      <c r="C62" s="443"/>
      <c r="D62" s="443"/>
      <c r="E62" s="416" t="s">
        <v>556</v>
      </c>
      <c r="F62" s="448" t="str">
        <f t="shared" si="0"/>
        <v>MONXMODE FUND</v>
      </c>
      <c r="G62" s="424">
        <v>52863.73</v>
      </c>
      <c r="H62" s="430">
        <v>0</v>
      </c>
      <c r="I62" s="430">
        <v>-1207.96</v>
      </c>
      <c r="J62" s="430">
        <v>548.26</v>
      </c>
      <c r="K62" s="430">
        <v>0</v>
      </c>
      <c r="L62" s="430">
        <v>0</v>
      </c>
      <c r="M62" s="430">
        <f t="shared" si="1"/>
        <v>52204.030000000006</v>
      </c>
      <c r="O62" s="416"/>
      <c r="P62" s="640"/>
      <c r="Q62" s="436"/>
      <c r="R62" s="436"/>
      <c r="S62" s="436"/>
      <c r="T62" s="436"/>
      <c r="U62" s="436"/>
      <c r="V62" s="436"/>
      <c r="W62" s="436"/>
      <c r="X62" s="436"/>
      <c r="Y62" s="436"/>
      <c r="Z62" s="436"/>
      <c r="AA62" s="436"/>
      <c r="AB62" s="436"/>
      <c r="AC62" s="436"/>
      <c r="AD62" s="436"/>
      <c r="AE62" s="436"/>
      <c r="AF62" s="436"/>
      <c r="AG62" s="436"/>
      <c r="AH62" s="436"/>
      <c r="AI62" s="436"/>
      <c r="AJ62" s="436"/>
      <c r="AK62" s="436"/>
      <c r="AL62" s="436"/>
      <c r="AM62" s="436"/>
      <c r="AN62" s="407"/>
    </row>
    <row r="63" spans="1:40" ht="12.75" outlineLevel="1">
      <c r="A63" s="385" t="s">
        <v>557</v>
      </c>
      <c r="C63" s="443"/>
      <c r="D63" s="443"/>
      <c r="E63" s="416" t="s">
        <v>558</v>
      </c>
      <c r="F63" s="448" t="str">
        <f t="shared" si="0"/>
        <v>NOEL K MAHR SCHP</v>
      </c>
      <c r="G63" s="424">
        <v>13616.36</v>
      </c>
      <c r="H63" s="430">
        <v>0</v>
      </c>
      <c r="I63" s="430">
        <v>-355.87</v>
      </c>
      <c r="J63" s="430">
        <v>140.75</v>
      </c>
      <c r="K63" s="430">
        <v>0</v>
      </c>
      <c r="L63" s="430">
        <v>0</v>
      </c>
      <c r="M63" s="430">
        <f t="shared" si="1"/>
        <v>13401.24</v>
      </c>
      <c r="O63" s="416"/>
      <c r="P63" s="640"/>
      <c r="Q63" s="436"/>
      <c r="R63" s="436"/>
      <c r="S63" s="436"/>
      <c r="T63" s="436"/>
      <c r="U63" s="436"/>
      <c r="V63" s="436"/>
      <c r="W63" s="436"/>
      <c r="X63" s="436"/>
      <c r="Y63" s="436"/>
      <c r="Z63" s="436"/>
      <c r="AA63" s="436"/>
      <c r="AB63" s="436"/>
      <c r="AC63" s="436"/>
      <c r="AD63" s="436"/>
      <c r="AE63" s="436"/>
      <c r="AF63" s="436"/>
      <c r="AG63" s="436"/>
      <c r="AH63" s="436"/>
      <c r="AI63" s="436"/>
      <c r="AJ63" s="436"/>
      <c r="AK63" s="436"/>
      <c r="AL63" s="436"/>
      <c r="AM63" s="436"/>
      <c r="AN63" s="407"/>
    </row>
    <row r="64" spans="1:40" ht="12.75" outlineLevel="1">
      <c r="A64" s="385" t="s">
        <v>559</v>
      </c>
      <c r="C64" s="443"/>
      <c r="D64" s="443"/>
      <c r="E64" s="416" t="s">
        <v>560</v>
      </c>
      <c r="F64" s="448" t="str">
        <f t="shared" si="0"/>
        <v>MONSANTO/MRB SCHOLAR</v>
      </c>
      <c r="G64" s="424">
        <v>40917.84</v>
      </c>
      <c r="H64" s="430">
        <v>0</v>
      </c>
      <c r="I64" s="430">
        <v>-1069.41</v>
      </c>
      <c r="J64" s="430">
        <v>422.93</v>
      </c>
      <c r="K64" s="430">
        <v>0</v>
      </c>
      <c r="L64" s="430">
        <v>0</v>
      </c>
      <c r="M64" s="430">
        <f t="shared" si="1"/>
        <v>40271.35999999999</v>
      </c>
      <c r="O64" s="416"/>
      <c r="P64" s="640"/>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07"/>
    </row>
    <row r="65" spans="1:40" ht="12.75" outlineLevel="1">
      <c r="A65" s="385" t="s">
        <v>561</v>
      </c>
      <c r="C65" s="443"/>
      <c r="D65" s="443"/>
      <c r="E65" s="416" t="s">
        <v>562</v>
      </c>
      <c r="F65" s="448" t="str">
        <f t="shared" si="0"/>
        <v>MARIAN OLDHAM SCHP</v>
      </c>
      <c r="G65" s="424">
        <v>280068.72</v>
      </c>
      <c r="H65" s="430">
        <v>150</v>
      </c>
      <c r="I65" s="430">
        <v>-6923.76</v>
      </c>
      <c r="J65" s="430">
        <v>2906.43</v>
      </c>
      <c r="K65" s="430">
        <v>0</v>
      </c>
      <c r="L65" s="430">
        <v>0</v>
      </c>
      <c r="M65" s="430">
        <f t="shared" si="1"/>
        <v>276201.38999999996</v>
      </c>
      <c r="O65" s="416"/>
      <c r="P65" s="640"/>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07"/>
    </row>
    <row r="66" spans="1:40" ht="12.75" outlineLevel="1">
      <c r="A66" s="385" t="s">
        <v>563</v>
      </c>
      <c r="C66" s="443"/>
      <c r="D66" s="443"/>
      <c r="E66" s="416" t="s">
        <v>564</v>
      </c>
      <c r="F66" s="448" t="str">
        <f t="shared" si="0"/>
        <v>JOHN PERRY SCHP</v>
      </c>
      <c r="G66" s="424">
        <v>16809.63</v>
      </c>
      <c r="H66" s="430">
        <v>905</v>
      </c>
      <c r="I66" s="430">
        <v>-383.99</v>
      </c>
      <c r="J66" s="430">
        <v>212.45</v>
      </c>
      <c r="K66" s="430">
        <v>0</v>
      </c>
      <c r="L66" s="430">
        <v>0</v>
      </c>
      <c r="M66" s="430">
        <f t="shared" si="1"/>
        <v>17543.09</v>
      </c>
      <c r="O66" s="416"/>
      <c r="P66" s="640"/>
      <c r="Q66" s="436"/>
      <c r="R66" s="436"/>
      <c r="S66" s="436"/>
      <c r="T66" s="436"/>
      <c r="U66" s="436"/>
      <c r="V66" s="436"/>
      <c r="W66" s="436"/>
      <c r="X66" s="436"/>
      <c r="Y66" s="436"/>
      <c r="Z66" s="436"/>
      <c r="AA66" s="436"/>
      <c r="AB66" s="436"/>
      <c r="AC66" s="436"/>
      <c r="AD66" s="436"/>
      <c r="AE66" s="436"/>
      <c r="AF66" s="436"/>
      <c r="AG66" s="436"/>
      <c r="AH66" s="436"/>
      <c r="AI66" s="436"/>
      <c r="AJ66" s="436"/>
      <c r="AK66" s="436"/>
      <c r="AL66" s="436"/>
      <c r="AM66" s="436"/>
      <c r="AN66" s="407"/>
    </row>
    <row r="67" spans="1:40" ht="12.75" outlineLevel="1">
      <c r="A67" s="385" t="s">
        <v>565</v>
      </c>
      <c r="C67" s="443"/>
      <c r="D67" s="443"/>
      <c r="E67" s="416" t="s">
        <v>566</v>
      </c>
      <c r="F67" s="448" t="str">
        <f t="shared" si="0"/>
        <v>PWSB FOUNDATION SCH</v>
      </c>
      <c r="G67" s="424">
        <v>14066.05</v>
      </c>
      <c r="H67" s="430">
        <v>0</v>
      </c>
      <c r="I67" s="430">
        <v>-348.05</v>
      </c>
      <c r="J67" s="430">
        <v>145.6</v>
      </c>
      <c r="K67" s="430">
        <v>0</v>
      </c>
      <c r="L67" s="430">
        <v>0</v>
      </c>
      <c r="M67" s="430">
        <f t="shared" si="1"/>
        <v>13863.6</v>
      </c>
      <c r="O67" s="416"/>
      <c r="P67" s="640"/>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07"/>
    </row>
    <row r="68" spans="1:40" ht="12.75" outlineLevel="1">
      <c r="A68" s="385" t="s">
        <v>567</v>
      </c>
      <c r="C68" s="443"/>
      <c r="D68" s="443"/>
      <c r="E68" s="416" t="s">
        <v>568</v>
      </c>
      <c r="F68" s="448" t="str">
        <f t="shared" si="0"/>
        <v>POLITICS IN AMERICA</v>
      </c>
      <c r="G68" s="424">
        <v>11946.63</v>
      </c>
      <c r="H68" s="430">
        <v>0</v>
      </c>
      <c r="I68" s="430">
        <v>-312.23</v>
      </c>
      <c r="J68" s="430">
        <v>123.47</v>
      </c>
      <c r="K68" s="430">
        <v>0</v>
      </c>
      <c r="L68" s="430">
        <v>0</v>
      </c>
      <c r="M68" s="430">
        <f t="shared" si="1"/>
        <v>11757.869999999999</v>
      </c>
      <c r="O68" s="416"/>
      <c r="P68" s="640"/>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07"/>
    </row>
    <row r="69" spans="1:40" ht="12.75" outlineLevel="1">
      <c r="A69" s="385" t="s">
        <v>569</v>
      </c>
      <c r="C69" s="443"/>
      <c r="D69" s="443"/>
      <c r="E69" s="416" t="s">
        <v>570</v>
      </c>
      <c r="F69" s="448" t="str">
        <f t="shared" si="0"/>
        <v>PUMPHREY SCHOLARSHIP</v>
      </c>
      <c r="G69" s="424">
        <v>22094.77</v>
      </c>
      <c r="H69" s="430">
        <v>420</v>
      </c>
      <c r="I69" s="430">
        <v>-571.35</v>
      </c>
      <c r="J69" s="430">
        <v>248.13</v>
      </c>
      <c r="K69" s="430">
        <v>0</v>
      </c>
      <c r="L69" s="430">
        <v>0</v>
      </c>
      <c r="M69" s="430">
        <f t="shared" si="1"/>
        <v>22191.550000000003</v>
      </c>
      <c r="O69" s="416"/>
      <c r="P69" s="640"/>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07"/>
    </row>
    <row r="70" spans="1:40" ht="12.75" outlineLevel="1">
      <c r="A70" s="385" t="s">
        <v>571</v>
      </c>
      <c r="C70" s="443"/>
      <c r="D70" s="443"/>
      <c r="E70" s="416" t="s">
        <v>572</v>
      </c>
      <c r="F70" s="448" t="str">
        <f t="shared" si="0"/>
        <v>PRESIDENT'S AWARD</v>
      </c>
      <c r="G70" s="424">
        <v>83009.06</v>
      </c>
      <c r="H70" s="430">
        <v>5000</v>
      </c>
      <c r="I70" s="430">
        <v>188.69</v>
      </c>
      <c r="J70" s="430">
        <v>1068.45</v>
      </c>
      <c r="K70" s="430">
        <v>0</v>
      </c>
      <c r="L70" s="430">
        <v>0</v>
      </c>
      <c r="M70" s="430">
        <f t="shared" si="1"/>
        <v>89266.2</v>
      </c>
      <c r="O70" s="416"/>
      <c r="P70" s="640"/>
      <c r="Q70" s="436"/>
      <c r="R70" s="436"/>
      <c r="S70" s="436"/>
      <c r="T70" s="436"/>
      <c r="U70" s="436"/>
      <c r="V70" s="436"/>
      <c r="W70" s="436"/>
      <c r="X70" s="436"/>
      <c r="Y70" s="436"/>
      <c r="Z70" s="436"/>
      <c r="AA70" s="436"/>
      <c r="AB70" s="436"/>
      <c r="AC70" s="436"/>
      <c r="AD70" s="436"/>
      <c r="AE70" s="436"/>
      <c r="AF70" s="436"/>
      <c r="AG70" s="436"/>
      <c r="AH70" s="436"/>
      <c r="AI70" s="436"/>
      <c r="AJ70" s="436"/>
      <c r="AK70" s="436"/>
      <c r="AL70" s="436"/>
      <c r="AM70" s="436"/>
      <c r="AN70" s="407"/>
    </row>
    <row r="71" spans="1:40" ht="12.75" outlineLevel="1">
      <c r="A71" s="385" t="s">
        <v>573</v>
      </c>
      <c r="C71" s="443"/>
      <c r="D71" s="443"/>
      <c r="E71" s="416" t="s">
        <v>574</v>
      </c>
      <c r="F71" s="448" t="str">
        <f t="shared" si="0"/>
        <v>R E REA MATH SCHP FD</v>
      </c>
      <c r="G71" s="424">
        <v>13600.77</v>
      </c>
      <c r="H71" s="430">
        <v>0</v>
      </c>
      <c r="I71" s="430">
        <v>-355.47</v>
      </c>
      <c r="J71" s="430">
        <v>140.57</v>
      </c>
      <c r="K71" s="430">
        <v>0</v>
      </c>
      <c r="L71" s="430">
        <v>0</v>
      </c>
      <c r="M71" s="430">
        <f t="shared" si="1"/>
        <v>13385.87</v>
      </c>
      <c r="O71" s="416"/>
      <c r="P71" s="640"/>
      <c r="Q71" s="436"/>
      <c r="R71" s="436"/>
      <c r="S71" s="436"/>
      <c r="T71" s="436"/>
      <c r="U71" s="436"/>
      <c r="V71" s="436"/>
      <c r="W71" s="436"/>
      <c r="X71" s="436"/>
      <c r="Y71" s="436"/>
      <c r="Z71" s="436"/>
      <c r="AA71" s="436"/>
      <c r="AB71" s="436"/>
      <c r="AC71" s="436"/>
      <c r="AD71" s="436"/>
      <c r="AE71" s="436"/>
      <c r="AF71" s="436"/>
      <c r="AG71" s="436"/>
      <c r="AH71" s="436"/>
      <c r="AI71" s="436"/>
      <c r="AJ71" s="436"/>
      <c r="AK71" s="436"/>
      <c r="AL71" s="436"/>
      <c r="AM71" s="436"/>
      <c r="AN71" s="407"/>
    </row>
    <row r="72" spans="1:40" ht="12.75" outlineLevel="1">
      <c r="A72" s="385" t="s">
        <v>575</v>
      </c>
      <c r="C72" s="443"/>
      <c r="D72" s="443"/>
      <c r="E72" s="416" t="s">
        <v>576</v>
      </c>
      <c r="F72" s="448" t="str">
        <f t="shared" si="0"/>
        <v>ROULHAC SCHOLARSHIP</v>
      </c>
      <c r="G72" s="424">
        <v>36170.88</v>
      </c>
      <c r="H72" s="430">
        <v>0</v>
      </c>
      <c r="I72" s="430">
        <v>-945.35</v>
      </c>
      <c r="J72" s="430">
        <v>373.87</v>
      </c>
      <c r="K72" s="430">
        <v>0</v>
      </c>
      <c r="L72" s="430">
        <v>0</v>
      </c>
      <c r="M72" s="430">
        <f t="shared" si="1"/>
        <v>35599.4</v>
      </c>
      <c r="O72" s="416"/>
      <c r="P72" s="640"/>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07"/>
    </row>
    <row r="73" spans="1:40" ht="12.75" outlineLevel="1">
      <c r="A73" s="385" t="s">
        <v>577</v>
      </c>
      <c r="C73" s="443"/>
      <c r="D73" s="443"/>
      <c r="E73" s="416" t="s">
        <v>578</v>
      </c>
      <c r="F73" s="448" t="str">
        <f aca="true" t="shared" si="2" ref="F73:F136">UPPER(E73)</f>
        <v>ROBINSON MEMORIAL SCHOLARSHIP</v>
      </c>
      <c r="G73" s="424">
        <v>26908.2</v>
      </c>
      <c r="H73" s="430">
        <v>100</v>
      </c>
      <c r="I73" s="430">
        <v>-633.32</v>
      </c>
      <c r="J73" s="430">
        <v>283.89</v>
      </c>
      <c r="K73" s="430">
        <v>0</v>
      </c>
      <c r="L73" s="430">
        <v>0</v>
      </c>
      <c r="M73" s="430">
        <f aca="true" t="shared" si="3" ref="M73:M136">G73+H73+I73+J73-K73+L73</f>
        <v>26658.77</v>
      </c>
      <c r="O73" s="416"/>
      <c r="P73" s="640"/>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07"/>
    </row>
    <row r="74" spans="1:40" ht="12.75" outlineLevel="1">
      <c r="A74" s="385" t="s">
        <v>579</v>
      </c>
      <c r="C74" s="443"/>
      <c r="D74" s="443"/>
      <c r="E74" s="416" t="s">
        <v>580</v>
      </c>
      <c r="F74" s="448" t="str">
        <f t="shared" si="2"/>
        <v>ROSS MEM SCHP FUND</v>
      </c>
      <c r="G74" s="424">
        <v>33637.7</v>
      </c>
      <c r="H74" s="430">
        <v>0</v>
      </c>
      <c r="I74" s="430">
        <v>-879.15</v>
      </c>
      <c r="J74" s="430">
        <v>347.72</v>
      </c>
      <c r="K74" s="430">
        <v>0</v>
      </c>
      <c r="L74" s="430">
        <v>0</v>
      </c>
      <c r="M74" s="430">
        <f t="shared" si="3"/>
        <v>33106.27</v>
      </c>
      <c r="O74" s="416"/>
      <c r="P74" s="640"/>
      <c r="Q74" s="436"/>
      <c r="R74" s="436"/>
      <c r="S74" s="436"/>
      <c r="T74" s="436"/>
      <c r="U74" s="436"/>
      <c r="V74" s="436"/>
      <c r="W74" s="436"/>
      <c r="X74" s="436"/>
      <c r="Y74" s="436"/>
      <c r="Z74" s="436"/>
      <c r="AA74" s="436"/>
      <c r="AB74" s="436"/>
      <c r="AC74" s="436"/>
      <c r="AD74" s="436"/>
      <c r="AE74" s="436"/>
      <c r="AF74" s="436"/>
      <c r="AG74" s="436"/>
      <c r="AH74" s="436"/>
      <c r="AI74" s="436"/>
      <c r="AJ74" s="436"/>
      <c r="AK74" s="436"/>
      <c r="AL74" s="436"/>
      <c r="AM74" s="436"/>
      <c r="AN74" s="407"/>
    </row>
    <row r="75" spans="1:40" ht="12.75" outlineLevel="1">
      <c r="A75" s="385" t="s">
        <v>581</v>
      </c>
      <c r="C75" s="443"/>
      <c r="D75" s="443"/>
      <c r="E75" s="416" t="s">
        <v>582</v>
      </c>
      <c r="F75" s="448" t="str">
        <f t="shared" si="2"/>
        <v>MANFRED ROMMEL SCHP</v>
      </c>
      <c r="G75" s="424">
        <v>14008.65</v>
      </c>
      <c r="H75" s="430">
        <v>0</v>
      </c>
      <c r="I75" s="430">
        <v>-366.13</v>
      </c>
      <c r="J75" s="430">
        <v>144.8</v>
      </c>
      <c r="K75" s="430">
        <v>0</v>
      </c>
      <c r="L75" s="430">
        <v>0</v>
      </c>
      <c r="M75" s="430">
        <f t="shared" si="3"/>
        <v>13787.32</v>
      </c>
      <c r="O75" s="416"/>
      <c r="P75" s="640"/>
      <c r="Q75" s="436"/>
      <c r="R75" s="436"/>
      <c r="S75" s="436"/>
      <c r="T75" s="436"/>
      <c r="U75" s="436"/>
      <c r="V75" s="436"/>
      <c r="W75" s="436"/>
      <c r="X75" s="436"/>
      <c r="Y75" s="436"/>
      <c r="Z75" s="436"/>
      <c r="AA75" s="436"/>
      <c r="AB75" s="436"/>
      <c r="AC75" s="436"/>
      <c r="AD75" s="436"/>
      <c r="AE75" s="436"/>
      <c r="AF75" s="436"/>
      <c r="AG75" s="436"/>
      <c r="AH75" s="436"/>
      <c r="AI75" s="436"/>
      <c r="AJ75" s="436"/>
      <c r="AK75" s="436"/>
      <c r="AL75" s="436"/>
      <c r="AM75" s="436"/>
      <c r="AN75" s="407"/>
    </row>
    <row r="76" spans="1:40" ht="12.75" outlineLevel="1">
      <c r="A76" s="385" t="s">
        <v>583</v>
      </c>
      <c r="C76" s="443"/>
      <c r="D76" s="443"/>
      <c r="E76" s="416" t="s">
        <v>584</v>
      </c>
      <c r="F76" s="448" t="str">
        <f t="shared" si="2"/>
        <v>ST LOUIS MAYORS SCH</v>
      </c>
      <c r="G76" s="424">
        <v>54118.84</v>
      </c>
      <c r="H76" s="430">
        <v>0</v>
      </c>
      <c r="I76" s="430">
        <v>-1414.42</v>
      </c>
      <c r="J76" s="430">
        <v>559.4</v>
      </c>
      <c r="K76" s="430">
        <v>0</v>
      </c>
      <c r="L76" s="430">
        <v>0</v>
      </c>
      <c r="M76" s="430">
        <f t="shared" si="3"/>
        <v>53263.82</v>
      </c>
      <c r="O76" s="416"/>
      <c r="P76" s="640"/>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07"/>
    </row>
    <row r="77" spans="1:40" ht="12.75" outlineLevel="1">
      <c r="A77" s="385" t="s">
        <v>585</v>
      </c>
      <c r="C77" s="443"/>
      <c r="D77" s="443"/>
      <c r="E77" s="416" t="s">
        <v>586</v>
      </c>
      <c r="F77" s="448" t="str">
        <f t="shared" si="2"/>
        <v>JACOBS/SVERDRUP ENGRG SCHLP</v>
      </c>
      <c r="G77" s="424">
        <v>26279.4</v>
      </c>
      <c r="H77" s="430">
        <v>5000</v>
      </c>
      <c r="I77" s="430">
        <v>-609.78</v>
      </c>
      <c r="J77" s="430">
        <v>480.82</v>
      </c>
      <c r="K77" s="430">
        <v>0</v>
      </c>
      <c r="L77" s="430">
        <v>0</v>
      </c>
      <c r="M77" s="430">
        <f t="shared" si="3"/>
        <v>31150.440000000002</v>
      </c>
      <c r="O77" s="416"/>
      <c r="P77" s="640"/>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07"/>
    </row>
    <row r="78" spans="1:40" ht="12.75" outlineLevel="1">
      <c r="A78" s="385" t="s">
        <v>587</v>
      </c>
      <c r="C78" s="443"/>
      <c r="D78" s="443"/>
      <c r="E78" s="416" t="s">
        <v>588</v>
      </c>
      <c r="F78" s="448" t="str">
        <f t="shared" si="2"/>
        <v>GEORGE RAWICK AWARD</v>
      </c>
      <c r="G78" s="424">
        <v>10515.42</v>
      </c>
      <c r="H78" s="430">
        <v>100</v>
      </c>
      <c r="I78" s="430">
        <v>-228.64</v>
      </c>
      <c r="J78" s="430">
        <v>113.35</v>
      </c>
      <c r="K78" s="430">
        <v>0</v>
      </c>
      <c r="L78" s="430">
        <v>0</v>
      </c>
      <c r="M78" s="430">
        <f t="shared" si="3"/>
        <v>10500.130000000001</v>
      </c>
      <c r="O78" s="416"/>
      <c r="P78" s="640"/>
      <c r="Q78" s="436"/>
      <c r="R78" s="436"/>
      <c r="S78" s="436"/>
      <c r="T78" s="436"/>
      <c r="U78" s="436"/>
      <c r="V78" s="436"/>
      <c r="W78" s="436"/>
      <c r="X78" s="436"/>
      <c r="Y78" s="436"/>
      <c r="Z78" s="436"/>
      <c r="AA78" s="436"/>
      <c r="AB78" s="436"/>
      <c r="AC78" s="436"/>
      <c r="AD78" s="436"/>
      <c r="AE78" s="436"/>
      <c r="AF78" s="436"/>
      <c r="AG78" s="436"/>
      <c r="AH78" s="436"/>
      <c r="AI78" s="436"/>
      <c r="AJ78" s="436"/>
      <c r="AK78" s="436"/>
      <c r="AL78" s="436"/>
      <c r="AM78" s="436"/>
      <c r="AN78" s="407"/>
    </row>
    <row r="79" spans="1:40" ht="12.75" outlineLevel="1">
      <c r="A79" s="385" t="s">
        <v>589</v>
      </c>
      <c r="C79" s="443"/>
      <c r="D79" s="443"/>
      <c r="E79" s="416" t="s">
        <v>590</v>
      </c>
      <c r="F79" s="448" t="str">
        <f t="shared" si="2"/>
        <v>UN DAY ESSAY CONTEST</v>
      </c>
      <c r="G79" s="424">
        <v>193607.95</v>
      </c>
      <c r="H79" s="430">
        <v>0</v>
      </c>
      <c r="I79" s="430">
        <v>-1387.3</v>
      </c>
      <c r="J79" s="430">
        <v>2126.82</v>
      </c>
      <c r="K79" s="430">
        <v>0</v>
      </c>
      <c r="L79" s="430">
        <v>10000</v>
      </c>
      <c r="M79" s="430">
        <f t="shared" si="3"/>
        <v>204347.47000000003</v>
      </c>
      <c r="O79" s="416"/>
      <c r="P79" s="640"/>
      <c r="Q79" s="436"/>
      <c r="R79" s="436"/>
      <c r="S79" s="436"/>
      <c r="T79" s="436"/>
      <c r="U79" s="436"/>
      <c r="V79" s="436"/>
      <c r="W79" s="436"/>
      <c r="X79" s="436"/>
      <c r="Y79" s="436"/>
      <c r="Z79" s="436"/>
      <c r="AA79" s="436"/>
      <c r="AB79" s="436"/>
      <c r="AC79" s="436"/>
      <c r="AD79" s="436"/>
      <c r="AE79" s="436"/>
      <c r="AF79" s="436"/>
      <c r="AG79" s="436"/>
      <c r="AH79" s="436"/>
      <c r="AI79" s="436"/>
      <c r="AJ79" s="436"/>
      <c r="AK79" s="436"/>
      <c r="AL79" s="436"/>
      <c r="AM79" s="436"/>
      <c r="AN79" s="407"/>
    </row>
    <row r="80" spans="1:40" ht="12.75" outlineLevel="1">
      <c r="A80" s="385" t="s">
        <v>591</v>
      </c>
      <c r="C80" s="443"/>
      <c r="D80" s="443"/>
      <c r="E80" s="416" t="s">
        <v>592</v>
      </c>
      <c r="F80" s="448" t="str">
        <f t="shared" si="2"/>
        <v>L J SHERMAN SCH</v>
      </c>
      <c r="G80" s="424">
        <v>26247.08</v>
      </c>
      <c r="H80" s="430">
        <v>110</v>
      </c>
      <c r="I80" s="430">
        <v>-683.58</v>
      </c>
      <c r="J80" s="430">
        <v>276.85</v>
      </c>
      <c r="K80" s="430">
        <v>0</v>
      </c>
      <c r="L80" s="430">
        <v>0</v>
      </c>
      <c r="M80" s="430">
        <f t="shared" si="3"/>
        <v>25950.35</v>
      </c>
      <c r="O80" s="416"/>
      <c r="P80" s="640"/>
      <c r="Q80" s="436"/>
      <c r="R80" s="436"/>
      <c r="S80" s="436"/>
      <c r="T80" s="436"/>
      <c r="U80" s="436"/>
      <c r="V80" s="436"/>
      <c r="W80" s="436"/>
      <c r="X80" s="436"/>
      <c r="Y80" s="436"/>
      <c r="Z80" s="436"/>
      <c r="AA80" s="436"/>
      <c r="AB80" s="436"/>
      <c r="AC80" s="436"/>
      <c r="AD80" s="436"/>
      <c r="AE80" s="436"/>
      <c r="AF80" s="436"/>
      <c r="AG80" s="436"/>
      <c r="AH80" s="436"/>
      <c r="AI80" s="436"/>
      <c r="AJ80" s="436"/>
      <c r="AK80" s="436"/>
      <c r="AL80" s="436"/>
      <c r="AM80" s="436"/>
      <c r="AN80" s="407"/>
    </row>
    <row r="81" spans="1:40" ht="12.75" outlineLevel="1">
      <c r="A81" s="385" t="s">
        <v>593</v>
      </c>
      <c r="C81" s="443"/>
      <c r="D81" s="443"/>
      <c r="E81" s="416" t="s">
        <v>594</v>
      </c>
      <c r="F81" s="448" t="str">
        <f t="shared" si="2"/>
        <v>SHEPLEY BANKING SCHP</v>
      </c>
      <c r="G81" s="424">
        <v>10772.55</v>
      </c>
      <c r="H81" s="430">
        <v>0</v>
      </c>
      <c r="I81" s="430">
        <v>-281.55</v>
      </c>
      <c r="J81" s="430">
        <v>111.34</v>
      </c>
      <c r="K81" s="430">
        <v>0</v>
      </c>
      <c r="L81" s="430">
        <v>0</v>
      </c>
      <c r="M81" s="430">
        <f t="shared" si="3"/>
        <v>10602.34</v>
      </c>
      <c r="O81" s="416"/>
      <c r="P81" s="640"/>
      <c r="Q81" s="436"/>
      <c r="R81" s="436"/>
      <c r="S81" s="436"/>
      <c r="T81" s="436"/>
      <c r="U81" s="436"/>
      <c r="V81" s="436"/>
      <c r="W81" s="436"/>
      <c r="X81" s="436"/>
      <c r="Y81" s="436"/>
      <c r="Z81" s="436"/>
      <c r="AA81" s="436"/>
      <c r="AB81" s="436"/>
      <c r="AC81" s="436"/>
      <c r="AD81" s="436"/>
      <c r="AE81" s="436"/>
      <c r="AF81" s="436"/>
      <c r="AG81" s="436"/>
      <c r="AH81" s="436"/>
      <c r="AI81" s="436"/>
      <c r="AJ81" s="436"/>
      <c r="AK81" s="436"/>
      <c r="AL81" s="436"/>
      <c r="AM81" s="436"/>
      <c r="AN81" s="407"/>
    </row>
    <row r="82" spans="1:40" ht="12.75" outlineLevel="1">
      <c r="A82" s="385" t="s">
        <v>595</v>
      </c>
      <c r="C82" s="443"/>
      <c r="D82" s="443"/>
      <c r="E82" s="416" t="s">
        <v>596</v>
      </c>
      <c r="F82" s="448" t="str">
        <f t="shared" si="2"/>
        <v>E &amp; S SYMINGTON SCHP</v>
      </c>
      <c r="G82" s="424">
        <v>28587.2</v>
      </c>
      <c r="H82" s="430">
        <v>50</v>
      </c>
      <c r="I82" s="430">
        <v>-746.27</v>
      </c>
      <c r="J82" s="430">
        <v>298.01</v>
      </c>
      <c r="K82" s="430">
        <v>0</v>
      </c>
      <c r="L82" s="430">
        <v>0</v>
      </c>
      <c r="M82" s="430">
        <f t="shared" si="3"/>
        <v>28188.94</v>
      </c>
      <c r="O82" s="416"/>
      <c r="P82" s="640"/>
      <c r="Q82" s="436"/>
      <c r="R82" s="436"/>
      <c r="S82" s="436"/>
      <c r="T82" s="436"/>
      <c r="U82" s="436"/>
      <c r="V82" s="436"/>
      <c r="W82" s="436"/>
      <c r="X82" s="436"/>
      <c r="Y82" s="436"/>
      <c r="Z82" s="436"/>
      <c r="AA82" s="436"/>
      <c r="AB82" s="436"/>
      <c r="AC82" s="436"/>
      <c r="AD82" s="436"/>
      <c r="AE82" s="436"/>
      <c r="AF82" s="436"/>
      <c r="AG82" s="436"/>
      <c r="AH82" s="436"/>
      <c r="AI82" s="436"/>
      <c r="AJ82" s="436"/>
      <c r="AK82" s="436"/>
      <c r="AL82" s="436"/>
      <c r="AM82" s="436"/>
      <c r="AN82" s="407"/>
    </row>
    <row r="83" spans="1:40" ht="12.75" outlineLevel="1">
      <c r="A83" s="385" t="s">
        <v>597</v>
      </c>
      <c r="C83" s="443"/>
      <c r="D83" s="443"/>
      <c r="E83" s="416" t="s">
        <v>598</v>
      </c>
      <c r="F83" s="448" t="str">
        <f t="shared" si="2"/>
        <v>MCNEAL MEM SCHP FD</v>
      </c>
      <c r="G83" s="424">
        <v>6833.89</v>
      </c>
      <c r="H83" s="430">
        <v>0</v>
      </c>
      <c r="I83" s="430">
        <v>-178.61</v>
      </c>
      <c r="J83" s="430">
        <v>70.64</v>
      </c>
      <c r="K83" s="430">
        <v>0</v>
      </c>
      <c r="L83" s="430">
        <v>0</v>
      </c>
      <c r="M83" s="430">
        <f t="shared" si="3"/>
        <v>6725.920000000001</v>
      </c>
      <c r="O83" s="416"/>
      <c r="P83" s="640"/>
      <c r="Q83" s="436"/>
      <c r="R83" s="436"/>
      <c r="S83" s="436"/>
      <c r="T83" s="436"/>
      <c r="U83" s="436"/>
      <c r="V83" s="436"/>
      <c r="W83" s="436"/>
      <c r="X83" s="436"/>
      <c r="Y83" s="436"/>
      <c r="Z83" s="436"/>
      <c r="AA83" s="436"/>
      <c r="AB83" s="436"/>
      <c r="AC83" s="436"/>
      <c r="AD83" s="436"/>
      <c r="AE83" s="436"/>
      <c r="AF83" s="436"/>
      <c r="AG83" s="436"/>
      <c r="AH83" s="436"/>
      <c r="AI83" s="436"/>
      <c r="AJ83" s="436"/>
      <c r="AK83" s="436"/>
      <c r="AL83" s="436"/>
      <c r="AM83" s="436"/>
      <c r="AN83" s="407"/>
    </row>
    <row r="84" spans="1:40" ht="12.75" outlineLevel="1">
      <c r="A84" s="385" t="s">
        <v>599</v>
      </c>
      <c r="C84" s="443"/>
      <c r="D84" s="443"/>
      <c r="E84" s="416" t="s">
        <v>600</v>
      </c>
      <c r="F84" s="448" t="str">
        <f t="shared" si="2"/>
        <v>V SAPP SCHOLARSHIP</v>
      </c>
      <c r="G84" s="424">
        <v>15405.09</v>
      </c>
      <c r="H84" s="430">
        <v>0</v>
      </c>
      <c r="I84" s="430">
        <v>-378.04</v>
      </c>
      <c r="J84" s="430">
        <v>159.51</v>
      </c>
      <c r="K84" s="430">
        <v>0</v>
      </c>
      <c r="L84" s="430">
        <v>0</v>
      </c>
      <c r="M84" s="430">
        <f t="shared" si="3"/>
        <v>15186.56</v>
      </c>
      <c r="O84" s="416"/>
      <c r="P84" s="640"/>
      <c r="Q84" s="436"/>
      <c r="R84" s="436"/>
      <c r="S84" s="436"/>
      <c r="T84" s="436"/>
      <c r="U84" s="436"/>
      <c r="V84" s="436"/>
      <c r="W84" s="436"/>
      <c r="X84" s="436"/>
      <c r="Y84" s="436"/>
      <c r="Z84" s="436"/>
      <c r="AA84" s="436"/>
      <c r="AB84" s="436"/>
      <c r="AC84" s="436"/>
      <c r="AD84" s="436"/>
      <c r="AE84" s="436"/>
      <c r="AF84" s="436"/>
      <c r="AG84" s="436"/>
      <c r="AH84" s="436"/>
      <c r="AI84" s="436"/>
      <c r="AJ84" s="436"/>
      <c r="AK84" s="436"/>
      <c r="AL84" s="436"/>
      <c r="AM84" s="436"/>
      <c r="AN84" s="407"/>
    </row>
    <row r="85" spans="1:40" ht="12.75" outlineLevel="1">
      <c r="A85" s="385" t="s">
        <v>601</v>
      </c>
      <c r="C85" s="443"/>
      <c r="D85" s="443"/>
      <c r="E85" s="416" t="s">
        <v>602</v>
      </c>
      <c r="F85" s="448" t="str">
        <f t="shared" si="2"/>
        <v>STROH MUSIC SCHP</v>
      </c>
      <c r="G85" s="424">
        <v>48114.01</v>
      </c>
      <c r="H85" s="430">
        <v>0</v>
      </c>
      <c r="I85" s="430">
        <v>-1257.51</v>
      </c>
      <c r="J85" s="430">
        <v>497.31</v>
      </c>
      <c r="K85" s="430">
        <v>0</v>
      </c>
      <c r="L85" s="430">
        <v>0</v>
      </c>
      <c r="M85" s="430">
        <f t="shared" si="3"/>
        <v>47353.81</v>
      </c>
      <c r="O85" s="416"/>
      <c r="P85" s="640"/>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07"/>
    </row>
    <row r="86" spans="1:40" ht="12.75" outlineLevel="1">
      <c r="A86" s="385" t="s">
        <v>603</v>
      </c>
      <c r="C86" s="443"/>
      <c r="D86" s="443"/>
      <c r="E86" s="416" t="s">
        <v>604</v>
      </c>
      <c r="F86" s="448" t="str">
        <f t="shared" si="2"/>
        <v>S'WESTERN BELL SCHOL</v>
      </c>
      <c r="G86" s="424">
        <v>202175.7</v>
      </c>
      <c r="H86" s="430">
        <v>0</v>
      </c>
      <c r="I86" s="430">
        <v>-5283.99</v>
      </c>
      <c r="J86" s="430">
        <v>2089.74</v>
      </c>
      <c r="K86" s="430">
        <v>0</v>
      </c>
      <c r="L86" s="430">
        <v>0</v>
      </c>
      <c r="M86" s="430">
        <f t="shared" si="3"/>
        <v>198981.45</v>
      </c>
      <c r="O86" s="416"/>
      <c r="P86" s="640"/>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07"/>
    </row>
    <row r="87" spans="1:40" ht="12.75" outlineLevel="1">
      <c r="A87" s="385" t="s">
        <v>605</v>
      </c>
      <c r="C87" s="443"/>
      <c r="D87" s="443"/>
      <c r="E87" s="416" t="s">
        <v>606</v>
      </c>
      <c r="F87" s="448" t="str">
        <f t="shared" si="2"/>
        <v>SWEENEY SCHOLARSHIP</v>
      </c>
      <c r="G87" s="424">
        <v>13954.09</v>
      </c>
      <c r="H87" s="430">
        <v>0</v>
      </c>
      <c r="I87" s="430">
        <v>-364.69</v>
      </c>
      <c r="J87" s="430">
        <v>144.23</v>
      </c>
      <c r="K87" s="430">
        <v>0</v>
      </c>
      <c r="L87" s="430">
        <v>0</v>
      </c>
      <c r="M87" s="430">
        <f t="shared" si="3"/>
        <v>13733.63</v>
      </c>
      <c r="O87" s="416"/>
      <c r="P87" s="640"/>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07"/>
    </row>
    <row r="88" spans="1:40" ht="12.75" outlineLevel="1">
      <c r="A88" s="385" t="s">
        <v>607</v>
      </c>
      <c r="C88" s="443"/>
      <c r="D88" s="443"/>
      <c r="E88" s="416" t="s">
        <v>608</v>
      </c>
      <c r="F88" s="448" t="str">
        <f t="shared" si="2"/>
        <v>TKE SCHOLARSHIP</v>
      </c>
      <c r="G88" s="424">
        <v>19047.92</v>
      </c>
      <c r="H88" s="430">
        <v>0</v>
      </c>
      <c r="I88" s="430">
        <v>-497.83</v>
      </c>
      <c r="J88" s="430">
        <v>196.89</v>
      </c>
      <c r="K88" s="430">
        <v>0</v>
      </c>
      <c r="L88" s="430">
        <v>0</v>
      </c>
      <c r="M88" s="430">
        <f t="shared" si="3"/>
        <v>18746.979999999996</v>
      </c>
      <c r="O88" s="416"/>
      <c r="P88" s="640"/>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07"/>
    </row>
    <row r="89" spans="1:40" ht="12.75" outlineLevel="1">
      <c r="A89" s="385" t="s">
        <v>609</v>
      </c>
      <c r="C89" s="443"/>
      <c r="D89" s="443"/>
      <c r="E89" s="416" t="s">
        <v>610</v>
      </c>
      <c r="F89" s="448" t="str">
        <f t="shared" si="2"/>
        <v>TIDWELL NURSING SCHP</v>
      </c>
      <c r="G89" s="424">
        <v>14324.56</v>
      </c>
      <c r="H89" s="430">
        <v>0</v>
      </c>
      <c r="I89" s="430">
        <v>-374.39</v>
      </c>
      <c r="J89" s="430">
        <v>148.07</v>
      </c>
      <c r="K89" s="430">
        <v>0</v>
      </c>
      <c r="L89" s="430">
        <v>0</v>
      </c>
      <c r="M89" s="430">
        <f t="shared" si="3"/>
        <v>14098.24</v>
      </c>
      <c r="O89" s="416"/>
      <c r="P89" s="640"/>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07"/>
    </row>
    <row r="90" spans="1:40" ht="12.75" outlineLevel="1">
      <c r="A90" s="385" t="s">
        <v>611</v>
      </c>
      <c r="C90" s="443"/>
      <c r="D90" s="443"/>
      <c r="E90" s="416" t="s">
        <v>612</v>
      </c>
      <c r="F90" s="448" t="str">
        <f t="shared" si="2"/>
        <v>TOWARDS INDEP SCHOL</v>
      </c>
      <c r="G90" s="424">
        <v>54622.11</v>
      </c>
      <c r="H90" s="430">
        <v>0</v>
      </c>
      <c r="I90" s="430">
        <v>-1427.58</v>
      </c>
      <c r="J90" s="430">
        <v>564.59</v>
      </c>
      <c r="K90" s="430">
        <v>0</v>
      </c>
      <c r="L90" s="430">
        <v>0</v>
      </c>
      <c r="M90" s="430">
        <f t="shared" si="3"/>
        <v>53759.119999999995</v>
      </c>
      <c r="O90" s="416"/>
      <c r="P90" s="640"/>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07"/>
    </row>
    <row r="91" spans="1:40" ht="12.75" outlineLevel="1">
      <c r="A91" s="385" t="s">
        <v>613</v>
      </c>
      <c r="C91" s="443"/>
      <c r="D91" s="443"/>
      <c r="E91" s="416" t="s">
        <v>614</v>
      </c>
      <c r="F91" s="448" t="str">
        <f t="shared" si="2"/>
        <v>NORBERT TERRE MEM</v>
      </c>
      <c r="G91" s="424">
        <v>33497.1</v>
      </c>
      <c r="H91" s="430">
        <v>0</v>
      </c>
      <c r="I91" s="430">
        <v>146.62</v>
      </c>
      <c r="J91" s="430">
        <v>1881.43</v>
      </c>
      <c r="K91" s="430">
        <v>0</v>
      </c>
      <c r="L91" s="430">
        <v>0</v>
      </c>
      <c r="M91" s="430">
        <f t="shared" si="3"/>
        <v>35525.15</v>
      </c>
      <c r="O91" s="416"/>
      <c r="P91" s="640"/>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07"/>
    </row>
    <row r="92" spans="1:40" ht="12.75" outlineLevel="1">
      <c r="A92" s="385" t="s">
        <v>615</v>
      </c>
      <c r="C92" s="443"/>
      <c r="D92" s="443"/>
      <c r="E92" s="416" t="s">
        <v>616</v>
      </c>
      <c r="F92" s="448" t="str">
        <f t="shared" si="2"/>
        <v>TSADIK MINORITY SCHP</v>
      </c>
      <c r="G92" s="424">
        <v>31039.48</v>
      </c>
      <c r="H92" s="430">
        <v>0</v>
      </c>
      <c r="I92" s="430">
        <v>-811.23</v>
      </c>
      <c r="J92" s="430">
        <v>320.82</v>
      </c>
      <c r="K92" s="430">
        <v>0</v>
      </c>
      <c r="L92" s="430">
        <v>0</v>
      </c>
      <c r="M92" s="430">
        <f t="shared" si="3"/>
        <v>30549.07</v>
      </c>
      <c r="O92" s="416"/>
      <c r="P92" s="640"/>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07"/>
    </row>
    <row r="93" spans="1:40" ht="12.75" outlineLevel="1">
      <c r="A93" s="385" t="s">
        <v>617</v>
      </c>
      <c r="C93" s="443"/>
      <c r="D93" s="443"/>
      <c r="E93" s="416" t="s">
        <v>618</v>
      </c>
      <c r="F93" s="448" t="str">
        <f t="shared" si="2"/>
        <v>EMERY TURNER FUND</v>
      </c>
      <c r="G93" s="424">
        <v>7641.64</v>
      </c>
      <c r="H93" s="430">
        <v>0</v>
      </c>
      <c r="I93" s="430">
        <v>33.45</v>
      </c>
      <c r="J93" s="430">
        <v>429.21</v>
      </c>
      <c r="K93" s="430">
        <v>0</v>
      </c>
      <c r="L93" s="430">
        <v>0</v>
      </c>
      <c r="M93" s="430">
        <f t="shared" si="3"/>
        <v>8104.3</v>
      </c>
      <c r="O93" s="416"/>
      <c r="P93" s="640"/>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07"/>
    </row>
    <row r="94" spans="1:40" ht="12.75" outlineLevel="1">
      <c r="A94" s="385" t="s">
        <v>619</v>
      </c>
      <c r="C94" s="443"/>
      <c r="D94" s="443"/>
      <c r="E94" s="416" t="s">
        <v>620</v>
      </c>
      <c r="F94" s="448" t="str">
        <f t="shared" si="2"/>
        <v>SOC WK ALUM SCHP</v>
      </c>
      <c r="G94" s="424">
        <v>9421.71</v>
      </c>
      <c r="H94" s="430">
        <v>50</v>
      </c>
      <c r="I94" s="430">
        <v>-239.94</v>
      </c>
      <c r="J94" s="430">
        <v>99.54</v>
      </c>
      <c r="K94" s="430">
        <v>0</v>
      </c>
      <c r="L94" s="430">
        <v>0</v>
      </c>
      <c r="M94" s="430">
        <f t="shared" si="3"/>
        <v>9331.31</v>
      </c>
      <c r="O94" s="416"/>
      <c r="P94" s="640"/>
      <c r="Q94" s="436"/>
      <c r="R94" s="436"/>
      <c r="S94" s="436"/>
      <c r="T94" s="436"/>
      <c r="U94" s="436"/>
      <c r="V94" s="436"/>
      <c r="W94" s="436"/>
      <c r="X94" s="436"/>
      <c r="Y94" s="436"/>
      <c r="Z94" s="436"/>
      <c r="AA94" s="436"/>
      <c r="AB94" s="436"/>
      <c r="AC94" s="436"/>
      <c r="AD94" s="436"/>
      <c r="AE94" s="436"/>
      <c r="AF94" s="436"/>
      <c r="AG94" s="436"/>
      <c r="AH94" s="436"/>
      <c r="AI94" s="436"/>
      <c r="AJ94" s="436"/>
      <c r="AK94" s="436"/>
      <c r="AL94" s="436"/>
      <c r="AM94" s="436"/>
      <c r="AN94" s="407"/>
    </row>
    <row r="95" spans="1:40" ht="12.75" outlineLevel="1">
      <c r="A95" s="385" t="s">
        <v>621</v>
      </c>
      <c r="C95" s="443"/>
      <c r="D95" s="443"/>
      <c r="E95" s="416" t="s">
        <v>622</v>
      </c>
      <c r="F95" s="448" t="str">
        <f t="shared" si="2"/>
        <v>UMSL WOMEN SCHOL</v>
      </c>
      <c r="G95" s="424">
        <v>25641.81</v>
      </c>
      <c r="H95" s="430">
        <v>100</v>
      </c>
      <c r="I95" s="430">
        <v>-641.18</v>
      </c>
      <c r="J95" s="430">
        <v>268.23</v>
      </c>
      <c r="K95" s="430">
        <v>0</v>
      </c>
      <c r="L95" s="430">
        <v>0</v>
      </c>
      <c r="M95" s="430">
        <f t="shared" si="3"/>
        <v>25368.86</v>
      </c>
      <c r="O95" s="416"/>
      <c r="P95" s="640"/>
      <c r="Q95" s="436"/>
      <c r="R95" s="436"/>
      <c r="S95" s="436"/>
      <c r="T95" s="436"/>
      <c r="U95" s="436"/>
      <c r="V95" s="436"/>
      <c r="W95" s="436"/>
      <c r="X95" s="436"/>
      <c r="Y95" s="436"/>
      <c r="Z95" s="436"/>
      <c r="AA95" s="436"/>
      <c r="AB95" s="436"/>
      <c r="AC95" s="436"/>
      <c r="AD95" s="436"/>
      <c r="AE95" s="436"/>
      <c r="AF95" s="436"/>
      <c r="AG95" s="436"/>
      <c r="AH95" s="436"/>
      <c r="AI95" s="436"/>
      <c r="AJ95" s="436"/>
      <c r="AK95" s="436"/>
      <c r="AL95" s="436"/>
      <c r="AM95" s="436"/>
      <c r="AN95" s="407"/>
    </row>
    <row r="96" spans="1:40" ht="12.75" outlineLevel="1">
      <c r="A96" s="385" t="s">
        <v>623</v>
      </c>
      <c r="C96" s="443"/>
      <c r="D96" s="443"/>
      <c r="E96" s="416" t="s">
        <v>624</v>
      </c>
      <c r="F96" s="448" t="str">
        <f t="shared" si="2"/>
        <v>KATHY VAN DYKE SCHOL</v>
      </c>
      <c r="G96" s="424">
        <v>22624.66</v>
      </c>
      <c r="H96" s="430">
        <v>50</v>
      </c>
      <c r="I96" s="430">
        <v>-587.62</v>
      </c>
      <c r="J96" s="430">
        <v>236.64</v>
      </c>
      <c r="K96" s="430">
        <v>0</v>
      </c>
      <c r="L96" s="430">
        <v>0</v>
      </c>
      <c r="M96" s="430">
        <f t="shared" si="3"/>
        <v>22323.68</v>
      </c>
      <c r="O96" s="416"/>
      <c r="P96" s="640"/>
      <c r="Q96" s="436"/>
      <c r="R96" s="436"/>
      <c r="S96" s="436"/>
      <c r="T96" s="436"/>
      <c r="U96" s="436"/>
      <c r="V96" s="436"/>
      <c r="W96" s="436"/>
      <c r="X96" s="436"/>
      <c r="Y96" s="436"/>
      <c r="Z96" s="436"/>
      <c r="AA96" s="436"/>
      <c r="AB96" s="436"/>
      <c r="AC96" s="436"/>
      <c r="AD96" s="436"/>
      <c r="AE96" s="436"/>
      <c r="AF96" s="436"/>
      <c r="AG96" s="436"/>
      <c r="AH96" s="436"/>
      <c r="AI96" s="436"/>
      <c r="AJ96" s="436"/>
      <c r="AK96" s="436"/>
      <c r="AL96" s="436"/>
      <c r="AM96" s="436"/>
      <c r="AN96" s="407"/>
    </row>
    <row r="97" spans="1:40" ht="12.75" outlineLevel="1">
      <c r="A97" s="385" t="s">
        <v>625</v>
      </c>
      <c r="C97" s="443"/>
      <c r="D97" s="443"/>
      <c r="E97" s="416" t="s">
        <v>626</v>
      </c>
      <c r="F97" s="448" t="str">
        <f t="shared" si="2"/>
        <v>WALTERS MUSIC SCHP</v>
      </c>
      <c r="G97" s="424">
        <v>23695.54</v>
      </c>
      <c r="H97" s="430">
        <v>5415</v>
      </c>
      <c r="I97" s="430">
        <v>-502.23</v>
      </c>
      <c r="J97" s="430">
        <v>465.93</v>
      </c>
      <c r="K97" s="430">
        <v>0</v>
      </c>
      <c r="L97" s="430">
        <v>0</v>
      </c>
      <c r="M97" s="430">
        <f t="shared" si="3"/>
        <v>29074.24</v>
      </c>
      <c r="O97" s="416"/>
      <c r="P97" s="640"/>
      <c r="Q97" s="436"/>
      <c r="R97" s="436"/>
      <c r="S97" s="436"/>
      <c r="T97" s="436"/>
      <c r="U97" s="436"/>
      <c r="V97" s="436"/>
      <c r="W97" s="436"/>
      <c r="X97" s="436"/>
      <c r="Y97" s="436"/>
      <c r="Z97" s="436"/>
      <c r="AA97" s="436"/>
      <c r="AB97" s="436"/>
      <c r="AC97" s="436"/>
      <c r="AD97" s="436"/>
      <c r="AE97" s="436"/>
      <c r="AF97" s="436"/>
      <c r="AG97" s="436"/>
      <c r="AH97" s="436"/>
      <c r="AI97" s="436"/>
      <c r="AJ97" s="436"/>
      <c r="AK97" s="436"/>
      <c r="AL97" s="436"/>
      <c r="AM97" s="436"/>
      <c r="AN97" s="407"/>
    </row>
    <row r="98" spans="1:40" ht="12.75" outlineLevel="1">
      <c r="A98" s="385" t="s">
        <v>627</v>
      </c>
      <c r="C98" s="443"/>
      <c r="D98" s="443"/>
      <c r="E98" s="416" t="s">
        <v>628</v>
      </c>
      <c r="F98" s="448" t="str">
        <f t="shared" si="2"/>
        <v>WHITENER EVENING COL</v>
      </c>
      <c r="G98" s="424">
        <v>38797.03</v>
      </c>
      <c r="H98" s="430">
        <v>2600</v>
      </c>
      <c r="I98" s="430">
        <v>-910.5</v>
      </c>
      <c r="J98" s="430">
        <v>533.32</v>
      </c>
      <c r="K98" s="430">
        <v>0</v>
      </c>
      <c r="L98" s="430">
        <v>0</v>
      </c>
      <c r="M98" s="430">
        <f t="shared" si="3"/>
        <v>41019.85</v>
      </c>
      <c r="O98" s="416"/>
      <c r="P98" s="640"/>
      <c r="Q98" s="436"/>
      <c r="R98" s="436"/>
      <c r="S98" s="436"/>
      <c r="T98" s="436"/>
      <c r="U98" s="436"/>
      <c r="V98" s="436"/>
      <c r="W98" s="436"/>
      <c r="X98" s="436"/>
      <c r="Y98" s="436"/>
      <c r="Z98" s="436"/>
      <c r="AA98" s="436"/>
      <c r="AB98" s="436"/>
      <c r="AC98" s="436"/>
      <c r="AD98" s="436"/>
      <c r="AE98" s="436"/>
      <c r="AF98" s="436"/>
      <c r="AG98" s="436"/>
      <c r="AH98" s="436"/>
      <c r="AI98" s="436"/>
      <c r="AJ98" s="436"/>
      <c r="AK98" s="436"/>
      <c r="AL98" s="436"/>
      <c r="AM98" s="436"/>
      <c r="AN98" s="407"/>
    </row>
    <row r="99" spans="1:40" ht="12.75" outlineLevel="1">
      <c r="A99" s="385" t="s">
        <v>629</v>
      </c>
      <c r="C99" s="443"/>
      <c r="D99" s="443"/>
      <c r="E99" s="416" t="s">
        <v>630</v>
      </c>
      <c r="F99" s="448" t="str">
        <f t="shared" si="2"/>
        <v>G C WILSON AWARD</v>
      </c>
      <c r="G99" s="424">
        <v>22600.93</v>
      </c>
      <c r="H99" s="430">
        <v>0</v>
      </c>
      <c r="I99" s="430">
        <v>-590.7</v>
      </c>
      <c r="J99" s="430">
        <v>233.61</v>
      </c>
      <c r="K99" s="430">
        <v>0</v>
      </c>
      <c r="L99" s="430">
        <v>0</v>
      </c>
      <c r="M99" s="430">
        <f t="shared" si="3"/>
        <v>22243.84</v>
      </c>
      <c r="O99" s="416"/>
      <c r="P99" s="640"/>
      <c r="Q99" s="436"/>
      <c r="R99" s="436"/>
      <c r="S99" s="436"/>
      <c r="T99" s="436"/>
      <c r="U99" s="436"/>
      <c r="V99" s="436"/>
      <c r="W99" s="436"/>
      <c r="X99" s="436"/>
      <c r="Y99" s="436"/>
      <c r="Z99" s="436"/>
      <c r="AA99" s="436"/>
      <c r="AB99" s="436"/>
      <c r="AC99" s="436"/>
      <c r="AD99" s="436"/>
      <c r="AE99" s="436"/>
      <c r="AF99" s="436"/>
      <c r="AG99" s="436"/>
      <c r="AH99" s="436"/>
      <c r="AI99" s="436"/>
      <c r="AJ99" s="436"/>
      <c r="AK99" s="436"/>
      <c r="AL99" s="436"/>
      <c r="AM99" s="436"/>
      <c r="AN99" s="407"/>
    </row>
    <row r="100" spans="1:40" ht="12.75" outlineLevel="1">
      <c r="A100" s="385" t="s">
        <v>631</v>
      </c>
      <c r="C100" s="443"/>
      <c r="D100" s="443"/>
      <c r="E100" s="416" t="s">
        <v>632</v>
      </c>
      <c r="F100" s="407" t="str">
        <f t="shared" si="2"/>
        <v>HARRIETT WOODS SCHOL</v>
      </c>
      <c r="G100" s="429">
        <v>33399.88</v>
      </c>
      <c r="H100" s="430">
        <v>0</v>
      </c>
      <c r="I100" s="430">
        <v>-872.91</v>
      </c>
      <c r="J100" s="430">
        <v>345.22</v>
      </c>
      <c r="K100" s="430">
        <v>0</v>
      </c>
      <c r="L100" s="430">
        <v>0</v>
      </c>
      <c r="M100" s="430">
        <f t="shared" si="3"/>
        <v>32872.189999999995</v>
      </c>
      <c r="N100" s="443"/>
      <c r="O100" s="416"/>
      <c r="P100" s="640"/>
      <c r="Q100" s="436"/>
      <c r="R100" s="436"/>
      <c r="S100" s="436"/>
      <c r="T100" s="436"/>
      <c r="U100" s="436"/>
      <c r="V100" s="436"/>
      <c r="W100" s="436"/>
      <c r="X100" s="436"/>
      <c r="Y100" s="436"/>
      <c r="Z100" s="436"/>
      <c r="AA100" s="436"/>
      <c r="AB100" s="436"/>
      <c r="AC100" s="436"/>
      <c r="AD100" s="436"/>
      <c r="AE100" s="436"/>
      <c r="AF100" s="436"/>
      <c r="AG100" s="436"/>
      <c r="AH100" s="436"/>
      <c r="AI100" s="436"/>
      <c r="AJ100" s="436"/>
      <c r="AK100" s="436"/>
      <c r="AL100" s="436"/>
      <c r="AM100" s="436"/>
      <c r="AN100" s="407"/>
    </row>
    <row r="101" spans="1:40" s="441" customFormat="1" ht="12.75" outlineLevel="1">
      <c r="A101" s="441" t="s">
        <v>633</v>
      </c>
      <c r="B101" s="442"/>
      <c r="C101" s="443"/>
      <c r="D101" s="443"/>
      <c r="E101" s="443" t="s">
        <v>634</v>
      </c>
      <c r="F101" s="477" t="str">
        <f t="shared" si="2"/>
        <v>ALUMNI LECTURE</v>
      </c>
      <c r="G101" s="478">
        <v>26822.22</v>
      </c>
      <c r="H101" s="479">
        <v>0</v>
      </c>
      <c r="I101" s="479">
        <v>-696.43</v>
      </c>
      <c r="J101" s="479">
        <v>277.29</v>
      </c>
      <c r="K101" s="479">
        <v>0</v>
      </c>
      <c r="L101" s="479">
        <v>0</v>
      </c>
      <c r="M101" s="479">
        <f t="shared" si="3"/>
        <v>26403.08</v>
      </c>
      <c r="N101" s="436"/>
      <c r="O101" s="443"/>
      <c r="P101" s="640"/>
      <c r="Q101" s="436"/>
      <c r="R101" s="436"/>
      <c r="S101" s="436"/>
      <c r="T101" s="436"/>
      <c r="U101" s="436"/>
      <c r="V101" s="436"/>
      <c r="W101" s="436"/>
      <c r="X101" s="436"/>
      <c r="Y101" s="436"/>
      <c r="Z101" s="436"/>
      <c r="AA101" s="436"/>
      <c r="AB101" s="436"/>
      <c r="AC101" s="436"/>
      <c r="AD101" s="436"/>
      <c r="AE101" s="436"/>
      <c r="AF101" s="436"/>
      <c r="AG101" s="436"/>
      <c r="AH101" s="436"/>
      <c r="AI101" s="436"/>
      <c r="AJ101" s="436"/>
      <c r="AK101" s="436"/>
      <c r="AL101" s="436"/>
      <c r="AM101" s="436"/>
      <c r="AN101" s="480"/>
    </row>
    <row r="102" spans="1:40" ht="12.75" outlineLevel="1">
      <c r="A102" s="385" t="s">
        <v>635</v>
      </c>
      <c r="C102" s="443"/>
      <c r="D102" s="443"/>
      <c r="E102" s="416" t="s">
        <v>636</v>
      </c>
      <c r="F102" s="448" t="str">
        <f t="shared" si="2"/>
        <v>BARRIGER III LIBRARY</v>
      </c>
      <c r="G102" s="424">
        <v>313130.17</v>
      </c>
      <c r="H102" s="430">
        <v>0</v>
      </c>
      <c r="I102" s="430">
        <v>-8183.85</v>
      </c>
      <c r="J102" s="430">
        <v>3236.61</v>
      </c>
      <c r="K102" s="430">
        <v>0</v>
      </c>
      <c r="L102" s="430">
        <v>0</v>
      </c>
      <c r="M102" s="430">
        <f t="shared" si="3"/>
        <v>308182.93</v>
      </c>
      <c r="O102" s="416"/>
      <c r="P102" s="640"/>
      <c r="Q102" s="436"/>
      <c r="R102" s="436"/>
      <c r="S102" s="436"/>
      <c r="T102" s="436"/>
      <c r="U102" s="436"/>
      <c r="V102" s="436"/>
      <c r="W102" s="436"/>
      <c r="X102" s="436"/>
      <c r="Y102" s="436"/>
      <c r="Z102" s="436"/>
      <c r="AA102" s="436"/>
      <c r="AB102" s="436"/>
      <c r="AC102" s="436"/>
      <c r="AD102" s="436"/>
      <c r="AE102" s="436"/>
      <c r="AF102" s="436"/>
      <c r="AG102" s="436"/>
      <c r="AH102" s="436"/>
      <c r="AI102" s="436"/>
      <c r="AJ102" s="436"/>
      <c r="AK102" s="436"/>
      <c r="AL102" s="436"/>
      <c r="AM102" s="436"/>
      <c r="AN102" s="407"/>
    </row>
    <row r="103" spans="1:40" ht="12.75" outlineLevel="1">
      <c r="A103" s="385" t="s">
        <v>637</v>
      </c>
      <c r="C103" s="443"/>
      <c r="D103" s="443"/>
      <c r="E103" s="416" t="s">
        <v>638</v>
      </c>
      <c r="F103" s="448" t="str">
        <f t="shared" si="2"/>
        <v>BARRIGER MO PROFESSO</v>
      </c>
      <c r="G103" s="424">
        <v>683269.4</v>
      </c>
      <c r="H103" s="430">
        <v>0</v>
      </c>
      <c r="I103" s="430">
        <v>-17857.66</v>
      </c>
      <c r="J103" s="430">
        <v>7062.46</v>
      </c>
      <c r="K103" s="430">
        <v>0</v>
      </c>
      <c r="L103" s="430">
        <v>0</v>
      </c>
      <c r="M103" s="430">
        <f t="shared" si="3"/>
        <v>672474.2</v>
      </c>
      <c r="O103" s="416"/>
      <c r="P103" s="640"/>
      <c r="Q103" s="436"/>
      <c r="R103" s="436"/>
      <c r="S103" s="436"/>
      <c r="T103" s="436"/>
      <c r="U103" s="436"/>
      <c r="V103" s="436"/>
      <c r="W103" s="436"/>
      <c r="X103" s="436"/>
      <c r="Y103" s="436"/>
      <c r="Z103" s="436"/>
      <c r="AA103" s="436"/>
      <c r="AB103" s="436"/>
      <c r="AC103" s="436"/>
      <c r="AD103" s="436"/>
      <c r="AE103" s="436"/>
      <c r="AF103" s="436"/>
      <c r="AG103" s="436"/>
      <c r="AH103" s="436"/>
      <c r="AI103" s="436"/>
      <c r="AJ103" s="436"/>
      <c r="AK103" s="436"/>
      <c r="AL103" s="436"/>
      <c r="AM103" s="436"/>
      <c r="AN103" s="407"/>
    </row>
    <row r="104" spans="1:40" ht="12.75" outlineLevel="1">
      <c r="A104" s="385" t="s">
        <v>639</v>
      </c>
      <c r="C104" s="443"/>
      <c r="D104" s="443"/>
      <c r="E104" s="416" t="s">
        <v>640</v>
      </c>
      <c r="F104" s="448" t="str">
        <f t="shared" si="2"/>
        <v>BARRIGER MEMORIAL BOOK FUND</v>
      </c>
      <c r="G104" s="424">
        <v>89217.82</v>
      </c>
      <c r="H104" s="430">
        <v>0</v>
      </c>
      <c r="I104" s="430">
        <v>-2204.16</v>
      </c>
      <c r="J104" s="430">
        <v>923.54</v>
      </c>
      <c r="K104" s="430">
        <v>0</v>
      </c>
      <c r="L104" s="430">
        <v>0</v>
      </c>
      <c r="M104" s="430">
        <f t="shared" si="3"/>
        <v>87937.2</v>
      </c>
      <c r="O104" s="416"/>
      <c r="P104" s="640"/>
      <c r="Q104" s="436"/>
      <c r="R104" s="436"/>
      <c r="S104" s="436"/>
      <c r="T104" s="436"/>
      <c r="U104" s="436"/>
      <c r="V104" s="436"/>
      <c r="W104" s="436"/>
      <c r="X104" s="436"/>
      <c r="Y104" s="436"/>
      <c r="Z104" s="436"/>
      <c r="AA104" s="436"/>
      <c r="AB104" s="436"/>
      <c r="AC104" s="436"/>
      <c r="AD104" s="436"/>
      <c r="AE104" s="436"/>
      <c r="AF104" s="436"/>
      <c r="AG104" s="436"/>
      <c r="AH104" s="436"/>
      <c r="AI104" s="436"/>
      <c r="AJ104" s="436"/>
      <c r="AK104" s="436"/>
      <c r="AL104" s="436"/>
      <c r="AM104" s="436"/>
      <c r="AN104" s="407"/>
    </row>
    <row r="105" spans="1:40" ht="12.75" outlineLevel="1">
      <c r="A105" s="385" t="s">
        <v>641</v>
      </c>
      <c r="C105" s="443"/>
      <c r="D105" s="443"/>
      <c r="E105" s="416" t="s">
        <v>642</v>
      </c>
      <c r="F105" s="448" t="str">
        <f t="shared" si="2"/>
        <v>NEWMAN BOOK FUND</v>
      </c>
      <c r="G105" s="424">
        <v>41223.2</v>
      </c>
      <c r="H105" s="430">
        <v>0</v>
      </c>
      <c r="I105" s="430">
        <v>-1079.74</v>
      </c>
      <c r="J105" s="430">
        <v>426.03</v>
      </c>
      <c r="K105" s="430">
        <v>0</v>
      </c>
      <c r="L105" s="430">
        <v>0</v>
      </c>
      <c r="M105" s="430">
        <f t="shared" si="3"/>
        <v>40569.49</v>
      </c>
      <c r="O105" s="416"/>
      <c r="P105" s="640"/>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07"/>
    </row>
    <row r="106" spans="1:40" ht="12.75" outlineLevel="1">
      <c r="A106" s="385" t="s">
        <v>643</v>
      </c>
      <c r="C106" s="443"/>
      <c r="D106" s="443"/>
      <c r="E106" s="416" t="s">
        <v>644</v>
      </c>
      <c r="F106" s="448" t="str">
        <f t="shared" si="2"/>
        <v>WEIL TRAVEL BOOK FND</v>
      </c>
      <c r="G106" s="424">
        <v>13143.26</v>
      </c>
      <c r="H106" s="430">
        <v>0</v>
      </c>
      <c r="I106" s="430">
        <v>-343.52</v>
      </c>
      <c r="J106" s="430">
        <v>135.85</v>
      </c>
      <c r="K106" s="430">
        <v>0</v>
      </c>
      <c r="L106" s="430">
        <v>0</v>
      </c>
      <c r="M106" s="430">
        <f t="shared" si="3"/>
        <v>12935.59</v>
      </c>
      <c r="O106" s="416"/>
      <c r="P106" s="640"/>
      <c r="Q106" s="436"/>
      <c r="R106" s="436"/>
      <c r="S106" s="436"/>
      <c r="T106" s="436"/>
      <c r="U106" s="436"/>
      <c r="V106" s="436"/>
      <c r="W106" s="436"/>
      <c r="X106" s="436"/>
      <c r="Y106" s="436"/>
      <c r="Z106" s="436"/>
      <c r="AA106" s="436"/>
      <c r="AB106" s="436"/>
      <c r="AC106" s="436"/>
      <c r="AD106" s="436"/>
      <c r="AE106" s="436"/>
      <c r="AF106" s="436"/>
      <c r="AG106" s="436"/>
      <c r="AH106" s="436"/>
      <c r="AI106" s="436"/>
      <c r="AJ106" s="436"/>
      <c r="AK106" s="436"/>
      <c r="AL106" s="436"/>
      <c r="AM106" s="436"/>
      <c r="AN106" s="407"/>
    </row>
    <row r="107" spans="1:40" ht="12.75" outlineLevel="1">
      <c r="A107" s="385" t="s">
        <v>645</v>
      </c>
      <c r="C107" s="443"/>
      <c r="D107" s="443"/>
      <c r="E107" s="416" t="s">
        <v>646</v>
      </c>
      <c r="F107" s="448" t="str">
        <f t="shared" si="2"/>
        <v>DUHME BOOK FUND</v>
      </c>
      <c r="G107" s="424">
        <v>16166.87</v>
      </c>
      <c r="H107" s="430">
        <v>0</v>
      </c>
      <c r="I107" s="430">
        <v>-422.52</v>
      </c>
      <c r="J107" s="430">
        <v>167.09</v>
      </c>
      <c r="K107" s="430">
        <v>0</v>
      </c>
      <c r="L107" s="430">
        <v>0</v>
      </c>
      <c r="M107" s="430">
        <f t="shared" si="3"/>
        <v>15911.44</v>
      </c>
      <c r="O107" s="416"/>
      <c r="P107" s="640"/>
      <c r="Q107" s="436"/>
      <c r="R107" s="436"/>
      <c r="S107" s="436"/>
      <c r="T107" s="436"/>
      <c r="U107" s="436"/>
      <c r="V107" s="436"/>
      <c r="W107" s="436"/>
      <c r="X107" s="436"/>
      <c r="Y107" s="436"/>
      <c r="Z107" s="436"/>
      <c r="AA107" s="436"/>
      <c r="AB107" s="436"/>
      <c r="AC107" s="436"/>
      <c r="AD107" s="436"/>
      <c r="AE107" s="436"/>
      <c r="AF107" s="436"/>
      <c r="AG107" s="436"/>
      <c r="AH107" s="436"/>
      <c r="AI107" s="436"/>
      <c r="AJ107" s="436"/>
      <c r="AK107" s="436"/>
      <c r="AL107" s="436"/>
      <c r="AM107" s="436"/>
      <c r="AN107" s="407"/>
    </row>
    <row r="108" spans="1:40" ht="12.75" outlineLevel="1">
      <c r="A108" s="385" t="s">
        <v>647</v>
      </c>
      <c r="C108" s="443"/>
      <c r="D108" s="443"/>
      <c r="E108" s="416" t="s">
        <v>648</v>
      </c>
      <c r="F108" s="448" t="str">
        <f t="shared" si="2"/>
        <v>GREEN RARE BOOK FUND</v>
      </c>
      <c r="G108" s="424">
        <v>22794.91</v>
      </c>
      <c r="H108" s="430">
        <v>0</v>
      </c>
      <c r="I108" s="430">
        <v>-595.75</v>
      </c>
      <c r="J108" s="430">
        <v>235.61</v>
      </c>
      <c r="K108" s="430">
        <v>0</v>
      </c>
      <c r="L108" s="430">
        <v>0</v>
      </c>
      <c r="M108" s="430">
        <f t="shared" si="3"/>
        <v>22434.77</v>
      </c>
      <c r="O108" s="416"/>
      <c r="P108" s="640"/>
      <c r="Q108" s="436"/>
      <c r="R108" s="436"/>
      <c r="S108" s="436"/>
      <c r="T108" s="436"/>
      <c r="U108" s="436"/>
      <c r="V108" s="436"/>
      <c r="W108" s="436"/>
      <c r="X108" s="436"/>
      <c r="Y108" s="436"/>
      <c r="Z108" s="436"/>
      <c r="AA108" s="436"/>
      <c r="AB108" s="436"/>
      <c r="AC108" s="436"/>
      <c r="AD108" s="436"/>
      <c r="AE108" s="436"/>
      <c r="AF108" s="436"/>
      <c r="AG108" s="436"/>
      <c r="AH108" s="436"/>
      <c r="AI108" s="436"/>
      <c r="AJ108" s="436"/>
      <c r="AK108" s="436"/>
      <c r="AL108" s="436"/>
      <c r="AM108" s="436"/>
      <c r="AN108" s="407"/>
    </row>
    <row r="109" spans="1:40" ht="12.75" outlineLevel="1">
      <c r="A109" s="385" t="s">
        <v>649</v>
      </c>
      <c r="C109" s="443"/>
      <c r="D109" s="443"/>
      <c r="E109" s="416" t="s">
        <v>650</v>
      </c>
      <c r="F109" s="448" t="str">
        <f t="shared" si="2"/>
        <v>WESTERN AMERICANA FD</v>
      </c>
      <c r="G109" s="424">
        <v>138646.5</v>
      </c>
      <c r="H109" s="430">
        <v>0</v>
      </c>
      <c r="I109" s="430">
        <v>-3623.61</v>
      </c>
      <c r="J109" s="430">
        <v>1433.1</v>
      </c>
      <c r="K109" s="430">
        <v>0</v>
      </c>
      <c r="L109" s="430">
        <v>0</v>
      </c>
      <c r="M109" s="430">
        <f t="shared" si="3"/>
        <v>136455.99000000002</v>
      </c>
      <c r="O109" s="416"/>
      <c r="P109" s="640"/>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07"/>
    </row>
    <row r="110" spans="1:40" ht="12.75" outlineLevel="1">
      <c r="A110" s="385" t="s">
        <v>651</v>
      </c>
      <c r="C110" s="443"/>
      <c r="D110" s="443"/>
      <c r="E110" s="416" t="s">
        <v>652</v>
      </c>
      <c r="F110" s="448" t="str">
        <f t="shared" si="2"/>
        <v>WRIGHT AWARD</v>
      </c>
      <c r="G110" s="424">
        <v>22599.27</v>
      </c>
      <c r="H110" s="430">
        <v>0</v>
      </c>
      <c r="I110" s="430">
        <v>-590.63</v>
      </c>
      <c r="J110" s="430">
        <v>233.6</v>
      </c>
      <c r="K110" s="430">
        <v>0</v>
      </c>
      <c r="L110" s="430">
        <v>0</v>
      </c>
      <c r="M110" s="430">
        <f t="shared" si="3"/>
        <v>22242.239999999998</v>
      </c>
      <c r="O110" s="416"/>
      <c r="P110" s="640"/>
      <c r="Q110" s="436"/>
      <c r="R110" s="436"/>
      <c r="S110" s="436"/>
      <c r="T110" s="436"/>
      <c r="U110" s="436"/>
      <c r="V110" s="436"/>
      <c r="W110" s="436"/>
      <c r="X110" s="436"/>
      <c r="Y110" s="436"/>
      <c r="Z110" s="436"/>
      <c r="AA110" s="436"/>
      <c r="AB110" s="436"/>
      <c r="AC110" s="436"/>
      <c r="AD110" s="436"/>
      <c r="AE110" s="436"/>
      <c r="AF110" s="436"/>
      <c r="AG110" s="436"/>
      <c r="AH110" s="436"/>
      <c r="AI110" s="436"/>
      <c r="AJ110" s="436"/>
      <c r="AK110" s="436"/>
      <c r="AL110" s="436"/>
      <c r="AM110" s="436"/>
      <c r="AN110" s="407"/>
    </row>
    <row r="111" spans="1:40" ht="12.75" outlineLevel="1">
      <c r="A111" s="385" t="s">
        <v>653</v>
      </c>
      <c r="C111" s="443"/>
      <c r="D111" s="443"/>
      <c r="E111" s="416" t="s">
        <v>654</v>
      </c>
      <c r="F111" s="448" t="str">
        <f t="shared" si="2"/>
        <v>POTT WATERWAYS FUND</v>
      </c>
      <c r="G111" s="424">
        <v>16329.45</v>
      </c>
      <c r="H111" s="430">
        <v>0</v>
      </c>
      <c r="I111" s="430">
        <v>-426.78</v>
      </c>
      <c r="J111" s="430">
        <v>168.42</v>
      </c>
      <c r="K111" s="430">
        <v>0</v>
      </c>
      <c r="L111" s="430">
        <v>0</v>
      </c>
      <c r="M111" s="430">
        <f t="shared" si="3"/>
        <v>16071.09</v>
      </c>
      <c r="O111" s="416"/>
      <c r="P111" s="640"/>
      <c r="Q111" s="436"/>
      <c r="R111" s="436"/>
      <c r="S111" s="436"/>
      <c r="T111" s="436"/>
      <c r="U111" s="436"/>
      <c r="V111" s="436"/>
      <c r="W111" s="436"/>
      <c r="X111" s="436"/>
      <c r="Y111" s="436"/>
      <c r="Z111" s="436"/>
      <c r="AA111" s="436"/>
      <c r="AB111" s="436"/>
      <c r="AC111" s="436"/>
      <c r="AD111" s="436"/>
      <c r="AE111" s="436"/>
      <c r="AF111" s="436"/>
      <c r="AG111" s="436"/>
      <c r="AH111" s="436"/>
      <c r="AI111" s="436"/>
      <c r="AJ111" s="436"/>
      <c r="AK111" s="436"/>
      <c r="AL111" s="436"/>
      <c r="AM111" s="436"/>
      <c r="AN111" s="407"/>
    </row>
    <row r="112" spans="1:40" ht="12.75" outlineLevel="1">
      <c r="A112" s="385" t="s">
        <v>655</v>
      </c>
      <c r="C112" s="443"/>
      <c r="D112" s="443"/>
      <c r="E112" s="416" t="s">
        <v>656</v>
      </c>
      <c r="F112" s="448" t="str">
        <f t="shared" si="2"/>
        <v>RUTH FERRIS FUND</v>
      </c>
      <c r="G112" s="424">
        <v>440823.59</v>
      </c>
      <c r="H112" s="430">
        <v>0</v>
      </c>
      <c r="I112" s="430">
        <v>-11521.2</v>
      </c>
      <c r="J112" s="430">
        <v>4556.49</v>
      </c>
      <c r="K112" s="430">
        <v>0</v>
      </c>
      <c r="L112" s="430">
        <v>0</v>
      </c>
      <c r="M112" s="430">
        <f t="shared" si="3"/>
        <v>433858.88</v>
      </c>
      <c r="O112" s="416"/>
      <c r="P112" s="640"/>
      <c r="Q112" s="436"/>
      <c r="R112" s="436"/>
      <c r="S112" s="436"/>
      <c r="T112" s="436"/>
      <c r="U112" s="436"/>
      <c r="V112" s="436"/>
      <c r="W112" s="436"/>
      <c r="X112" s="436"/>
      <c r="Y112" s="436"/>
      <c r="Z112" s="436"/>
      <c r="AA112" s="436"/>
      <c r="AB112" s="436"/>
      <c r="AC112" s="436"/>
      <c r="AD112" s="436"/>
      <c r="AE112" s="436"/>
      <c r="AF112" s="436"/>
      <c r="AG112" s="436"/>
      <c r="AH112" s="436"/>
      <c r="AI112" s="436"/>
      <c r="AJ112" s="436"/>
      <c r="AK112" s="436"/>
      <c r="AL112" s="436"/>
      <c r="AM112" s="436"/>
      <c r="AN112" s="407"/>
    </row>
    <row r="113" spans="1:40" ht="12.75" outlineLevel="1">
      <c r="A113" s="385" t="s">
        <v>657</v>
      </c>
      <c r="C113" s="443"/>
      <c r="D113" s="443"/>
      <c r="E113" s="416" t="s">
        <v>658</v>
      </c>
      <c r="F113" s="448" t="str">
        <f t="shared" si="2"/>
        <v>MERCANTILE MO PROF</v>
      </c>
      <c r="G113" s="424">
        <v>683269.39</v>
      </c>
      <c r="H113" s="430">
        <v>0</v>
      </c>
      <c r="I113" s="430">
        <v>-17857.67</v>
      </c>
      <c r="J113" s="430">
        <v>7062.46</v>
      </c>
      <c r="K113" s="430">
        <v>0</v>
      </c>
      <c r="L113" s="430">
        <v>0</v>
      </c>
      <c r="M113" s="430">
        <f t="shared" si="3"/>
        <v>672474.1799999999</v>
      </c>
      <c r="O113" s="416"/>
      <c r="P113" s="640"/>
      <c r="Q113" s="436"/>
      <c r="R113" s="436"/>
      <c r="S113" s="436"/>
      <c r="T113" s="436"/>
      <c r="U113" s="436"/>
      <c r="V113" s="436"/>
      <c r="W113" s="436"/>
      <c r="X113" s="436"/>
      <c r="Y113" s="436"/>
      <c r="Z113" s="436"/>
      <c r="AA113" s="436"/>
      <c r="AB113" s="436"/>
      <c r="AC113" s="436"/>
      <c r="AD113" s="436"/>
      <c r="AE113" s="436"/>
      <c r="AF113" s="436"/>
      <c r="AG113" s="436"/>
      <c r="AH113" s="436"/>
      <c r="AI113" s="436"/>
      <c r="AJ113" s="436"/>
      <c r="AK113" s="436"/>
      <c r="AL113" s="436"/>
      <c r="AM113" s="436"/>
      <c r="AN113" s="407"/>
    </row>
    <row r="114" spans="1:40" ht="12.75" outlineLevel="1">
      <c r="A114" s="385" t="s">
        <v>659</v>
      </c>
      <c r="C114" s="443"/>
      <c r="D114" s="443"/>
      <c r="E114" s="416" t="s">
        <v>660</v>
      </c>
      <c r="F114" s="448" t="str">
        <f t="shared" si="2"/>
        <v>N CLAYPOOL MEM FUND</v>
      </c>
      <c r="G114" s="424">
        <v>38178.95</v>
      </c>
      <c r="H114" s="430">
        <v>0</v>
      </c>
      <c r="I114" s="430">
        <v>-997.84</v>
      </c>
      <c r="J114" s="430">
        <v>394.62</v>
      </c>
      <c r="K114" s="430">
        <v>0</v>
      </c>
      <c r="L114" s="430">
        <v>0</v>
      </c>
      <c r="M114" s="430">
        <f t="shared" si="3"/>
        <v>37575.73</v>
      </c>
      <c r="O114" s="416"/>
      <c r="P114" s="640"/>
      <c r="Q114" s="436"/>
      <c r="R114" s="436"/>
      <c r="S114" s="436"/>
      <c r="T114" s="436"/>
      <c r="U114" s="436"/>
      <c r="V114" s="436"/>
      <c r="W114" s="436"/>
      <c r="X114" s="436"/>
      <c r="Y114" s="436"/>
      <c r="Z114" s="436"/>
      <c r="AA114" s="436"/>
      <c r="AB114" s="436"/>
      <c r="AC114" s="436"/>
      <c r="AD114" s="436"/>
      <c r="AE114" s="436"/>
      <c r="AF114" s="436"/>
      <c r="AG114" s="436"/>
      <c r="AH114" s="436"/>
      <c r="AI114" s="436"/>
      <c r="AJ114" s="436"/>
      <c r="AK114" s="436"/>
      <c r="AL114" s="436"/>
      <c r="AM114" s="436"/>
      <c r="AN114" s="407"/>
    </row>
    <row r="115" spans="1:40" ht="12.75" outlineLevel="1">
      <c r="A115" s="385" t="s">
        <v>661</v>
      </c>
      <c r="C115" s="443"/>
      <c r="D115" s="443"/>
      <c r="E115" s="416" t="s">
        <v>662</v>
      </c>
      <c r="F115" s="448" t="str">
        <f t="shared" si="2"/>
        <v>PROF IN CITIZEN EDUC</v>
      </c>
      <c r="G115" s="424">
        <v>811966.39</v>
      </c>
      <c r="H115" s="430">
        <v>0</v>
      </c>
      <c r="I115" s="430">
        <v>-21221.25</v>
      </c>
      <c r="J115" s="430">
        <v>8392.73</v>
      </c>
      <c r="K115" s="430">
        <v>0</v>
      </c>
      <c r="L115" s="430">
        <v>0</v>
      </c>
      <c r="M115" s="430">
        <f t="shared" si="3"/>
        <v>799137.87</v>
      </c>
      <c r="O115" s="416"/>
      <c r="P115" s="640"/>
      <c r="Q115" s="436"/>
      <c r="R115" s="436"/>
      <c r="S115" s="436"/>
      <c r="T115" s="436"/>
      <c r="U115" s="436"/>
      <c r="V115" s="436"/>
      <c r="W115" s="436"/>
      <c r="X115" s="436"/>
      <c r="Y115" s="436"/>
      <c r="Z115" s="436"/>
      <c r="AA115" s="436"/>
      <c r="AB115" s="436"/>
      <c r="AC115" s="436"/>
      <c r="AD115" s="436"/>
      <c r="AE115" s="436"/>
      <c r="AF115" s="436"/>
      <c r="AG115" s="436"/>
      <c r="AH115" s="436"/>
      <c r="AI115" s="436"/>
      <c r="AJ115" s="436"/>
      <c r="AK115" s="436"/>
      <c r="AL115" s="436"/>
      <c r="AM115" s="436"/>
      <c r="AN115" s="407"/>
    </row>
    <row r="116" spans="1:40" ht="12.75" outlineLevel="1">
      <c r="A116" s="385" t="s">
        <v>663</v>
      </c>
      <c r="C116" s="443"/>
      <c r="D116" s="443"/>
      <c r="E116" s="416" t="s">
        <v>664</v>
      </c>
      <c r="F116" s="448" t="str">
        <f t="shared" si="2"/>
        <v>HARRIS ECOLOGY LECT</v>
      </c>
      <c r="G116" s="424">
        <v>17882.82</v>
      </c>
      <c r="H116" s="430">
        <v>0</v>
      </c>
      <c r="I116" s="430">
        <v>-467.39</v>
      </c>
      <c r="J116" s="430">
        <v>184.85</v>
      </c>
      <c r="K116" s="430">
        <v>0</v>
      </c>
      <c r="L116" s="430">
        <v>0</v>
      </c>
      <c r="M116" s="430">
        <f t="shared" si="3"/>
        <v>17600.28</v>
      </c>
      <c r="O116" s="416"/>
      <c r="P116" s="640"/>
      <c r="Q116" s="436"/>
      <c r="R116" s="436"/>
      <c r="S116" s="436"/>
      <c r="T116" s="436"/>
      <c r="U116" s="436"/>
      <c r="V116" s="436"/>
      <c r="W116" s="436"/>
      <c r="X116" s="436"/>
      <c r="Y116" s="436"/>
      <c r="Z116" s="436"/>
      <c r="AA116" s="436"/>
      <c r="AB116" s="436"/>
      <c r="AC116" s="436"/>
      <c r="AD116" s="436"/>
      <c r="AE116" s="436"/>
      <c r="AF116" s="436"/>
      <c r="AG116" s="436"/>
      <c r="AH116" s="436"/>
      <c r="AI116" s="436"/>
      <c r="AJ116" s="436"/>
      <c r="AK116" s="436"/>
      <c r="AL116" s="436"/>
      <c r="AM116" s="436"/>
      <c r="AN116" s="407"/>
    </row>
    <row r="117" spans="1:40" ht="12.75" outlineLevel="1">
      <c r="A117" s="385" t="s">
        <v>665</v>
      </c>
      <c r="C117" s="443"/>
      <c r="D117" s="443"/>
      <c r="E117" s="416" t="s">
        <v>666</v>
      </c>
      <c r="F117" s="448" t="str">
        <f t="shared" si="2"/>
        <v>HAYEK PROF ECON HIST</v>
      </c>
      <c r="G117" s="424">
        <v>505439.49</v>
      </c>
      <c r="H117" s="430">
        <v>0</v>
      </c>
      <c r="I117" s="430">
        <v>-13209.98</v>
      </c>
      <c r="J117" s="430">
        <v>5224.37</v>
      </c>
      <c r="K117" s="430">
        <v>0</v>
      </c>
      <c r="L117" s="430">
        <v>0</v>
      </c>
      <c r="M117" s="430">
        <f t="shared" si="3"/>
        <v>497453.88</v>
      </c>
      <c r="O117" s="416"/>
      <c r="P117" s="640"/>
      <c r="Q117" s="436"/>
      <c r="R117" s="436"/>
      <c r="S117" s="436"/>
      <c r="T117" s="436"/>
      <c r="U117" s="436"/>
      <c r="V117" s="436"/>
      <c r="W117" s="436"/>
      <c r="X117" s="436"/>
      <c r="Y117" s="436"/>
      <c r="Z117" s="436"/>
      <c r="AA117" s="436"/>
      <c r="AB117" s="436"/>
      <c r="AC117" s="436"/>
      <c r="AD117" s="436"/>
      <c r="AE117" s="436"/>
      <c r="AF117" s="436"/>
      <c r="AG117" s="436"/>
      <c r="AH117" s="436"/>
      <c r="AI117" s="436"/>
      <c r="AJ117" s="436"/>
      <c r="AK117" s="436"/>
      <c r="AL117" s="436"/>
      <c r="AM117" s="436"/>
      <c r="AN117" s="407"/>
    </row>
    <row r="118" spans="1:40" ht="12.75" outlineLevel="1">
      <c r="A118" s="385" t="s">
        <v>667</v>
      </c>
      <c r="C118" s="443"/>
      <c r="D118" s="443"/>
      <c r="E118" s="416" t="s">
        <v>668</v>
      </c>
      <c r="F118" s="448" t="str">
        <f t="shared" si="2"/>
        <v>E DES LEE FAM PROF</v>
      </c>
      <c r="G118" s="424">
        <v>855283.72</v>
      </c>
      <c r="H118" s="430">
        <v>0</v>
      </c>
      <c r="I118" s="430">
        <v>-22353.38</v>
      </c>
      <c r="J118" s="430">
        <v>8840.47</v>
      </c>
      <c r="K118" s="430">
        <v>0</v>
      </c>
      <c r="L118" s="430">
        <v>0</v>
      </c>
      <c r="M118" s="430">
        <f t="shared" si="3"/>
        <v>841770.8099999999</v>
      </c>
      <c r="O118" s="416"/>
      <c r="P118" s="640"/>
      <c r="Q118" s="436"/>
      <c r="R118" s="436"/>
      <c r="S118" s="436"/>
      <c r="T118" s="436"/>
      <c r="U118" s="436"/>
      <c r="V118" s="436"/>
      <c r="W118" s="436"/>
      <c r="X118" s="436"/>
      <c r="Y118" s="436"/>
      <c r="Z118" s="436"/>
      <c r="AA118" s="436"/>
      <c r="AB118" s="436"/>
      <c r="AC118" s="436"/>
      <c r="AD118" s="436"/>
      <c r="AE118" s="436"/>
      <c r="AF118" s="436"/>
      <c r="AG118" s="436"/>
      <c r="AH118" s="436"/>
      <c r="AI118" s="436"/>
      <c r="AJ118" s="436"/>
      <c r="AK118" s="436"/>
      <c r="AL118" s="436"/>
      <c r="AM118" s="436"/>
      <c r="AN118" s="407"/>
    </row>
    <row r="119" spans="1:40" ht="12.75" outlineLevel="1">
      <c r="A119" s="385" t="s">
        <v>669</v>
      </c>
      <c r="C119" s="443"/>
      <c r="D119" s="443"/>
      <c r="E119" s="416" t="s">
        <v>670</v>
      </c>
      <c r="F119" s="448" t="str">
        <f t="shared" si="2"/>
        <v>D LEE FAMILY PROF II</v>
      </c>
      <c r="G119" s="424">
        <v>715712.07</v>
      </c>
      <c r="H119" s="430">
        <v>0</v>
      </c>
      <c r="I119" s="430">
        <v>-18705.58</v>
      </c>
      <c r="J119" s="430">
        <v>7397.8</v>
      </c>
      <c r="K119" s="430">
        <v>0</v>
      </c>
      <c r="L119" s="430">
        <v>0</v>
      </c>
      <c r="M119" s="430">
        <f t="shared" si="3"/>
        <v>704404.29</v>
      </c>
      <c r="O119" s="416"/>
      <c r="P119" s="640"/>
      <c r="Q119" s="436"/>
      <c r="R119" s="436"/>
      <c r="S119" s="436"/>
      <c r="T119" s="436"/>
      <c r="U119" s="436"/>
      <c r="V119" s="436"/>
      <c r="W119" s="436"/>
      <c r="X119" s="436"/>
      <c r="Y119" s="436"/>
      <c r="Z119" s="436"/>
      <c r="AA119" s="436"/>
      <c r="AB119" s="436"/>
      <c r="AC119" s="436"/>
      <c r="AD119" s="436"/>
      <c r="AE119" s="436"/>
      <c r="AF119" s="436"/>
      <c r="AG119" s="436"/>
      <c r="AH119" s="436"/>
      <c r="AI119" s="436"/>
      <c r="AJ119" s="436"/>
      <c r="AK119" s="436"/>
      <c r="AL119" s="436"/>
      <c r="AM119" s="436"/>
      <c r="AN119" s="407"/>
    </row>
    <row r="120" spans="1:40" ht="12.75" outlineLevel="1">
      <c r="A120" s="385" t="s">
        <v>671</v>
      </c>
      <c r="C120" s="443"/>
      <c r="D120" s="443"/>
      <c r="E120" s="416" t="s">
        <v>672</v>
      </c>
      <c r="F120" s="448" t="str">
        <f t="shared" si="2"/>
        <v>D LEE ART EDUC</v>
      </c>
      <c r="G120" s="424">
        <v>672243.05</v>
      </c>
      <c r="H120" s="430">
        <v>0</v>
      </c>
      <c r="I120" s="430">
        <v>-17569.49</v>
      </c>
      <c r="J120" s="430">
        <v>6948.48</v>
      </c>
      <c r="K120" s="430">
        <v>0</v>
      </c>
      <c r="L120" s="430">
        <v>0</v>
      </c>
      <c r="M120" s="430">
        <f t="shared" si="3"/>
        <v>661622.04</v>
      </c>
      <c r="O120" s="416"/>
      <c r="P120" s="640"/>
      <c r="Q120" s="436"/>
      <c r="R120" s="436"/>
      <c r="S120" s="436"/>
      <c r="T120" s="436"/>
      <c r="U120" s="436"/>
      <c r="V120" s="436"/>
      <c r="W120" s="436"/>
      <c r="X120" s="436"/>
      <c r="Y120" s="436"/>
      <c r="Z120" s="436"/>
      <c r="AA120" s="436"/>
      <c r="AB120" s="436"/>
      <c r="AC120" s="436"/>
      <c r="AD120" s="436"/>
      <c r="AE120" s="436"/>
      <c r="AF120" s="436"/>
      <c r="AG120" s="436"/>
      <c r="AH120" s="436"/>
      <c r="AI120" s="436"/>
      <c r="AJ120" s="436"/>
      <c r="AK120" s="436"/>
      <c r="AL120" s="436"/>
      <c r="AM120" s="436"/>
      <c r="AN120" s="407"/>
    </row>
    <row r="121" spans="1:40" ht="12.75" outlineLevel="1">
      <c r="A121" s="385" t="s">
        <v>673</v>
      </c>
      <c r="C121" s="443"/>
      <c r="D121" s="443"/>
      <c r="E121" s="416" t="s">
        <v>674</v>
      </c>
      <c r="F121" s="448" t="str">
        <f t="shared" si="2"/>
        <v>LEE PROF MUSEUM HIST</v>
      </c>
      <c r="G121" s="424">
        <v>672243.05</v>
      </c>
      <c r="H121" s="430">
        <v>0</v>
      </c>
      <c r="I121" s="430">
        <v>-17569.49</v>
      </c>
      <c r="J121" s="430">
        <v>6948.48</v>
      </c>
      <c r="K121" s="430">
        <v>0</v>
      </c>
      <c r="L121" s="430">
        <v>0</v>
      </c>
      <c r="M121" s="430">
        <f t="shared" si="3"/>
        <v>661622.04</v>
      </c>
      <c r="O121" s="416"/>
      <c r="P121" s="640"/>
      <c r="Q121" s="436"/>
      <c r="R121" s="436"/>
      <c r="S121" s="436"/>
      <c r="T121" s="436"/>
      <c r="U121" s="436"/>
      <c r="V121" s="436"/>
      <c r="W121" s="436"/>
      <c r="X121" s="436"/>
      <c r="Y121" s="436"/>
      <c r="Z121" s="436"/>
      <c r="AA121" s="436"/>
      <c r="AB121" s="436"/>
      <c r="AC121" s="436"/>
      <c r="AD121" s="436"/>
      <c r="AE121" s="436"/>
      <c r="AF121" s="436"/>
      <c r="AG121" s="436"/>
      <c r="AH121" s="436"/>
      <c r="AI121" s="436"/>
      <c r="AJ121" s="436"/>
      <c r="AK121" s="436"/>
      <c r="AL121" s="436"/>
      <c r="AM121" s="436"/>
      <c r="AN121" s="407"/>
    </row>
    <row r="122" spans="1:40" ht="12.75" outlineLevel="1">
      <c r="A122" s="385" t="s">
        <v>675</v>
      </c>
      <c r="C122" s="443"/>
      <c r="D122" s="443"/>
      <c r="E122" s="416" t="s">
        <v>676</v>
      </c>
      <c r="F122" s="448" t="str">
        <f t="shared" si="2"/>
        <v>LEE MUSIC EDUCATION</v>
      </c>
      <c r="G122" s="424">
        <v>664080.56</v>
      </c>
      <c r="H122" s="430">
        <v>0</v>
      </c>
      <c r="I122" s="430">
        <v>-17356.15</v>
      </c>
      <c r="J122" s="430">
        <v>6864.12</v>
      </c>
      <c r="K122" s="430">
        <v>0</v>
      </c>
      <c r="L122" s="430">
        <v>0</v>
      </c>
      <c r="M122" s="430">
        <f t="shared" si="3"/>
        <v>653588.53</v>
      </c>
      <c r="O122" s="416"/>
      <c r="P122" s="640"/>
      <c r="Q122" s="436"/>
      <c r="R122" s="436"/>
      <c r="S122" s="436"/>
      <c r="T122" s="436"/>
      <c r="U122" s="436"/>
      <c r="V122" s="436"/>
      <c r="W122" s="436"/>
      <c r="X122" s="436"/>
      <c r="Y122" s="436"/>
      <c r="Z122" s="436"/>
      <c r="AA122" s="436"/>
      <c r="AB122" s="436"/>
      <c r="AC122" s="436"/>
      <c r="AD122" s="436"/>
      <c r="AE122" s="436"/>
      <c r="AF122" s="436"/>
      <c r="AG122" s="436"/>
      <c r="AH122" s="436"/>
      <c r="AI122" s="436"/>
      <c r="AJ122" s="436"/>
      <c r="AK122" s="436"/>
      <c r="AL122" s="436"/>
      <c r="AM122" s="436"/>
      <c r="AN122" s="407"/>
    </row>
    <row r="123" spans="1:40" ht="12.75" outlineLevel="1">
      <c r="A123" s="385" t="s">
        <v>677</v>
      </c>
      <c r="C123" s="443"/>
      <c r="D123" s="443"/>
      <c r="E123" s="416" t="s">
        <v>678</v>
      </c>
      <c r="F123" s="448" t="str">
        <f t="shared" si="2"/>
        <v>LEE PROF BOTANICAL</v>
      </c>
      <c r="G123" s="424">
        <v>664042.69</v>
      </c>
      <c r="H123" s="430">
        <v>0</v>
      </c>
      <c r="I123" s="430">
        <v>-17355.18</v>
      </c>
      <c r="J123" s="430">
        <v>6863.76</v>
      </c>
      <c r="K123" s="430">
        <v>0</v>
      </c>
      <c r="L123" s="430">
        <v>0</v>
      </c>
      <c r="M123" s="430">
        <f t="shared" si="3"/>
        <v>653551.2699999999</v>
      </c>
      <c r="O123" s="416"/>
      <c r="P123" s="640"/>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07"/>
    </row>
    <row r="124" spans="1:40" ht="12.75" outlineLevel="1">
      <c r="A124" s="385" t="s">
        <v>679</v>
      </c>
      <c r="C124" s="443"/>
      <c r="D124" s="443"/>
      <c r="E124" s="416" t="s">
        <v>680</v>
      </c>
      <c r="F124" s="448" t="str">
        <f t="shared" si="2"/>
        <v>LEE PROF ZOO STUDIES</v>
      </c>
      <c r="G124" s="424">
        <v>664215.3</v>
      </c>
      <c r="H124" s="430">
        <v>0</v>
      </c>
      <c r="I124" s="430">
        <v>-17359.69</v>
      </c>
      <c r="J124" s="430">
        <v>6865.52</v>
      </c>
      <c r="K124" s="430">
        <v>0</v>
      </c>
      <c r="L124" s="430">
        <v>0</v>
      </c>
      <c r="M124" s="430">
        <f t="shared" si="3"/>
        <v>653721.1300000001</v>
      </c>
      <c r="O124" s="416"/>
      <c r="P124" s="640"/>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07"/>
    </row>
    <row r="125" spans="1:40" ht="12.75" outlineLevel="1">
      <c r="A125" s="385" t="s">
        <v>681</v>
      </c>
      <c r="C125" s="443"/>
      <c r="D125" s="443"/>
      <c r="E125" s="416" t="s">
        <v>682</v>
      </c>
      <c r="F125" s="448" t="str">
        <f t="shared" si="2"/>
        <v>D LEE PROF URBAN EDU</v>
      </c>
      <c r="G125" s="424">
        <v>656131.81</v>
      </c>
      <c r="H125" s="430">
        <v>0</v>
      </c>
      <c r="I125" s="430">
        <v>-17148.41</v>
      </c>
      <c r="J125" s="430">
        <v>6781.97</v>
      </c>
      <c r="K125" s="430">
        <v>0</v>
      </c>
      <c r="L125" s="430">
        <v>0</v>
      </c>
      <c r="M125" s="430">
        <f t="shared" si="3"/>
        <v>645765.37</v>
      </c>
      <c r="O125" s="416"/>
      <c r="P125" s="640"/>
      <c r="Q125" s="436"/>
      <c r="R125" s="436"/>
      <c r="S125" s="436"/>
      <c r="T125" s="436"/>
      <c r="U125" s="436"/>
      <c r="V125" s="436"/>
      <c r="W125" s="436"/>
      <c r="X125" s="436"/>
      <c r="Y125" s="436"/>
      <c r="Z125" s="436"/>
      <c r="AA125" s="436"/>
      <c r="AB125" s="436"/>
      <c r="AC125" s="436"/>
      <c r="AD125" s="436"/>
      <c r="AE125" s="436"/>
      <c r="AF125" s="436"/>
      <c r="AG125" s="436"/>
      <c r="AH125" s="436"/>
      <c r="AI125" s="436"/>
      <c r="AJ125" s="436"/>
      <c r="AK125" s="436"/>
      <c r="AL125" s="436"/>
      <c r="AM125" s="436"/>
      <c r="AN125" s="407"/>
    </row>
    <row r="126" spans="1:40" ht="12.75" outlineLevel="1">
      <c r="A126" s="385" t="s">
        <v>683</v>
      </c>
      <c r="C126" s="443"/>
      <c r="D126" s="443"/>
      <c r="E126" s="416" t="s">
        <v>684</v>
      </c>
      <c r="F126" s="448" t="str">
        <f t="shared" si="2"/>
        <v>D LEE PROF TUTORIAL</v>
      </c>
      <c r="G126" s="424">
        <v>656215.68</v>
      </c>
      <c r="H126" s="430">
        <v>0</v>
      </c>
      <c r="I126" s="430">
        <v>-17150.6</v>
      </c>
      <c r="J126" s="430">
        <v>6782.83</v>
      </c>
      <c r="K126" s="430">
        <v>0</v>
      </c>
      <c r="L126" s="430">
        <v>0</v>
      </c>
      <c r="M126" s="430">
        <f t="shared" si="3"/>
        <v>645847.91</v>
      </c>
      <c r="O126" s="416"/>
      <c r="P126" s="640"/>
      <c r="Q126" s="436"/>
      <c r="R126" s="436"/>
      <c r="S126" s="436"/>
      <c r="T126" s="436"/>
      <c r="U126" s="436"/>
      <c r="V126" s="436"/>
      <c r="W126" s="436"/>
      <c r="X126" s="436"/>
      <c r="Y126" s="436"/>
      <c r="Z126" s="436"/>
      <c r="AA126" s="436"/>
      <c r="AB126" s="436"/>
      <c r="AC126" s="436"/>
      <c r="AD126" s="436"/>
      <c r="AE126" s="436"/>
      <c r="AF126" s="436"/>
      <c r="AG126" s="436"/>
      <c r="AH126" s="436"/>
      <c r="AI126" s="436"/>
      <c r="AJ126" s="436"/>
      <c r="AK126" s="436"/>
      <c r="AL126" s="436"/>
      <c r="AM126" s="436"/>
      <c r="AN126" s="407"/>
    </row>
    <row r="127" spans="1:40" ht="12.75" outlineLevel="1">
      <c r="A127" s="385" t="s">
        <v>685</v>
      </c>
      <c r="C127" s="443"/>
      <c r="D127" s="443"/>
      <c r="E127" s="416" t="s">
        <v>686</v>
      </c>
      <c r="F127" s="448" t="str">
        <f t="shared" si="2"/>
        <v>MCDONNELL PROFESSOR</v>
      </c>
      <c r="G127" s="424">
        <v>648575.94</v>
      </c>
      <c r="H127" s="430">
        <v>2500</v>
      </c>
      <c r="I127" s="430">
        <v>-17038.91</v>
      </c>
      <c r="J127" s="430">
        <v>6819.44</v>
      </c>
      <c r="K127" s="430">
        <v>0</v>
      </c>
      <c r="L127" s="430">
        <v>0</v>
      </c>
      <c r="M127" s="430">
        <f t="shared" si="3"/>
        <v>640856.4699999999</v>
      </c>
      <c r="O127" s="416"/>
      <c r="P127" s="640"/>
      <c r="Q127" s="436"/>
      <c r="R127" s="436"/>
      <c r="S127" s="436"/>
      <c r="T127" s="436"/>
      <c r="U127" s="436"/>
      <c r="V127" s="436"/>
      <c r="W127" s="436"/>
      <c r="X127" s="436"/>
      <c r="Y127" s="436"/>
      <c r="Z127" s="436"/>
      <c r="AA127" s="436"/>
      <c r="AB127" s="436"/>
      <c r="AC127" s="436"/>
      <c r="AD127" s="436"/>
      <c r="AE127" s="436"/>
      <c r="AF127" s="436"/>
      <c r="AG127" s="436"/>
      <c r="AH127" s="436"/>
      <c r="AI127" s="436"/>
      <c r="AJ127" s="436"/>
      <c r="AK127" s="436"/>
      <c r="AL127" s="436"/>
      <c r="AM127" s="436"/>
      <c r="AN127" s="407"/>
    </row>
    <row r="128" spans="1:40" ht="12.75" outlineLevel="1">
      <c r="A128" s="385" t="s">
        <v>687</v>
      </c>
      <c r="C128" s="443"/>
      <c r="D128" s="443"/>
      <c r="E128" s="416" t="s">
        <v>688</v>
      </c>
      <c r="F128" s="448" t="str">
        <f t="shared" si="2"/>
        <v>D LEE PUBLIC POLICY</v>
      </c>
      <c r="G128" s="424">
        <v>533203.86</v>
      </c>
      <c r="H128" s="430">
        <v>0</v>
      </c>
      <c r="I128" s="430">
        <v>-13935.62</v>
      </c>
      <c r="J128" s="430">
        <v>5511.36</v>
      </c>
      <c r="K128" s="430">
        <v>0</v>
      </c>
      <c r="L128" s="430">
        <v>0</v>
      </c>
      <c r="M128" s="430">
        <f t="shared" si="3"/>
        <v>524779.6</v>
      </c>
      <c r="O128" s="416"/>
      <c r="P128" s="640"/>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07"/>
    </row>
    <row r="129" spans="1:40" ht="12.75" outlineLevel="1">
      <c r="A129" s="385" t="s">
        <v>689</v>
      </c>
      <c r="C129" s="443"/>
      <c r="D129" s="443"/>
      <c r="E129" s="416" t="s">
        <v>690</v>
      </c>
      <c r="F129" s="448" t="str">
        <f t="shared" si="2"/>
        <v>D LEE YOUTH VIOLENC</v>
      </c>
      <c r="G129" s="424">
        <v>533225.64</v>
      </c>
      <c r="H129" s="430">
        <v>0</v>
      </c>
      <c r="I129" s="430">
        <v>-13936.19</v>
      </c>
      <c r="J129" s="430">
        <v>5511.58</v>
      </c>
      <c r="K129" s="430">
        <v>0</v>
      </c>
      <c r="L129" s="430">
        <v>0</v>
      </c>
      <c r="M129" s="430">
        <f t="shared" si="3"/>
        <v>524801.03</v>
      </c>
      <c r="O129" s="416"/>
      <c r="P129" s="640"/>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07"/>
    </row>
    <row r="130" spans="1:40" ht="12.75" outlineLevel="1">
      <c r="A130" s="385" t="s">
        <v>691</v>
      </c>
      <c r="C130" s="443"/>
      <c r="D130" s="443"/>
      <c r="E130" s="416" t="s">
        <v>692</v>
      </c>
      <c r="F130" s="448" t="str">
        <f t="shared" si="2"/>
        <v>GREEK PROFESSORSHIP</v>
      </c>
      <c r="G130" s="424">
        <v>835826.41</v>
      </c>
      <c r="H130" s="430">
        <v>0</v>
      </c>
      <c r="I130" s="430">
        <v>-21842.23</v>
      </c>
      <c r="J130" s="430">
        <v>8639.37</v>
      </c>
      <c r="K130" s="430">
        <v>0</v>
      </c>
      <c r="L130" s="430">
        <v>0</v>
      </c>
      <c r="M130" s="430">
        <f t="shared" si="3"/>
        <v>822623.55</v>
      </c>
      <c r="O130" s="416"/>
      <c r="P130" s="640"/>
      <c r="Q130" s="436"/>
      <c r="R130" s="436"/>
      <c r="S130" s="436"/>
      <c r="T130" s="436"/>
      <c r="U130" s="436"/>
      <c r="V130" s="436"/>
      <c r="W130" s="436"/>
      <c r="X130" s="436"/>
      <c r="Y130" s="436"/>
      <c r="Z130" s="436"/>
      <c r="AA130" s="436"/>
      <c r="AB130" s="436"/>
      <c r="AC130" s="436"/>
      <c r="AD130" s="436"/>
      <c r="AE130" s="436"/>
      <c r="AF130" s="436"/>
      <c r="AG130" s="436"/>
      <c r="AH130" s="436"/>
      <c r="AI130" s="436"/>
      <c r="AJ130" s="436"/>
      <c r="AK130" s="436"/>
      <c r="AL130" s="436"/>
      <c r="AM130" s="436"/>
      <c r="AN130" s="407"/>
    </row>
    <row r="131" spans="1:40" ht="12.75" outlineLevel="1">
      <c r="A131" s="385" t="s">
        <v>693</v>
      </c>
      <c r="C131" s="443"/>
      <c r="D131" s="443"/>
      <c r="E131" s="416" t="s">
        <v>694</v>
      </c>
      <c r="F131" s="448" t="str">
        <f t="shared" si="2"/>
        <v>MCFERRIN END ARTS</v>
      </c>
      <c r="G131" s="424">
        <v>26422.51</v>
      </c>
      <c r="H131" s="430">
        <v>0</v>
      </c>
      <c r="I131" s="430">
        <v>-690.56</v>
      </c>
      <c r="J131" s="430">
        <v>273.11</v>
      </c>
      <c r="K131" s="430">
        <v>0</v>
      </c>
      <c r="L131" s="430">
        <v>0</v>
      </c>
      <c r="M131" s="430">
        <f t="shared" si="3"/>
        <v>26005.059999999998</v>
      </c>
      <c r="O131" s="416"/>
      <c r="P131" s="640"/>
      <c r="Q131" s="436"/>
      <c r="R131" s="436"/>
      <c r="S131" s="436"/>
      <c r="T131" s="436"/>
      <c r="U131" s="436"/>
      <c r="V131" s="436"/>
      <c r="W131" s="436"/>
      <c r="X131" s="436"/>
      <c r="Y131" s="436"/>
      <c r="Z131" s="436"/>
      <c r="AA131" s="436"/>
      <c r="AB131" s="436"/>
      <c r="AC131" s="436"/>
      <c r="AD131" s="436"/>
      <c r="AE131" s="436"/>
      <c r="AF131" s="436"/>
      <c r="AG131" s="436"/>
      <c r="AH131" s="436"/>
      <c r="AI131" s="436"/>
      <c r="AJ131" s="436"/>
      <c r="AK131" s="436"/>
      <c r="AL131" s="436"/>
      <c r="AM131" s="436"/>
      <c r="AN131" s="407"/>
    </row>
    <row r="132" spans="1:40" ht="12.75" outlineLevel="1">
      <c r="A132" s="385" t="s">
        <v>695</v>
      </c>
      <c r="C132" s="443"/>
      <c r="D132" s="443"/>
      <c r="E132" s="416" t="s">
        <v>696</v>
      </c>
      <c r="F132" s="448" t="str">
        <f t="shared" si="2"/>
        <v>KENNETH MILLER ENDOW</v>
      </c>
      <c r="G132" s="424">
        <v>9824.36</v>
      </c>
      <c r="H132" s="430">
        <v>0</v>
      </c>
      <c r="I132" s="430">
        <v>-256.77</v>
      </c>
      <c r="J132" s="430">
        <v>101.54</v>
      </c>
      <c r="K132" s="430">
        <v>0</v>
      </c>
      <c r="L132" s="430">
        <v>0</v>
      </c>
      <c r="M132" s="430">
        <f t="shared" si="3"/>
        <v>9669.130000000001</v>
      </c>
      <c r="O132" s="416"/>
      <c r="P132" s="640"/>
      <c r="Q132" s="436"/>
      <c r="R132" s="436"/>
      <c r="S132" s="436"/>
      <c r="T132" s="436"/>
      <c r="U132" s="436"/>
      <c r="V132" s="436"/>
      <c r="W132" s="436"/>
      <c r="X132" s="436"/>
      <c r="Y132" s="436"/>
      <c r="Z132" s="436"/>
      <c r="AA132" s="436"/>
      <c r="AB132" s="436"/>
      <c r="AC132" s="436"/>
      <c r="AD132" s="436"/>
      <c r="AE132" s="436"/>
      <c r="AF132" s="436"/>
      <c r="AG132" s="436"/>
      <c r="AH132" s="436"/>
      <c r="AI132" s="436"/>
      <c r="AJ132" s="436"/>
      <c r="AK132" s="436"/>
      <c r="AL132" s="436"/>
      <c r="AM132" s="436"/>
      <c r="AN132" s="407"/>
    </row>
    <row r="133" spans="1:40" ht="12.75" outlineLevel="1">
      <c r="A133" s="385" t="s">
        <v>697</v>
      </c>
      <c r="C133" s="443"/>
      <c r="D133" s="443"/>
      <c r="E133" s="416" t="s">
        <v>698</v>
      </c>
      <c r="F133" s="448" t="str">
        <f t="shared" si="2"/>
        <v>MOOG NURSING PROF</v>
      </c>
      <c r="G133" s="424">
        <v>903355.74</v>
      </c>
      <c r="H133" s="430">
        <v>0</v>
      </c>
      <c r="I133" s="430">
        <v>-23609.76</v>
      </c>
      <c r="J133" s="430">
        <v>9337.34</v>
      </c>
      <c r="K133" s="430">
        <v>0</v>
      </c>
      <c r="L133" s="430">
        <v>0</v>
      </c>
      <c r="M133" s="430">
        <f t="shared" si="3"/>
        <v>889083.32</v>
      </c>
      <c r="O133" s="416"/>
      <c r="P133" s="640"/>
      <c r="Q133" s="436"/>
      <c r="R133" s="436"/>
      <c r="S133" s="436"/>
      <c r="T133" s="436"/>
      <c r="U133" s="436"/>
      <c r="V133" s="436"/>
      <c r="W133" s="436"/>
      <c r="X133" s="436"/>
      <c r="Y133" s="436"/>
      <c r="Z133" s="436"/>
      <c r="AA133" s="436"/>
      <c r="AB133" s="436"/>
      <c r="AC133" s="436"/>
      <c r="AD133" s="436"/>
      <c r="AE133" s="436"/>
      <c r="AF133" s="436"/>
      <c r="AG133" s="436"/>
      <c r="AH133" s="436"/>
      <c r="AI133" s="436"/>
      <c r="AJ133" s="436"/>
      <c r="AK133" s="436"/>
      <c r="AL133" s="436"/>
      <c r="AM133" s="436"/>
      <c r="AN133" s="407"/>
    </row>
    <row r="134" spans="1:40" ht="12.75" outlineLevel="1">
      <c r="A134" s="385" t="s">
        <v>699</v>
      </c>
      <c r="C134" s="443"/>
      <c r="D134" s="443"/>
      <c r="E134" s="416" t="s">
        <v>700</v>
      </c>
      <c r="F134" s="448" t="str">
        <f t="shared" si="2"/>
        <v>PELICAN LECTURE</v>
      </c>
      <c r="G134" s="424">
        <v>31208.51</v>
      </c>
      <c r="H134" s="430">
        <v>0</v>
      </c>
      <c r="I134" s="430">
        <v>-815.65</v>
      </c>
      <c r="J134" s="430">
        <v>322.59</v>
      </c>
      <c r="K134" s="430">
        <v>0</v>
      </c>
      <c r="L134" s="430">
        <v>0</v>
      </c>
      <c r="M134" s="430">
        <f t="shared" si="3"/>
        <v>30715.449999999997</v>
      </c>
      <c r="O134" s="416"/>
      <c r="P134" s="640"/>
      <c r="Q134" s="436"/>
      <c r="R134" s="436"/>
      <c r="S134" s="436"/>
      <c r="T134" s="436"/>
      <c r="U134" s="436"/>
      <c r="V134" s="436"/>
      <c r="W134" s="436"/>
      <c r="X134" s="436"/>
      <c r="Y134" s="436"/>
      <c r="Z134" s="436"/>
      <c r="AA134" s="436"/>
      <c r="AB134" s="436"/>
      <c r="AC134" s="436"/>
      <c r="AD134" s="436"/>
      <c r="AE134" s="436"/>
      <c r="AF134" s="436"/>
      <c r="AG134" s="436"/>
      <c r="AH134" s="436"/>
      <c r="AI134" s="436"/>
      <c r="AJ134" s="436"/>
      <c r="AK134" s="436"/>
      <c r="AL134" s="436"/>
      <c r="AM134" s="436"/>
      <c r="AN134" s="407"/>
    </row>
    <row r="135" spans="1:40" ht="12.75" outlineLevel="1">
      <c r="A135" s="385" t="s">
        <v>701</v>
      </c>
      <c r="C135" s="443"/>
      <c r="D135" s="443"/>
      <c r="E135" s="416" t="s">
        <v>702</v>
      </c>
      <c r="F135" s="448" t="str">
        <f t="shared" si="2"/>
        <v>WM ORTHWEIN PROF SCI</v>
      </c>
      <c r="G135" s="424">
        <v>680036.98</v>
      </c>
      <c r="H135" s="430">
        <v>0</v>
      </c>
      <c r="I135" s="430">
        <v>-17773.2</v>
      </c>
      <c r="J135" s="430">
        <v>7029.05</v>
      </c>
      <c r="K135" s="430">
        <v>0</v>
      </c>
      <c r="L135" s="430">
        <v>0</v>
      </c>
      <c r="M135" s="430">
        <f t="shared" si="3"/>
        <v>669292.8300000001</v>
      </c>
      <c r="O135" s="416"/>
      <c r="P135" s="640"/>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6"/>
      <c r="AL135" s="436"/>
      <c r="AM135" s="436"/>
      <c r="AN135" s="407"/>
    </row>
    <row r="136" spans="1:40" ht="12.75" outlineLevel="1">
      <c r="A136" s="385" t="s">
        <v>703</v>
      </c>
      <c r="C136" s="443"/>
      <c r="D136" s="443"/>
      <c r="E136" s="416" t="s">
        <v>704</v>
      </c>
      <c r="F136" s="448" t="str">
        <f t="shared" si="2"/>
        <v>PRIMM LECTURE SERIES</v>
      </c>
      <c r="G136" s="424">
        <v>61690.62</v>
      </c>
      <c r="H136" s="430">
        <v>0</v>
      </c>
      <c r="I136" s="430">
        <v>-1612.33</v>
      </c>
      <c r="J136" s="430">
        <v>637.66</v>
      </c>
      <c r="K136" s="430">
        <v>0</v>
      </c>
      <c r="L136" s="430">
        <v>0</v>
      </c>
      <c r="M136" s="430">
        <f t="shared" si="3"/>
        <v>60715.950000000004</v>
      </c>
      <c r="O136" s="416"/>
      <c r="P136" s="640"/>
      <c r="Q136" s="436"/>
      <c r="R136" s="436"/>
      <c r="S136" s="436"/>
      <c r="T136" s="436"/>
      <c r="U136" s="436"/>
      <c r="V136" s="436"/>
      <c r="W136" s="436"/>
      <c r="X136" s="436"/>
      <c r="Y136" s="436"/>
      <c r="Z136" s="436"/>
      <c r="AA136" s="436"/>
      <c r="AB136" s="436"/>
      <c r="AC136" s="436"/>
      <c r="AD136" s="436"/>
      <c r="AE136" s="436"/>
      <c r="AF136" s="436"/>
      <c r="AG136" s="436"/>
      <c r="AH136" s="436"/>
      <c r="AI136" s="436"/>
      <c r="AJ136" s="436"/>
      <c r="AK136" s="436"/>
      <c r="AL136" s="436"/>
      <c r="AM136" s="436"/>
      <c r="AN136" s="407"/>
    </row>
    <row r="137" spans="1:40" ht="12.75" outlineLevel="1">
      <c r="A137" s="385" t="s">
        <v>705</v>
      </c>
      <c r="C137" s="443"/>
      <c r="D137" s="443"/>
      <c r="E137" s="416" t="s">
        <v>706</v>
      </c>
      <c r="F137" s="448" t="str">
        <f aca="true" t="shared" si="4" ref="F137:F200">UPPER(E137)</f>
        <v>VAN UUM FD SHEAR IN</v>
      </c>
      <c r="G137" s="424">
        <v>34335.35</v>
      </c>
      <c r="H137" s="430">
        <v>0</v>
      </c>
      <c r="I137" s="430">
        <v>-271.67</v>
      </c>
      <c r="J137" s="430">
        <v>107.44</v>
      </c>
      <c r="K137" s="430">
        <v>0</v>
      </c>
      <c r="L137" s="430">
        <v>0</v>
      </c>
      <c r="M137" s="430">
        <f aca="true" t="shared" si="5" ref="M137:M200">G137+H137+I137+J137-K137+L137</f>
        <v>34171.12</v>
      </c>
      <c r="O137" s="416"/>
      <c r="P137" s="640"/>
      <c r="Q137" s="436"/>
      <c r="R137" s="436"/>
      <c r="S137" s="436"/>
      <c r="T137" s="436"/>
      <c r="U137" s="436"/>
      <c r="V137" s="436"/>
      <c r="W137" s="436"/>
      <c r="X137" s="436"/>
      <c r="Y137" s="436"/>
      <c r="Z137" s="436"/>
      <c r="AA137" s="436"/>
      <c r="AB137" s="436"/>
      <c r="AC137" s="436"/>
      <c r="AD137" s="436"/>
      <c r="AE137" s="436"/>
      <c r="AF137" s="436"/>
      <c r="AG137" s="436"/>
      <c r="AH137" s="436"/>
      <c r="AI137" s="436"/>
      <c r="AJ137" s="436"/>
      <c r="AK137" s="436"/>
      <c r="AL137" s="436"/>
      <c r="AM137" s="436"/>
      <c r="AN137" s="407"/>
    </row>
    <row r="138" spans="1:40" ht="12.75" outlineLevel="1">
      <c r="A138" s="385" t="s">
        <v>707</v>
      </c>
      <c r="C138" s="443"/>
      <c r="D138" s="443"/>
      <c r="E138" s="416" t="s">
        <v>708</v>
      </c>
      <c r="F138" s="448" t="str">
        <f t="shared" si="4"/>
        <v>PROF JAPAN STUDIES</v>
      </c>
      <c r="G138" s="424">
        <v>516095.57</v>
      </c>
      <c r="H138" s="430">
        <v>0</v>
      </c>
      <c r="I138" s="430">
        <v>-13488.49</v>
      </c>
      <c r="J138" s="430">
        <v>5334.51</v>
      </c>
      <c r="K138" s="430">
        <v>0</v>
      </c>
      <c r="L138" s="430">
        <v>0</v>
      </c>
      <c r="M138" s="430">
        <f t="shared" si="5"/>
        <v>507941.59</v>
      </c>
      <c r="O138" s="416"/>
      <c r="P138" s="640"/>
      <c r="Q138" s="436"/>
      <c r="R138" s="436"/>
      <c r="S138" s="436"/>
      <c r="T138" s="436"/>
      <c r="U138" s="436"/>
      <c r="V138" s="436"/>
      <c r="W138" s="436"/>
      <c r="X138" s="436"/>
      <c r="Y138" s="436"/>
      <c r="Z138" s="436"/>
      <c r="AA138" s="436"/>
      <c r="AB138" s="436"/>
      <c r="AC138" s="436"/>
      <c r="AD138" s="436"/>
      <c r="AE138" s="436"/>
      <c r="AF138" s="436"/>
      <c r="AG138" s="436"/>
      <c r="AH138" s="436"/>
      <c r="AI138" s="436"/>
      <c r="AJ138" s="436"/>
      <c r="AK138" s="436"/>
      <c r="AL138" s="436"/>
      <c r="AM138" s="436"/>
      <c r="AN138" s="407"/>
    </row>
    <row r="139" spans="1:40" ht="12.75" outlineLevel="1">
      <c r="A139" s="385" t="s">
        <v>709</v>
      </c>
      <c r="C139" s="443"/>
      <c r="D139" s="443"/>
      <c r="E139" s="416" t="s">
        <v>710</v>
      </c>
      <c r="F139" s="448" t="str">
        <f t="shared" si="4"/>
        <v>SHUMAN LIBRARY MEM</v>
      </c>
      <c r="G139" s="424">
        <v>6199.54</v>
      </c>
      <c r="H139" s="430">
        <v>0</v>
      </c>
      <c r="I139" s="430">
        <v>-162.01</v>
      </c>
      <c r="J139" s="430">
        <v>64.07</v>
      </c>
      <c r="K139" s="430">
        <v>0</v>
      </c>
      <c r="L139" s="430">
        <v>0</v>
      </c>
      <c r="M139" s="430">
        <f t="shared" si="5"/>
        <v>6101.599999999999</v>
      </c>
      <c r="O139" s="416"/>
      <c r="P139" s="640"/>
      <c r="Q139" s="436"/>
      <c r="R139" s="436"/>
      <c r="S139" s="436"/>
      <c r="T139" s="436"/>
      <c r="U139" s="436"/>
      <c r="V139" s="436"/>
      <c r="W139" s="436"/>
      <c r="X139" s="436"/>
      <c r="Y139" s="436"/>
      <c r="Z139" s="436"/>
      <c r="AA139" s="436"/>
      <c r="AB139" s="436"/>
      <c r="AC139" s="436"/>
      <c r="AD139" s="436"/>
      <c r="AE139" s="436"/>
      <c r="AF139" s="436"/>
      <c r="AG139" s="436"/>
      <c r="AH139" s="436"/>
      <c r="AI139" s="436"/>
      <c r="AJ139" s="436"/>
      <c r="AK139" s="436"/>
      <c r="AL139" s="436"/>
      <c r="AM139" s="436"/>
      <c r="AN139" s="407"/>
    </row>
    <row r="140" spans="1:40" ht="12.75" outlineLevel="1">
      <c r="A140" s="385" t="s">
        <v>711</v>
      </c>
      <c r="C140" s="443"/>
      <c r="D140" s="443"/>
      <c r="E140" s="416" t="s">
        <v>712</v>
      </c>
      <c r="F140" s="448" t="str">
        <f t="shared" si="4"/>
        <v>ST LOUIS STUDENT INV</v>
      </c>
      <c r="G140" s="424">
        <v>60294.34</v>
      </c>
      <c r="H140" s="430">
        <v>500</v>
      </c>
      <c r="I140" s="430">
        <v>839.56</v>
      </c>
      <c r="J140" s="430">
        <v>205.56</v>
      </c>
      <c r="K140" s="430">
        <v>0</v>
      </c>
      <c r="L140" s="430">
        <v>0</v>
      </c>
      <c r="M140" s="430">
        <f t="shared" si="5"/>
        <v>61839.45999999999</v>
      </c>
      <c r="O140" s="416"/>
      <c r="P140" s="640"/>
      <c r="Q140" s="436"/>
      <c r="R140" s="436"/>
      <c r="S140" s="436"/>
      <c r="T140" s="436"/>
      <c r="U140" s="436"/>
      <c r="V140" s="436"/>
      <c r="W140" s="436"/>
      <c r="X140" s="436"/>
      <c r="Y140" s="436"/>
      <c r="Z140" s="436"/>
      <c r="AA140" s="436"/>
      <c r="AB140" s="436"/>
      <c r="AC140" s="436"/>
      <c r="AD140" s="436"/>
      <c r="AE140" s="436"/>
      <c r="AF140" s="436"/>
      <c r="AG140" s="436"/>
      <c r="AH140" s="436"/>
      <c r="AI140" s="436"/>
      <c r="AJ140" s="436"/>
      <c r="AK140" s="436"/>
      <c r="AL140" s="436"/>
      <c r="AM140" s="436"/>
      <c r="AN140" s="407"/>
    </row>
    <row r="141" spans="1:40" ht="12.75" outlineLevel="1">
      <c r="A141" s="385" t="s">
        <v>713</v>
      </c>
      <c r="C141" s="443"/>
      <c r="D141" s="443"/>
      <c r="E141" s="416" t="s">
        <v>714</v>
      </c>
      <c r="F141" s="448" t="str">
        <f t="shared" si="4"/>
        <v>JEFFERSON SMURF PROF</v>
      </c>
      <c r="G141" s="424">
        <v>673006.47</v>
      </c>
      <c r="H141" s="430">
        <v>0</v>
      </c>
      <c r="I141" s="430">
        <v>-17589.44</v>
      </c>
      <c r="J141" s="430">
        <v>6956.41</v>
      </c>
      <c r="K141" s="430">
        <v>0</v>
      </c>
      <c r="L141" s="430">
        <v>0</v>
      </c>
      <c r="M141" s="430">
        <f t="shared" si="5"/>
        <v>662373.4400000001</v>
      </c>
      <c r="O141" s="416"/>
      <c r="P141" s="640"/>
      <c r="Q141" s="436"/>
      <c r="R141" s="436"/>
      <c r="S141" s="436"/>
      <c r="T141" s="436"/>
      <c r="U141" s="436"/>
      <c r="V141" s="436"/>
      <c r="W141" s="436"/>
      <c r="X141" s="436"/>
      <c r="Y141" s="436"/>
      <c r="Z141" s="436"/>
      <c r="AA141" s="436"/>
      <c r="AB141" s="436"/>
      <c r="AC141" s="436"/>
      <c r="AD141" s="436"/>
      <c r="AE141" s="436"/>
      <c r="AF141" s="436"/>
      <c r="AG141" s="436"/>
      <c r="AH141" s="436"/>
      <c r="AI141" s="436"/>
      <c r="AJ141" s="436"/>
      <c r="AK141" s="436"/>
      <c r="AL141" s="436"/>
      <c r="AM141" s="436"/>
      <c r="AN141" s="407"/>
    </row>
    <row r="142" spans="1:40" ht="12.75" outlineLevel="1">
      <c r="A142" s="385" t="s">
        <v>715</v>
      </c>
      <c r="C142" s="443"/>
      <c r="D142" s="443"/>
      <c r="E142" s="416" t="s">
        <v>716</v>
      </c>
      <c r="F142" s="448" t="str">
        <f t="shared" si="4"/>
        <v>TOMAZI MEM RESEARCH</v>
      </c>
      <c r="G142" s="424">
        <v>16808.78</v>
      </c>
      <c r="H142" s="430">
        <v>0</v>
      </c>
      <c r="I142" s="430">
        <v>-439.31</v>
      </c>
      <c r="J142" s="430">
        <v>173.74</v>
      </c>
      <c r="K142" s="430">
        <v>0</v>
      </c>
      <c r="L142" s="430">
        <v>0</v>
      </c>
      <c r="M142" s="430">
        <f t="shared" si="5"/>
        <v>16543.21</v>
      </c>
      <c r="O142" s="416"/>
      <c r="P142" s="640"/>
      <c r="Q142" s="436"/>
      <c r="R142" s="436"/>
      <c r="S142" s="436"/>
      <c r="T142" s="436"/>
      <c r="U142" s="436"/>
      <c r="V142" s="436"/>
      <c r="W142" s="436"/>
      <c r="X142" s="436"/>
      <c r="Y142" s="436"/>
      <c r="Z142" s="436"/>
      <c r="AA142" s="436"/>
      <c r="AB142" s="436"/>
      <c r="AC142" s="436"/>
      <c r="AD142" s="436"/>
      <c r="AE142" s="436"/>
      <c r="AF142" s="436"/>
      <c r="AG142" s="436"/>
      <c r="AH142" s="436"/>
      <c r="AI142" s="436"/>
      <c r="AJ142" s="436"/>
      <c r="AK142" s="436"/>
      <c r="AL142" s="436"/>
      <c r="AM142" s="436"/>
      <c r="AN142" s="407"/>
    </row>
    <row r="143" spans="1:40" ht="12.75" outlineLevel="1">
      <c r="A143" s="385" t="s">
        <v>717</v>
      </c>
      <c r="C143" s="443"/>
      <c r="D143" s="443"/>
      <c r="E143" s="416" t="s">
        <v>718</v>
      </c>
      <c r="F143" s="448" t="str">
        <f t="shared" si="4"/>
        <v>TSIANG CHINESE PROF</v>
      </c>
      <c r="G143" s="424">
        <v>685910</v>
      </c>
      <c r="H143" s="430">
        <v>0</v>
      </c>
      <c r="I143" s="430">
        <v>-17926.67</v>
      </c>
      <c r="J143" s="430">
        <v>7089.78</v>
      </c>
      <c r="K143" s="430">
        <v>0</v>
      </c>
      <c r="L143" s="430">
        <v>0</v>
      </c>
      <c r="M143" s="430">
        <f t="shared" si="5"/>
        <v>675073.11</v>
      </c>
      <c r="O143" s="416"/>
      <c r="P143" s="640"/>
      <c r="Q143" s="436"/>
      <c r="R143" s="436"/>
      <c r="S143" s="436"/>
      <c r="T143" s="436"/>
      <c r="U143" s="436"/>
      <c r="V143" s="436"/>
      <c r="W143" s="436"/>
      <c r="X143" s="436"/>
      <c r="Y143" s="436"/>
      <c r="Z143" s="436"/>
      <c r="AA143" s="436"/>
      <c r="AB143" s="436"/>
      <c r="AC143" s="436"/>
      <c r="AD143" s="436"/>
      <c r="AE143" s="436"/>
      <c r="AF143" s="436"/>
      <c r="AG143" s="436"/>
      <c r="AH143" s="436"/>
      <c r="AI143" s="436"/>
      <c r="AJ143" s="436"/>
      <c r="AK143" s="436"/>
      <c r="AL143" s="436"/>
      <c r="AM143" s="436"/>
      <c r="AN143" s="407"/>
    </row>
    <row r="144" spans="1:40" ht="12.75" outlineLevel="1">
      <c r="A144" s="385" t="s">
        <v>719</v>
      </c>
      <c r="C144" s="443"/>
      <c r="D144" s="443"/>
      <c r="E144" s="416" t="s">
        <v>720</v>
      </c>
      <c r="F144" s="448" t="str">
        <f t="shared" si="4"/>
        <v>AFRICAN-AMER SCHLP</v>
      </c>
      <c r="G144" s="424">
        <v>10474.03</v>
      </c>
      <c r="H144" s="430">
        <v>684.69</v>
      </c>
      <c r="I144" s="430">
        <v>-252.63</v>
      </c>
      <c r="J144" s="430">
        <v>143.81</v>
      </c>
      <c r="K144" s="430">
        <v>0</v>
      </c>
      <c r="L144" s="430">
        <v>57.36</v>
      </c>
      <c r="M144" s="430">
        <f t="shared" si="5"/>
        <v>11107.260000000002</v>
      </c>
      <c r="O144" s="416"/>
      <c r="P144" s="640"/>
      <c r="Q144" s="436"/>
      <c r="R144" s="436"/>
      <c r="S144" s="436"/>
      <c r="T144" s="436"/>
      <c r="U144" s="436"/>
      <c r="V144" s="436"/>
      <c r="W144" s="436"/>
      <c r="X144" s="436"/>
      <c r="Y144" s="436"/>
      <c r="Z144" s="436"/>
      <c r="AA144" s="436"/>
      <c r="AB144" s="436"/>
      <c r="AC144" s="436"/>
      <c r="AD144" s="436"/>
      <c r="AE144" s="436"/>
      <c r="AF144" s="436"/>
      <c r="AG144" s="436"/>
      <c r="AH144" s="436"/>
      <c r="AI144" s="436"/>
      <c r="AJ144" s="436"/>
      <c r="AK144" s="436"/>
      <c r="AL144" s="436"/>
      <c r="AM144" s="436"/>
      <c r="AN144" s="407"/>
    </row>
    <row r="145" spans="1:40" ht="12.75" outlineLevel="1">
      <c r="A145" s="385" t="s">
        <v>721</v>
      </c>
      <c r="C145" s="443"/>
      <c r="D145" s="443"/>
      <c r="E145" s="416" t="s">
        <v>722</v>
      </c>
      <c r="F145" s="448" t="str">
        <f t="shared" si="4"/>
        <v>ANDERSEN CONSULT SC</v>
      </c>
      <c r="G145" s="424">
        <v>19097.92</v>
      </c>
      <c r="H145" s="430">
        <v>0</v>
      </c>
      <c r="I145" s="430">
        <v>-260.79</v>
      </c>
      <c r="J145" s="430">
        <v>199.92</v>
      </c>
      <c r="K145" s="430">
        <v>0</v>
      </c>
      <c r="L145" s="430">
        <v>0</v>
      </c>
      <c r="M145" s="430">
        <f t="shared" si="5"/>
        <v>19037.049999999996</v>
      </c>
      <c r="O145" s="416"/>
      <c r="P145" s="640"/>
      <c r="Q145" s="436"/>
      <c r="R145" s="436"/>
      <c r="S145" s="436"/>
      <c r="T145" s="436"/>
      <c r="U145" s="436"/>
      <c r="V145" s="436"/>
      <c r="W145" s="436"/>
      <c r="X145" s="436"/>
      <c r="Y145" s="436"/>
      <c r="Z145" s="436"/>
      <c r="AA145" s="436"/>
      <c r="AB145" s="436"/>
      <c r="AC145" s="436"/>
      <c r="AD145" s="436"/>
      <c r="AE145" s="436"/>
      <c r="AF145" s="436"/>
      <c r="AG145" s="436"/>
      <c r="AH145" s="436"/>
      <c r="AI145" s="436"/>
      <c r="AJ145" s="436"/>
      <c r="AK145" s="436"/>
      <c r="AL145" s="436"/>
      <c r="AM145" s="436"/>
      <c r="AN145" s="407"/>
    </row>
    <row r="146" spans="1:40" ht="12.75" outlineLevel="1">
      <c r="A146" s="385" t="s">
        <v>723</v>
      </c>
      <c r="C146" s="443"/>
      <c r="D146" s="443"/>
      <c r="E146" s="416" t="s">
        <v>724</v>
      </c>
      <c r="F146" s="448" t="str">
        <f t="shared" si="4"/>
        <v>E JONES ALUMNI SCHLP</v>
      </c>
      <c r="G146" s="424">
        <v>64676.1</v>
      </c>
      <c r="H146" s="430">
        <v>0</v>
      </c>
      <c r="I146" s="430">
        <v>-1687.01</v>
      </c>
      <c r="J146" s="430">
        <v>668.55</v>
      </c>
      <c r="K146" s="430">
        <v>0</v>
      </c>
      <c r="L146" s="430">
        <v>0</v>
      </c>
      <c r="M146" s="430">
        <f t="shared" si="5"/>
        <v>63657.64</v>
      </c>
      <c r="O146" s="416"/>
      <c r="P146" s="640"/>
      <c r="Q146" s="436"/>
      <c r="R146" s="436"/>
      <c r="S146" s="436"/>
      <c r="T146" s="436"/>
      <c r="U146" s="436"/>
      <c r="V146" s="436"/>
      <c r="W146" s="436"/>
      <c r="X146" s="436"/>
      <c r="Y146" s="436"/>
      <c r="Z146" s="436"/>
      <c r="AA146" s="436"/>
      <c r="AB146" s="436"/>
      <c r="AC146" s="436"/>
      <c r="AD146" s="436"/>
      <c r="AE146" s="436"/>
      <c r="AF146" s="436"/>
      <c r="AG146" s="436"/>
      <c r="AH146" s="436"/>
      <c r="AI146" s="436"/>
      <c r="AJ146" s="436"/>
      <c r="AK146" s="436"/>
      <c r="AL146" s="436"/>
      <c r="AM146" s="436"/>
      <c r="AN146" s="407"/>
    </row>
    <row r="147" spans="1:40" ht="12.75" outlineLevel="1">
      <c r="A147" s="385" t="s">
        <v>725</v>
      </c>
      <c r="C147" s="443"/>
      <c r="D147" s="443"/>
      <c r="E147" s="416" t="s">
        <v>726</v>
      </c>
      <c r="F147" s="407" t="str">
        <f t="shared" si="4"/>
        <v>PROF LEARNING &amp; TECH</v>
      </c>
      <c r="G147" s="429">
        <v>534170.35</v>
      </c>
      <c r="H147" s="430">
        <v>0</v>
      </c>
      <c r="I147" s="430">
        <v>-13422.68</v>
      </c>
      <c r="J147" s="430">
        <v>5527.05</v>
      </c>
      <c r="K147" s="430">
        <v>0</v>
      </c>
      <c r="L147" s="430">
        <v>0</v>
      </c>
      <c r="M147" s="430">
        <f t="shared" si="5"/>
        <v>526274.72</v>
      </c>
      <c r="N147" s="443"/>
      <c r="O147" s="416"/>
      <c r="P147" s="640"/>
      <c r="Q147" s="436"/>
      <c r="R147" s="436"/>
      <c r="S147" s="436"/>
      <c r="T147" s="436"/>
      <c r="U147" s="436"/>
      <c r="V147" s="436"/>
      <c r="W147" s="436"/>
      <c r="X147" s="436"/>
      <c r="Y147" s="436"/>
      <c r="Z147" s="436"/>
      <c r="AA147" s="436"/>
      <c r="AB147" s="436"/>
      <c r="AC147" s="436"/>
      <c r="AD147" s="436"/>
      <c r="AE147" s="436"/>
      <c r="AF147" s="436"/>
      <c r="AG147" s="436"/>
      <c r="AH147" s="436"/>
      <c r="AI147" s="436"/>
      <c r="AJ147" s="436"/>
      <c r="AK147" s="436"/>
      <c r="AL147" s="436"/>
      <c r="AM147" s="436"/>
      <c r="AN147" s="407"/>
    </row>
    <row r="148" spans="1:40" s="441" customFormat="1" ht="12.75" outlineLevel="1">
      <c r="A148" s="441" t="s">
        <v>727</v>
      </c>
      <c r="B148" s="442"/>
      <c r="C148" s="443"/>
      <c r="D148" s="443"/>
      <c r="E148" s="443" t="s">
        <v>728</v>
      </c>
      <c r="F148" s="477" t="str">
        <f t="shared" si="4"/>
        <v>FEDDER LECTURE</v>
      </c>
      <c r="G148" s="478">
        <v>12180.34</v>
      </c>
      <c r="H148" s="479">
        <v>5000</v>
      </c>
      <c r="I148" s="479">
        <v>353.45</v>
      </c>
      <c r="J148" s="479">
        <v>356.59</v>
      </c>
      <c r="K148" s="479">
        <v>0</v>
      </c>
      <c r="L148" s="479">
        <v>0</v>
      </c>
      <c r="M148" s="479">
        <f t="shared" si="5"/>
        <v>17890.38</v>
      </c>
      <c r="N148" s="436"/>
      <c r="O148" s="443"/>
      <c r="P148" s="640"/>
      <c r="Q148" s="436"/>
      <c r="R148" s="436"/>
      <c r="S148" s="436"/>
      <c r="T148" s="436"/>
      <c r="U148" s="436"/>
      <c r="V148" s="436"/>
      <c r="W148" s="436"/>
      <c r="X148" s="436"/>
      <c r="Y148" s="436"/>
      <c r="Z148" s="436"/>
      <c r="AA148" s="436"/>
      <c r="AB148" s="436"/>
      <c r="AC148" s="436"/>
      <c r="AD148" s="436"/>
      <c r="AE148" s="436"/>
      <c r="AF148" s="436"/>
      <c r="AG148" s="436"/>
      <c r="AH148" s="436"/>
      <c r="AI148" s="436"/>
      <c r="AJ148" s="436"/>
      <c r="AK148" s="436"/>
      <c r="AL148" s="436"/>
      <c r="AM148" s="436"/>
      <c r="AN148" s="480"/>
    </row>
    <row r="149" spans="1:40" ht="12.75" outlineLevel="1">
      <c r="A149" s="385" t="s">
        <v>729</v>
      </c>
      <c r="C149" s="443"/>
      <c r="D149" s="443"/>
      <c r="E149" s="416" t="s">
        <v>730</v>
      </c>
      <c r="F149" s="448" t="str">
        <f t="shared" si="4"/>
        <v>STRASSENFEST FUND-GERMAN STUD</v>
      </c>
      <c r="G149" s="424">
        <v>13718.78</v>
      </c>
      <c r="H149" s="430">
        <v>0</v>
      </c>
      <c r="I149" s="430">
        <v>348.36</v>
      </c>
      <c r="J149" s="430">
        <v>161.87</v>
      </c>
      <c r="K149" s="430">
        <v>0</v>
      </c>
      <c r="L149" s="430">
        <v>0</v>
      </c>
      <c r="M149" s="430">
        <f t="shared" si="5"/>
        <v>14229.010000000002</v>
      </c>
      <c r="O149" s="416"/>
      <c r="P149" s="640"/>
      <c r="Q149" s="436"/>
      <c r="R149" s="436"/>
      <c r="S149" s="436"/>
      <c r="T149" s="436"/>
      <c r="U149" s="436"/>
      <c r="V149" s="436"/>
      <c r="W149" s="436"/>
      <c r="X149" s="436"/>
      <c r="Y149" s="436"/>
      <c r="Z149" s="436"/>
      <c r="AA149" s="436"/>
      <c r="AB149" s="436"/>
      <c r="AC149" s="436"/>
      <c r="AD149" s="436"/>
      <c r="AE149" s="436"/>
      <c r="AF149" s="436"/>
      <c r="AG149" s="436"/>
      <c r="AH149" s="436"/>
      <c r="AI149" s="436"/>
      <c r="AJ149" s="436"/>
      <c r="AK149" s="436"/>
      <c r="AL149" s="436"/>
      <c r="AM149" s="436"/>
      <c r="AN149" s="407"/>
    </row>
    <row r="150" spans="1:40" ht="12.75" outlineLevel="1">
      <c r="A150" s="385" t="s">
        <v>731</v>
      </c>
      <c r="C150" s="443"/>
      <c r="D150" s="443"/>
      <c r="E150" s="416" t="s">
        <v>732</v>
      </c>
      <c r="F150" s="448" t="str">
        <f t="shared" si="4"/>
        <v>GRAFMAN SCHOLARSHIP</v>
      </c>
      <c r="G150" s="424">
        <v>3326.02</v>
      </c>
      <c r="H150" s="430">
        <v>0</v>
      </c>
      <c r="I150" s="430">
        <v>84.75</v>
      </c>
      <c r="J150" s="430">
        <v>37.73</v>
      </c>
      <c r="K150" s="430">
        <v>0</v>
      </c>
      <c r="L150" s="430">
        <v>0</v>
      </c>
      <c r="M150" s="430">
        <f t="shared" si="5"/>
        <v>3448.5</v>
      </c>
      <c r="O150" s="416"/>
      <c r="P150" s="640"/>
      <c r="Q150" s="436"/>
      <c r="R150" s="436"/>
      <c r="S150" s="436"/>
      <c r="T150" s="436"/>
      <c r="U150" s="436"/>
      <c r="V150" s="436"/>
      <c r="W150" s="436"/>
      <c r="X150" s="436"/>
      <c r="Y150" s="436"/>
      <c r="Z150" s="436"/>
      <c r="AA150" s="436"/>
      <c r="AB150" s="436"/>
      <c r="AC150" s="436"/>
      <c r="AD150" s="436"/>
      <c r="AE150" s="436"/>
      <c r="AF150" s="436"/>
      <c r="AG150" s="436"/>
      <c r="AH150" s="436"/>
      <c r="AI150" s="436"/>
      <c r="AJ150" s="436"/>
      <c r="AK150" s="436"/>
      <c r="AL150" s="436"/>
      <c r="AM150" s="436"/>
      <c r="AN150" s="407"/>
    </row>
    <row r="151" spans="1:40" ht="12.75" outlineLevel="1">
      <c r="A151" s="385" t="s">
        <v>733</v>
      </c>
      <c r="C151" s="443"/>
      <c r="D151" s="443"/>
      <c r="E151" s="416" t="s">
        <v>734</v>
      </c>
      <c r="F151" s="448" t="str">
        <f t="shared" si="4"/>
        <v>DAGMAR GRAHAM SCHLP</v>
      </c>
      <c r="G151" s="424">
        <v>8827.14</v>
      </c>
      <c r="H151" s="430">
        <v>0</v>
      </c>
      <c r="I151" s="430">
        <v>-230.7</v>
      </c>
      <c r="J151" s="430">
        <v>91.25</v>
      </c>
      <c r="K151" s="430">
        <v>0</v>
      </c>
      <c r="L151" s="430">
        <v>0</v>
      </c>
      <c r="M151" s="430">
        <f t="shared" si="5"/>
        <v>8687.689999999999</v>
      </c>
      <c r="O151" s="416"/>
      <c r="P151" s="640"/>
      <c r="Q151" s="436"/>
      <c r="R151" s="436"/>
      <c r="S151" s="436"/>
      <c r="T151" s="436"/>
      <c r="U151" s="436"/>
      <c r="V151" s="436"/>
      <c r="W151" s="436"/>
      <c r="X151" s="436"/>
      <c r="Y151" s="436"/>
      <c r="Z151" s="436"/>
      <c r="AA151" s="436"/>
      <c r="AB151" s="436"/>
      <c r="AC151" s="436"/>
      <c r="AD151" s="436"/>
      <c r="AE151" s="436"/>
      <c r="AF151" s="436"/>
      <c r="AG151" s="436"/>
      <c r="AH151" s="436"/>
      <c r="AI151" s="436"/>
      <c r="AJ151" s="436"/>
      <c r="AK151" s="436"/>
      <c r="AL151" s="436"/>
      <c r="AM151" s="436"/>
      <c r="AN151" s="407"/>
    </row>
    <row r="152" spans="1:40" ht="12.75" outlineLevel="1">
      <c r="A152" s="385" t="s">
        <v>735</v>
      </c>
      <c r="C152" s="443"/>
      <c r="D152" s="443"/>
      <c r="E152" s="416" t="s">
        <v>736</v>
      </c>
      <c r="F152" s="448" t="str">
        <f t="shared" si="4"/>
        <v>HELLENIC STUD SCHLP</v>
      </c>
      <c r="G152" s="424">
        <v>4585.87</v>
      </c>
      <c r="H152" s="430">
        <v>800</v>
      </c>
      <c r="I152" s="430">
        <v>132.65</v>
      </c>
      <c r="J152" s="430">
        <v>86.24</v>
      </c>
      <c r="K152" s="430">
        <v>0</v>
      </c>
      <c r="L152" s="430">
        <v>0</v>
      </c>
      <c r="M152" s="430">
        <f t="shared" si="5"/>
        <v>5604.759999999999</v>
      </c>
      <c r="O152" s="416"/>
      <c r="P152" s="640"/>
      <c r="Q152" s="436"/>
      <c r="R152" s="436"/>
      <c r="S152" s="436"/>
      <c r="T152" s="436"/>
      <c r="U152" s="436"/>
      <c r="V152" s="436"/>
      <c r="W152" s="436"/>
      <c r="X152" s="436"/>
      <c r="Y152" s="436"/>
      <c r="Z152" s="436"/>
      <c r="AA152" s="436"/>
      <c r="AB152" s="436"/>
      <c r="AC152" s="436"/>
      <c r="AD152" s="436"/>
      <c r="AE152" s="436"/>
      <c r="AF152" s="436"/>
      <c r="AG152" s="436"/>
      <c r="AH152" s="436"/>
      <c r="AI152" s="436"/>
      <c r="AJ152" s="436"/>
      <c r="AK152" s="436"/>
      <c r="AL152" s="436"/>
      <c r="AM152" s="436"/>
      <c r="AN152" s="407"/>
    </row>
    <row r="153" spans="1:40" ht="12.75" outlineLevel="1">
      <c r="A153" s="385" t="s">
        <v>737</v>
      </c>
      <c r="C153" s="443"/>
      <c r="D153" s="443"/>
      <c r="E153" s="416" t="s">
        <v>738</v>
      </c>
      <c r="F153" s="448" t="str">
        <f t="shared" si="4"/>
        <v>BETTY LEE SCHLP</v>
      </c>
      <c r="G153" s="424">
        <v>9290.73</v>
      </c>
      <c r="H153" s="430">
        <v>0</v>
      </c>
      <c r="I153" s="430">
        <v>235.92</v>
      </c>
      <c r="J153" s="430">
        <v>109.61</v>
      </c>
      <c r="K153" s="430">
        <v>0</v>
      </c>
      <c r="L153" s="430">
        <v>0</v>
      </c>
      <c r="M153" s="430">
        <f t="shared" si="5"/>
        <v>9636.26</v>
      </c>
      <c r="O153" s="416"/>
      <c r="P153" s="640"/>
      <c r="Q153" s="436"/>
      <c r="R153" s="436"/>
      <c r="S153" s="436"/>
      <c r="T153" s="436"/>
      <c r="U153" s="436"/>
      <c r="V153" s="436"/>
      <c r="W153" s="436"/>
      <c r="X153" s="436"/>
      <c r="Y153" s="436"/>
      <c r="Z153" s="436"/>
      <c r="AA153" s="436"/>
      <c r="AB153" s="436"/>
      <c r="AC153" s="436"/>
      <c r="AD153" s="436"/>
      <c r="AE153" s="436"/>
      <c r="AF153" s="436"/>
      <c r="AG153" s="436"/>
      <c r="AH153" s="436"/>
      <c r="AI153" s="436"/>
      <c r="AJ153" s="436"/>
      <c r="AK153" s="436"/>
      <c r="AL153" s="436"/>
      <c r="AM153" s="436"/>
      <c r="AN153" s="407"/>
    </row>
    <row r="154" spans="1:40" ht="12.75" outlineLevel="1">
      <c r="A154" s="385" t="s">
        <v>739</v>
      </c>
      <c r="C154" s="443"/>
      <c r="D154" s="443"/>
      <c r="E154" s="416" t="s">
        <v>740</v>
      </c>
      <c r="F154" s="448" t="str">
        <f t="shared" si="4"/>
        <v>DJM EVENG COLL SCHLP</v>
      </c>
      <c r="G154" s="424">
        <v>6756.26</v>
      </c>
      <c r="H154" s="430">
        <v>1000</v>
      </c>
      <c r="I154" s="430">
        <v>189.14</v>
      </c>
      <c r="J154" s="430">
        <v>129.02</v>
      </c>
      <c r="K154" s="430">
        <v>0</v>
      </c>
      <c r="L154" s="430">
        <v>0</v>
      </c>
      <c r="M154" s="430">
        <f t="shared" si="5"/>
        <v>8074.420000000001</v>
      </c>
      <c r="O154" s="416"/>
      <c r="P154" s="640"/>
      <c r="Q154" s="436"/>
      <c r="R154" s="436"/>
      <c r="S154" s="436"/>
      <c r="T154" s="436"/>
      <c r="U154" s="436"/>
      <c r="V154" s="436"/>
      <c r="W154" s="436"/>
      <c r="X154" s="436"/>
      <c r="Y154" s="436"/>
      <c r="Z154" s="436"/>
      <c r="AA154" s="436"/>
      <c r="AB154" s="436"/>
      <c r="AC154" s="436"/>
      <c r="AD154" s="436"/>
      <c r="AE154" s="436"/>
      <c r="AF154" s="436"/>
      <c r="AG154" s="436"/>
      <c r="AH154" s="436"/>
      <c r="AI154" s="436"/>
      <c r="AJ154" s="436"/>
      <c r="AK154" s="436"/>
      <c r="AL154" s="436"/>
      <c r="AM154" s="436"/>
      <c r="AN154" s="407"/>
    </row>
    <row r="155" spans="1:40" ht="12.75" outlineLevel="1">
      <c r="A155" s="385" t="s">
        <v>741</v>
      </c>
      <c r="C155" s="443"/>
      <c r="D155" s="443"/>
      <c r="E155" s="416" t="s">
        <v>742</v>
      </c>
      <c r="F155" s="448" t="str">
        <f t="shared" si="4"/>
        <v>MURRAY LECTURESHIP</v>
      </c>
      <c r="G155" s="424">
        <v>30826.99</v>
      </c>
      <c r="H155" s="430">
        <v>650</v>
      </c>
      <c r="I155" s="430">
        <v>-709.76</v>
      </c>
      <c r="J155" s="430">
        <v>997.51</v>
      </c>
      <c r="K155" s="430">
        <v>0</v>
      </c>
      <c r="L155" s="430">
        <v>11699.19</v>
      </c>
      <c r="M155" s="430">
        <f t="shared" si="5"/>
        <v>43463.93</v>
      </c>
      <c r="O155" s="416"/>
      <c r="P155" s="640"/>
      <c r="Q155" s="436"/>
      <c r="R155" s="436"/>
      <c r="S155" s="436"/>
      <c r="T155" s="436"/>
      <c r="U155" s="436"/>
      <c r="V155" s="436"/>
      <c r="W155" s="436"/>
      <c r="X155" s="436"/>
      <c r="Y155" s="436"/>
      <c r="Z155" s="436"/>
      <c r="AA155" s="436"/>
      <c r="AB155" s="436"/>
      <c r="AC155" s="436"/>
      <c r="AD155" s="436"/>
      <c r="AE155" s="436"/>
      <c r="AF155" s="436"/>
      <c r="AG155" s="436"/>
      <c r="AH155" s="436"/>
      <c r="AI155" s="436"/>
      <c r="AJ155" s="436"/>
      <c r="AK155" s="436"/>
      <c r="AL155" s="436"/>
      <c r="AM155" s="436"/>
      <c r="AN155" s="407"/>
    </row>
    <row r="156" spans="1:40" ht="12.75" outlineLevel="1">
      <c r="A156" s="385" t="s">
        <v>743</v>
      </c>
      <c r="C156" s="443"/>
      <c r="D156" s="443"/>
      <c r="E156" s="416" t="s">
        <v>744</v>
      </c>
      <c r="F156" s="448" t="str">
        <f t="shared" si="4"/>
        <v>J NILSON MEML SCHLP</v>
      </c>
      <c r="G156" s="424">
        <v>17209.94</v>
      </c>
      <c r="H156" s="430">
        <v>500</v>
      </c>
      <c r="I156" s="430">
        <v>-426.28</v>
      </c>
      <c r="J156" s="430">
        <v>192.63</v>
      </c>
      <c r="K156" s="430">
        <v>0</v>
      </c>
      <c r="L156" s="430">
        <v>0</v>
      </c>
      <c r="M156" s="430">
        <f t="shared" si="5"/>
        <v>17476.29</v>
      </c>
      <c r="O156" s="416"/>
      <c r="P156" s="640"/>
      <c r="Q156" s="436"/>
      <c r="R156" s="436"/>
      <c r="S156" s="436"/>
      <c r="T156" s="436"/>
      <c r="U156" s="436"/>
      <c r="V156" s="436"/>
      <c r="W156" s="436"/>
      <c r="X156" s="436"/>
      <c r="Y156" s="436"/>
      <c r="Z156" s="436"/>
      <c r="AA156" s="436"/>
      <c r="AB156" s="436"/>
      <c r="AC156" s="436"/>
      <c r="AD156" s="436"/>
      <c r="AE156" s="436"/>
      <c r="AF156" s="436"/>
      <c r="AG156" s="436"/>
      <c r="AH156" s="436"/>
      <c r="AI156" s="436"/>
      <c r="AJ156" s="436"/>
      <c r="AK156" s="436"/>
      <c r="AL156" s="436"/>
      <c r="AM156" s="436"/>
      <c r="AN156" s="407"/>
    </row>
    <row r="157" spans="1:40" ht="12.75" outlineLevel="1">
      <c r="A157" s="385" t="s">
        <v>745</v>
      </c>
      <c r="C157" s="443"/>
      <c r="D157" s="443"/>
      <c r="E157" s="416" t="s">
        <v>746</v>
      </c>
      <c r="F157" s="448" t="str">
        <f t="shared" si="4"/>
        <v>ANITA PALMER CORBIN SCHLP</v>
      </c>
      <c r="G157" s="424">
        <v>8440.36</v>
      </c>
      <c r="H157" s="430">
        <v>2000</v>
      </c>
      <c r="I157" s="430">
        <v>248.81</v>
      </c>
      <c r="J157" s="430">
        <v>178.96</v>
      </c>
      <c r="K157" s="430">
        <v>0</v>
      </c>
      <c r="L157" s="430">
        <v>0</v>
      </c>
      <c r="M157" s="430">
        <f t="shared" si="5"/>
        <v>10868.13</v>
      </c>
      <c r="O157" s="416"/>
      <c r="P157" s="640"/>
      <c r="Q157" s="436"/>
      <c r="R157" s="436"/>
      <c r="S157" s="436"/>
      <c r="T157" s="436"/>
      <c r="U157" s="436"/>
      <c r="V157" s="436"/>
      <c r="W157" s="436"/>
      <c r="X157" s="436"/>
      <c r="Y157" s="436"/>
      <c r="Z157" s="436"/>
      <c r="AA157" s="436"/>
      <c r="AB157" s="436"/>
      <c r="AC157" s="436"/>
      <c r="AD157" s="436"/>
      <c r="AE157" s="436"/>
      <c r="AF157" s="436"/>
      <c r="AG157" s="436"/>
      <c r="AH157" s="436"/>
      <c r="AI157" s="436"/>
      <c r="AJ157" s="436"/>
      <c r="AK157" s="436"/>
      <c r="AL157" s="436"/>
      <c r="AM157" s="436"/>
      <c r="AN157" s="407"/>
    </row>
    <row r="158" spans="1:40" ht="12.75" outlineLevel="1">
      <c r="A158" s="385" t="s">
        <v>747</v>
      </c>
      <c r="C158" s="443"/>
      <c r="D158" s="443"/>
      <c r="E158" s="416" t="s">
        <v>748</v>
      </c>
      <c r="F158" s="448" t="str">
        <f t="shared" si="4"/>
        <v>J &amp; M PORTER SCHLP</v>
      </c>
      <c r="G158" s="424">
        <v>7453.32</v>
      </c>
      <c r="H158" s="430">
        <v>2275</v>
      </c>
      <c r="I158" s="430">
        <v>224.49</v>
      </c>
      <c r="J158" s="430">
        <v>182.23</v>
      </c>
      <c r="K158" s="430">
        <v>0</v>
      </c>
      <c r="L158" s="430">
        <v>0</v>
      </c>
      <c r="M158" s="430">
        <f t="shared" si="5"/>
        <v>10135.039999999999</v>
      </c>
      <c r="O158" s="416"/>
      <c r="P158" s="640"/>
      <c r="Q158" s="436"/>
      <c r="R158" s="436"/>
      <c r="S158" s="436"/>
      <c r="T158" s="436"/>
      <c r="U158" s="436"/>
      <c r="V158" s="436"/>
      <c r="W158" s="436"/>
      <c r="X158" s="436"/>
      <c r="Y158" s="436"/>
      <c r="Z158" s="436"/>
      <c r="AA158" s="436"/>
      <c r="AB158" s="436"/>
      <c r="AC158" s="436"/>
      <c r="AD158" s="436"/>
      <c r="AE158" s="436"/>
      <c r="AF158" s="436"/>
      <c r="AG158" s="436"/>
      <c r="AH158" s="436"/>
      <c r="AI158" s="436"/>
      <c r="AJ158" s="436"/>
      <c r="AK158" s="436"/>
      <c r="AL158" s="436"/>
      <c r="AM158" s="436"/>
      <c r="AN158" s="407"/>
    </row>
    <row r="159" spans="1:40" ht="12.75" outlineLevel="1">
      <c r="A159" s="385" t="s">
        <v>749</v>
      </c>
      <c r="C159" s="443"/>
      <c r="D159" s="443"/>
      <c r="E159" s="416" t="s">
        <v>750</v>
      </c>
      <c r="F159" s="448" t="str">
        <f t="shared" si="4"/>
        <v>SANDERSON SCHOLARSHP</v>
      </c>
      <c r="G159" s="424">
        <v>33689.36</v>
      </c>
      <c r="H159" s="430">
        <v>0</v>
      </c>
      <c r="I159" s="430">
        <v>-880.48</v>
      </c>
      <c r="J159" s="430">
        <v>348.21</v>
      </c>
      <c r="K159" s="430">
        <v>0</v>
      </c>
      <c r="L159" s="430">
        <v>0</v>
      </c>
      <c r="M159" s="430">
        <f t="shared" si="5"/>
        <v>33157.09</v>
      </c>
      <c r="O159" s="416"/>
      <c r="P159" s="640"/>
      <c r="Q159" s="436"/>
      <c r="R159" s="436"/>
      <c r="S159" s="436"/>
      <c r="T159" s="436"/>
      <c r="U159" s="436"/>
      <c r="V159" s="436"/>
      <c r="W159" s="436"/>
      <c r="X159" s="436"/>
      <c r="Y159" s="436"/>
      <c r="Z159" s="436"/>
      <c r="AA159" s="436"/>
      <c r="AB159" s="436"/>
      <c r="AC159" s="436"/>
      <c r="AD159" s="436"/>
      <c r="AE159" s="436"/>
      <c r="AF159" s="436"/>
      <c r="AG159" s="436"/>
      <c r="AH159" s="436"/>
      <c r="AI159" s="436"/>
      <c r="AJ159" s="436"/>
      <c r="AK159" s="436"/>
      <c r="AL159" s="436"/>
      <c r="AM159" s="436"/>
      <c r="AN159" s="407"/>
    </row>
    <row r="160" spans="1:40" ht="12.75" outlineLevel="1">
      <c r="A160" s="385" t="s">
        <v>751</v>
      </c>
      <c r="C160" s="443"/>
      <c r="D160" s="443"/>
      <c r="E160" s="416" t="s">
        <v>752</v>
      </c>
      <c r="F160" s="448" t="str">
        <f t="shared" si="4"/>
        <v>CHUCK SMITH SCHLP</v>
      </c>
      <c r="G160" s="424">
        <v>3374.55</v>
      </c>
      <c r="H160" s="430">
        <v>0</v>
      </c>
      <c r="I160" s="430">
        <v>85.7</v>
      </c>
      <c r="J160" s="430">
        <v>39.77</v>
      </c>
      <c r="K160" s="430">
        <v>0</v>
      </c>
      <c r="L160" s="430">
        <v>0</v>
      </c>
      <c r="M160" s="430">
        <f t="shared" si="5"/>
        <v>3500.02</v>
      </c>
      <c r="O160" s="416"/>
      <c r="P160" s="640"/>
      <c r="Q160" s="436"/>
      <c r="R160" s="436"/>
      <c r="S160" s="436"/>
      <c r="T160" s="436"/>
      <c r="U160" s="436"/>
      <c r="V160" s="436"/>
      <c r="W160" s="436"/>
      <c r="X160" s="436"/>
      <c r="Y160" s="436"/>
      <c r="Z160" s="436"/>
      <c r="AA160" s="436"/>
      <c r="AB160" s="436"/>
      <c r="AC160" s="436"/>
      <c r="AD160" s="436"/>
      <c r="AE160" s="436"/>
      <c r="AF160" s="436"/>
      <c r="AG160" s="436"/>
      <c r="AH160" s="436"/>
      <c r="AI160" s="436"/>
      <c r="AJ160" s="436"/>
      <c r="AK160" s="436"/>
      <c r="AL160" s="436"/>
      <c r="AM160" s="436"/>
      <c r="AN160" s="407"/>
    </row>
    <row r="161" spans="1:40" ht="12.75" outlineLevel="1">
      <c r="A161" s="385" t="s">
        <v>753</v>
      </c>
      <c r="C161" s="443"/>
      <c r="D161" s="443"/>
      <c r="E161" s="416" t="s">
        <v>754</v>
      </c>
      <c r="F161" s="448" t="str">
        <f t="shared" si="4"/>
        <v>WENDELL SMITH SCHLP</v>
      </c>
      <c r="G161" s="424">
        <v>2617.44</v>
      </c>
      <c r="H161" s="430">
        <v>0</v>
      </c>
      <c r="I161" s="430">
        <v>66.51</v>
      </c>
      <c r="J161" s="430">
        <v>30.62</v>
      </c>
      <c r="K161" s="430">
        <v>0</v>
      </c>
      <c r="L161" s="430">
        <v>0</v>
      </c>
      <c r="M161" s="430">
        <f t="shared" si="5"/>
        <v>2714.57</v>
      </c>
      <c r="O161" s="416"/>
      <c r="P161" s="640"/>
      <c r="Q161" s="436"/>
      <c r="R161" s="436"/>
      <c r="S161" s="436"/>
      <c r="T161" s="436"/>
      <c r="U161" s="436"/>
      <c r="V161" s="436"/>
      <c r="W161" s="436"/>
      <c r="X161" s="436"/>
      <c r="Y161" s="436"/>
      <c r="Z161" s="436"/>
      <c r="AA161" s="436"/>
      <c r="AB161" s="436"/>
      <c r="AC161" s="436"/>
      <c r="AD161" s="436"/>
      <c r="AE161" s="436"/>
      <c r="AF161" s="436"/>
      <c r="AG161" s="436"/>
      <c r="AH161" s="436"/>
      <c r="AI161" s="436"/>
      <c r="AJ161" s="436"/>
      <c r="AK161" s="436"/>
      <c r="AL161" s="436"/>
      <c r="AM161" s="436"/>
      <c r="AN161" s="407"/>
    </row>
    <row r="162" spans="1:40" ht="12.75" outlineLevel="1">
      <c r="A162" s="385" t="s">
        <v>755</v>
      </c>
      <c r="C162" s="443"/>
      <c r="D162" s="443"/>
      <c r="E162" s="416" t="s">
        <v>756</v>
      </c>
      <c r="F162" s="448" t="str">
        <f t="shared" si="4"/>
        <v>JOHN DENVER SCHP</v>
      </c>
      <c r="G162" s="424">
        <v>55968.01</v>
      </c>
      <c r="H162" s="430">
        <v>680</v>
      </c>
      <c r="I162" s="430">
        <v>-1437.59</v>
      </c>
      <c r="J162" s="430">
        <v>610.46</v>
      </c>
      <c r="K162" s="430">
        <v>0</v>
      </c>
      <c r="L162" s="430">
        <v>0</v>
      </c>
      <c r="M162" s="430">
        <f t="shared" si="5"/>
        <v>55820.880000000005</v>
      </c>
      <c r="O162" s="416"/>
      <c r="P162" s="640"/>
      <c r="Q162" s="436"/>
      <c r="R162" s="436"/>
      <c r="S162" s="436"/>
      <c r="T162" s="436"/>
      <c r="U162" s="436"/>
      <c r="V162" s="436"/>
      <c r="W162" s="436"/>
      <c r="X162" s="436"/>
      <c r="Y162" s="436"/>
      <c r="Z162" s="436"/>
      <c r="AA162" s="436"/>
      <c r="AB162" s="436"/>
      <c r="AC162" s="436"/>
      <c r="AD162" s="436"/>
      <c r="AE162" s="436"/>
      <c r="AF162" s="436"/>
      <c r="AG162" s="436"/>
      <c r="AH162" s="436"/>
      <c r="AI162" s="436"/>
      <c r="AJ162" s="436"/>
      <c r="AK162" s="436"/>
      <c r="AL162" s="436"/>
      <c r="AM162" s="436"/>
      <c r="AN162" s="407"/>
    </row>
    <row r="163" spans="1:40" ht="12.75" outlineLevel="1">
      <c r="A163" s="385" t="s">
        <v>757</v>
      </c>
      <c r="C163" s="443"/>
      <c r="D163" s="443"/>
      <c r="E163" s="416" t="s">
        <v>758</v>
      </c>
      <c r="F163" s="448" t="str">
        <f t="shared" si="4"/>
        <v>JANE HARRIS SCHP</v>
      </c>
      <c r="G163" s="424">
        <v>17623.97</v>
      </c>
      <c r="H163" s="430">
        <v>0</v>
      </c>
      <c r="I163" s="430">
        <v>-471.96</v>
      </c>
      <c r="J163" s="430">
        <v>196.43</v>
      </c>
      <c r="K163" s="430">
        <v>0</v>
      </c>
      <c r="L163" s="430">
        <v>0</v>
      </c>
      <c r="M163" s="430">
        <f t="shared" si="5"/>
        <v>17348.440000000002</v>
      </c>
      <c r="O163" s="416"/>
      <c r="P163" s="640"/>
      <c r="Q163" s="436"/>
      <c r="R163" s="436"/>
      <c r="S163" s="436"/>
      <c r="T163" s="436"/>
      <c r="U163" s="436"/>
      <c r="V163" s="436"/>
      <c r="W163" s="436"/>
      <c r="X163" s="436"/>
      <c r="Y163" s="436"/>
      <c r="Z163" s="436"/>
      <c r="AA163" s="436"/>
      <c r="AB163" s="436"/>
      <c r="AC163" s="436"/>
      <c r="AD163" s="436"/>
      <c r="AE163" s="436"/>
      <c r="AF163" s="436"/>
      <c r="AG163" s="436"/>
      <c r="AH163" s="436"/>
      <c r="AI163" s="436"/>
      <c r="AJ163" s="436"/>
      <c r="AK163" s="436"/>
      <c r="AL163" s="436"/>
      <c r="AM163" s="436"/>
      <c r="AN163" s="407"/>
    </row>
    <row r="164" spans="1:40" ht="12.75" outlineLevel="1">
      <c r="A164" s="385" t="s">
        <v>759</v>
      </c>
      <c r="C164" s="443"/>
      <c r="D164" s="443"/>
      <c r="E164" s="416" t="s">
        <v>760</v>
      </c>
      <c r="F164" s="448" t="str">
        <f t="shared" si="4"/>
        <v>LARKIN SCHP FUND</v>
      </c>
      <c r="G164" s="424">
        <v>177906.18</v>
      </c>
      <c r="H164" s="430">
        <v>20</v>
      </c>
      <c r="I164" s="430">
        <v>-4649.39</v>
      </c>
      <c r="J164" s="430">
        <v>1839.73</v>
      </c>
      <c r="K164" s="430">
        <v>0</v>
      </c>
      <c r="L164" s="430">
        <v>0</v>
      </c>
      <c r="M164" s="430">
        <f t="shared" si="5"/>
        <v>175116.52</v>
      </c>
      <c r="O164" s="416"/>
      <c r="P164" s="640"/>
      <c r="Q164" s="436"/>
      <c r="R164" s="436"/>
      <c r="S164" s="436"/>
      <c r="T164" s="436"/>
      <c r="U164" s="436"/>
      <c r="V164" s="436"/>
      <c r="W164" s="436"/>
      <c r="X164" s="436"/>
      <c r="Y164" s="436"/>
      <c r="Z164" s="436"/>
      <c r="AA164" s="436"/>
      <c r="AB164" s="436"/>
      <c r="AC164" s="436"/>
      <c r="AD164" s="436"/>
      <c r="AE164" s="436"/>
      <c r="AF164" s="436"/>
      <c r="AG164" s="436"/>
      <c r="AH164" s="436"/>
      <c r="AI164" s="436"/>
      <c r="AJ164" s="436"/>
      <c r="AK164" s="436"/>
      <c r="AL164" s="436"/>
      <c r="AM164" s="436"/>
      <c r="AN164" s="407"/>
    </row>
    <row r="165" spans="1:40" ht="12.75" outlineLevel="1">
      <c r="A165" s="385" t="s">
        <v>761</v>
      </c>
      <c r="C165" s="443"/>
      <c r="D165" s="443"/>
      <c r="E165" s="416" t="s">
        <v>762</v>
      </c>
      <c r="F165" s="448" t="str">
        <f t="shared" si="4"/>
        <v>STOKES FAMILY SCHP</v>
      </c>
      <c r="G165" s="424">
        <v>24819.68</v>
      </c>
      <c r="H165" s="430">
        <v>1350</v>
      </c>
      <c r="I165" s="430">
        <v>-632.82</v>
      </c>
      <c r="J165" s="430">
        <v>326.28</v>
      </c>
      <c r="K165" s="430">
        <v>0</v>
      </c>
      <c r="L165" s="430">
        <v>0</v>
      </c>
      <c r="M165" s="430">
        <f t="shared" si="5"/>
        <v>25863.14</v>
      </c>
      <c r="O165" s="416"/>
      <c r="P165" s="640"/>
      <c r="Q165" s="436"/>
      <c r="R165" s="436"/>
      <c r="S165" s="436"/>
      <c r="T165" s="436"/>
      <c r="U165" s="436"/>
      <c r="V165" s="436"/>
      <c r="W165" s="436"/>
      <c r="X165" s="436"/>
      <c r="Y165" s="436"/>
      <c r="Z165" s="436"/>
      <c r="AA165" s="436"/>
      <c r="AB165" s="436"/>
      <c r="AC165" s="436"/>
      <c r="AD165" s="436"/>
      <c r="AE165" s="436"/>
      <c r="AF165" s="436"/>
      <c r="AG165" s="436"/>
      <c r="AH165" s="436"/>
      <c r="AI165" s="436"/>
      <c r="AJ165" s="436"/>
      <c r="AK165" s="436"/>
      <c r="AL165" s="436"/>
      <c r="AM165" s="436"/>
      <c r="AN165" s="407"/>
    </row>
    <row r="166" spans="1:40" ht="12.75" outlineLevel="1">
      <c r="A166" s="385" t="s">
        <v>763</v>
      </c>
      <c r="C166" s="443"/>
      <c r="D166" s="443"/>
      <c r="E166" s="416" t="s">
        <v>764</v>
      </c>
      <c r="F166" s="448" t="str">
        <f t="shared" si="4"/>
        <v>KWMU ENDOWMENT</v>
      </c>
      <c r="G166" s="424">
        <v>9035.81</v>
      </c>
      <c r="H166" s="430">
        <v>0</v>
      </c>
      <c r="I166" s="430">
        <v>-236.18</v>
      </c>
      <c r="J166" s="430">
        <v>93.39</v>
      </c>
      <c r="K166" s="430">
        <v>0</v>
      </c>
      <c r="L166" s="430">
        <v>0</v>
      </c>
      <c r="M166" s="430">
        <f t="shared" si="5"/>
        <v>8893.019999999999</v>
      </c>
      <c r="O166" s="416"/>
      <c r="P166" s="640"/>
      <c r="Q166" s="436"/>
      <c r="R166" s="436"/>
      <c r="S166" s="436"/>
      <c r="T166" s="436"/>
      <c r="U166" s="436"/>
      <c r="V166" s="436"/>
      <c r="W166" s="436"/>
      <c r="X166" s="436"/>
      <c r="Y166" s="436"/>
      <c r="Z166" s="436"/>
      <c r="AA166" s="436"/>
      <c r="AB166" s="436"/>
      <c r="AC166" s="436"/>
      <c r="AD166" s="436"/>
      <c r="AE166" s="436"/>
      <c r="AF166" s="436"/>
      <c r="AG166" s="436"/>
      <c r="AH166" s="436"/>
      <c r="AI166" s="436"/>
      <c r="AJ166" s="436"/>
      <c r="AK166" s="436"/>
      <c r="AL166" s="436"/>
      <c r="AM166" s="436"/>
      <c r="AN166" s="407"/>
    </row>
    <row r="167" spans="1:40" ht="12.75" outlineLevel="1">
      <c r="A167" s="385" t="s">
        <v>765</v>
      </c>
      <c r="C167" s="443"/>
      <c r="D167" s="443"/>
      <c r="E167" s="416" t="s">
        <v>766</v>
      </c>
      <c r="F167" s="448" t="str">
        <f t="shared" si="4"/>
        <v>GANZ SCHOLARSHIP</v>
      </c>
      <c r="G167" s="424">
        <v>58658.44</v>
      </c>
      <c r="H167" s="430">
        <v>2325</v>
      </c>
      <c r="I167" s="430">
        <v>-1441.87</v>
      </c>
      <c r="J167" s="430">
        <v>728.69</v>
      </c>
      <c r="K167" s="430">
        <v>0</v>
      </c>
      <c r="L167" s="430">
        <v>0</v>
      </c>
      <c r="M167" s="430">
        <f t="shared" si="5"/>
        <v>60270.26</v>
      </c>
      <c r="O167" s="416"/>
      <c r="P167" s="640"/>
      <c r="Q167" s="436"/>
      <c r="R167" s="436"/>
      <c r="S167" s="436"/>
      <c r="T167" s="436"/>
      <c r="U167" s="436"/>
      <c r="V167" s="436"/>
      <c r="W167" s="436"/>
      <c r="X167" s="436"/>
      <c r="Y167" s="436"/>
      <c r="Z167" s="436"/>
      <c r="AA167" s="436"/>
      <c r="AB167" s="436"/>
      <c r="AC167" s="436"/>
      <c r="AD167" s="436"/>
      <c r="AE167" s="436"/>
      <c r="AF167" s="436"/>
      <c r="AG167" s="436"/>
      <c r="AH167" s="436"/>
      <c r="AI167" s="436"/>
      <c r="AJ167" s="436"/>
      <c r="AK167" s="436"/>
      <c r="AL167" s="436"/>
      <c r="AM167" s="436"/>
      <c r="AN167" s="407"/>
    </row>
    <row r="168" spans="1:40" ht="12.75" outlineLevel="1">
      <c r="A168" s="385" t="s">
        <v>767</v>
      </c>
      <c r="C168" s="443"/>
      <c r="D168" s="443"/>
      <c r="E168" s="416" t="s">
        <v>768</v>
      </c>
      <c r="F168" s="448" t="str">
        <f t="shared" si="4"/>
        <v>UMSL CHAN COUN SCHLP</v>
      </c>
      <c r="G168" s="424">
        <v>25152.48</v>
      </c>
      <c r="H168" s="430">
        <v>250</v>
      </c>
      <c r="I168" s="430">
        <v>-606.19</v>
      </c>
      <c r="J168" s="430">
        <v>273.05</v>
      </c>
      <c r="K168" s="430">
        <v>0</v>
      </c>
      <c r="L168" s="430">
        <v>0</v>
      </c>
      <c r="M168" s="430">
        <f t="shared" si="5"/>
        <v>25069.34</v>
      </c>
      <c r="O168" s="416"/>
      <c r="P168" s="640"/>
      <c r="Q168" s="436"/>
      <c r="R168" s="436"/>
      <c r="S168" s="436"/>
      <c r="T168" s="436"/>
      <c r="U168" s="436"/>
      <c r="V168" s="436"/>
      <c r="W168" s="436"/>
      <c r="X168" s="436"/>
      <c r="Y168" s="436"/>
      <c r="Z168" s="436"/>
      <c r="AA168" s="436"/>
      <c r="AB168" s="436"/>
      <c r="AC168" s="436"/>
      <c r="AD168" s="436"/>
      <c r="AE168" s="436"/>
      <c r="AF168" s="436"/>
      <c r="AG168" s="436"/>
      <c r="AH168" s="436"/>
      <c r="AI168" s="436"/>
      <c r="AJ168" s="436"/>
      <c r="AK168" s="436"/>
      <c r="AL168" s="436"/>
      <c r="AM168" s="436"/>
      <c r="AN168" s="407"/>
    </row>
    <row r="169" spans="1:40" ht="12.75" outlineLevel="1">
      <c r="A169" s="385" t="s">
        <v>769</v>
      </c>
      <c r="C169" s="443"/>
      <c r="D169" s="443"/>
      <c r="E169" s="416" t="s">
        <v>770</v>
      </c>
      <c r="F169" s="448" t="str">
        <f t="shared" si="4"/>
        <v>MARTINICH SCHOLARSHP</v>
      </c>
      <c r="G169" s="424">
        <v>9222.48</v>
      </c>
      <c r="H169" s="430">
        <v>50</v>
      </c>
      <c r="I169" s="430">
        <v>-227.87</v>
      </c>
      <c r="J169" s="430">
        <v>97.55</v>
      </c>
      <c r="K169" s="430">
        <v>0</v>
      </c>
      <c r="L169" s="430">
        <v>0</v>
      </c>
      <c r="M169" s="430">
        <f t="shared" si="5"/>
        <v>9142.159999999998</v>
      </c>
      <c r="O169" s="416"/>
      <c r="P169" s="640"/>
      <c r="Q169" s="436"/>
      <c r="R169" s="436"/>
      <c r="S169" s="436"/>
      <c r="T169" s="436"/>
      <c r="U169" s="436"/>
      <c r="V169" s="436"/>
      <c r="W169" s="436"/>
      <c r="X169" s="436"/>
      <c r="Y169" s="436"/>
      <c r="Z169" s="436"/>
      <c r="AA169" s="436"/>
      <c r="AB169" s="436"/>
      <c r="AC169" s="436"/>
      <c r="AD169" s="436"/>
      <c r="AE169" s="436"/>
      <c r="AF169" s="436"/>
      <c r="AG169" s="436"/>
      <c r="AH169" s="436"/>
      <c r="AI169" s="436"/>
      <c r="AJ169" s="436"/>
      <c r="AK169" s="436"/>
      <c r="AL169" s="436"/>
      <c r="AM169" s="436"/>
      <c r="AN169" s="407"/>
    </row>
    <row r="170" spans="1:40" ht="12.75" outlineLevel="1">
      <c r="A170" s="385" t="s">
        <v>771</v>
      </c>
      <c r="C170" s="443"/>
      <c r="D170" s="443"/>
      <c r="E170" s="416" t="s">
        <v>772</v>
      </c>
      <c r="F170" s="448" t="str">
        <f t="shared" si="4"/>
        <v>VOGT MEMORIAL SCHLP</v>
      </c>
      <c r="G170" s="424">
        <v>4182.33</v>
      </c>
      <c r="H170" s="430">
        <v>0</v>
      </c>
      <c r="I170" s="430">
        <v>106.21</v>
      </c>
      <c r="J170" s="430">
        <v>49.36</v>
      </c>
      <c r="K170" s="430">
        <v>0</v>
      </c>
      <c r="L170" s="430">
        <v>0</v>
      </c>
      <c r="M170" s="430">
        <f t="shared" si="5"/>
        <v>4337.9</v>
      </c>
      <c r="O170" s="416"/>
      <c r="P170" s="640"/>
      <c r="Q170" s="436"/>
      <c r="R170" s="436"/>
      <c r="S170" s="436"/>
      <c r="T170" s="436"/>
      <c r="U170" s="436"/>
      <c r="V170" s="436"/>
      <c r="W170" s="436"/>
      <c r="X170" s="436"/>
      <c r="Y170" s="436"/>
      <c r="Z170" s="436"/>
      <c r="AA170" s="436"/>
      <c r="AB170" s="436"/>
      <c r="AC170" s="436"/>
      <c r="AD170" s="436"/>
      <c r="AE170" s="436"/>
      <c r="AF170" s="436"/>
      <c r="AG170" s="436"/>
      <c r="AH170" s="436"/>
      <c r="AI170" s="436"/>
      <c r="AJ170" s="436"/>
      <c r="AK170" s="436"/>
      <c r="AL170" s="436"/>
      <c r="AM170" s="436"/>
      <c r="AN170" s="407"/>
    </row>
    <row r="171" spans="1:40" ht="12.75" outlineLevel="1">
      <c r="A171" s="385" t="s">
        <v>773</v>
      </c>
      <c r="C171" s="443"/>
      <c r="D171" s="443"/>
      <c r="E171" s="416" t="s">
        <v>774</v>
      </c>
      <c r="F171" s="448" t="str">
        <f t="shared" si="4"/>
        <v>ENTREP STUDIES SCHLP</v>
      </c>
      <c r="G171" s="424">
        <v>1211.03</v>
      </c>
      <c r="H171" s="430">
        <v>1000</v>
      </c>
      <c r="I171" s="430">
        <v>48.12</v>
      </c>
      <c r="J171" s="430">
        <v>64.61</v>
      </c>
      <c r="K171" s="430">
        <v>0</v>
      </c>
      <c r="L171" s="430">
        <v>0</v>
      </c>
      <c r="M171" s="430">
        <f t="shared" si="5"/>
        <v>2323.7599999999998</v>
      </c>
      <c r="O171" s="416"/>
      <c r="P171" s="640"/>
      <c r="Q171" s="436"/>
      <c r="R171" s="436"/>
      <c r="S171" s="436"/>
      <c r="T171" s="436"/>
      <c r="U171" s="436"/>
      <c r="V171" s="436"/>
      <c r="W171" s="436"/>
      <c r="X171" s="436"/>
      <c r="Y171" s="436"/>
      <c r="Z171" s="436"/>
      <c r="AA171" s="436"/>
      <c r="AB171" s="436"/>
      <c r="AC171" s="436"/>
      <c r="AD171" s="436"/>
      <c r="AE171" s="436"/>
      <c r="AF171" s="436"/>
      <c r="AG171" s="436"/>
      <c r="AH171" s="436"/>
      <c r="AI171" s="436"/>
      <c r="AJ171" s="436"/>
      <c r="AK171" s="436"/>
      <c r="AL171" s="436"/>
      <c r="AM171" s="436"/>
      <c r="AN171" s="407"/>
    </row>
    <row r="172" spans="1:40" ht="12.75" outlineLevel="1">
      <c r="A172" s="385" t="s">
        <v>775</v>
      </c>
      <c r="C172" s="443"/>
      <c r="D172" s="443"/>
      <c r="E172" s="416" t="s">
        <v>776</v>
      </c>
      <c r="F172" s="448" t="str">
        <f t="shared" si="4"/>
        <v>MCAFFREY SCHOLARSHIP</v>
      </c>
      <c r="G172" s="424">
        <v>8420.76</v>
      </c>
      <c r="H172" s="430">
        <v>0</v>
      </c>
      <c r="I172" s="430">
        <v>-220.07</v>
      </c>
      <c r="J172" s="430">
        <v>87.04</v>
      </c>
      <c r="K172" s="430">
        <v>0</v>
      </c>
      <c r="L172" s="430">
        <v>0</v>
      </c>
      <c r="M172" s="430">
        <f t="shared" si="5"/>
        <v>8287.730000000001</v>
      </c>
      <c r="O172" s="416"/>
      <c r="P172" s="640"/>
      <c r="Q172" s="436"/>
      <c r="R172" s="436"/>
      <c r="S172" s="436"/>
      <c r="T172" s="436"/>
      <c r="U172" s="436"/>
      <c r="V172" s="436"/>
      <c r="W172" s="436"/>
      <c r="X172" s="436"/>
      <c r="Y172" s="436"/>
      <c r="Z172" s="436"/>
      <c r="AA172" s="436"/>
      <c r="AB172" s="436"/>
      <c r="AC172" s="436"/>
      <c r="AD172" s="436"/>
      <c r="AE172" s="436"/>
      <c r="AF172" s="436"/>
      <c r="AG172" s="436"/>
      <c r="AH172" s="436"/>
      <c r="AI172" s="436"/>
      <c r="AJ172" s="436"/>
      <c r="AK172" s="436"/>
      <c r="AL172" s="436"/>
      <c r="AM172" s="436"/>
      <c r="AN172" s="407"/>
    </row>
    <row r="173" spans="1:40" ht="12.75" outlineLevel="1">
      <c r="A173" s="385" t="s">
        <v>777</v>
      </c>
      <c r="C173" s="443"/>
      <c r="D173" s="443"/>
      <c r="E173" s="416" t="s">
        <v>778</v>
      </c>
      <c r="F173" s="448" t="str">
        <f t="shared" si="4"/>
        <v>BARBARA ST CYR/ART FACULTY SCH</v>
      </c>
      <c r="G173" s="424">
        <v>8479.95</v>
      </c>
      <c r="H173" s="430">
        <v>110</v>
      </c>
      <c r="I173" s="430">
        <v>-220.27</v>
      </c>
      <c r="J173" s="430">
        <v>90.77</v>
      </c>
      <c r="K173" s="430">
        <v>0</v>
      </c>
      <c r="L173" s="430">
        <v>0</v>
      </c>
      <c r="M173" s="430">
        <f t="shared" si="5"/>
        <v>8460.45</v>
      </c>
      <c r="O173" s="416"/>
      <c r="P173" s="640"/>
      <c r="Q173" s="436"/>
      <c r="R173" s="436"/>
      <c r="S173" s="436"/>
      <c r="T173" s="436"/>
      <c r="U173" s="436"/>
      <c r="V173" s="436"/>
      <c r="W173" s="436"/>
      <c r="X173" s="436"/>
      <c r="Y173" s="436"/>
      <c r="Z173" s="436"/>
      <c r="AA173" s="436"/>
      <c r="AB173" s="436"/>
      <c r="AC173" s="436"/>
      <c r="AD173" s="436"/>
      <c r="AE173" s="436"/>
      <c r="AF173" s="436"/>
      <c r="AG173" s="436"/>
      <c r="AH173" s="436"/>
      <c r="AI173" s="436"/>
      <c r="AJ173" s="436"/>
      <c r="AK173" s="436"/>
      <c r="AL173" s="436"/>
      <c r="AM173" s="436"/>
      <c r="AN173" s="407"/>
    </row>
    <row r="174" spans="1:40" ht="12.75" outlineLevel="1">
      <c r="A174" s="385" t="s">
        <v>779</v>
      </c>
      <c r="C174" s="443"/>
      <c r="D174" s="443"/>
      <c r="E174" s="416" t="s">
        <v>780</v>
      </c>
      <c r="F174" s="448" t="str">
        <f t="shared" si="4"/>
        <v>WOMEN IN CHEM SCHLP</v>
      </c>
      <c r="G174" s="424">
        <v>9163.13</v>
      </c>
      <c r="H174" s="430">
        <v>300</v>
      </c>
      <c r="I174" s="430">
        <v>-222</v>
      </c>
      <c r="J174" s="430">
        <v>107.11</v>
      </c>
      <c r="K174" s="430">
        <v>0</v>
      </c>
      <c r="L174" s="430">
        <v>0</v>
      </c>
      <c r="M174" s="430">
        <f t="shared" si="5"/>
        <v>9348.24</v>
      </c>
      <c r="O174" s="416"/>
      <c r="P174" s="640"/>
      <c r="Q174" s="436"/>
      <c r="R174" s="436"/>
      <c r="S174" s="436"/>
      <c r="T174" s="436"/>
      <c r="U174" s="436"/>
      <c r="V174" s="436"/>
      <c r="W174" s="436"/>
      <c r="X174" s="436"/>
      <c r="Y174" s="436"/>
      <c r="Z174" s="436"/>
      <c r="AA174" s="436"/>
      <c r="AB174" s="436"/>
      <c r="AC174" s="436"/>
      <c r="AD174" s="436"/>
      <c r="AE174" s="436"/>
      <c r="AF174" s="436"/>
      <c r="AG174" s="436"/>
      <c r="AH174" s="436"/>
      <c r="AI174" s="436"/>
      <c r="AJ174" s="436"/>
      <c r="AK174" s="436"/>
      <c r="AL174" s="436"/>
      <c r="AM174" s="436"/>
      <c r="AN174" s="407"/>
    </row>
    <row r="175" spans="1:40" ht="12.75" outlineLevel="1">
      <c r="A175" s="385" t="s">
        <v>781</v>
      </c>
      <c r="C175" s="443"/>
      <c r="D175" s="443"/>
      <c r="E175" s="416" t="s">
        <v>782</v>
      </c>
      <c r="F175" s="448" t="str">
        <f t="shared" si="4"/>
        <v>WMN IN OPTOMETRY SCH</v>
      </c>
      <c r="G175" s="424">
        <v>8044.82</v>
      </c>
      <c r="H175" s="430">
        <v>0</v>
      </c>
      <c r="I175" s="430">
        <v>-209.38</v>
      </c>
      <c r="J175" s="430">
        <v>83.18</v>
      </c>
      <c r="K175" s="430">
        <v>0</v>
      </c>
      <c r="L175" s="430">
        <v>0</v>
      </c>
      <c r="M175" s="430">
        <f t="shared" si="5"/>
        <v>7918.62</v>
      </c>
      <c r="O175" s="416"/>
      <c r="P175" s="640"/>
      <c r="Q175" s="436"/>
      <c r="R175" s="436"/>
      <c r="S175" s="436"/>
      <c r="T175" s="436"/>
      <c r="U175" s="436"/>
      <c r="V175" s="436"/>
      <c r="W175" s="436"/>
      <c r="X175" s="436"/>
      <c r="Y175" s="436"/>
      <c r="Z175" s="436"/>
      <c r="AA175" s="436"/>
      <c r="AB175" s="436"/>
      <c r="AC175" s="436"/>
      <c r="AD175" s="436"/>
      <c r="AE175" s="436"/>
      <c r="AF175" s="436"/>
      <c r="AG175" s="436"/>
      <c r="AH175" s="436"/>
      <c r="AI175" s="436"/>
      <c r="AJ175" s="436"/>
      <c r="AK175" s="436"/>
      <c r="AL175" s="436"/>
      <c r="AM175" s="436"/>
      <c r="AN175" s="407"/>
    </row>
    <row r="176" spans="1:40" ht="12.75" outlineLevel="1">
      <c r="A176" s="385" t="s">
        <v>783</v>
      </c>
      <c r="C176" s="443"/>
      <c r="D176" s="443"/>
      <c r="E176" s="416" t="s">
        <v>784</v>
      </c>
      <c r="F176" s="448" t="str">
        <f t="shared" si="4"/>
        <v>A C INGERSOLL FELLOWSHIP</v>
      </c>
      <c r="G176" s="424">
        <v>2197.02</v>
      </c>
      <c r="H176" s="430">
        <v>0</v>
      </c>
      <c r="I176" s="430">
        <v>55.79</v>
      </c>
      <c r="J176" s="430">
        <v>25.93</v>
      </c>
      <c r="K176" s="430">
        <v>0</v>
      </c>
      <c r="L176" s="430">
        <v>0</v>
      </c>
      <c r="M176" s="430">
        <f t="shared" si="5"/>
        <v>2278.74</v>
      </c>
      <c r="O176" s="416"/>
      <c r="P176" s="640"/>
      <c r="Q176" s="436"/>
      <c r="R176" s="436"/>
      <c r="S176" s="436"/>
      <c r="T176" s="436"/>
      <c r="U176" s="436"/>
      <c r="V176" s="436"/>
      <c r="W176" s="436"/>
      <c r="X176" s="436"/>
      <c r="Y176" s="436"/>
      <c r="Z176" s="436"/>
      <c r="AA176" s="436"/>
      <c r="AB176" s="436"/>
      <c r="AC176" s="436"/>
      <c r="AD176" s="436"/>
      <c r="AE176" s="436"/>
      <c r="AF176" s="436"/>
      <c r="AG176" s="436"/>
      <c r="AH176" s="436"/>
      <c r="AI176" s="436"/>
      <c r="AJ176" s="436"/>
      <c r="AK176" s="436"/>
      <c r="AL176" s="436"/>
      <c r="AM176" s="436"/>
      <c r="AN176" s="407"/>
    </row>
    <row r="177" spans="1:40" ht="12.75" outlineLevel="1">
      <c r="A177" s="385" t="s">
        <v>785</v>
      </c>
      <c r="C177" s="443"/>
      <c r="D177" s="443"/>
      <c r="E177" s="416" t="s">
        <v>786</v>
      </c>
      <c r="F177" s="448" t="str">
        <f t="shared" si="4"/>
        <v>SAMUDRALA SCHOLARSHIP</v>
      </c>
      <c r="G177" s="424">
        <v>13007.94</v>
      </c>
      <c r="H177" s="430">
        <v>0</v>
      </c>
      <c r="I177" s="430">
        <v>-339.97</v>
      </c>
      <c r="J177" s="430">
        <v>134.46</v>
      </c>
      <c r="K177" s="430">
        <v>0</v>
      </c>
      <c r="L177" s="430">
        <v>0</v>
      </c>
      <c r="M177" s="430">
        <f t="shared" si="5"/>
        <v>12802.43</v>
      </c>
      <c r="O177" s="416"/>
      <c r="P177" s="640"/>
      <c r="Q177" s="436"/>
      <c r="R177" s="436"/>
      <c r="S177" s="436"/>
      <c r="T177" s="436"/>
      <c r="U177" s="436"/>
      <c r="V177" s="436"/>
      <c r="W177" s="436"/>
      <c r="X177" s="436"/>
      <c r="Y177" s="436"/>
      <c r="Z177" s="436"/>
      <c r="AA177" s="436"/>
      <c r="AB177" s="436"/>
      <c r="AC177" s="436"/>
      <c r="AD177" s="436"/>
      <c r="AE177" s="436"/>
      <c r="AF177" s="436"/>
      <c r="AG177" s="436"/>
      <c r="AH177" s="436"/>
      <c r="AI177" s="436"/>
      <c r="AJ177" s="436"/>
      <c r="AK177" s="436"/>
      <c r="AL177" s="436"/>
      <c r="AM177" s="436"/>
      <c r="AN177" s="407"/>
    </row>
    <row r="178" spans="1:40" ht="12.75" outlineLevel="1">
      <c r="A178" s="385" t="s">
        <v>787</v>
      </c>
      <c r="C178" s="443"/>
      <c r="D178" s="443"/>
      <c r="E178" s="416" t="s">
        <v>788</v>
      </c>
      <c r="F178" s="448" t="str">
        <f t="shared" si="4"/>
        <v>ADK MCHUGH MEM SCHLP</v>
      </c>
      <c r="G178" s="424">
        <v>8486.95</v>
      </c>
      <c r="H178" s="430">
        <v>3479.44</v>
      </c>
      <c r="I178" s="430">
        <v>-158.83</v>
      </c>
      <c r="J178" s="430">
        <v>257.12</v>
      </c>
      <c r="K178" s="430">
        <v>0</v>
      </c>
      <c r="L178" s="430">
        <v>0</v>
      </c>
      <c r="M178" s="430">
        <f t="shared" si="5"/>
        <v>12064.680000000002</v>
      </c>
      <c r="O178" s="416"/>
      <c r="P178" s="640"/>
      <c r="Q178" s="436"/>
      <c r="R178" s="436"/>
      <c r="S178" s="436"/>
      <c r="T178" s="436"/>
      <c r="U178" s="436"/>
      <c r="V178" s="436"/>
      <c r="W178" s="436"/>
      <c r="X178" s="436"/>
      <c r="Y178" s="436"/>
      <c r="Z178" s="436"/>
      <c r="AA178" s="436"/>
      <c r="AB178" s="436"/>
      <c r="AC178" s="436"/>
      <c r="AD178" s="436"/>
      <c r="AE178" s="436"/>
      <c r="AF178" s="436"/>
      <c r="AG178" s="436"/>
      <c r="AH178" s="436"/>
      <c r="AI178" s="436"/>
      <c r="AJ178" s="436"/>
      <c r="AK178" s="436"/>
      <c r="AL178" s="436"/>
      <c r="AM178" s="436"/>
      <c r="AN178" s="407"/>
    </row>
    <row r="179" spans="1:40" ht="12.75" outlineLevel="1">
      <c r="A179" s="385" t="s">
        <v>789</v>
      </c>
      <c r="C179" s="443"/>
      <c r="D179" s="443"/>
      <c r="E179" s="416" t="s">
        <v>790</v>
      </c>
      <c r="F179" s="448" t="str">
        <f t="shared" si="4"/>
        <v>DONNA FREE SCHOLARSHIP</v>
      </c>
      <c r="G179" s="424">
        <v>3913.1</v>
      </c>
      <c r="H179" s="430">
        <v>0</v>
      </c>
      <c r="I179" s="430">
        <v>99.37</v>
      </c>
      <c r="J179" s="430">
        <v>46.2</v>
      </c>
      <c r="K179" s="430">
        <v>0</v>
      </c>
      <c r="L179" s="430">
        <v>0</v>
      </c>
      <c r="M179" s="430">
        <f t="shared" si="5"/>
        <v>4058.6699999999996</v>
      </c>
      <c r="O179" s="416"/>
      <c r="P179" s="640"/>
      <c r="Q179" s="436"/>
      <c r="R179" s="436"/>
      <c r="S179" s="436"/>
      <c r="T179" s="436"/>
      <c r="U179" s="436"/>
      <c r="V179" s="436"/>
      <c r="W179" s="436"/>
      <c r="X179" s="436"/>
      <c r="Y179" s="436"/>
      <c r="Z179" s="436"/>
      <c r="AA179" s="436"/>
      <c r="AB179" s="436"/>
      <c r="AC179" s="436"/>
      <c r="AD179" s="436"/>
      <c r="AE179" s="436"/>
      <c r="AF179" s="436"/>
      <c r="AG179" s="436"/>
      <c r="AH179" s="436"/>
      <c r="AI179" s="436"/>
      <c r="AJ179" s="436"/>
      <c r="AK179" s="436"/>
      <c r="AL179" s="436"/>
      <c r="AM179" s="436"/>
      <c r="AN179" s="407"/>
    </row>
    <row r="180" spans="1:40" ht="12.75" outlineLevel="1">
      <c r="A180" s="385" t="s">
        <v>791</v>
      </c>
      <c r="C180" s="443"/>
      <c r="D180" s="443"/>
      <c r="E180" s="416" t="s">
        <v>792</v>
      </c>
      <c r="F180" s="448" t="str">
        <f t="shared" si="4"/>
        <v>CAROL GRUEN ENDOWED SCHLP</v>
      </c>
      <c r="G180" s="424">
        <v>4306.32</v>
      </c>
      <c r="H180" s="430">
        <v>0</v>
      </c>
      <c r="I180" s="430">
        <v>109.36</v>
      </c>
      <c r="J180" s="430">
        <v>50.82</v>
      </c>
      <c r="K180" s="430">
        <v>0</v>
      </c>
      <c r="L180" s="430">
        <v>0</v>
      </c>
      <c r="M180" s="430">
        <f t="shared" si="5"/>
        <v>4466.499999999999</v>
      </c>
      <c r="O180" s="416"/>
      <c r="P180" s="640"/>
      <c r="Q180" s="436"/>
      <c r="R180" s="436"/>
      <c r="S180" s="436"/>
      <c r="T180" s="436"/>
      <c r="U180" s="436"/>
      <c r="V180" s="436"/>
      <c r="W180" s="436"/>
      <c r="X180" s="436"/>
      <c r="Y180" s="436"/>
      <c r="Z180" s="436"/>
      <c r="AA180" s="436"/>
      <c r="AB180" s="436"/>
      <c r="AC180" s="436"/>
      <c r="AD180" s="436"/>
      <c r="AE180" s="436"/>
      <c r="AF180" s="436"/>
      <c r="AG180" s="436"/>
      <c r="AH180" s="436"/>
      <c r="AI180" s="436"/>
      <c r="AJ180" s="436"/>
      <c r="AK180" s="436"/>
      <c r="AL180" s="436"/>
      <c r="AM180" s="436"/>
      <c r="AN180" s="407"/>
    </row>
    <row r="181" spans="1:40" ht="12.75" outlineLevel="1">
      <c r="A181" s="385" t="s">
        <v>793</v>
      </c>
      <c r="C181" s="443"/>
      <c r="D181" s="443"/>
      <c r="E181" s="416" t="s">
        <v>794</v>
      </c>
      <c r="F181" s="448" t="str">
        <f t="shared" si="4"/>
        <v>O'GRADY MEMORIAL SCHOLARSHIP</v>
      </c>
      <c r="G181" s="424">
        <v>9060.61</v>
      </c>
      <c r="H181" s="430">
        <v>0</v>
      </c>
      <c r="I181" s="430">
        <v>-236.8</v>
      </c>
      <c r="J181" s="430">
        <v>93.66</v>
      </c>
      <c r="K181" s="430">
        <v>0</v>
      </c>
      <c r="L181" s="430">
        <v>0</v>
      </c>
      <c r="M181" s="430">
        <f t="shared" si="5"/>
        <v>8917.470000000001</v>
      </c>
      <c r="O181" s="416"/>
      <c r="P181" s="640"/>
      <c r="Q181" s="436"/>
      <c r="R181" s="436"/>
      <c r="S181" s="436"/>
      <c r="T181" s="436"/>
      <c r="U181" s="436"/>
      <c r="V181" s="436"/>
      <c r="W181" s="436"/>
      <c r="X181" s="436"/>
      <c r="Y181" s="436"/>
      <c r="Z181" s="436"/>
      <c r="AA181" s="436"/>
      <c r="AB181" s="436"/>
      <c r="AC181" s="436"/>
      <c r="AD181" s="436"/>
      <c r="AE181" s="436"/>
      <c r="AF181" s="436"/>
      <c r="AG181" s="436"/>
      <c r="AH181" s="436"/>
      <c r="AI181" s="436"/>
      <c r="AJ181" s="436"/>
      <c r="AK181" s="436"/>
      <c r="AL181" s="436"/>
      <c r="AM181" s="436"/>
      <c r="AN181" s="407"/>
    </row>
    <row r="182" spans="1:40" ht="12.75" outlineLevel="1">
      <c r="A182" s="385" t="s">
        <v>795</v>
      </c>
      <c r="C182" s="443"/>
      <c r="D182" s="443"/>
      <c r="E182" s="416" t="s">
        <v>796</v>
      </c>
      <c r="F182" s="448" t="str">
        <f t="shared" si="4"/>
        <v>EUGENE MEEHAN SCHOLARSHIP FUND</v>
      </c>
      <c r="G182" s="424">
        <v>179650.21</v>
      </c>
      <c r="H182" s="430">
        <v>160700</v>
      </c>
      <c r="I182" s="430">
        <v>-203.24</v>
      </c>
      <c r="J182" s="430">
        <v>7962.43</v>
      </c>
      <c r="K182" s="430">
        <v>0</v>
      </c>
      <c r="L182" s="430">
        <v>0</v>
      </c>
      <c r="M182" s="430">
        <f t="shared" si="5"/>
        <v>348109.39999999997</v>
      </c>
      <c r="O182" s="416"/>
      <c r="P182" s="640"/>
      <c r="Q182" s="436"/>
      <c r="R182" s="436"/>
      <c r="S182" s="436"/>
      <c r="T182" s="436"/>
      <c r="U182" s="436"/>
      <c r="V182" s="436"/>
      <c r="W182" s="436"/>
      <c r="X182" s="436"/>
      <c r="Y182" s="436"/>
      <c r="Z182" s="436"/>
      <c r="AA182" s="436"/>
      <c r="AB182" s="436"/>
      <c r="AC182" s="436"/>
      <c r="AD182" s="436"/>
      <c r="AE182" s="436"/>
      <c r="AF182" s="436"/>
      <c r="AG182" s="436"/>
      <c r="AH182" s="436"/>
      <c r="AI182" s="436"/>
      <c r="AJ182" s="436"/>
      <c r="AK182" s="436"/>
      <c r="AL182" s="436"/>
      <c r="AM182" s="436"/>
      <c r="AN182" s="407"/>
    </row>
    <row r="183" spans="1:40" ht="12.75" outlineLevel="1">
      <c r="A183" s="385" t="s">
        <v>797</v>
      </c>
      <c r="C183" s="443"/>
      <c r="D183" s="443"/>
      <c r="E183" s="416" t="s">
        <v>798</v>
      </c>
      <c r="F183" s="448" t="str">
        <f t="shared" si="4"/>
        <v>TATIS/CARDINALS SCHOLARSHIP</v>
      </c>
      <c r="G183" s="424">
        <v>7858.15</v>
      </c>
      <c r="H183" s="430">
        <v>0</v>
      </c>
      <c r="I183" s="430">
        <v>-205.38</v>
      </c>
      <c r="J183" s="430">
        <v>81.24</v>
      </c>
      <c r="K183" s="430">
        <v>0</v>
      </c>
      <c r="L183" s="430">
        <v>0</v>
      </c>
      <c r="M183" s="430">
        <f t="shared" si="5"/>
        <v>7734.009999999999</v>
      </c>
      <c r="O183" s="416"/>
      <c r="P183" s="640"/>
      <c r="Q183" s="436"/>
      <c r="R183" s="436"/>
      <c r="S183" s="436"/>
      <c r="T183" s="436"/>
      <c r="U183" s="436"/>
      <c r="V183" s="436"/>
      <c r="W183" s="436"/>
      <c r="X183" s="436"/>
      <c r="Y183" s="436"/>
      <c r="Z183" s="436"/>
      <c r="AA183" s="436"/>
      <c r="AB183" s="436"/>
      <c r="AC183" s="436"/>
      <c r="AD183" s="436"/>
      <c r="AE183" s="436"/>
      <c r="AF183" s="436"/>
      <c r="AG183" s="436"/>
      <c r="AH183" s="436"/>
      <c r="AI183" s="436"/>
      <c r="AJ183" s="436"/>
      <c r="AK183" s="436"/>
      <c r="AL183" s="436"/>
      <c r="AM183" s="436"/>
      <c r="AN183" s="407"/>
    </row>
    <row r="184" spans="1:40" ht="12.75" outlineLevel="1">
      <c r="A184" s="385" t="s">
        <v>799</v>
      </c>
      <c r="C184" s="443"/>
      <c r="D184" s="443"/>
      <c r="E184" s="416" t="s">
        <v>800</v>
      </c>
      <c r="F184" s="448" t="str">
        <f t="shared" si="4"/>
        <v>TATINI FAMILY SCHOLARSHIP</v>
      </c>
      <c r="G184" s="424">
        <v>7858.15</v>
      </c>
      <c r="H184" s="430">
        <v>0</v>
      </c>
      <c r="I184" s="430">
        <v>-205.38</v>
      </c>
      <c r="J184" s="430">
        <v>81.24</v>
      </c>
      <c r="K184" s="430">
        <v>0</v>
      </c>
      <c r="L184" s="430">
        <v>0</v>
      </c>
      <c r="M184" s="430">
        <f t="shared" si="5"/>
        <v>7734.009999999999</v>
      </c>
      <c r="O184" s="416"/>
      <c r="P184" s="640"/>
      <c r="Q184" s="436"/>
      <c r="R184" s="436"/>
      <c r="S184" s="436"/>
      <c r="T184" s="436"/>
      <c r="U184" s="436"/>
      <c r="V184" s="436"/>
      <c r="W184" s="436"/>
      <c r="X184" s="436"/>
      <c r="Y184" s="436"/>
      <c r="Z184" s="436"/>
      <c r="AA184" s="436"/>
      <c r="AB184" s="436"/>
      <c r="AC184" s="436"/>
      <c r="AD184" s="436"/>
      <c r="AE184" s="436"/>
      <c r="AF184" s="436"/>
      <c r="AG184" s="436"/>
      <c r="AH184" s="436"/>
      <c r="AI184" s="436"/>
      <c r="AJ184" s="436"/>
      <c r="AK184" s="436"/>
      <c r="AL184" s="436"/>
      <c r="AM184" s="436"/>
      <c r="AN184" s="407"/>
    </row>
    <row r="185" spans="1:40" ht="12.75" outlineLevel="1">
      <c r="A185" s="385" t="s">
        <v>801</v>
      </c>
      <c r="C185" s="443"/>
      <c r="D185" s="443"/>
      <c r="E185" s="416" t="s">
        <v>802</v>
      </c>
      <c r="F185" s="448" t="str">
        <f t="shared" si="4"/>
        <v>BRUNNGRABER MEMORIAL SCHLP</v>
      </c>
      <c r="G185" s="424">
        <v>8839.52</v>
      </c>
      <c r="H185" s="430">
        <v>100</v>
      </c>
      <c r="I185" s="430">
        <v>-230.36</v>
      </c>
      <c r="J185" s="430">
        <v>96.71</v>
      </c>
      <c r="K185" s="430">
        <v>0</v>
      </c>
      <c r="L185" s="430">
        <v>0</v>
      </c>
      <c r="M185" s="430">
        <f t="shared" si="5"/>
        <v>8805.869999999999</v>
      </c>
      <c r="O185" s="416"/>
      <c r="P185" s="640"/>
      <c r="Q185" s="436"/>
      <c r="R185" s="436"/>
      <c r="S185" s="436"/>
      <c r="T185" s="436"/>
      <c r="U185" s="436"/>
      <c r="V185" s="436"/>
      <c r="W185" s="436"/>
      <c r="X185" s="436"/>
      <c r="Y185" s="436"/>
      <c r="Z185" s="436"/>
      <c r="AA185" s="436"/>
      <c r="AB185" s="436"/>
      <c r="AC185" s="436"/>
      <c r="AD185" s="436"/>
      <c r="AE185" s="436"/>
      <c r="AF185" s="436"/>
      <c r="AG185" s="436"/>
      <c r="AH185" s="436"/>
      <c r="AI185" s="436"/>
      <c r="AJ185" s="436"/>
      <c r="AK185" s="436"/>
      <c r="AL185" s="436"/>
      <c r="AM185" s="436"/>
      <c r="AN185" s="407"/>
    </row>
    <row r="186" spans="1:40" ht="12.75" outlineLevel="1">
      <c r="A186" s="385" t="s">
        <v>803</v>
      </c>
      <c r="C186" s="443"/>
      <c r="D186" s="443"/>
      <c r="E186" s="416" t="s">
        <v>804</v>
      </c>
      <c r="F186" s="448" t="str">
        <f t="shared" si="4"/>
        <v>RUTH BRYANT BANKING HISTORY FD</v>
      </c>
      <c r="G186" s="424">
        <v>26827.31</v>
      </c>
      <c r="H186" s="430">
        <v>0</v>
      </c>
      <c r="I186" s="430">
        <v>-691.3</v>
      </c>
      <c r="J186" s="430">
        <v>277.4</v>
      </c>
      <c r="K186" s="430">
        <v>0</v>
      </c>
      <c r="L186" s="430">
        <v>0</v>
      </c>
      <c r="M186" s="430">
        <f t="shared" si="5"/>
        <v>26413.410000000003</v>
      </c>
      <c r="O186" s="416"/>
      <c r="P186" s="640"/>
      <c r="Q186" s="436"/>
      <c r="R186" s="436"/>
      <c r="S186" s="436"/>
      <c r="T186" s="436"/>
      <c r="U186" s="436"/>
      <c r="V186" s="436"/>
      <c r="W186" s="436"/>
      <c r="X186" s="436"/>
      <c r="Y186" s="436"/>
      <c r="Z186" s="436"/>
      <c r="AA186" s="436"/>
      <c r="AB186" s="436"/>
      <c r="AC186" s="436"/>
      <c r="AD186" s="436"/>
      <c r="AE186" s="436"/>
      <c r="AF186" s="436"/>
      <c r="AG186" s="436"/>
      <c r="AH186" s="436"/>
      <c r="AI186" s="436"/>
      <c r="AJ186" s="436"/>
      <c r="AK186" s="436"/>
      <c r="AL186" s="436"/>
      <c r="AM186" s="436"/>
      <c r="AN186" s="407"/>
    </row>
    <row r="187" spans="1:40" ht="12.75" outlineLevel="1">
      <c r="A187" s="385" t="s">
        <v>805</v>
      </c>
      <c r="C187" s="443"/>
      <c r="D187" s="443"/>
      <c r="E187" s="416" t="s">
        <v>806</v>
      </c>
      <c r="F187" s="448" t="str">
        <f t="shared" si="4"/>
        <v>KATHLEEN OSBORN ALUMNI SCHLP</v>
      </c>
      <c r="G187" s="424">
        <v>20230.18</v>
      </c>
      <c r="H187" s="430">
        <v>0</v>
      </c>
      <c r="I187" s="430">
        <v>-380.16</v>
      </c>
      <c r="J187" s="430">
        <v>210.68</v>
      </c>
      <c r="K187" s="430">
        <v>0</v>
      </c>
      <c r="L187" s="430">
        <v>0</v>
      </c>
      <c r="M187" s="430">
        <f t="shared" si="5"/>
        <v>20060.7</v>
      </c>
      <c r="O187" s="416"/>
      <c r="P187" s="640"/>
      <c r="Q187" s="436"/>
      <c r="R187" s="436"/>
      <c r="S187" s="436"/>
      <c r="T187" s="436"/>
      <c r="U187" s="436"/>
      <c r="V187" s="436"/>
      <c r="W187" s="436"/>
      <c r="X187" s="436"/>
      <c r="Y187" s="436"/>
      <c r="Z187" s="436"/>
      <c r="AA187" s="436"/>
      <c r="AB187" s="436"/>
      <c r="AC187" s="436"/>
      <c r="AD187" s="436"/>
      <c r="AE187" s="436"/>
      <c r="AF187" s="436"/>
      <c r="AG187" s="436"/>
      <c r="AH187" s="436"/>
      <c r="AI187" s="436"/>
      <c r="AJ187" s="436"/>
      <c r="AK187" s="436"/>
      <c r="AL187" s="436"/>
      <c r="AM187" s="436"/>
      <c r="AN187" s="407"/>
    </row>
    <row r="188" spans="1:40" ht="12.75" outlineLevel="1">
      <c r="A188" s="385" t="s">
        <v>807</v>
      </c>
      <c r="C188" s="443"/>
      <c r="D188" s="443"/>
      <c r="E188" s="416" t="s">
        <v>808</v>
      </c>
      <c r="F188" s="448" t="str">
        <f t="shared" si="4"/>
        <v>ELLIOTT BUSINESS SCHOLARSHIP</v>
      </c>
      <c r="G188" s="424">
        <v>25774.02</v>
      </c>
      <c r="H188" s="430">
        <v>0</v>
      </c>
      <c r="I188" s="430">
        <v>-673.62</v>
      </c>
      <c r="J188" s="430">
        <v>266.42</v>
      </c>
      <c r="K188" s="430">
        <v>0</v>
      </c>
      <c r="L188" s="430">
        <v>0</v>
      </c>
      <c r="M188" s="430">
        <f t="shared" si="5"/>
        <v>25366.82</v>
      </c>
      <c r="O188" s="416"/>
      <c r="P188" s="640"/>
      <c r="Q188" s="436"/>
      <c r="R188" s="436"/>
      <c r="S188" s="436"/>
      <c r="T188" s="436"/>
      <c r="U188" s="436"/>
      <c r="V188" s="436"/>
      <c r="W188" s="436"/>
      <c r="X188" s="436"/>
      <c r="Y188" s="436"/>
      <c r="Z188" s="436"/>
      <c r="AA188" s="436"/>
      <c r="AB188" s="436"/>
      <c r="AC188" s="436"/>
      <c r="AD188" s="436"/>
      <c r="AE188" s="436"/>
      <c r="AF188" s="436"/>
      <c r="AG188" s="436"/>
      <c r="AH188" s="436"/>
      <c r="AI188" s="436"/>
      <c r="AJ188" s="436"/>
      <c r="AK188" s="436"/>
      <c r="AL188" s="436"/>
      <c r="AM188" s="436"/>
      <c r="AN188" s="407"/>
    </row>
    <row r="189" spans="1:40" ht="12.75" outlineLevel="1">
      <c r="A189" s="385" t="s">
        <v>809</v>
      </c>
      <c r="C189" s="443"/>
      <c r="D189" s="443"/>
      <c r="E189" s="416" t="s">
        <v>810</v>
      </c>
      <c r="F189" s="448" t="str">
        <f t="shared" si="4"/>
        <v>DAKOTA-ANGIE BEHLMANN MEML SCH</v>
      </c>
      <c r="G189" s="424">
        <v>12523.15</v>
      </c>
      <c r="H189" s="430">
        <v>175</v>
      </c>
      <c r="I189" s="430">
        <v>-310.38</v>
      </c>
      <c r="J189" s="430">
        <v>137.53</v>
      </c>
      <c r="K189" s="430">
        <v>0</v>
      </c>
      <c r="L189" s="430">
        <v>0</v>
      </c>
      <c r="M189" s="430">
        <f t="shared" si="5"/>
        <v>12525.300000000001</v>
      </c>
      <c r="O189" s="416"/>
      <c r="P189" s="640"/>
      <c r="Q189" s="436"/>
      <c r="R189" s="436"/>
      <c r="S189" s="436"/>
      <c r="T189" s="436"/>
      <c r="U189" s="436"/>
      <c r="V189" s="436"/>
      <c r="W189" s="436"/>
      <c r="X189" s="436"/>
      <c r="Y189" s="436"/>
      <c r="Z189" s="436"/>
      <c r="AA189" s="436"/>
      <c r="AB189" s="436"/>
      <c r="AC189" s="436"/>
      <c r="AD189" s="436"/>
      <c r="AE189" s="436"/>
      <c r="AF189" s="436"/>
      <c r="AG189" s="436"/>
      <c r="AH189" s="436"/>
      <c r="AI189" s="436"/>
      <c r="AJ189" s="436"/>
      <c r="AK189" s="436"/>
      <c r="AL189" s="436"/>
      <c r="AM189" s="436"/>
      <c r="AN189" s="407"/>
    </row>
    <row r="190" spans="1:40" ht="12.75" outlineLevel="1">
      <c r="A190" s="385" t="s">
        <v>811</v>
      </c>
      <c r="C190" s="443"/>
      <c r="D190" s="443"/>
      <c r="E190" s="416" t="s">
        <v>812</v>
      </c>
      <c r="F190" s="448" t="str">
        <f t="shared" si="4"/>
        <v>M THOMAS JONES MEMORIAL FUND</v>
      </c>
      <c r="G190" s="424">
        <v>15485.41</v>
      </c>
      <c r="H190" s="430">
        <v>5200</v>
      </c>
      <c r="I190" s="430">
        <v>-118.75</v>
      </c>
      <c r="J190" s="430">
        <v>406.85</v>
      </c>
      <c r="K190" s="430">
        <v>0</v>
      </c>
      <c r="L190" s="430">
        <v>0</v>
      </c>
      <c r="M190" s="430">
        <f t="shared" si="5"/>
        <v>20973.51</v>
      </c>
      <c r="O190" s="416"/>
      <c r="P190" s="640"/>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07"/>
    </row>
    <row r="191" spans="1:40" ht="12.75" outlineLevel="1">
      <c r="A191" s="385" t="s">
        <v>813</v>
      </c>
      <c r="C191" s="443"/>
      <c r="D191" s="443"/>
      <c r="E191" s="416" t="s">
        <v>814</v>
      </c>
      <c r="F191" s="448" t="str">
        <f t="shared" si="4"/>
        <v>M LEE PROF ONCOLOGY NURSING</v>
      </c>
      <c r="G191" s="424">
        <v>139220.38</v>
      </c>
      <c r="H191" s="430">
        <v>0</v>
      </c>
      <c r="I191" s="430">
        <v>-3638.61</v>
      </c>
      <c r="J191" s="430">
        <v>1439</v>
      </c>
      <c r="K191" s="430">
        <v>0</v>
      </c>
      <c r="L191" s="430">
        <v>0</v>
      </c>
      <c r="M191" s="430">
        <f t="shared" si="5"/>
        <v>137020.77000000002</v>
      </c>
      <c r="O191" s="416"/>
      <c r="P191" s="640"/>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07"/>
    </row>
    <row r="192" spans="1:40" ht="12.75" outlineLevel="1">
      <c r="A192" s="385" t="s">
        <v>815</v>
      </c>
      <c r="C192" s="443"/>
      <c r="D192" s="443"/>
      <c r="E192" s="416" t="s">
        <v>816</v>
      </c>
      <c r="F192" s="448" t="str">
        <f t="shared" si="4"/>
        <v>CRESSWELL MAP AND PRINT FUND</v>
      </c>
      <c r="G192" s="424">
        <v>954.11</v>
      </c>
      <c r="H192" s="430">
        <v>0</v>
      </c>
      <c r="I192" s="430">
        <v>24.28</v>
      </c>
      <c r="J192" s="430">
        <v>10.89</v>
      </c>
      <c r="K192" s="430">
        <v>0</v>
      </c>
      <c r="L192" s="430">
        <v>0</v>
      </c>
      <c r="M192" s="430">
        <f t="shared" si="5"/>
        <v>989.28</v>
      </c>
      <c r="O192" s="416"/>
      <c r="P192" s="640"/>
      <c r="Q192" s="436"/>
      <c r="R192" s="436"/>
      <c r="S192" s="436"/>
      <c r="T192" s="436"/>
      <c r="U192" s="436"/>
      <c r="V192" s="436"/>
      <c r="W192" s="436"/>
      <c r="X192" s="436"/>
      <c r="Y192" s="436"/>
      <c r="Z192" s="436"/>
      <c r="AA192" s="436"/>
      <c r="AB192" s="436"/>
      <c r="AC192" s="436"/>
      <c r="AD192" s="436"/>
      <c r="AE192" s="436"/>
      <c r="AF192" s="436"/>
      <c r="AG192" s="436"/>
      <c r="AH192" s="436"/>
      <c r="AI192" s="436"/>
      <c r="AJ192" s="436"/>
      <c r="AK192" s="436"/>
      <c r="AL192" s="436"/>
      <c r="AM192" s="436"/>
      <c r="AN192" s="407"/>
    </row>
    <row r="193" spans="1:40" ht="12.75" outlineLevel="1">
      <c r="A193" s="385" t="s">
        <v>817</v>
      </c>
      <c r="C193" s="443"/>
      <c r="D193" s="443"/>
      <c r="E193" s="416" t="s">
        <v>818</v>
      </c>
      <c r="F193" s="448" t="str">
        <f t="shared" si="4"/>
        <v>JACK W BENNETT SCHOLARSHIP</v>
      </c>
      <c r="G193" s="424">
        <v>13996.7</v>
      </c>
      <c r="H193" s="430">
        <v>125</v>
      </c>
      <c r="I193" s="430">
        <v>-364.49</v>
      </c>
      <c r="J193" s="430">
        <v>151.22</v>
      </c>
      <c r="K193" s="430">
        <v>0</v>
      </c>
      <c r="L193" s="430">
        <v>0</v>
      </c>
      <c r="M193" s="430">
        <f t="shared" si="5"/>
        <v>13908.43</v>
      </c>
      <c r="O193" s="416"/>
      <c r="P193" s="640"/>
      <c r="Q193" s="436"/>
      <c r="R193" s="436"/>
      <c r="S193" s="436"/>
      <c r="T193" s="436"/>
      <c r="U193" s="436"/>
      <c r="V193" s="436"/>
      <c r="W193" s="436"/>
      <c r="X193" s="436"/>
      <c r="Y193" s="436"/>
      <c r="Z193" s="436"/>
      <c r="AA193" s="436"/>
      <c r="AB193" s="436"/>
      <c r="AC193" s="436"/>
      <c r="AD193" s="436"/>
      <c r="AE193" s="436"/>
      <c r="AF193" s="436"/>
      <c r="AG193" s="436"/>
      <c r="AH193" s="436"/>
      <c r="AI193" s="436"/>
      <c r="AJ193" s="436"/>
      <c r="AK193" s="436"/>
      <c r="AL193" s="436"/>
      <c r="AM193" s="436"/>
      <c r="AN193" s="407"/>
    </row>
    <row r="194" spans="1:40" ht="12.75" outlineLevel="1">
      <c r="A194" s="385" t="s">
        <v>819</v>
      </c>
      <c r="C194" s="443"/>
      <c r="D194" s="443"/>
      <c r="E194" s="416" t="s">
        <v>820</v>
      </c>
      <c r="F194" s="407" t="str">
        <f t="shared" si="4"/>
        <v>AAR SCHOLARSHIP</v>
      </c>
      <c r="G194" s="429">
        <v>9672.16</v>
      </c>
      <c r="H194" s="430">
        <v>0</v>
      </c>
      <c r="I194" s="430">
        <v>247.11</v>
      </c>
      <c r="J194" s="430">
        <v>106.02</v>
      </c>
      <c r="K194" s="430">
        <v>0</v>
      </c>
      <c r="L194" s="430">
        <v>0</v>
      </c>
      <c r="M194" s="430">
        <f t="shared" si="5"/>
        <v>10025.29</v>
      </c>
      <c r="N194" s="443"/>
      <c r="O194" s="416"/>
      <c r="P194" s="640"/>
      <c r="Q194" s="436"/>
      <c r="R194" s="436"/>
      <c r="S194" s="436"/>
      <c r="T194" s="436"/>
      <c r="U194" s="436"/>
      <c r="V194" s="436"/>
      <c r="W194" s="436"/>
      <c r="X194" s="436"/>
      <c r="Y194" s="436"/>
      <c r="Z194" s="436"/>
      <c r="AA194" s="436"/>
      <c r="AB194" s="436"/>
      <c r="AC194" s="436"/>
      <c r="AD194" s="436"/>
      <c r="AE194" s="436"/>
      <c r="AF194" s="436"/>
      <c r="AG194" s="436"/>
      <c r="AH194" s="436"/>
      <c r="AI194" s="436"/>
      <c r="AJ194" s="436"/>
      <c r="AK194" s="436"/>
      <c r="AL194" s="436"/>
      <c r="AM194" s="436"/>
      <c r="AN194" s="407"/>
    </row>
    <row r="195" spans="1:40" s="441" customFormat="1" ht="12.75" outlineLevel="1">
      <c r="A195" s="441" t="s">
        <v>821</v>
      </c>
      <c r="B195" s="442"/>
      <c r="C195" s="443"/>
      <c r="D195" s="443"/>
      <c r="E195" s="443" t="s">
        <v>822</v>
      </c>
      <c r="F195" s="477" t="str">
        <f t="shared" si="4"/>
        <v>CHRISTENSEN FUND FELLOWSHIPS</v>
      </c>
      <c r="G195" s="478">
        <v>1863145.23</v>
      </c>
      <c r="H195" s="479">
        <v>0</v>
      </c>
      <c r="I195" s="479">
        <v>-16739.27</v>
      </c>
      <c r="J195" s="479">
        <v>19597.17</v>
      </c>
      <c r="K195" s="479">
        <v>0</v>
      </c>
      <c r="L195" s="479">
        <v>0</v>
      </c>
      <c r="M195" s="479">
        <f t="shared" si="5"/>
        <v>1866003.13</v>
      </c>
      <c r="N195" s="436"/>
      <c r="O195" s="443"/>
      <c r="P195" s="640"/>
      <c r="Q195" s="436"/>
      <c r="R195" s="436"/>
      <c r="S195" s="436"/>
      <c r="T195" s="436"/>
      <c r="U195" s="436"/>
      <c r="V195" s="436"/>
      <c r="W195" s="436"/>
      <c r="X195" s="436"/>
      <c r="Y195" s="436"/>
      <c r="Z195" s="436"/>
      <c r="AA195" s="436"/>
      <c r="AB195" s="436"/>
      <c r="AC195" s="436"/>
      <c r="AD195" s="436"/>
      <c r="AE195" s="436"/>
      <c r="AF195" s="436"/>
      <c r="AG195" s="436"/>
      <c r="AH195" s="436"/>
      <c r="AI195" s="436"/>
      <c r="AJ195" s="436"/>
      <c r="AK195" s="436"/>
      <c r="AL195" s="436"/>
      <c r="AM195" s="436"/>
      <c r="AN195" s="480"/>
    </row>
    <row r="196" spans="1:40" ht="12.75" outlineLevel="1">
      <c r="A196" s="385" t="s">
        <v>823</v>
      </c>
      <c r="C196" s="443"/>
      <c r="D196" s="443"/>
      <c r="E196" s="416" t="s">
        <v>824</v>
      </c>
      <c r="F196" s="448" t="str">
        <f t="shared" si="4"/>
        <v>INST FOR WOMENS GENDER STUDIES</v>
      </c>
      <c r="G196" s="424">
        <v>23778.53</v>
      </c>
      <c r="H196" s="430">
        <v>10000</v>
      </c>
      <c r="I196" s="430">
        <v>110.51</v>
      </c>
      <c r="J196" s="430">
        <v>786.64</v>
      </c>
      <c r="K196" s="430">
        <v>0</v>
      </c>
      <c r="L196" s="430">
        <v>0</v>
      </c>
      <c r="M196" s="430">
        <f t="shared" si="5"/>
        <v>34675.68</v>
      </c>
      <c r="O196" s="416"/>
      <c r="P196" s="640"/>
      <c r="Q196" s="436"/>
      <c r="R196" s="436"/>
      <c r="S196" s="436"/>
      <c r="T196" s="436"/>
      <c r="U196" s="436"/>
      <c r="V196" s="436"/>
      <c r="W196" s="436"/>
      <c r="X196" s="436"/>
      <c r="Y196" s="436"/>
      <c r="Z196" s="436"/>
      <c r="AA196" s="436"/>
      <c r="AB196" s="436"/>
      <c r="AC196" s="436"/>
      <c r="AD196" s="436"/>
      <c r="AE196" s="436"/>
      <c r="AF196" s="436"/>
      <c r="AG196" s="436"/>
      <c r="AH196" s="436"/>
      <c r="AI196" s="436"/>
      <c r="AJ196" s="436"/>
      <c r="AK196" s="436"/>
      <c r="AL196" s="436"/>
      <c r="AM196" s="436"/>
      <c r="AN196" s="407"/>
    </row>
    <row r="197" spans="1:40" ht="12.75" outlineLevel="1">
      <c r="A197" s="385" t="s">
        <v>825</v>
      </c>
      <c r="C197" s="443"/>
      <c r="D197" s="443"/>
      <c r="E197" s="416" t="s">
        <v>826</v>
      </c>
      <c r="F197" s="448" t="str">
        <f t="shared" si="4"/>
        <v>A-B EXCELLENCE IN TEACHING AWD</v>
      </c>
      <c r="G197" s="424">
        <v>9371.03</v>
      </c>
      <c r="H197" s="430">
        <v>0</v>
      </c>
      <c r="I197" s="430">
        <v>-244.92</v>
      </c>
      <c r="J197" s="430">
        <v>96.87</v>
      </c>
      <c r="K197" s="430">
        <v>0</v>
      </c>
      <c r="L197" s="430">
        <v>0</v>
      </c>
      <c r="M197" s="430">
        <f t="shared" si="5"/>
        <v>9222.980000000001</v>
      </c>
      <c r="O197" s="416"/>
      <c r="P197" s="640"/>
      <c r="Q197" s="436"/>
      <c r="R197" s="436"/>
      <c r="S197" s="436"/>
      <c r="T197" s="436"/>
      <c r="U197" s="436"/>
      <c r="V197" s="436"/>
      <c r="W197" s="436"/>
      <c r="X197" s="436"/>
      <c r="Y197" s="436"/>
      <c r="Z197" s="436"/>
      <c r="AA197" s="436"/>
      <c r="AB197" s="436"/>
      <c r="AC197" s="436"/>
      <c r="AD197" s="436"/>
      <c r="AE197" s="436"/>
      <c r="AF197" s="436"/>
      <c r="AG197" s="436"/>
      <c r="AH197" s="436"/>
      <c r="AI197" s="436"/>
      <c r="AJ197" s="436"/>
      <c r="AK197" s="436"/>
      <c r="AL197" s="436"/>
      <c r="AM197" s="436"/>
      <c r="AN197" s="407"/>
    </row>
    <row r="198" spans="1:40" ht="12.75" outlineLevel="1">
      <c r="A198" s="385" t="s">
        <v>827</v>
      </c>
      <c r="C198" s="443"/>
      <c r="D198" s="443"/>
      <c r="E198" s="416" t="s">
        <v>828</v>
      </c>
      <c r="F198" s="448" t="str">
        <f t="shared" si="4"/>
        <v>TAO SCHOLARSHIP</v>
      </c>
      <c r="G198" s="424">
        <v>2878.46</v>
      </c>
      <c r="H198" s="430">
        <v>1000</v>
      </c>
      <c r="I198" s="430">
        <v>91.89</v>
      </c>
      <c r="J198" s="430">
        <v>74.63</v>
      </c>
      <c r="K198" s="430">
        <v>0</v>
      </c>
      <c r="L198" s="430">
        <v>0</v>
      </c>
      <c r="M198" s="430">
        <f t="shared" si="5"/>
        <v>4044.98</v>
      </c>
      <c r="O198" s="416"/>
      <c r="P198" s="640"/>
      <c r="Q198" s="436"/>
      <c r="R198" s="436"/>
      <c r="S198" s="436"/>
      <c r="T198" s="436"/>
      <c r="U198" s="436"/>
      <c r="V198" s="436"/>
      <c r="W198" s="436"/>
      <c r="X198" s="436"/>
      <c r="Y198" s="436"/>
      <c r="Z198" s="436"/>
      <c r="AA198" s="436"/>
      <c r="AB198" s="436"/>
      <c r="AC198" s="436"/>
      <c r="AD198" s="436"/>
      <c r="AE198" s="436"/>
      <c r="AF198" s="436"/>
      <c r="AG198" s="436"/>
      <c r="AH198" s="436"/>
      <c r="AI198" s="436"/>
      <c r="AJ198" s="436"/>
      <c r="AK198" s="436"/>
      <c r="AL198" s="436"/>
      <c r="AM198" s="436"/>
      <c r="AN198" s="407"/>
    </row>
    <row r="199" spans="1:40" ht="12.75" outlineLevel="1">
      <c r="A199" s="385" t="s">
        <v>829</v>
      </c>
      <c r="C199" s="443"/>
      <c r="D199" s="443"/>
      <c r="E199" s="416" t="s">
        <v>830</v>
      </c>
      <c r="F199" s="448" t="str">
        <f t="shared" si="4"/>
        <v>ELIZABETH DUNLAP BOOK FUND</v>
      </c>
      <c r="G199" s="424">
        <v>15390.73</v>
      </c>
      <c r="H199" s="430">
        <v>0</v>
      </c>
      <c r="I199" s="430">
        <v>62.15</v>
      </c>
      <c r="J199" s="430">
        <v>164.03</v>
      </c>
      <c r="K199" s="430">
        <v>0</v>
      </c>
      <c r="L199" s="430">
        <v>0</v>
      </c>
      <c r="M199" s="430">
        <f t="shared" si="5"/>
        <v>15616.91</v>
      </c>
      <c r="O199" s="416"/>
      <c r="P199" s="640"/>
      <c r="Q199" s="436"/>
      <c r="R199" s="436"/>
      <c r="S199" s="436"/>
      <c r="T199" s="436"/>
      <c r="U199" s="436"/>
      <c r="V199" s="436"/>
      <c r="W199" s="436"/>
      <c r="X199" s="436"/>
      <c r="Y199" s="436"/>
      <c r="Z199" s="436"/>
      <c r="AA199" s="436"/>
      <c r="AB199" s="436"/>
      <c r="AC199" s="436"/>
      <c r="AD199" s="436"/>
      <c r="AE199" s="436"/>
      <c r="AF199" s="436"/>
      <c r="AG199" s="436"/>
      <c r="AH199" s="436"/>
      <c r="AI199" s="436"/>
      <c r="AJ199" s="436"/>
      <c r="AK199" s="436"/>
      <c r="AL199" s="436"/>
      <c r="AM199" s="436"/>
      <c r="AN199" s="407"/>
    </row>
    <row r="200" spans="1:40" ht="12.75" outlineLevel="1">
      <c r="A200" s="385" t="s">
        <v>831</v>
      </c>
      <c r="C200" s="443"/>
      <c r="D200" s="443"/>
      <c r="E200" s="416" t="s">
        <v>832</v>
      </c>
      <c r="F200" s="448" t="str">
        <f t="shared" si="4"/>
        <v>FRANTZEN ENDOWED SCHOLARSHIP</v>
      </c>
      <c r="G200" s="424">
        <v>0</v>
      </c>
      <c r="H200" s="430">
        <v>10300</v>
      </c>
      <c r="I200" s="430">
        <v>326.84</v>
      </c>
      <c r="J200" s="430">
        <v>629.01</v>
      </c>
      <c r="K200" s="430">
        <v>0</v>
      </c>
      <c r="L200" s="430">
        <v>10125</v>
      </c>
      <c r="M200" s="430">
        <f t="shared" si="5"/>
        <v>21380.85</v>
      </c>
      <c r="O200" s="416"/>
      <c r="P200" s="640"/>
      <c r="Q200" s="436"/>
      <c r="R200" s="436"/>
      <c r="S200" s="436"/>
      <c r="T200" s="436"/>
      <c r="U200" s="436"/>
      <c r="V200" s="436"/>
      <c r="W200" s="436"/>
      <c r="X200" s="436"/>
      <c r="Y200" s="436"/>
      <c r="Z200" s="436"/>
      <c r="AA200" s="436"/>
      <c r="AB200" s="436"/>
      <c r="AC200" s="436"/>
      <c r="AD200" s="436"/>
      <c r="AE200" s="436"/>
      <c r="AF200" s="436"/>
      <c r="AG200" s="436"/>
      <c r="AH200" s="436"/>
      <c r="AI200" s="436"/>
      <c r="AJ200" s="436"/>
      <c r="AK200" s="436"/>
      <c r="AL200" s="436"/>
      <c r="AM200" s="436"/>
      <c r="AN200" s="407"/>
    </row>
    <row r="201" spans="1:40" ht="12.75" outlineLevel="1">
      <c r="A201" s="385" t="s">
        <v>833</v>
      </c>
      <c r="C201" s="443"/>
      <c r="D201" s="443"/>
      <c r="E201" s="416" t="s">
        <v>834</v>
      </c>
      <c r="F201" s="448" t="str">
        <f aca="true" t="shared" si="6" ref="F201:F218">UPPER(E201)</f>
        <v>POLITICAL SCIENCE ENDOWED SCHL</v>
      </c>
      <c r="G201" s="424">
        <v>10146.66</v>
      </c>
      <c r="H201" s="430">
        <v>290</v>
      </c>
      <c r="I201" s="430">
        <v>261.71</v>
      </c>
      <c r="J201" s="430">
        <v>122.59</v>
      </c>
      <c r="K201" s="430">
        <v>0</v>
      </c>
      <c r="L201" s="430">
        <v>0</v>
      </c>
      <c r="M201" s="430">
        <f aca="true" t="shared" si="7" ref="M201:M218">G201+H201+I201+J201-K201+L201</f>
        <v>10820.96</v>
      </c>
      <c r="O201" s="416"/>
      <c r="P201" s="640"/>
      <c r="Q201" s="436"/>
      <c r="R201" s="436"/>
      <c r="S201" s="436"/>
      <c r="T201" s="436"/>
      <c r="U201" s="436"/>
      <c r="V201" s="436"/>
      <c r="W201" s="436"/>
      <c r="X201" s="436"/>
      <c r="Y201" s="436"/>
      <c r="Z201" s="436"/>
      <c r="AA201" s="436"/>
      <c r="AB201" s="436"/>
      <c r="AC201" s="436"/>
      <c r="AD201" s="436"/>
      <c r="AE201" s="436"/>
      <c r="AF201" s="436"/>
      <c r="AG201" s="436"/>
      <c r="AH201" s="436"/>
      <c r="AI201" s="436"/>
      <c r="AJ201" s="436"/>
      <c r="AK201" s="436"/>
      <c r="AL201" s="436"/>
      <c r="AM201" s="436"/>
      <c r="AN201" s="407"/>
    </row>
    <row r="202" spans="1:40" ht="12.75" outlineLevel="1">
      <c r="A202" s="385" t="s">
        <v>835</v>
      </c>
      <c r="C202" s="443"/>
      <c r="D202" s="443"/>
      <c r="E202" s="416" t="s">
        <v>836</v>
      </c>
      <c r="F202" s="448" t="str">
        <f t="shared" si="6"/>
        <v>BRIDGE SCHOLARSHIPS/FELLOWSHIP</v>
      </c>
      <c r="G202" s="424">
        <v>62705.53</v>
      </c>
      <c r="H202" s="430">
        <v>0</v>
      </c>
      <c r="I202" s="430">
        <v>1073.65</v>
      </c>
      <c r="J202" s="430">
        <v>687.54</v>
      </c>
      <c r="K202" s="430">
        <v>0</v>
      </c>
      <c r="L202" s="430">
        <v>288.35</v>
      </c>
      <c r="M202" s="430">
        <f t="shared" si="7"/>
        <v>64755.07</v>
      </c>
      <c r="O202" s="416"/>
      <c r="P202" s="640"/>
      <c r="Q202" s="436"/>
      <c r="R202" s="436"/>
      <c r="S202" s="436"/>
      <c r="T202" s="436"/>
      <c r="U202" s="436"/>
      <c r="V202" s="436"/>
      <c r="W202" s="436"/>
      <c r="X202" s="436"/>
      <c r="Y202" s="436"/>
      <c r="Z202" s="436"/>
      <c r="AA202" s="436"/>
      <c r="AB202" s="436"/>
      <c r="AC202" s="436"/>
      <c r="AD202" s="436"/>
      <c r="AE202" s="436"/>
      <c r="AF202" s="436"/>
      <c r="AG202" s="436"/>
      <c r="AH202" s="436"/>
      <c r="AI202" s="436"/>
      <c r="AJ202" s="436"/>
      <c r="AK202" s="436"/>
      <c r="AL202" s="436"/>
      <c r="AM202" s="436"/>
      <c r="AN202" s="407"/>
    </row>
    <row r="203" spans="1:40" ht="12.75" outlineLevel="1">
      <c r="A203" s="385" t="s">
        <v>837</v>
      </c>
      <c r="C203" s="443"/>
      <c r="D203" s="443"/>
      <c r="E203" s="416" t="s">
        <v>838</v>
      </c>
      <c r="F203" s="448" t="str">
        <f t="shared" si="6"/>
        <v>ANDALAFTE MEMORIAL SCHOLARSHIP</v>
      </c>
      <c r="G203" s="424">
        <v>10177.54</v>
      </c>
      <c r="H203" s="430">
        <v>50</v>
      </c>
      <c r="I203" s="430">
        <v>260.56</v>
      </c>
      <c r="J203" s="430">
        <v>114.88</v>
      </c>
      <c r="K203" s="430">
        <v>0</v>
      </c>
      <c r="L203" s="430">
        <v>0</v>
      </c>
      <c r="M203" s="430">
        <f t="shared" si="7"/>
        <v>10602.98</v>
      </c>
      <c r="O203" s="416"/>
      <c r="P203" s="640"/>
      <c r="Q203" s="436"/>
      <c r="R203" s="436"/>
      <c r="S203" s="436"/>
      <c r="T203" s="436"/>
      <c r="U203" s="436"/>
      <c r="V203" s="436"/>
      <c r="W203" s="436"/>
      <c r="X203" s="436"/>
      <c r="Y203" s="436"/>
      <c r="Z203" s="436"/>
      <c r="AA203" s="436"/>
      <c r="AB203" s="436"/>
      <c r="AC203" s="436"/>
      <c r="AD203" s="436"/>
      <c r="AE203" s="436"/>
      <c r="AF203" s="436"/>
      <c r="AG203" s="436"/>
      <c r="AH203" s="436"/>
      <c r="AI203" s="436"/>
      <c r="AJ203" s="436"/>
      <c r="AK203" s="436"/>
      <c r="AL203" s="436"/>
      <c r="AM203" s="436"/>
      <c r="AN203" s="407"/>
    </row>
    <row r="204" spans="1:40" ht="12.75" outlineLevel="1">
      <c r="A204" s="385" t="s">
        <v>839</v>
      </c>
      <c r="C204" s="443"/>
      <c r="D204" s="443"/>
      <c r="E204" s="416" t="s">
        <v>840</v>
      </c>
      <c r="F204" s="448" t="str">
        <f t="shared" si="6"/>
        <v>WALTERS NURSING SCHOLARSHIP</v>
      </c>
      <c r="G204" s="424">
        <v>10063.88</v>
      </c>
      <c r="H204" s="430">
        <v>5000</v>
      </c>
      <c r="I204" s="430">
        <v>281.39</v>
      </c>
      <c r="J204" s="430">
        <v>153.91</v>
      </c>
      <c r="K204" s="430">
        <v>0</v>
      </c>
      <c r="L204" s="430">
        <v>0</v>
      </c>
      <c r="M204" s="430">
        <f t="shared" si="7"/>
        <v>15499.179999999998</v>
      </c>
      <c r="O204" s="416"/>
      <c r="P204" s="640"/>
      <c r="Q204" s="436"/>
      <c r="R204" s="436"/>
      <c r="S204" s="436"/>
      <c r="T204" s="436"/>
      <c r="U204" s="436"/>
      <c r="V204" s="436"/>
      <c r="W204" s="436"/>
      <c r="X204" s="436"/>
      <c r="Y204" s="436"/>
      <c r="Z204" s="436"/>
      <c r="AA204" s="436"/>
      <c r="AB204" s="436"/>
      <c r="AC204" s="436"/>
      <c r="AD204" s="436"/>
      <c r="AE204" s="436"/>
      <c r="AF204" s="436"/>
      <c r="AG204" s="436"/>
      <c r="AH204" s="436"/>
      <c r="AI204" s="436"/>
      <c r="AJ204" s="436"/>
      <c r="AK204" s="436"/>
      <c r="AL204" s="436"/>
      <c r="AM204" s="436"/>
      <c r="AN204" s="407"/>
    </row>
    <row r="205" spans="1:40" ht="12.75" outlineLevel="1">
      <c r="A205" s="385" t="s">
        <v>841</v>
      </c>
      <c r="C205" s="443"/>
      <c r="D205" s="443"/>
      <c r="E205" s="416" t="s">
        <v>842</v>
      </c>
      <c r="F205" s="448" t="str">
        <f t="shared" si="6"/>
        <v>WALTERS SCIENCE EDUCATOR SCHLP</v>
      </c>
      <c r="G205" s="424">
        <v>10051.17</v>
      </c>
      <c r="H205" s="430">
        <v>5000</v>
      </c>
      <c r="I205" s="430">
        <v>347.48</v>
      </c>
      <c r="J205" s="430">
        <v>418.43</v>
      </c>
      <c r="K205" s="430">
        <v>0</v>
      </c>
      <c r="L205" s="430">
        <v>0</v>
      </c>
      <c r="M205" s="430">
        <f t="shared" si="7"/>
        <v>15817.08</v>
      </c>
      <c r="O205" s="416"/>
      <c r="P205" s="640"/>
      <c r="Q205" s="436"/>
      <c r="R205" s="436"/>
      <c r="S205" s="436"/>
      <c r="T205" s="436"/>
      <c r="U205" s="436"/>
      <c r="V205" s="436"/>
      <c r="W205" s="436"/>
      <c r="X205" s="436"/>
      <c r="Y205" s="436"/>
      <c r="Z205" s="436"/>
      <c r="AA205" s="436"/>
      <c r="AB205" s="436"/>
      <c r="AC205" s="436"/>
      <c r="AD205" s="436"/>
      <c r="AE205" s="436"/>
      <c r="AF205" s="436"/>
      <c r="AG205" s="436"/>
      <c r="AH205" s="436"/>
      <c r="AI205" s="436"/>
      <c r="AJ205" s="436"/>
      <c r="AK205" s="436"/>
      <c r="AL205" s="436"/>
      <c r="AM205" s="436"/>
      <c r="AN205" s="407"/>
    </row>
    <row r="206" spans="1:40" ht="12.75" outlineLevel="1">
      <c r="A206" s="385" t="s">
        <v>843</v>
      </c>
      <c r="C206" s="443"/>
      <c r="D206" s="443"/>
      <c r="E206" s="416" t="s">
        <v>844</v>
      </c>
      <c r="F206" s="448" t="str">
        <f t="shared" si="6"/>
        <v>MARGARET OBERNUEFEMANN FUND</v>
      </c>
      <c r="G206" s="424">
        <v>9571.5</v>
      </c>
      <c r="H206" s="430">
        <v>4425</v>
      </c>
      <c r="I206" s="430">
        <v>305.16</v>
      </c>
      <c r="J206" s="430">
        <v>301.5</v>
      </c>
      <c r="K206" s="430">
        <v>0</v>
      </c>
      <c r="L206" s="430">
        <v>0</v>
      </c>
      <c r="M206" s="430">
        <f t="shared" si="7"/>
        <v>14603.16</v>
      </c>
      <c r="O206" s="416"/>
      <c r="P206" s="640"/>
      <c r="Q206" s="436"/>
      <c r="R206" s="436"/>
      <c r="S206" s="436"/>
      <c r="T206" s="436"/>
      <c r="U206" s="436"/>
      <c r="V206" s="436"/>
      <c r="W206" s="436"/>
      <c r="X206" s="436"/>
      <c r="Y206" s="436"/>
      <c r="Z206" s="436"/>
      <c r="AA206" s="436"/>
      <c r="AB206" s="436"/>
      <c r="AC206" s="436"/>
      <c r="AD206" s="436"/>
      <c r="AE206" s="436"/>
      <c r="AF206" s="436"/>
      <c r="AG206" s="436"/>
      <c r="AH206" s="436"/>
      <c r="AI206" s="436"/>
      <c r="AJ206" s="436"/>
      <c r="AK206" s="436"/>
      <c r="AL206" s="436"/>
      <c r="AM206" s="436"/>
      <c r="AN206" s="407"/>
    </row>
    <row r="207" spans="1:40" ht="12.75" outlineLevel="1">
      <c r="A207" s="385" t="s">
        <v>845</v>
      </c>
      <c r="C207" s="443"/>
      <c r="D207" s="443"/>
      <c r="E207" s="416" t="s">
        <v>846</v>
      </c>
      <c r="F207" s="448" t="str">
        <f t="shared" si="6"/>
        <v>KEY WORKFORCE SCHOLARSHIP</v>
      </c>
      <c r="G207" s="424">
        <v>0</v>
      </c>
      <c r="H207" s="430">
        <v>0</v>
      </c>
      <c r="I207" s="430">
        <v>992.65</v>
      </c>
      <c r="J207" s="430">
        <v>1315.88</v>
      </c>
      <c r="K207" s="430">
        <v>-26752.93</v>
      </c>
      <c r="L207" s="430">
        <v>6636.06</v>
      </c>
      <c r="M207" s="430">
        <f t="shared" si="7"/>
        <v>35697.52</v>
      </c>
      <c r="O207" s="416"/>
      <c r="P207" s="640"/>
      <c r="Q207" s="436"/>
      <c r="R207" s="436"/>
      <c r="S207" s="436"/>
      <c r="T207" s="436"/>
      <c r="U207" s="436"/>
      <c r="V207" s="436"/>
      <c r="W207" s="436"/>
      <c r="X207" s="436"/>
      <c r="Y207" s="436"/>
      <c r="Z207" s="436"/>
      <c r="AA207" s="436"/>
      <c r="AB207" s="436"/>
      <c r="AC207" s="436"/>
      <c r="AD207" s="436"/>
      <c r="AE207" s="436"/>
      <c r="AF207" s="436"/>
      <c r="AG207" s="436"/>
      <c r="AH207" s="436"/>
      <c r="AI207" s="436"/>
      <c r="AJ207" s="436"/>
      <c r="AK207" s="436"/>
      <c r="AL207" s="436"/>
      <c r="AM207" s="436"/>
      <c r="AN207" s="407"/>
    </row>
    <row r="208" spans="1:40" ht="12.75" outlineLevel="1">
      <c r="A208" s="385" t="s">
        <v>847</v>
      </c>
      <c r="C208" s="443"/>
      <c r="D208" s="443"/>
      <c r="E208" s="416" t="s">
        <v>848</v>
      </c>
      <c r="F208" s="448" t="str">
        <f t="shared" si="6"/>
        <v>GRAD RSRCH ACCOMP PRIZE CHEM</v>
      </c>
      <c r="G208" s="424">
        <v>0</v>
      </c>
      <c r="H208" s="430">
        <v>0</v>
      </c>
      <c r="I208" s="430">
        <v>386.31</v>
      </c>
      <c r="J208" s="430">
        <v>449.12</v>
      </c>
      <c r="K208" s="430">
        <v>-12000</v>
      </c>
      <c r="L208" s="430">
        <v>0</v>
      </c>
      <c r="M208" s="430">
        <f t="shared" si="7"/>
        <v>12835.43</v>
      </c>
      <c r="O208" s="416"/>
      <c r="P208" s="640"/>
      <c r="Q208" s="436"/>
      <c r="R208" s="436"/>
      <c r="S208" s="436"/>
      <c r="T208" s="436"/>
      <c r="U208" s="436"/>
      <c r="V208" s="436"/>
      <c r="W208" s="436"/>
      <c r="X208" s="436"/>
      <c r="Y208" s="436"/>
      <c r="Z208" s="436"/>
      <c r="AA208" s="436"/>
      <c r="AB208" s="436"/>
      <c r="AC208" s="436"/>
      <c r="AD208" s="436"/>
      <c r="AE208" s="436"/>
      <c r="AF208" s="436"/>
      <c r="AG208" s="436"/>
      <c r="AH208" s="436"/>
      <c r="AI208" s="436"/>
      <c r="AJ208" s="436"/>
      <c r="AK208" s="436"/>
      <c r="AL208" s="436"/>
      <c r="AM208" s="436"/>
      <c r="AN208" s="407"/>
    </row>
    <row r="209" spans="1:40" ht="12.75" outlineLevel="1">
      <c r="A209" s="385" t="s">
        <v>849</v>
      </c>
      <c r="C209" s="443"/>
      <c r="D209" s="443"/>
      <c r="E209" s="416" t="s">
        <v>850</v>
      </c>
      <c r="F209" s="448" t="str">
        <f t="shared" si="6"/>
        <v>UP RAILROAD ACQUISITION FUND</v>
      </c>
      <c r="G209" s="424">
        <v>0</v>
      </c>
      <c r="H209" s="430">
        <v>10000</v>
      </c>
      <c r="I209" s="430">
        <v>321.93</v>
      </c>
      <c r="J209" s="430">
        <v>374.26</v>
      </c>
      <c r="K209" s="430">
        <v>0</v>
      </c>
      <c r="L209" s="430">
        <v>0</v>
      </c>
      <c r="M209" s="430">
        <f t="shared" si="7"/>
        <v>10696.19</v>
      </c>
      <c r="O209" s="416"/>
      <c r="P209" s="640"/>
      <c r="Q209" s="436"/>
      <c r="R209" s="436"/>
      <c r="S209" s="436"/>
      <c r="T209" s="436"/>
      <c r="U209" s="436"/>
      <c r="V209" s="436"/>
      <c r="W209" s="436"/>
      <c r="X209" s="436"/>
      <c r="Y209" s="436"/>
      <c r="Z209" s="436"/>
      <c r="AA209" s="436"/>
      <c r="AB209" s="436"/>
      <c r="AC209" s="436"/>
      <c r="AD209" s="436"/>
      <c r="AE209" s="436"/>
      <c r="AF209" s="436"/>
      <c r="AG209" s="436"/>
      <c r="AH209" s="436"/>
      <c r="AI209" s="436"/>
      <c r="AJ209" s="436"/>
      <c r="AK209" s="436"/>
      <c r="AL209" s="436"/>
      <c r="AM209" s="436"/>
      <c r="AN209" s="407"/>
    </row>
    <row r="210" spans="1:40" ht="12.75" outlineLevel="1">
      <c r="A210" s="385" t="s">
        <v>851</v>
      </c>
      <c r="C210" s="443"/>
      <c r="D210" s="443"/>
      <c r="E210" s="416" t="s">
        <v>852</v>
      </c>
      <c r="F210" s="448" t="str">
        <f t="shared" si="6"/>
        <v>ICTE ENDOWED FUND</v>
      </c>
      <c r="G210" s="424">
        <v>0</v>
      </c>
      <c r="H210" s="430">
        <v>10000</v>
      </c>
      <c r="I210" s="430">
        <v>67.41</v>
      </c>
      <c r="J210" s="430">
        <v>533.89</v>
      </c>
      <c r="K210" s="430">
        <v>0</v>
      </c>
      <c r="L210" s="430">
        <v>0</v>
      </c>
      <c r="M210" s="430">
        <f t="shared" si="7"/>
        <v>10601.3</v>
      </c>
      <c r="O210" s="416"/>
      <c r="P210" s="640"/>
      <c r="Q210" s="436"/>
      <c r="R210" s="436"/>
      <c r="S210" s="436"/>
      <c r="T210" s="436"/>
      <c r="U210" s="436"/>
      <c r="V210" s="436"/>
      <c r="W210" s="436"/>
      <c r="X210" s="436"/>
      <c r="Y210" s="436"/>
      <c r="Z210" s="436"/>
      <c r="AA210" s="436"/>
      <c r="AB210" s="436"/>
      <c r="AC210" s="436"/>
      <c r="AD210" s="436"/>
      <c r="AE210" s="436"/>
      <c r="AF210" s="436"/>
      <c r="AG210" s="436"/>
      <c r="AH210" s="436"/>
      <c r="AI210" s="436"/>
      <c r="AJ210" s="436"/>
      <c r="AK210" s="436"/>
      <c r="AL210" s="436"/>
      <c r="AM210" s="436"/>
      <c r="AN210" s="407"/>
    </row>
    <row r="211" spans="1:40" ht="12.75" outlineLevel="1">
      <c r="A211" s="385" t="s">
        <v>853</v>
      </c>
      <c r="C211" s="443"/>
      <c r="D211" s="443"/>
      <c r="E211" s="416" t="s">
        <v>854</v>
      </c>
      <c r="F211" s="448" t="str">
        <f t="shared" si="6"/>
        <v>SHOPMAKER PROF SPRNGBRD LRNG</v>
      </c>
      <c r="G211" s="424">
        <v>0</v>
      </c>
      <c r="H211" s="430">
        <v>550026.73</v>
      </c>
      <c r="I211" s="430">
        <v>10026.19</v>
      </c>
      <c r="J211" s="430">
        <v>23752.09</v>
      </c>
      <c r="K211" s="430">
        <v>0</v>
      </c>
      <c r="L211" s="430">
        <v>0</v>
      </c>
      <c r="M211" s="430">
        <f t="shared" si="7"/>
        <v>583805.0099999999</v>
      </c>
      <c r="O211" s="416"/>
      <c r="P211" s="640"/>
      <c r="Q211" s="436"/>
      <c r="R211" s="436"/>
      <c r="S211" s="436"/>
      <c r="T211" s="436"/>
      <c r="U211" s="436"/>
      <c r="V211" s="436"/>
      <c r="W211" s="436"/>
      <c r="X211" s="436"/>
      <c r="Y211" s="436"/>
      <c r="Z211" s="436"/>
      <c r="AA211" s="436"/>
      <c r="AB211" s="436"/>
      <c r="AC211" s="436"/>
      <c r="AD211" s="436"/>
      <c r="AE211" s="436"/>
      <c r="AF211" s="436"/>
      <c r="AG211" s="436"/>
      <c r="AH211" s="436"/>
      <c r="AI211" s="436"/>
      <c r="AJ211" s="436"/>
      <c r="AK211" s="436"/>
      <c r="AL211" s="436"/>
      <c r="AM211" s="436"/>
      <c r="AN211" s="407"/>
    </row>
    <row r="212" spans="1:40" ht="12.75" outlineLevel="1">
      <c r="A212" s="385" t="s">
        <v>855</v>
      </c>
      <c r="C212" s="443"/>
      <c r="D212" s="443"/>
      <c r="E212" s="416" t="s">
        <v>856</v>
      </c>
      <c r="F212" s="448" t="str">
        <f t="shared" si="6"/>
        <v>KENT ENDOWED SCHOLARSHIP</v>
      </c>
      <c r="G212" s="424">
        <v>0</v>
      </c>
      <c r="H212" s="430">
        <v>10100</v>
      </c>
      <c r="I212" s="430">
        <v>197.94</v>
      </c>
      <c r="J212" s="430">
        <v>423.73</v>
      </c>
      <c r="K212" s="430">
        <v>0</v>
      </c>
      <c r="L212" s="430">
        <v>0</v>
      </c>
      <c r="M212" s="430">
        <f t="shared" si="7"/>
        <v>10721.67</v>
      </c>
      <c r="O212" s="416"/>
      <c r="P212" s="640"/>
      <c r="Q212" s="436"/>
      <c r="R212" s="436"/>
      <c r="S212" s="436"/>
      <c r="T212" s="436"/>
      <c r="U212" s="436"/>
      <c r="V212" s="436"/>
      <c r="W212" s="436"/>
      <c r="X212" s="436"/>
      <c r="Y212" s="436"/>
      <c r="Z212" s="436"/>
      <c r="AA212" s="436"/>
      <c r="AB212" s="436"/>
      <c r="AC212" s="436"/>
      <c r="AD212" s="436"/>
      <c r="AE212" s="436"/>
      <c r="AF212" s="436"/>
      <c r="AG212" s="436"/>
      <c r="AH212" s="436"/>
      <c r="AI212" s="436"/>
      <c r="AJ212" s="436"/>
      <c r="AK212" s="436"/>
      <c r="AL212" s="436"/>
      <c r="AM212" s="436"/>
      <c r="AN212" s="407"/>
    </row>
    <row r="213" spans="1:40" ht="12.75" outlineLevel="1">
      <c r="A213" s="385" t="s">
        <v>857</v>
      </c>
      <c r="C213" s="443"/>
      <c r="D213" s="443"/>
      <c r="E213" s="416" t="s">
        <v>858</v>
      </c>
      <c r="F213" s="448" t="str">
        <f t="shared" si="6"/>
        <v>GITNER EXCEL IN TEACHING AWARD</v>
      </c>
      <c r="G213" s="424">
        <v>0</v>
      </c>
      <c r="H213" s="430">
        <v>10875</v>
      </c>
      <c r="I213" s="430">
        <v>215.33</v>
      </c>
      <c r="J213" s="430">
        <v>515.58</v>
      </c>
      <c r="K213" s="430">
        <v>0</v>
      </c>
      <c r="L213" s="430">
        <v>0</v>
      </c>
      <c r="M213" s="430">
        <f t="shared" si="7"/>
        <v>11605.91</v>
      </c>
      <c r="O213" s="416"/>
      <c r="P213" s="640"/>
      <c r="Q213" s="436"/>
      <c r="R213" s="436"/>
      <c r="S213" s="436"/>
      <c r="T213" s="436"/>
      <c r="U213" s="436"/>
      <c r="V213" s="436"/>
      <c r="W213" s="436"/>
      <c r="X213" s="436"/>
      <c r="Y213" s="436"/>
      <c r="Z213" s="436"/>
      <c r="AA213" s="436"/>
      <c r="AB213" s="436"/>
      <c r="AC213" s="436"/>
      <c r="AD213" s="436"/>
      <c r="AE213" s="436"/>
      <c r="AF213" s="436"/>
      <c r="AG213" s="436"/>
      <c r="AH213" s="436"/>
      <c r="AI213" s="436"/>
      <c r="AJ213" s="436"/>
      <c r="AK213" s="436"/>
      <c r="AL213" s="436"/>
      <c r="AM213" s="436"/>
      <c r="AN213" s="407"/>
    </row>
    <row r="214" spans="1:40" ht="12.75" outlineLevel="1">
      <c r="A214" s="385" t="s">
        <v>859</v>
      </c>
      <c r="C214" s="443"/>
      <c r="D214" s="443"/>
      <c r="E214" s="416" t="s">
        <v>860</v>
      </c>
      <c r="F214" s="448" t="str">
        <f t="shared" si="6"/>
        <v>VICTOR HAUCK SCHLP FD SOC WORK</v>
      </c>
      <c r="G214" s="424">
        <v>0</v>
      </c>
      <c r="H214" s="430">
        <v>10550</v>
      </c>
      <c r="I214" s="430">
        <v>200.49</v>
      </c>
      <c r="J214" s="430">
        <v>550.03</v>
      </c>
      <c r="K214" s="430">
        <v>0</v>
      </c>
      <c r="L214" s="430">
        <v>0</v>
      </c>
      <c r="M214" s="430">
        <f t="shared" si="7"/>
        <v>11300.52</v>
      </c>
      <c r="O214" s="416"/>
      <c r="P214" s="640"/>
      <c r="Q214" s="436"/>
      <c r="R214" s="436"/>
      <c r="S214" s="436"/>
      <c r="T214" s="436"/>
      <c r="U214" s="436"/>
      <c r="V214" s="436"/>
      <c r="W214" s="436"/>
      <c r="X214" s="436"/>
      <c r="Y214" s="436"/>
      <c r="Z214" s="436"/>
      <c r="AA214" s="436"/>
      <c r="AB214" s="436"/>
      <c r="AC214" s="436"/>
      <c r="AD214" s="436"/>
      <c r="AE214" s="436"/>
      <c r="AF214" s="436"/>
      <c r="AG214" s="436"/>
      <c r="AH214" s="436"/>
      <c r="AI214" s="436"/>
      <c r="AJ214" s="436"/>
      <c r="AK214" s="436"/>
      <c r="AL214" s="436"/>
      <c r="AM214" s="436"/>
      <c r="AN214" s="407"/>
    </row>
    <row r="215" spans="1:40" ht="12.75" outlineLevel="1">
      <c r="A215" s="385" t="s">
        <v>861</v>
      </c>
      <c r="C215" s="443"/>
      <c r="D215" s="443"/>
      <c r="E215" s="416" t="s">
        <v>862</v>
      </c>
      <c r="F215" s="448" t="str">
        <f t="shared" si="6"/>
        <v>ARTHUR SHAFFER MEML SCHLP FUND</v>
      </c>
      <c r="G215" s="424">
        <v>0</v>
      </c>
      <c r="H215" s="430">
        <v>120</v>
      </c>
      <c r="I215" s="430">
        <v>130.76</v>
      </c>
      <c r="J215" s="430">
        <v>534.89</v>
      </c>
      <c r="K215" s="430">
        <v>0</v>
      </c>
      <c r="L215" s="430">
        <v>10000</v>
      </c>
      <c r="M215" s="430">
        <f t="shared" si="7"/>
        <v>10785.65</v>
      </c>
      <c r="O215" s="416"/>
      <c r="P215" s="640"/>
      <c r="Q215" s="436"/>
      <c r="R215" s="436"/>
      <c r="S215" s="436"/>
      <c r="T215" s="436"/>
      <c r="U215" s="436"/>
      <c r="V215" s="436"/>
      <c r="W215" s="436"/>
      <c r="X215" s="436"/>
      <c r="Y215" s="436"/>
      <c r="Z215" s="436"/>
      <c r="AA215" s="436"/>
      <c r="AB215" s="436"/>
      <c r="AC215" s="436"/>
      <c r="AD215" s="436"/>
      <c r="AE215" s="436"/>
      <c r="AF215" s="436"/>
      <c r="AG215" s="436"/>
      <c r="AH215" s="436"/>
      <c r="AI215" s="436"/>
      <c r="AJ215" s="436"/>
      <c r="AK215" s="436"/>
      <c r="AL215" s="436"/>
      <c r="AM215" s="436"/>
      <c r="AN215" s="407"/>
    </row>
    <row r="216" spans="1:40" ht="12.75" outlineLevel="1">
      <c r="A216" s="385" t="s">
        <v>863</v>
      </c>
      <c r="C216" s="443"/>
      <c r="D216" s="443"/>
      <c r="E216" s="416" t="s">
        <v>864</v>
      </c>
      <c r="F216" s="448" t="str">
        <f t="shared" si="6"/>
        <v>TOUHILL ENDOW PERFORM ARTS CTR</v>
      </c>
      <c r="G216" s="424">
        <v>0</v>
      </c>
      <c r="H216" s="430">
        <v>1750</v>
      </c>
      <c r="I216" s="430">
        <v>560.65</v>
      </c>
      <c r="J216" s="430">
        <v>1038.23</v>
      </c>
      <c r="K216" s="430">
        <v>0</v>
      </c>
      <c r="L216" s="430">
        <v>113495.33</v>
      </c>
      <c r="M216" s="430">
        <f t="shared" si="7"/>
        <v>116844.21</v>
      </c>
      <c r="O216" s="416"/>
      <c r="P216" s="640"/>
      <c r="Q216" s="436"/>
      <c r="R216" s="436"/>
      <c r="S216" s="436"/>
      <c r="T216" s="436"/>
      <c r="U216" s="436"/>
      <c r="V216" s="436"/>
      <c r="W216" s="436"/>
      <c r="X216" s="436"/>
      <c r="Y216" s="436"/>
      <c r="Z216" s="436"/>
      <c r="AA216" s="436"/>
      <c r="AB216" s="436"/>
      <c r="AC216" s="436"/>
      <c r="AD216" s="436"/>
      <c r="AE216" s="436"/>
      <c r="AF216" s="436"/>
      <c r="AG216" s="436"/>
      <c r="AH216" s="436"/>
      <c r="AI216" s="436"/>
      <c r="AJ216" s="436"/>
      <c r="AK216" s="436"/>
      <c r="AL216" s="436"/>
      <c r="AM216" s="436"/>
      <c r="AN216" s="407"/>
    </row>
    <row r="217" spans="1:40" ht="12.75" outlineLevel="1">
      <c r="A217" s="385" t="s">
        <v>865</v>
      </c>
      <c r="C217" s="443"/>
      <c r="D217" s="443"/>
      <c r="E217" s="416" t="s">
        <v>866</v>
      </c>
      <c r="F217" s="448" t="str">
        <f t="shared" si="6"/>
        <v>MAY CO FND ACDMC PRGM COLLECT</v>
      </c>
      <c r="G217" s="424">
        <v>0</v>
      </c>
      <c r="H217" s="430">
        <v>5000</v>
      </c>
      <c r="I217" s="430">
        <v>50.83</v>
      </c>
      <c r="J217" s="430">
        <v>43.82</v>
      </c>
      <c r="K217" s="430">
        <v>0</v>
      </c>
      <c r="L217" s="430">
        <v>0</v>
      </c>
      <c r="M217" s="430">
        <f t="shared" si="7"/>
        <v>5094.65</v>
      </c>
      <c r="O217" s="416"/>
      <c r="P217" s="640"/>
      <c r="Q217" s="436"/>
      <c r="R217" s="436"/>
      <c r="S217" s="436"/>
      <c r="T217" s="436"/>
      <c r="U217" s="436"/>
      <c r="V217" s="436"/>
      <c r="W217" s="436"/>
      <c r="X217" s="436"/>
      <c r="Y217" s="436"/>
      <c r="Z217" s="436"/>
      <c r="AA217" s="436"/>
      <c r="AB217" s="436"/>
      <c r="AC217" s="436"/>
      <c r="AD217" s="436"/>
      <c r="AE217" s="436"/>
      <c r="AF217" s="436"/>
      <c r="AG217" s="436"/>
      <c r="AH217" s="436"/>
      <c r="AI217" s="436"/>
      <c r="AJ217" s="436"/>
      <c r="AK217" s="436"/>
      <c r="AL217" s="436"/>
      <c r="AM217" s="436"/>
      <c r="AN217" s="407"/>
    </row>
    <row r="218" spans="1:40" ht="12.75" customHeight="1">
      <c r="A218" s="385" t="s">
        <v>867</v>
      </c>
      <c r="E218" s="426" t="s">
        <v>868</v>
      </c>
      <c r="F218" s="481" t="str">
        <f t="shared" si="6"/>
        <v>TOTAL INCOME RESTRICTED</v>
      </c>
      <c r="G218" s="319">
        <v>24351571.010000017</v>
      </c>
      <c r="H218" s="318">
        <v>896151.46</v>
      </c>
      <c r="I218" s="318">
        <v>-555159.82</v>
      </c>
      <c r="J218" s="318">
        <v>296679.43</v>
      </c>
      <c r="K218" s="318">
        <v>-38752.93</v>
      </c>
      <c r="L218" s="318">
        <v>170786.29</v>
      </c>
      <c r="M218" s="318">
        <f t="shared" si="7"/>
        <v>25198781.300000016</v>
      </c>
      <c r="O218" s="416"/>
      <c r="P218" s="640"/>
      <c r="Q218" s="436"/>
      <c r="R218" s="436"/>
      <c r="S218" s="436"/>
      <c r="T218" s="436"/>
      <c r="U218" s="436"/>
      <c r="V218" s="436"/>
      <c r="W218" s="436"/>
      <c r="X218" s="436"/>
      <c r="Y218" s="436"/>
      <c r="Z218" s="436"/>
      <c r="AA218" s="436"/>
      <c r="AB218" s="436"/>
      <c r="AC218" s="436"/>
      <c r="AD218" s="436"/>
      <c r="AE218" s="436"/>
      <c r="AF218" s="436"/>
      <c r="AG218" s="436"/>
      <c r="AH218" s="436"/>
      <c r="AI218" s="436"/>
      <c r="AJ218" s="436"/>
      <c r="AK218" s="436"/>
      <c r="AL218" s="436"/>
      <c r="AM218" s="436"/>
      <c r="AN218" s="407"/>
    </row>
    <row r="219" spans="7:40" ht="12.75" customHeight="1">
      <c r="G219" s="319"/>
      <c r="H219" s="318"/>
      <c r="I219" s="318"/>
      <c r="J219" s="318"/>
      <c r="K219" s="318"/>
      <c r="L219" s="318"/>
      <c r="M219" s="318"/>
      <c r="O219" s="416"/>
      <c r="P219" s="640"/>
      <c r="Q219" s="436"/>
      <c r="R219" s="436"/>
      <c r="S219" s="436"/>
      <c r="T219" s="436"/>
      <c r="U219" s="436"/>
      <c r="V219" s="436"/>
      <c r="W219" s="436"/>
      <c r="X219" s="436"/>
      <c r="Y219" s="436"/>
      <c r="Z219" s="436"/>
      <c r="AA219" s="436"/>
      <c r="AB219" s="436"/>
      <c r="AC219" s="436"/>
      <c r="AD219" s="436"/>
      <c r="AE219" s="436"/>
      <c r="AF219" s="436"/>
      <c r="AG219" s="436"/>
      <c r="AH219" s="436"/>
      <c r="AI219" s="436"/>
      <c r="AJ219" s="436"/>
      <c r="AK219" s="436"/>
      <c r="AL219" s="436"/>
      <c r="AM219" s="436"/>
      <c r="AN219" s="407"/>
    </row>
    <row r="220" spans="4:40" ht="12.75" customHeight="1">
      <c r="D220" s="470" t="s">
        <v>869</v>
      </c>
      <c r="E220" s="482"/>
      <c r="F220" s="483"/>
      <c r="G220" s="319">
        <f aca="true" t="shared" si="8" ref="G220:M220">G218</f>
        <v>24351571.010000017</v>
      </c>
      <c r="H220" s="318">
        <f t="shared" si="8"/>
        <v>896151.46</v>
      </c>
      <c r="I220" s="318">
        <f t="shared" si="8"/>
        <v>-555159.82</v>
      </c>
      <c r="J220" s="318">
        <f t="shared" si="8"/>
        <v>296679.43</v>
      </c>
      <c r="K220" s="318">
        <f t="shared" si="8"/>
        <v>-38752.93</v>
      </c>
      <c r="L220" s="318">
        <f t="shared" si="8"/>
        <v>170786.29</v>
      </c>
      <c r="M220" s="318">
        <f t="shared" si="8"/>
        <v>25198781.300000016</v>
      </c>
      <c r="O220" s="416"/>
      <c r="P220" s="640"/>
      <c r="Q220" s="436"/>
      <c r="R220" s="436"/>
      <c r="S220" s="436"/>
      <c r="T220" s="436"/>
      <c r="U220" s="436"/>
      <c r="V220" s="436"/>
      <c r="W220" s="436"/>
      <c r="X220" s="436"/>
      <c r="Y220" s="436"/>
      <c r="Z220" s="436"/>
      <c r="AA220" s="436"/>
      <c r="AB220" s="436"/>
      <c r="AC220" s="436"/>
      <c r="AD220" s="436"/>
      <c r="AE220" s="436"/>
      <c r="AF220" s="436"/>
      <c r="AG220" s="436"/>
      <c r="AH220" s="436"/>
      <c r="AI220" s="436"/>
      <c r="AJ220" s="436"/>
      <c r="AK220" s="436"/>
      <c r="AL220" s="436"/>
      <c r="AM220" s="436"/>
      <c r="AN220" s="407"/>
    </row>
    <row r="221" spans="5:40" ht="12.75" customHeight="1">
      <c r="E221" s="415"/>
      <c r="F221" s="344"/>
      <c r="G221" s="429"/>
      <c r="H221" s="430"/>
      <c r="I221" s="430"/>
      <c r="J221" s="430"/>
      <c r="K221" s="430"/>
      <c r="L221" s="430"/>
      <c r="M221" s="430"/>
      <c r="O221" s="416"/>
      <c r="P221" s="640"/>
      <c r="Q221" s="436"/>
      <c r="R221" s="436"/>
      <c r="S221" s="436"/>
      <c r="T221" s="436"/>
      <c r="U221" s="436"/>
      <c r="V221" s="436"/>
      <c r="W221" s="436"/>
      <c r="X221" s="436"/>
      <c r="Y221" s="436"/>
      <c r="Z221" s="436"/>
      <c r="AA221" s="436"/>
      <c r="AB221" s="436"/>
      <c r="AC221" s="436"/>
      <c r="AD221" s="436"/>
      <c r="AE221" s="436"/>
      <c r="AF221" s="436"/>
      <c r="AG221" s="436"/>
      <c r="AH221" s="436"/>
      <c r="AI221" s="436"/>
      <c r="AJ221" s="436"/>
      <c r="AK221" s="436"/>
      <c r="AL221" s="436"/>
      <c r="AM221" s="436"/>
      <c r="AN221" s="407"/>
    </row>
    <row r="222" spans="2:59" ht="12.75" customHeight="1">
      <c r="B222" s="343" t="s">
        <v>870</v>
      </c>
      <c r="G222" s="429"/>
      <c r="H222" s="430"/>
      <c r="I222" s="430"/>
      <c r="J222" s="430"/>
      <c r="K222" s="430"/>
      <c r="L222" s="430"/>
      <c r="M222" s="430"/>
      <c r="O222" s="416"/>
      <c r="P222" s="640"/>
      <c r="Q222" s="436"/>
      <c r="R222" s="436"/>
      <c r="S222" s="436"/>
      <c r="T222" s="436"/>
      <c r="U222" s="436"/>
      <c r="V222" s="436"/>
      <c r="W222" s="436"/>
      <c r="X222" s="436"/>
      <c r="Y222" s="436"/>
      <c r="Z222" s="436"/>
      <c r="AA222" s="436"/>
      <c r="AB222" s="436"/>
      <c r="AC222" s="436"/>
      <c r="AD222" s="436"/>
      <c r="AE222" s="436"/>
      <c r="AF222" s="436"/>
      <c r="AG222" s="436"/>
      <c r="AH222" s="436"/>
      <c r="AI222" s="436"/>
      <c r="AJ222" s="436"/>
      <c r="AK222" s="436"/>
      <c r="AL222" s="436"/>
      <c r="AM222" s="436"/>
      <c r="AN222" s="448"/>
      <c r="AO222" s="434"/>
      <c r="AP222" s="434"/>
      <c r="AQ222" s="434"/>
      <c r="AR222" s="434"/>
      <c r="AS222" s="434"/>
      <c r="AT222" s="434"/>
      <c r="AU222" s="434"/>
      <c r="AV222" s="434"/>
      <c r="AW222" s="434"/>
      <c r="AX222" s="434"/>
      <c r="AY222" s="434"/>
      <c r="AZ222" s="434"/>
      <c r="BA222" s="434"/>
      <c r="BB222" s="434"/>
      <c r="BC222" s="434"/>
      <c r="BD222" s="434"/>
      <c r="BE222" s="434"/>
      <c r="BF222" s="434"/>
      <c r="BG222" s="434"/>
    </row>
    <row r="223" spans="3:59" ht="12.75" customHeight="1">
      <c r="C223" s="415" t="s">
        <v>448</v>
      </c>
      <c r="D223" s="415"/>
      <c r="G223" s="429"/>
      <c r="H223" s="430"/>
      <c r="I223" s="430"/>
      <c r="J223" s="430"/>
      <c r="K223" s="430"/>
      <c r="L223" s="430"/>
      <c r="M223" s="430"/>
      <c r="O223" s="416"/>
      <c r="P223" s="640"/>
      <c r="Q223" s="436"/>
      <c r="R223" s="436"/>
      <c r="S223" s="436"/>
      <c r="T223" s="436"/>
      <c r="U223" s="436"/>
      <c r="V223" s="436"/>
      <c r="W223" s="436"/>
      <c r="X223" s="436"/>
      <c r="Y223" s="436"/>
      <c r="Z223" s="436"/>
      <c r="AA223" s="436"/>
      <c r="AB223" s="436"/>
      <c r="AC223" s="436"/>
      <c r="AD223" s="436"/>
      <c r="AE223" s="436"/>
      <c r="AF223" s="436"/>
      <c r="AG223" s="436"/>
      <c r="AH223" s="436"/>
      <c r="AI223" s="436"/>
      <c r="AJ223" s="436"/>
      <c r="AK223" s="436"/>
      <c r="AL223" s="436"/>
      <c r="AM223" s="436"/>
      <c r="AN223" s="436"/>
      <c r="AO223" s="436"/>
      <c r="AP223" s="436"/>
      <c r="AQ223" s="436"/>
      <c r="AR223" s="436"/>
      <c r="AS223" s="436"/>
      <c r="AT223" s="436"/>
      <c r="AU223" s="436"/>
      <c r="AV223" s="436"/>
      <c r="AW223" s="436"/>
      <c r="AX223" s="436"/>
      <c r="AY223" s="436"/>
      <c r="AZ223" s="436"/>
      <c r="BA223" s="436"/>
      <c r="BB223" s="436"/>
      <c r="BC223" s="436"/>
      <c r="BD223" s="436"/>
      <c r="BE223" s="436"/>
      <c r="BF223" s="436"/>
      <c r="BG223" s="436"/>
    </row>
    <row r="224" spans="1:59" ht="12.75" outlineLevel="1">
      <c r="A224" s="385" t="s">
        <v>871</v>
      </c>
      <c r="C224" s="443"/>
      <c r="D224" s="443"/>
      <c r="E224" s="416" t="s">
        <v>872</v>
      </c>
      <c r="F224" s="448" t="str">
        <f aca="true" t="shared" si="9" ref="F224:F229">UPPER(E224)</f>
        <v>CHANC COUNCIL SCHOLR</v>
      </c>
      <c r="G224" s="424">
        <v>89688.99</v>
      </c>
      <c r="H224" s="430">
        <v>0</v>
      </c>
      <c r="I224" s="430">
        <v>-2344.08</v>
      </c>
      <c r="J224" s="430">
        <v>927.06</v>
      </c>
      <c r="K224" s="430">
        <v>0</v>
      </c>
      <c r="L224" s="430">
        <v>0</v>
      </c>
      <c r="M224" s="430">
        <f aca="true" t="shared" si="10" ref="M224:M229">G224+H224+I224+J224-K224+L224</f>
        <v>88271.97</v>
      </c>
      <c r="O224" s="416"/>
      <c r="P224" s="640"/>
      <c r="Q224" s="436"/>
      <c r="R224" s="436"/>
      <c r="S224" s="436"/>
      <c r="T224" s="436"/>
      <c r="U224" s="436"/>
      <c r="V224" s="436"/>
      <c r="W224" s="436"/>
      <c r="X224" s="436"/>
      <c r="Y224" s="436"/>
      <c r="Z224" s="436"/>
      <c r="AA224" s="436"/>
      <c r="AB224" s="436"/>
      <c r="AC224" s="436"/>
      <c r="AD224" s="436"/>
      <c r="AE224" s="436"/>
      <c r="AF224" s="436"/>
      <c r="AG224" s="436"/>
      <c r="AH224" s="436"/>
      <c r="AI224" s="436"/>
      <c r="AJ224" s="436"/>
      <c r="AK224" s="436"/>
      <c r="AL224" s="436"/>
      <c r="AM224" s="436"/>
      <c r="AN224" s="436"/>
      <c r="AO224" s="436"/>
      <c r="AP224" s="436"/>
      <c r="AQ224" s="436"/>
      <c r="AR224" s="436"/>
      <c r="AS224" s="436"/>
      <c r="AT224" s="436"/>
      <c r="AU224" s="436"/>
      <c r="AV224" s="436"/>
      <c r="AW224" s="436"/>
      <c r="AX224" s="436"/>
      <c r="AY224" s="436"/>
      <c r="AZ224" s="436"/>
      <c r="BA224" s="436"/>
      <c r="BB224" s="436"/>
      <c r="BC224" s="436"/>
      <c r="BD224" s="436"/>
      <c r="BE224" s="436"/>
      <c r="BF224" s="436"/>
      <c r="BG224" s="436"/>
    </row>
    <row r="225" spans="1:59" ht="12.75" outlineLevel="1">
      <c r="A225" s="385" t="s">
        <v>873</v>
      </c>
      <c r="C225" s="443"/>
      <c r="D225" s="443"/>
      <c r="E225" s="416" t="s">
        <v>874</v>
      </c>
      <c r="F225" s="448" t="str">
        <f t="shared" si="9"/>
        <v>GERMAN SCHOLARSHIP</v>
      </c>
      <c r="G225" s="424">
        <v>58906.59</v>
      </c>
      <c r="H225" s="430">
        <v>0</v>
      </c>
      <c r="I225" s="430">
        <v>-1539.54</v>
      </c>
      <c r="J225" s="430">
        <v>608.88</v>
      </c>
      <c r="K225" s="430">
        <v>0</v>
      </c>
      <c r="L225" s="430">
        <v>0</v>
      </c>
      <c r="M225" s="430">
        <f t="shared" si="10"/>
        <v>57975.92999999999</v>
      </c>
      <c r="O225" s="416"/>
      <c r="P225" s="640"/>
      <c r="Q225" s="436"/>
      <c r="R225" s="436"/>
      <c r="S225" s="436"/>
      <c r="T225" s="436"/>
      <c r="U225" s="436"/>
      <c r="V225" s="436"/>
      <c r="W225" s="436"/>
      <c r="X225" s="436"/>
      <c r="Y225" s="436"/>
      <c r="Z225" s="436"/>
      <c r="AA225" s="436"/>
      <c r="AB225" s="436"/>
      <c r="AC225" s="436"/>
      <c r="AD225" s="436"/>
      <c r="AE225" s="436"/>
      <c r="AF225" s="436"/>
      <c r="AG225" s="436"/>
      <c r="AH225" s="436"/>
      <c r="AI225" s="436"/>
      <c r="AJ225" s="436"/>
      <c r="AK225" s="436"/>
      <c r="AL225" s="436"/>
      <c r="AM225" s="436"/>
      <c r="AN225" s="436"/>
      <c r="AO225" s="436"/>
      <c r="AP225" s="436"/>
      <c r="AQ225" s="436"/>
      <c r="AR225" s="436"/>
      <c r="AS225" s="436"/>
      <c r="AT225" s="436"/>
      <c r="AU225" s="436"/>
      <c r="AV225" s="436"/>
      <c r="AW225" s="436"/>
      <c r="AX225" s="436"/>
      <c r="AY225" s="436"/>
      <c r="AZ225" s="436"/>
      <c r="BA225" s="436"/>
      <c r="BB225" s="436"/>
      <c r="BC225" s="436"/>
      <c r="BD225" s="436"/>
      <c r="BE225" s="436"/>
      <c r="BF225" s="436"/>
      <c r="BG225" s="436"/>
    </row>
    <row r="226" spans="1:59" ht="12.75" outlineLevel="1">
      <c r="A226" s="385" t="s">
        <v>875</v>
      </c>
      <c r="C226" s="443"/>
      <c r="D226" s="443"/>
      <c r="E226" s="416" t="s">
        <v>876</v>
      </c>
      <c r="F226" s="448" t="str">
        <f t="shared" si="9"/>
        <v>MATH SCIENCE SCHLR</v>
      </c>
      <c r="G226" s="424">
        <v>281726.6</v>
      </c>
      <c r="H226" s="430">
        <v>58799.95</v>
      </c>
      <c r="I226" s="430">
        <v>951.66</v>
      </c>
      <c r="J226" s="430">
        <v>4723.47</v>
      </c>
      <c r="K226" s="430">
        <v>0</v>
      </c>
      <c r="L226" s="430">
        <v>0</v>
      </c>
      <c r="M226" s="430">
        <f t="shared" si="10"/>
        <v>346201.67999999993</v>
      </c>
      <c r="O226" s="416"/>
      <c r="P226" s="640"/>
      <c r="Q226" s="436"/>
      <c r="R226" s="436"/>
      <c r="S226" s="436"/>
      <c r="T226" s="436"/>
      <c r="U226" s="436"/>
      <c r="V226" s="436"/>
      <c r="W226" s="436"/>
      <c r="X226" s="436"/>
      <c r="Y226" s="436"/>
      <c r="Z226" s="436"/>
      <c r="AA226" s="436"/>
      <c r="AB226" s="436"/>
      <c r="AC226" s="436"/>
      <c r="AD226" s="436"/>
      <c r="AE226" s="436"/>
      <c r="AF226" s="436"/>
      <c r="AG226" s="436"/>
      <c r="AH226" s="436"/>
      <c r="AI226" s="436"/>
      <c r="AJ226" s="436"/>
      <c r="AK226" s="436"/>
      <c r="AL226" s="436"/>
      <c r="AM226" s="436"/>
      <c r="AN226" s="436"/>
      <c r="AO226" s="436"/>
      <c r="AP226" s="436"/>
      <c r="AQ226" s="436"/>
      <c r="AR226" s="436"/>
      <c r="AS226" s="436"/>
      <c r="AT226" s="436"/>
      <c r="AU226" s="436"/>
      <c r="AV226" s="436"/>
      <c r="AW226" s="436"/>
      <c r="AX226" s="436"/>
      <c r="AY226" s="436"/>
      <c r="AZ226" s="436"/>
      <c r="BA226" s="436"/>
      <c r="BB226" s="436"/>
      <c r="BC226" s="436"/>
      <c r="BD226" s="436"/>
      <c r="BE226" s="436"/>
      <c r="BF226" s="436"/>
      <c r="BG226" s="436"/>
    </row>
    <row r="227" spans="1:59" ht="12.75" outlineLevel="1">
      <c r="A227" s="385" t="s">
        <v>877</v>
      </c>
      <c r="C227" s="443"/>
      <c r="D227" s="443"/>
      <c r="E227" s="416" t="s">
        <v>878</v>
      </c>
      <c r="F227" s="448" t="str">
        <f t="shared" si="9"/>
        <v>MONSANTO MATH &amp; SCI</v>
      </c>
      <c r="G227" s="424">
        <v>354764.23</v>
      </c>
      <c r="H227" s="430">
        <v>0</v>
      </c>
      <c r="I227" s="430">
        <v>-9272</v>
      </c>
      <c r="J227" s="430">
        <v>3666.96</v>
      </c>
      <c r="K227" s="430">
        <v>0</v>
      </c>
      <c r="L227" s="430">
        <v>0</v>
      </c>
      <c r="M227" s="430">
        <f t="shared" si="10"/>
        <v>349159.19</v>
      </c>
      <c r="O227" s="416"/>
      <c r="P227" s="640"/>
      <c r="Q227" s="436"/>
      <c r="R227" s="436"/>
      <c r="S227" s="436"/>
      <c r="T227" s="436"/>
      <c r="U227" s="436"/>
      <c r="V227" s="436"/>
      <c r="W227" s="436"/>
      <c r="X227" s="436"/>
      <c r="Y227" s="436"/>
      <c r="Z227" s="436"/>
      <c r="AA227" s="436"/>
      <c r="AB227" s="436"/>
      <c r="AC227" s="436"/>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6"/>
      <c r="AY227" s="436"/>
      <c r="AZ227" s="436"/>
      <c r="BA227" s="436"/>
      <c r="BB227" s="436"/>
      <c r="BC227" s="436"/>
      <c r="BD227" s="436"/>
      <c r="BE227" s="436"/>
      <c r="BF227" s="436"/>
      <c r="BG227" s="436"/>
    </row>
    <row r="228" spans="1:59" ht="12.75" outlineLevel="1">
      <c r="A228" s="385" t="s">
        <v>879</v>
      </c>
      <c r="C228" s="443"/>
      <c r="D228" s="443"/>
      <c r="E228" s="416" t="s">
        <v>880</v>
      </c>
      <c r="F228" s="448" t="str">
        <f t="shared" si="9"/>
        <v>MERCANTILE LIBRARY FUND</v>
      </c>
      <c r="G228" s="424">
        <v>819926.26</v>
      </c>
      <c r="H228" s="430">
        <v>0</v>
      </c>
      <c r="I228" s="430">
        <v>20819.19</v>
      </c>
      <c r="J228" s="430">
        <v>9684.21</v>
      </c>
      <c r="K228" s="430">
        <v>0</v>
      </c>
      <c r="L228" s="430">
        <v>0</v>
      </c>
      <c r="M228" s="430">
        <f t="shared" si="10"/>
        <v>850429.6599999999</v>
      </c>
      <c r="O228" s="416"/>
      <c r="P228" s="640"/>
      <c r="Q228" s="436"/>
      <c r="R228" s="436"/>
      <c r="S228" s="436"/>
      <c r="T228" s="436"/>
      <c r="U228" s="436"/>
      <c r="V228" s="436"/>
      <c r="W228" s="436"/>
      <c r="X228" s="436"/>
      <c r="Y228" s="436"/>
      <c r="Z228" s="436"/>
      <c r="AA228" s="436"/>
      <c r="AB228" s="436"/>
      <c r="AC228" s="436"/>
      <c r="AD228" s="436"/>
      <c r="AE228" s="436"/>
      <c r="AF228" s="436"/>
      <c r="AG228" s="436"/>
      <c r="AH228" s="436"/>
      <c r="AI228" s="436"/>
      <c r="AJ228" s="436"/>
      <c r="AK228" s="436"/>
      <c r="AL228" s="436"/>
      <c r="AM228" s="436"/>
      <c r="AN228" s="436"/>
      <c r="AO228" s="436"/>
      <c r="AP228" s="436"/>
      <c r="AQ228" s="436"/>
      <c r="AR228" s="436"/>
      <c r="AS228" s="436"/>
      <c r="AT228" s="436"/>
      <c r="AU228" s="436"/>
      <c r="AV228" s="436"/>
      <c r="AW228" s="436"/>
      <c r="AX228" s="436"/>
      <c r="AY228" s="436"/>
      <c r="AZ228" s="436"/>
      <c r="BA228" s="436"/>
      <c r="BB228" s="436"/>
      <c r="BC228" s="436"/>
      <c r="BD228" s="436"/>
      <c r="BE228" s="436"/>
      <c r="BF228" s="436"/>
      <c r="BG228" s="436"/>
    </row>
    <row r="229" spans="1:59" ht="12.75" customHeight="1">
      <c r="A229" s="385" t="s">
        <v>881</v>
      </c>
      <c r="E229" s="426" t="s">
        <v>868</v>
      </c>
      <c r="F229" s="481" t="str">
        <f t="shared" si="9"/>
        <v>TOTAL INCOME RESTRICTED</v>
      </c>
      <c r="G229" s="319">
        <v>1605012.67</v>
      </c>
      <c r="H229" s="318">
        <v>58799.95</v>
      </c>
      <c r="I229" s="318">
        <v>8615.23</v>
      </c>
      <c r="J229" s="318">
        <v>19610.58</v>
      </c>
      <c r="K229" s="318">
        <v>0</v>
      </c>
      <c r="L229" s="318">
        <v>0</v>
      </c>
      <c r="M229" s="318">
        <f t="shared" si="10"/>
        <v>1692038.43</v>
      </c>
      <c r="O229" s="416"/>
      <c r="P229" s="640"/>
      <c r="Q229" s="436"/>
      <c r="R229" s="436"/>
      <c r="S229" s="436"/>
      <c r="T229" s="436"/>
      <c r="U229" s="436"/>
      <c r="V229" s="436"/>
      <c r="W229" s="436"/>
      <c r="X229" s="436"/>
      <c r="Y229" s="436"/>
      <c r="Z229" s="436"/>
      <c r="AA229" s="436"/>
      <c r="AB229" s="436"/>
      <c r="AC229" s="436"/>
      <c r="AD229" s="436"/>
      <c r="AE229" s="436"/>
      <c r="AF229" s="436"/>
      <c r="AG229" s="436"/>
      <c r="AH229" s="436"/>
      <c r="AI229" s="436"/>
      <c r="AJ229" s="436"/>
      <c r="AK229" s="436"/>
      <c r="AL229" s="436"/>
      <c r="AM229" s="436"/>
      <c r="AN229" s="436"/>
      <c r="AO229" s="436"/>
      <c r="AP229" s="436"/>
      <c r="AQ229" s="436"/>
      <c r="AR229" s="436"/>
      <c r="AS229" s="436"/>
      <c r="AT229" s="436"/>
      <c r="AU229" s="436"/>
      <c r="AV229" s="436"/>
      <c r="AW229" s="436"/>
      <c r="AX229" s="436"/>
      <c r="AY229" s="436"/>
      <c r="AZ229" s="436"/>
      <c r="BA229" s="436"/>
      <c r="BB229" s="436"/>
      <c r="BC229" s="436"/>
      <c r="BD229" s="436"/>
      <c r="BE229" s="436"/>
      <c r="BF229" s="436"/>
      <c r="BG229" s="436"/>
    </row>
    <row r="230" spans="7:59" ht="12.75" customHeight="1">
      <c r="G230" s="429"/>
      <c r="H230" s="430"/>
      <c r="I230" s="430"/>
      <c r="J230" s="430"/>
      <c r="K230" s="430"/>
      <c r="L230" s="430"/>
      <c r="M230" s="430"/>
      <c r="O230" s="416"/>
      <c r="P230" s="640"/>
      <c r="Q230" s="436"/>
      <c r="R230" s="436"/>
      <c r="S230" s="436"/>
      <c r="T230" s="436"/>
      <c r="U230" s="436"/>
      <c r="V230" s="436"/>
      <c r="W230" s="436"/>
      <c r="X230" s="436"/>
      <c r="Y230" s="436"/>
      <c r="Z230" s="436"/>
      <c r="AA230" s="436"/>
      <c r="AB230" s="436"/>
      <c r="AC230" s="436"/>
      <c r="AD230" s="436"/>
      <c r="AE230" s="436"/>
      <c r="AF230" s="436"/>
      <c r="AG230" s="436"/>
      <c r="AH230" s="436"/>
      <c r="AI230" s="436"/>
      <c r="AJ230" s="436"/>
      <c r="AK230" s="436"/>
      <c r="AL230" s="436"/>
      <c r="AM230" s="436"/>
      <c r="AN230" s="436"/>
      <c r="AO230" s="436"/>
      <c r="AP230" s="436"/>
      <c r="AQ230" s="436"/>
      <c r="AR230" s="436"/>
      <c r="AS230" s="436"/>
      <c r="AT230" s="436"/>
      <c r="AU230" s="436"/>
      <c r="AV230" s="436"/>
      <c r="AW230" s="436"/>
      <c r="AX230" s="436"/>
      <c r="AY230" s="436"/>
      <c r="AZ230" s="436"/>
      <c r="BA230" s="436"/>
      <c r="BB230" s="436"/>
      <c r="BC230" s="436"/>
      <c r="BD230" s="436"/>
      <c r="BE230" s="436"/>
      <c r="BF230" s="436"/>
      <c r="BG230" s="436"/>
    </row>
    <row r="231" spans="3:59" ht="12.75" customHeight="1">
      <c r="C231" s="415" t="s">
        <v>882</v>
      </c>
      <c r="D231" s="415"/>
      <c r="G231" s="429"/>
      <c r="H231" s="430"/>
      <c r="I231" s="430"/>
      <c r="J231" s="430"/>
      <c r="K231" s="430"/>
      <c r="L231" s="430"/>
      <c r="M231" s="430"/>
      <c r="O231" s="416"/>
      <c r="P231" s="640"/>
      <c r="Q231" s="436"/>
      <c r="R231" s="436"/>
      <c r="S231" s="436"/>
      <c r="T231" s="436"/>
      <c r="U231" s="436"/>
      <c r="V231" s="436"/>
      <c r="W231" s="436"/>
      <c r="X231" s="436"/>
      <c r="Y231" s="436"/>
      <c r="Z231" s="436"/>
      <c r="AA231" s="436"/>
      <c r="AB231" s="436"/>
      <c r="AC231" s="436"/>
      <c r="AD231" s="436"/>
      <c r="AE231" s="436"/>
      <c r="AF231" s="436"/>
      <c r="AG231" s="436"/>
      <c r="AH231" s="436"/>
      <c r="AI231" s="436"/>
      <c r="AJ231" s="436"/>
      <c r="AK231" s="436"/>
      <c r="AL231" s="436"/>
      <c r="AM231" s="436"/>
      <c r="AN231" s="436"/>
      <c r="AO231" s="436"/>
      <c r="AP231" s="436"/>
      <c r="AQ231" s="436"/>
      <c r="AR231" s="436"/>
      <c r="AS231" s="436"/>
      <c r="AT231" s="436"/>
      <c r="AU231" s="436"/>
      <c r="AV231" s="436"/>
      <c r="AW231" s="436"/>
      <c r="AX231" s="436"/>
      <c r="AY231" s="436"/>
      <c r="AZ231" s="436"/>
      <c r="BA231" s="436"/>
      <c r="BB231" s="436"/>
      <c r="BC231" s="436"/>
      <c r="BD231" s="436"/>
      <c r="BE231" s="436"/>
      <c r="BF231" s="436"/>
      <c r="BG231" s="436"/>
    </row>
    <row r="232" spans="1:59" ht="12.75" customHeight="1">
      <c r="A232" s="385" t="s">
        <v>883</v>
      </c>
      <c r="E232" s="426" t="s">
        <v>884</v>
      </c>
      <c r="F232" s="481" t="str">
        <f>UPPER(E232)</f>
        <v>TOTAL INCOME UNRESTRICTED</v>
      </c>
      <c r="G232" s="319">
        <v>0</v>
      </c>
      <c r="H232" s="318">
        <v>0</v>
      </c>
      <c r="I232" s="318">
        <v>0</v>
      </c>
      <c r="J232" s="318">
        <v>0</v>
      </c>
      <c r="K232" s="318">
        <v>0</v>
      </c>
      <c r="L232" s="318">
        <v>0</v>
      </c>
      <c r="M232" s="484">
        <f>G232+H232+I232+J232-K232+L232</f>
        <v>0</v>
      </c>
      <c r="O232" s="416"/>
      <c r="P232" s="640"/>
      <c r="Q232" s="436"/>
      <c r="R232" s="436"/>
      <c r="S232" s="436"/>
      <c r="T232" s="436"/>
      <c r="U232" s="436"/>
      <c r="V232" s="436"/>
      <c r="W232" s="436"/>
      <c r="X232" s="436"/>
      <c r="Y232" s="436"/>
      <c r="Z232" s="436"/>
      <c r="AA232" s="436"/>
      <c r="AB232" s="436"/>
      <c r="AC232" s="436"/>
      <c r="AD232" s="436"/>
      <c r="AE232" s="436"/>
      <c r="AF232" s="436"/>
      <c r="AG232" s="436"/>
      <c r="AH232" s="436"/>
      <c r="AI232" s="436"/>
      <c r="AJ232" s="436"/>
      <c r="AK232" s="436"/>
      <c r="AL232" s="436"/>
      <c r="AM232" s="436"/>
      <c r="AN232" s="436"/>
      <c r="AO232" s="436"/>
      <c r="AP232" s="436"/>
      <c r="AQ232" s="436"/>
      <c r="AR232" s="436"/>
      <c r="AS232" s="436"/>
      <c r="AT232" s="436"/>
      <c r="AU232" s="436"/>
      <c r="AV232" s="436"/>
      <c r="AW232" s="436"/>
      <c r="AX232" s="436"/>
      <c r="AY232" s="436"/>
      <c r="AZ232" s="436"/>
      <c r="BA232" s="436"/>
      <c r="BB232" s="436"/>
      <c r="BC232" s="436"/>
      <c r="BD232" s="436"/>
      <c r="BE232" s="436"/>
      <c r="BF232" s="436"/>
      <c r="BG232" s="436"/>
    </row>
    <row r="233" spans="7:59" ht="12.75" customHeight="1">
      <c r="G233" s="319"/>
      <c r="H233" s="318"/>
      <c r="I233" s="318"/>
      <c r="J233" s="318"/>
      <c r="K233" s="318"/>
      <c r="L233" s="318"/>
      <c r="M233" s="484"/>
      <c r="O233" s="416"/>
      <c r="P233" s="640"/>
      <c r="Q233" s="436"/>
      <c r="R233" s="436"/>
      <c r="S233" s="436"/>
      <c r="T233" s="436"/>
      <c r="U233" s="436"/>
      <c r="V233" s="436"/>
      <c r="W233" s="436"/>
      <c r="X233" s="436"/>
      <c r="Y233" s="436"/>
      <c r="Z233" s="436"/>
      <c r="AA233" s="436"/>
      <c r="AB233" s="436"/>
      <c r="AC233" s="436"/>
      <c r="AD233" s="436"/>
      <c r="AE233" s="436"/>
      <c r="AF233" s="436"/>
      <c r="AG233" s="436"/>
      <c r="AH233" s="436"/>
      <c r="AI233" s="436"/>
      <c r="AJ233" s="436"/>
      <c r="AK233" s="436"/>
      <c r="AL233" s="436"/>
      <c r="AM233" s="436"/>
      <c r="AN233" s="436"/>
      <c r="AO233" s="436"/>
      <c r="AP233" s="436"/>
      <c r="AQ233" s="436"/>
      <c r="AR233" s="436"/>
      <c r="AS233" s="436"/>
      <c r="AT233" s="436"/>
      <c r="AU233" s="436"/>
      <c r="AV233" s="436"/>
      <c r="AW233" s="436"/>
      <c r="AX233" s="436"/>
      <c r="AY233" s="436"/>
      <c r="AZ233" s="436"/>
      <c r="BA233" s="436"/>
      <c r="BB233" s="436"/>
      <c r="BC233" s="436"/>
      <c r="BD233" s="436"/>
      <c r="BE233" s="436"/>
      <c r="BF233" s="436"/>
      <c r="BG233" s="436"/>
    </row>
    <row r="234" spans="4:59" ht="12.75" customHeight="1">
      <c r="D234" s="470" t="s">
        <v>885</v>
      </c>
      <c r="G234" s="319">
        <f aca="true" t="shared" si="11" ref="G234:M234">G229+G232</f>
        <v>1605012.67</v>
      </c>
      <c r="H234" s="318">
        <f t="shared" si="11"/>
        <v>58799.95</v>
      </c>
      <c r="I234" s="318">
        <f t="shared" si="11"/>
        <v>8615.23</v>
      </c>
      <c r="J234" s="318">
        <f t="shared" si="11"/>
        <v>19610.58</v>
      </c>
      <c r="K234" s="318">
        <f t="shared" si="11"/>
        <v>0</v>
      </c>
      <c r="L234" s="318">
        <f t="shared" si="11"/>
        <v>0</v>
      </c>
      <c r="M234" s="318">
        <f t="shared" si="11"/>
        <v>1692038.43</v>
      </c>
      <c r="O234" s="416"/>
      <c r="P234" s="640"/>
      <c r="Q234" s="436"/>
      <c r="R234" s="436"/>
      <c r="S234" s="436"/>
      <c r="T234" s="436"/>
      <c r="U234" s="436"/>
      <c r="V234" s="436"/>
      <c r="W234" s="436"/>
      <c r="X234" s="436"/>
      <c r="Y234" s="436"/>
      <c r="Z234" s="436"/>
      <c r="AA234" s="436"/>
      <c r="AB234" s="436"/>
      <c r="AC234" s="436"/>
      <c r="AD234" s="436"/>
      <c r="AE234" s="436"/>
      <c r="AF234" s="436"/>
      <c r="AG234" s="436"/>
      <c r="AH234" s="436"/>
      <c r="AI234" s="436"/>
      <c r="AJ234" s="436"/>
      <c r="AK234" s="436"/>
      <c r="AL234" s="436"/>
      <c r="AM234" s="436"/>
      <c r="AN234" s="436"/>
      <c r="AO234" s="436"/>
      <c r="AP234" s="436"/>
      <c r="AQ234" s="436"/>
      <c r="AR234" s="436"/>
      <c r="AS234" s="436"/>
      <c r="AT234" s="436"/>
      <c r="AU234" s="436"/>
      <c r="AV234" s="436"/>
      <c r="AW234" s="436"/>
      <c r="AX234" s="436"/>
      <c r="AY234" s="436"/>
      <c r="AZ234" s="436"/>
      <c r="BA234" s="436"/>
      <c r="BB234" s="436"/>
      <c r="BC234" s="436"/>
      <c r="BD234" s="436"/>
      <c r="BE234" s="436"/>
      <c r="BF234" s="436"/>
      <c r="BG234" s="436"/>
    </row>
    <row r="235" spans="7:59" ht="12.75" customHeight="1">
      <c r="G235" s="429"/>
      <c r="H235" s="430"/>
      <c r="I235" s="430"/>
      <c r="J235" s="430"/>
      <c r="K235" s="430"/>
      <c r="L235" s="430"/>
      <c r="M235" s="430"/>
      <c r="O235" s="416"/>
      <c r="P235" s="640"/>
      <c r="Q235" s="436"/>
      <c r="R235" s="436"/>
      <c r="S235" s="436"/>
      <c r="T235" s="436"/>
      <c r="U235" s="436"/>
      <c r="V235" s="436"/>
      <c r="W235" s="436"/>
      <c r="X235" s="436"/>
      <c r="Y235" s="436"/>
      <c r="Z235" s="436"/>
      <c r="AA235" s="436"/>
      <c r="AB235" s="436"/>
      <c r="AC235" s="436"/>
      <c r="AD235" s="436"/>
      <c r="AE235" s="436"/>
      <c r="AF235" s="436"/>
      <c r="AG235" s="436"/>
      <c r="AH235" s="436"/>
      <c r="AI235" s="436"/>
      <c r="AJ235" s="436"/>
      <c r="AK235" s="436"/>
      <c r="AL235" s="436"/>
      <c r="AM235" s="436"/>
      <c r="AN235" s="436"/>
      <c r="AO235" s="436"/>
      <c r="AP235" s="436"/>
      <c r="AQ235" s="436"/>
      <c r="AR235" s="436"/>
      <c r="AS235" s="436"/>
      <c r="AT235" s="436"/>
      <c r="AU235" s="436"/>
      <c r="AV235" s="436"/>
      <c r="AW235" s="436"/>
      <c r="AX235" s="436"/>
      <c r="AY235" s="436"/>
      <c r="AZ235" s="436"/>
      <c r="BA235" s="436"/>
      <c r="BB235" s="436"/>
      <c r="BC235" s="436"/>
      <c r="BD235" s="436"/>
      <c r="BE235" s="436"/>
      <c r="BF235" s="436"/>
      <c r="BG235" s="436"/>
    </row>
    <row r="236" spans="2:59" ht="12.75" customHeight="1">
      <c r="B236" s="343" t="s">
        <v>886</v>
      </c>
      <c r="G236" s="429"/>
      <c r="H236" s="430"/>
      <c r="I236" s="430"/>
      <c r="J236" s="430"/>
      <c r="K236" s="430"/>
      <c r="L236" s="430"/>
      <c r="M236" s="430"/>
      <c r="O236" s="416"/>
      <c r="P236" s="640"/>
      <c r="Q236" s="436"/>
      <c r="R236" s="436"/>
      <c r="S236" s="436"/>
      <c r="T236" s="436"/>
      <c r="U236" s="436"/>
      <c r="V236" s="436"/>
      <c r="W236" s="436"/>
      <c r="X236" s="436"/>
      <c r="Y236" s="436"/>
      <c r="Z236" s="436"/>
      <c r="AA236" s="436"/>
      <c r="AB236" s="436"/>
      <c r="AC236" s="436"/>
      <c r="AD236" s="436"/>
      <c r="AE236" s="436"/>
      <c r="AF236" s="436"/>
      <c r="AG236" s="436"/>
      <c r="AH236" s="436"/>
      <c r="AI236" s="436"/>
      <c r="AJ236" s="436"/>
      <c r="AK236" s="436"/>
      <c r="AL236" s="436"/>
      <c r="AM236" s="436"/>
      <c r="AN236" s="436"/>
      <c r="AO236" s="436"/>
      <c r="AP236" s="436"/>
      <c r="AQ236" s="436"/>
      <c r="AR236" s="436"/>
      <c r="AS236" s="436"/>
      <c r="AT236" s="436"/>
      <c r="AU236" s="436"/>
      <c r="AV236" s="436"/>
      <c r="AW236" s="436"/>
      <c r="AX236" s="436"/>
      <c r="AY236" s="436"/>
      <c r="AZ236" s="436"/>
      <c r="BA236" s="436"/>
      <c r="BB236" s="436"/>
      <c r="BC236" s="436"/>
      <c r="BD236" s="436"/>
      <c r="BE236" s="436"/>
      <c r="BF236" s="436"/>
      <c r="BG236" s="436"/>
    </row>
    <row r="237" spans="3:59" ht="12.75" customHeight="1">
      <c r="C237" s="415" t="s">
        <v>887</v>
      </c>
      <c r="D237" s="415"/>
      <c r="G237" s="429"/>
      <c r="H237" s="430"/>
      <c r="I237" s="430"/>
      <c r="J237" s="430"/>
      <c r="K237" s="430"/>
      <c r="L237" s="430"/>
      <c r="M237" s="430"/>
      <c r="O237" s="416"/>
      <c r="P237" s="640"/>
      <c r="Q237" s="436"/>
      <c r="R237" s="436"/>
      <c r="S237" s="436"/>
      <c r="T237" s="436"/>
      <c r="U237" s="436"/>
      <c r="V237" s="436"/>
      <c r="W237" s="436"/>
      <c r="X237" s="436"/>
      <c r="Y237" s="436"/>
      <c r="Z237" s="436"/>
      <c r="AA237" s="436"/>
      <c r="AB237" s="436"/>
      <c r="AC237" s="436"/>
      <c r="AD237" s="436"/>
      <c r="AE237" s="436"/>
      <c r="AF237" s="436"/>
      <c r="AG237" s="436"/>
      <c r="AH237" s="436"/>
      <c r="AI237" s="436"/>
      <c r="AJ237" s="436"/>
      <c r="AK237" s="436"/>
      <c r="AL237" s="436"/>
      <c r="AM237" s="436"/>
      <c r="AN237" s="436"/>
      <c r="AO237" s="436"/>
      <c r="AP237" s="436"/>
      <c r="AQ237" s="436"/>
      <c r="AR237" s="436"/>
      <c r="AS237" s="436"/>
      <c r="AT237" s="436"/>
      <c r="AU237" s="436"/>
      <c r="AV237" s="436"/>
      <c r="AW237" s="436"/>
      <c r="AX237" s="436"/>
      <c r="AY237" s="436"/>
      <c r="AZ237" s="436"/>
      <c r="BA237" s="436"/>
      <c r="BB237" s="436"/>
      <c r="BC237" s="436"/>
      <c r="BD237" s="436"/>
      <c r="BE237" s="436"/>
      <c r="BF237" s="436"/>
      <c r="BG237" s="436"/>
    </row>
    <row r="238" spans="1:59" ht="12.75" outlineLevel="1">
      <c r="A238" s="385" t="s">
        <v>888</v>
      </c>
      <c r="C238" s="443"/>
      <c r="D238" s="443"/>
      <c r="E238" s="416" t="s">
        <v>889</v>
      </c>
      <c r="F238" s="448" t="str">
        <f aca="true" t="shared" si="12" ref="F238:F253">UPPER(E238)</f>
        <v>A DESLOGE BATES CRAT</v>
      </c>
      <c r="G238" s="424">
        <v>21424.32</v>
      </c>
      <c r="H238" s="430">
        <v>0</v>
      </c>
      <c r="I238" s="430">
        <v>566.46</v>
      </c>
      <c r="J238" s="430">
        <v>2412.48</v>
      </c>
      <c r="K238" s="430">
        <v>1250</v>
      </c>
      <c r="L238" s="430">
        <v>0</v>
      </c>
      <c r="M238" s="430">
        <f aca="true" t="shared" si="13" ref="M238:M253">G238+H238+I238+J238-K238+L238</f>
        <v>23153.26</v>
      </c>
      <c r="O238" s="416"/>
      <c r="P238" s="640"/>
      <c r="Q238" s="436"/>
      <c r="R238" s="436"/>
      <c r="S238" s="436"/>
      <c r="T238" s="436"/>
      <c r="U238" s="436"/>
      <c r="V238" s="436"/>
      <c r="W238" s="436"/>
      <c r="X238" s="436"/>
      <c r="Y238" s="436"/>
      <c r="Z238" s="436"/>
      <c r="AA238" s="436"/>
      <c r="AB238" s="436"/>
      <c r="AC238" s="436"/>
      <c r="AD238" s="436"/>
      <c r="AE238" s="436"/>
      <c r="AF238" s="436"/>
      <c r="AG238" s="436"/>
      <c r="AH238" s="436"/>
      <c r="AI238" s="436"/>
      <c r="AJ238" s="436"/>
      <c r="AK238" s="436"/>
      <c r="AL238" s="436"/>
      <c r="AM238" s="436"/>
      <c r="AN238" s="436"/>
      <c r="AO238" s="436"/>
      <c r="AP238" s="436"/>
      <c r="AQ238" s="436"/>
      <c r="AR238" s="436"/>
      <c r="AS238" s="436"/>
      <c r="AT238" s="436"/>
      <c r="AU238" s="436"/>
      <c r="AV238" s="436"/>
      <c r="AW238" s="436"/>
      <c r="AX238" s="436"/>
      <c r="AY238" s="436"/>
      <c r="AZ238" s="436"/>
      <c r="BA238" s="436"/>
      <c r="BB238" s="436"/>
      <c r="BC238" s="436"/>
      <c r="BD238" s="436"/>
      <c r="BE238" s="436"/>
      <c r="BF238" s="436"/>
      <c r="BG238" s="436"/>
    </row>
    <row r="239" spans="1:59" ht="12.75" outlineLevel="1">
      <c r="A239" s="385" t="s">
        <v>890</v>
      </c>
      <c r="C239" s="443"/>
      <c r="D239" s="443"/>
      <c r="E239" s="416" t="s">
        <v>891</v>
      </c>
      <c r="F239" s="448" t="str">
        <f t="shared" si="12"/>
        <v>DES LEE COMM COLLABO</v>
      </c>
      <c r="G239" s="424">
        <v>360964.19</v>
      </c>
      <c r="H239" s="430">
        <v>0</v>
      </c>
      <c r="I239" s="430">
        <v>-990.22</v>
      </c>
      <c r="J239" s="430">
        <v>-19027.2</v>
      </c>
      <c r="K239" s="430">
        <v>37125</v>
      </c>
      <c r="L239" s="430">
        <v>0</v>
      </c>
      <c r="M239" s="430">
        <f t="shared" si="13"/>
        <v>303821.77</v>
      </c>
      <c r="O239" s="416"/>
      <c r="P239" s="640"/>
      <c r="Q239" s="436"/>
      <c r="R239" s="436"/>
      <c r="S239" s="436"/>
      <c r="T239" s="436"/>
      <c r="U239" s="436"/>
      <c r="V239" s="436"/>
      <c r="W239" s="436"/>
      <c r="X239" s="436"/>
      <c r="Y239" s="436"/>
      <c r="Z239" s="436"/>
      <c r="AA239" s="436"/>
      <c r="AB239" s="436"/>
      <c r="AC239" s="436"/>
      <c r="AD239" s="436"/>
      <c r="AE239" s="436"/>
      <c r="AF239" s="436"/>
      <c r="AG239" s="436"/>
      <c r="AH239" s="436"/>
      <c r="AI239" s="436"/>
      <c r="AJ239" s="436"/>
      <c r="AK239" s="436"/>
      <c r="AL239" s="436"/>
      <c r="AM239" s="436"/>
      <c r="AN239" s="436"/>
      <c r="AO239" s="436"/>
      <c r="AP239" s="436"/>
      <c r="AQ239" s="436"/>
      <c r="AR239" s="436"/>
      <c r="AS239" s="436"/>
      <c r="AT239" s="436"/>
      <c r="AU239" s="436"/>
      <c r="AV239" s="436"/>
      <c r="AW239" s="436"/>
      <c r="AX239" s="436"/>
      <c r="AY239" s="436"/>
      <c r="AZ239" s="436"/>
      <c r="BA239" s="436"/>
      <c r="BB239" s="436"/>
      <c r="BC239" s="436"/>
      <c r="BD239" s="436"/>
      <c r="BE239" s="436"/>
      <c r="BF239" s="436"/>
      <c r="BG239" s="436"/>
    </row>
    <row r="240" spans="1:59" ht="12.75" outlineLevel="1">
      <c r="A240" s="385" t="s">
        <v>892</v>
      </c>
      <c r="C240" s="443"/>
      <c r="D240" s="443"/>
      <c r="E240" s="416" t="s">
        <v>893</v>
      </c>
      <c r="F240" s="448" t="str">
        <f t="shared" si="12"/>
        <v>DES LEE UMSL SCHP TR</v>
      </c>
      <c r="G240" s="424">
        <v>359061.75</v>
      </c>
      <c r="H240" s="430">
        <v>0</v>
      </c>
      <c r="I240" s="430">
        <v>-1293.85</v>
      </c>
      <c r="J240" s="430">
        <v>-25425.94</v>
      </c>
      <c r="K240" s="430">
        <v>37500</v>
      </c>
      <c r="L240" s="430">
        <v>0</v>
      </c>
      <c r="M240" s="430">
        <f t="shared" si="13"/>
        <v>294841.96</v>
      </c>
      <c r="O240" s="416"/>
      <c r="P240" s="640"/>
      <c r="Q240" s="436"/>
      <c r="R240" s="436"/>
      <c r="S240" s="436"/>
      <c r="T240" s="436"/>
      <c r="U240" s="436"/>
      <c r="V240" s="436"/>
      <c r="W240" s="436"/>
      <c r="X240" s="436"/>
      <c r="Y240" s="436"/>
      <c r="Z240" s="436"/>
      <c r="AA240" s="436"/>
      <c r="AB240" s="436"/>
      <c r="AC240" s="436"/>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6"/>
      <c r="AY240" s="436"/>
      <c r="AZ240" s="436"/>
      <c r="BA240" s="436"/>
      <c r="BB240" s="436"/>
      <c r="BC240" s="436"/>
      <c r="BD240" s="436"/>
      <c r="BE240" s="436"/>
      <c r="BF240" s="436"/>
      <c r="BG240" s="436"/>
    </row>
    <row r="241" spans="1:59" ht="12.75" outlineLevel="1">
      <c r="A241" s="385" t="s">
        <v>894</v>
      </c>
      <c r="C241" s="443"/>
      <c r="D241" s="443"/>
      <c r="E241" s="416" t="s">
        <v>895</v>
      </c>
      <c r="F241" s="407" t="str">
        <f t="shared" si="12"/>
        <v>DES LEE CRIME &amp; VIOL</v>
      </c>
      <c r="G241" s="429">
        <v>364851.18</v>
      </c>
      <c r="H241" s="430">
        <v>0</v>
      </c>
      <c r="I241" s="430">
        <v>-865.62</v>
      </c>
      <c r="J241" s="430">
        <v>-7427.91</v>
      </c>
      <c r="K241" s="430">
        <v>37125</v>
      </c>
      <c r="L241" s="430">
        <v>0</v>
      </c>
      <c r="M241" s="430">
        <f t="shared" si="13"/>
        <v>319432.65</v>
      </c>
      <c r="N241" s="443"/>
      <c r="O241" s="416"/>
      <c r="P241" s="640"/>
      <c r="Q241" s="436"/>
      <c r="R241" s="436"/>
      <c r="S241" s="436"/>
      <c r="T241" s="436"/>
      <c r="U241" s="436"/>
      <c r="V241" s="436"/>
      <c r="W241" s="436"/>
      <c r="X241" s="436"/>
      <c r="Y241" s="436"/>
      <c r="Z241" s="436"/>
      <c r="AA241" s="436"/>
      <c r="AB241" s="436"/>
      <c r="AC241" s="436"/>
      <c r="AD241" s="436"/>
      <c r="AE241" s="436"/>
      <c r="AF241" s="436"/>
      <c r="AG241" s="436"/>
      <c r="AH241" s="436"/>
      <c r="AI241" s="436"/>
      <c r="AJ241" s="436"/>
      <c r="AK241" s="436"/>
      <c r="AL241" s="436"/>
      <c r="AM241" s="436"/>
      <c r="AN241" s="436"/>
      <c r="AO241" s="436"/>
      <c r="AP241" s="436"/>
      <c r="AQ241" s="436"/>
      <c r="AR241" s="436"/>
      <c r="AS241" s="436"/>
      <c r="AT241" s="436"/>
      <c r="AU241" s="436"/>
      <c r="AV241" s="436"/>
      <c r="AW241" s="436"/>
      <c r="AX241" s="436"/>
      <c r="AY241" s="436"/>
      <c r="AZ241" s="436"/>
      <c r="BA241" s="436"/>
      <c r="BB241" s="436"/>
      <c r="BC241" s="436"/>
      <c r="BD241" s="436"/>
      <c r="BE241" s="436"/>
      <c r="BF241" s="436"/>
      <c r="BG241" s="436"/>
    </row>
    <row r="242" spans="1:59" s="441" customFormat="1" ht="12.75" outlineLevel="1">
      <c r="A242" s="441" t="s">
        <v>896</v>
      </c>
      <c r="B242" s="442"/>
      <c r="C242" s="443"/>
      <c r="D242" s="443"/>
      <c r="E242" s="443" t="s">
        <v>897</v>
      </c>
      <c r="F242" s="477" t="str">
        <f t="shared" si="12"/>
        <v>D LEE ARTS CTR TRUST</v>
      </c>
      <c r="G242" s="478">
        <v>697503.84</v>
      </c>
      <c r="H242" s="479">
        <v>0</v>
      </c>
      <c r="I242" s="479">
        <v>8509.71</v>
      </c>
      <c r="J242" s="479">
        <v>-122633.68</v>
      </c>
      <c r="K242" s="479">
        <v>52500</v>
      </c>
      <c r="L242" s="479">
        <v>0</v>
      </c>
      <c r="M242" s="479">
        <f t="shared" si="13"/>
        <v>530879.8699999999</v>
      </c>
      <c r="N242" s="436"/>
      <c r="O242" s="443"/>
      <c r="P242" s="640"/>
      <c r="Q242" s="436"/>
      <c r="R242" s="436"/>
      <c r="S242" s="436"/>
      <c r="T242" s="436"/>
      <c r="U242" s="436"/>
      <c r="V242" s="436"/>
      <c r="W242" s="436"/>
      <c r="X242" s="436"/>
      <c r="Y242" s="436"/>
      <c r="Z242" s="436"/>
      <c r="AA242" s="436"/>
      <c r="AB242" s="436"/>
      <c r="AC242" s="436"/>
      <c r="AD242" s="436"/>
      <c r="AE242" s="436"/>
      <c r="AF242" s="436"/>
      <c r="AG242" s="436"/>
      <c r="AH242" s="436"/>
      <c r="AI242" s="436"/>
      <c r="AJ242" s="436"/>
      <c r="AK242" s="436"/>
      <c r="AL242" s="436"/>
      <c r="AM242" s="436"/>
      <c r="AN242" s="436"/>
      <c r="AO242" s="436"/>
      <c r="AP242" s="436"/>
      <c r="AQ242" s="436"/>
      <c r="AR242" s="436"/>
      <c r="AS242" s="436"/>
      <c r="AT242" s="436"/>
      <c r="AU242" s="436"/>
      <c r="AV242" s="436"/>
      <c r="AW242" s="436"/>
      <c r="AX242" s="436"/>
      <c r="AY242" s="436"/>
      <c r="AZ242" s="436"/>
      <c r="BA242" s="436"/>
      <c r="BB242" s="436"/>
      <c r="BC242" s="436"/>
      <c r="BD242" s="436"/>
      <c r="BE242" s="436"/>
      <c r="BF242" s="436"/>
      <c r="BG242" s="436"/>
    </row>
    <row r="243" spans="1:59" ht="12.75" outlineLevel="1">
      <c r="A243" s="385" t="s">
        <v>898</v>
      </c>
      <c r="C243" s="443"/>
      <c r="D243" s="443"/>
      <c r="E243" s="416" t="s">
        <v>899</v>
      </c>
      <c r="F243" s="448" t="str">
        <f t="shared" si="12"/>
        <v>D LEE CLASSROOM LABS</v>
      </c>
      <c r="G243" s="424">
        <v>364707.55</v>
      </c>
      <c r="H243" s="430">
        <v>0</v>
      </c>
      <c r="I243" s="430">
        <v>-2425.91</v>
      </c>
      <c r="J243" s="430">
        <v>38889.77</v>
      </c>
      <c r="K243" s="430">
        <v>40000</v>
      </c>
      <c r="L243" s="430">
        <v>0</v>
      </c>
      <c r="M243" s="430">
        <f t="shared" si="13"/>
        <v>361171.41000000003</v>
      </c>
      <c r="O243" s="416"/>
      <c r="P243" s="640"/>
      <c r="Q243" s="436"/>
      <c r="R243" s="436"/>
      <c r="S243" s="436"/>
      <c r="T243" s="436"/>
      <c r="U243" s="436"/>
      <c r="V243" s="436"/>
      <c r="W243" s="436"/>
      <c r="X243" s="436"/>
      <c r="Y243" s="436"/>
      <c r="Z243" s="436"/>
      <c r="AA243" s="436"/>
      <c r="AB243" s="436"/>
      <c r="AC243" s="436"/>
      <c r="AD243" s="436"/>
      <c r="AE243" s="436"/>
      <c r="AF243" s="436"/>
      <c r="AG243" s="436"/>
      <c r="AH243" s="436"/>
      <c r="AI243" s="436"/>
      <c r="AJ243" s="436"/>
      <c r="AK243" s="436"/>
      <c r="AL243" s="436"/>
      <c r="AM243" s="436"/>
      <c r="AN243" s="436"/>
      <c r="AO243" s="436"/>
      <c r="AP243" s="436"/>
      <c r="AQ243" s="436"/>
      <c r="AR243" s="436"/>
      <c r="AS243" s="436"/>
      <c r="AT243" s="436"/>
      <c r="AU243" s="436"/>
      <c r="AV243" s="436"/>
      <c r="AW243" s="436"/>
      <c r="AX243" s="436"/>
      <c r="AY243" s="436"/>
      <c r="AZ243" s="436"/>
      <c r="BA243" s="436"/>
      <c r="BB243" s="436"/>
      <c r="BC243" s="436"/>
      <c r="BD243" s="436"/>
      <c r="BE243" s="436"/>
      <c r="BF243" s="436"/>
      <c r="BG243" s="436"/>
    </row>
    <row r="244" spans="1:59" ht="12.75" outlineLevel="1">
      <c r="A244" s="385" t="s">
        <v>900</v>
      </c>
      <c r="C244" s="443"/>
      <c r="D244" s="443"/>
      <c r="E244" s="416" t="s">
        <v>901</v>
      </c>
      <c r="F244" s="448" t="str">
        <f t="shared" si="12"/>
        <v>D LEE AFR/AM STUDIES</v>
      </c>
      <c r="G244" s="424">
        <v>738383.38</v>
      </c>
      <c r="H244" s="430">
        <v>0</v>
      </c>
      <c r="I244" s="430">
        <v>-4136.85</v>
      </c>
      <c r="J244" s="430">
        <v>68868.25</v>
      </c>
      <c r="K244" s="430">
        <v>80000</v>
      </c>
      <c r="L244" s="430">
        <v>0</v>
      </c>
      <c r="M244" s="430">
        <f t="shared" si="13"/>
        <v>723114.78</v>
      </c>
      <c r="O244" s="416"/>
      <c r="P244" s="640"/>
      <c r="Q244" s="436"/>
      <c r="R244" s="436"/>
      <c r="S244" s="436"/>
      <c r="T244" s="436"/>
      <c r="U244" s="436"/>
      <c r="V244" s="436"/>
      <c r="W244" s="436"/>
      <c r="X244" s="436"/>
      <c r="Y244" s="436"/>
      <c r="Z244" s="436"/>
      <c r="AA244" s="436"/>
      <c r="AB244" s="436"/>
      <c r="AC244" s="436"/>
      <c r="AD244" s="436"/>
      <c r="AE244" s="436"/>
      <c r="AF244" s="436"/>
      <c r="AG244" s="436"/>
      <c r="AH244" s="436"/>
      <c r="AI244" s="436"/>
      <c r="AJ244" s="436"/>
      <c r="AK244" s="436"/>
      <c r="AL244" s="436"/>
      <c r="AM244" s="436"/>
      <c r="AN244" s="436"/>
      <c r="AO244" s="436"/>
      <c r="AP244" s="436"/>
      <c r="AQ244" s="436"/>
      <c r="AR244" s="436"/>
      <c r="AS244" s="436"/>
      <c r="AT244" s="436"/>
      <c r="AU244" s="436"/>
      <c r="AV244" s="436"/>
      <c r="AW244" s="436"/>
      <c r="AX244" s="436"/>
      <c r="AY244" s="436"/>
      <c r="AZ244" s="436"/>
      <c r="BA244" s="436"/>
      <c r="BB244" s="436"/>
      <c r="BC244" s="436"/>
      <c r="BD244" s="436"/>
      <c r="BE244" s="436"/>
      <c r="BF244" s="436"/>
      <c r="BG244" s="436"/>
    </row>
    <row r="245" spans="1:59" ht="12.75" outlineLevel="1">
      <c r="A245" s="385" t="s">
        <v>902</v>
      </c>
      <c r="C245" s="443"/>
      <c r="D245" s="443"/>
      <c r="E245" s="416" t="s">
        <v>903</v>
      </c>
      <c r="F245" s="448" t="str">
        <f t="shared" si="12"/>
        <v>DES LEE LEARN CTR RT</v>
      </c>
      <c r="G245" s="424">
        <v>424939.57</v>
      </c>
      <c r="H245" s="430">
        <v>0</v>
      </c>
      <c r="I245" s="430">
        <v>-571.19</v>
      </c>
      <c r="J245" s="430">
        <v>43259.9</v>
      </c>
      <c r="K245" s="430">
        <v>42625</v>
      </c>
      <c r="L245" s="430">
        <v>0</v>
      </c>
      <c r="M245" s="430">
        <f t="shared" si="13"/>
        <v>425003.28</v>
      </c>
      <c r="O245" s="416"/>
      <c r="P245" s="640"/>
      <c r="Q245" s="436"/>
      <c r="R245" s="436"/>
      <c r="S245" s="436"/>
      <c r="T245" s="436"/>
      <c r="U245" s="436"/>
      <c r="V245" s="436"/>
      <c r="W245" s="436"/>
      <c r="X245" s="436"/>
      <c r="Y245" s="436"/>
      <c r="Z245" s="436"/>
      <c r="AA245" s="436"/>
      <c r="AB245" s="436"/>
      <c r="AC245" s="436"/>
      <c r="AD245" s="436"/>
      <c r="AE245" s="436"/>
      <c r="AF245" s="436"/>
      <c r="AG245" s="436"/>
      <c r="AH245" s="436"/>
      <c r="AI245" s="436"/>
      <c r="AJ245" s="436"/>
      <c r="AK245" s="436"/>
      <c r="AL245" s="436"/>
      <c r="AM245" s="436"/>
      <c r="AN245" s="436"/>
      <c r="AO245" s="436"/>
      <c r="AP245" s="436"/>
      <c r="AQ245" s="436"/>
      <c r="AR245" s="436"/>
      <c r="AS245" s="436"/>
      <c r="AT245" s="436"/>
      <c r="AU245" s="436"/>
      <c r="AV245" s="436"/>
      <c r="AW245" s="436"/>
      <c r="AX245" s="436"/>
      <c r="AY245" s="436"/>
      <c r="AZ245" s="436"/>
      <c r="BA245" s="436"/>
      <c r="BB245" s="436"/>
      <c r="BC245" s="436"/>
      <c r="BD245" s="436"/>
      <c r="BE245" s="436"/>
      <c r="BF245" s="436"/>
      <c r="BG245" s="436"/>
    </row>
    <row r="246" spans="1:59" ht="12.75" outlineLevel="1">
      <c r="A246" s="385" t="s">
        <v>904</v>
      </c>
      <c r="C246" s="443"/>
      <c r="D246" s="443"/>
      <c r="E246" s="416" t="s">
        <v>905</v>
      </c>
      <c r="F246" s="448" t="str">
        <f t="shared" si="12"/>
        <v>MCKNIGHT- BARRIGER</v>
      </c>
      <c r="G246" s="424">
        <v>1462329.04</v>
      </c>
      <c r="H246" s="430">
        <v>0</v>
      </c>
      <c r="I246" s="430">
        <v>38890.32</v>
      </c>
      <c r="J246" s="430">
        <v>73980.26</v>
      </c>
      <c r="K246" s="430">
        <v>76340.41</v>
      </c>
      <c r="L246" s="430">
        <v>0</v>
      </c>
      <c r="M246" s="430">
        <f t="shared" si="13"/>
        <v>1498859.2100000002</v>
      </c>
      <c r="O246" s="416"/>
      <c r="P246" s="640"/>
      <c r="Q246" s="436"/>
      <c r="R246" s="436"/>
      <c r="S246" s="436"/>
      <c r="T246" s="436"/>
      <c r="U246" s="436"/>
      <c r="V246" s="436"/>
      <c r="W246" s="436"/>
      <c r="X246" s="436"/>
      <c r="Y246" s="436"/>
      <c r="Z246" s="436"/>
      <c r="AA246" s="436"/>
      <c r="AB246" s="436"/>
      <c r="AC246" s="436"/>
      <c r="AD246" s="436"/>
      <c r="AE246" s="436"/>
      <c r="AF246" s="436"/>
      <c r="AG246" s="436"/>
      <c r="AH246" s="436"/>
      <c r="AI246" s="436"/>
      <c r="AJ246" s="436"/>
      <c r="AK246" s="436"/>
      <c r="AL246" s="436"/>
      <c r="AM246" s="436"/>
      <c r="AN246" s="436"/>
      <c r="AO246" s="436"/>
      <c r="AP246" s="436"/>
      <c r="AQ246" s="436"/>
      <c r="AR246" s="436"/>
      <c r="AS246" s="436"/>
      <c r="AT246" s="436"/>
      <c r="AU246" s="436"/>
      <c r="AV246" s="436"/>
      <c r="AW246" s="436"/>
      <c r="AX246" s="436"/>
      <c r="AY246" s="436"/>
      <c r="AZ246" s="436"/>
      <c r="BA246" s="436"/>
      <c r="BB246" s="436"/>
      <c r="BC246" s="436"/>
      <c r="BD246" s="436"/>
      <c r="BE246" s="436"/>
      <c r="BF246" s="436"/>
      <c r="BG246" s="436"/>
    </row>
    <row r="247" spans="1:59" ht="12.75" outlineLevel="1">
      <c r="A247" s="385" t="s">
        <v>906</v>
      </c>
      <c r="C247" s="443"/>
      <c r="D247" s="443"/>
      <c r="E247" s="416" t="s">
        <v>907</v>
      </c>
      <c r="F247" s="448" t="str">
        <f t="shared" si="12"/>
        <v>DES LEE DISABILITIES</v>
      </c>
      <c r="G247" s="424">
        <v>367070.45</v>
      </c>
      <c r="H247" s="430">
        <v>0</v>
      </c>
      <c r="I247" s="430">
        <v>-5093.45</v>
      </c>
      <c r="J247" s="430">
        <v>72832.38</v>
      </c>
      <c r="K247" s="430">
        <v>45375</v>
      </c>
      <c r="L247" s="430">
        <v>0</v>
      </c>
      <c r="M247" s="430">
        <f t="shared" si="13"/>
        <v>389434.38</v>
      </c>
      <c r="O247" s="416"/>
      <c r="P247" s="640"/>
      <c r="Q247" s="436"/>
      <c r="R247" s="436"/>
      <c r="S247" s="436"/>
      <c r="T247" s="436"/>
      <c r="U247" s="436"/>
      <c r="V247" s="436"/>
      <c r="W247" s="436"/>
      <c r="X247" s="436"/>
      <c r="Y247" s="436"/>
      <c r="Z247" s="436"/>
      <c r="AA247" s="436"/>
      <c r="AB247" s="436"/>
      <c r="AC247" s="436"/>
      <c r="AD247" s="436"/>
      <c r="AE247" s="436"/>
      <c r="AF247" s="436"/>
      <c r="AG247" s="436"/>
      <c r="AH247" s="436"/>
      <c r="AI247" s="436"/>
      <c r="AJ247" s="436"/>
      <c r="AK247" s="436"/>
      <c r="AL247" s="436"/>
      <c r="AM247" s="436"/>
      <c r="AN247" s="436"/>
      <c r="AO247" s="436"/>
      <c r="AP247" s="436"/>
      <c r="AQ247" s="436"/>
      <c r="AR247" s="436"/>
      <c r="AS247" s="436"/>
      <c r="AT247" s="436"/>
      <c r="AU247" s="436"/>
      <c r="AV247" s="436"/>
      <c r="AW247" s="436"/>
      <c r="AX247" s="436"/>
      <c r="AY247" s="436"/>
      <c r="AZ247" s="436"/>
      <c r="BA247" s="436"/>
      <c r="BB247" s="436"/>
      <c r="BC247" s="436"/>
      <c r="BD247" s="436"/>
      <c r="BE247" s="436"/>
      <c r="BF247" s="436"/>
      <c r="BG247" s="436"/>
    </row>
    <row r="248" spans="1:59" ht="12.75" outlineLevel="1">
      <c r="A248" s="385" t="s">
        <v>908</v>
      </c>
      <c r="C248" s="443"/>
      <c r="D248" s="443"/>
      <c r="E248" s="416" t="s">
        <v>909</v>
      </c>
      <c r="F248" s="448" t="str">
        <f t="shared" si="12"/>
        <v>DES LEE WOMEN LEADER</v>
      </c>
      <c r="G248" s="424">
        <v>60439.36</v>
      </c>
      <c r="H248" s="430">
        <v>0</v>
      </c>
      <c r="I248" s="430">
        <v>-1259.51</v>
      </c>
      <c r="J248" s="430">
        <v>22954.13</v>
      </c>
      <c r="K248" s="430">
        <v>8250</v>
      </c>
      <c r="L248" s="430">
        <v>0</v>
      </c>
      <c r="M248" s="430">
        <f t="shared" si="13"/>
        <v>73883.98</v>
      </c>
      <c r="O248" s="416"/>
      <c r="P248" s="640"/>
      <c r="Q248" s="436"/>
      <c r="R248" s="436"/>
      <c r="S248" s="436"/>
      <c r="T248" s="436"/>
      <c r="U248" s="436"/>
      <c r="V248" s="436"/>
      <c r="W248" s="436"/>
      <c r="X248" s="436"/>
      <c r="Y248" s="436"/>
      <c r="Z248" s="436"/>
      <c r="AA248" s="436"/>
      <c r="AB248" s="436"/>
      <c r="AC248" s="436"/>
      <c r="AD248" s="436"/>
      <c r="AE248" s="436"/>
      <c r="AF248" s="436"/>
      <c r="AG248" s="436"/>
      <c r="AH248" s="436"/>
      <c r="AI248" s="436"/>
      <c r="AJ248" s="436"/>
      <c r="AK248" s="436"/>
      <c r="AL248" s="436"/>
      <c r="AM248" s="436"/>
      <c r="AN248" s="436"/>
      <c r="AO248" s="436"/>
      <c r="AP248" s="436"/>
      <c r="AQ248" s="436"/>
      <c r="AR248" s="436"/>
      <c r="AS248" s="436"/>
      <c r="AT248" s="436"/>
      <c r="AU248" s="436"/>
      <c r="AV248" s="436"/>
      <c r="AW248" s="436"/>
      <c r="AX248" s="436"/>
      <c r="AY248" s="436"/>
      <c r="AZ248" s="436"/>
      <c r="BA248" s="436"/>
      <c r="BB248" s="436"/>
      <c r="BC248" s="436"/>
      <c r="BD248" s="436"/>
      <c r="BE248" s="436"/>
      <c r="BF248" s="436"/>
      <c r="BG248" s="436"/>
    </row>
    <row r="249" spans="1:59" ht="12.75" outlineLevel="1">
      <c r="A249" s="385" t="s">
        <v>910</v>
      </c>
      <c r="C249" s="443"/>
      <c r="D249" s="443"/>
      <c r="E249" s="416" t="s">
        <v>911</v>
      </c>
      <c r="F249" s="448" t="str">
        <f t="shared" si="12"/>
        <v>DES LEE PARENTING &amp; FAMILY ED</v>
      </c>
      <c r="G249" s="424">
        <v>60439.4</v>
      </c>
      <c r="H249" s="430">
        <v>0</v>
      </c>
      <c r="I249" s="430">
        <v>-1259.51</v>
      </c>
      <c r="J249" s="430">
        <v>22954.11</v>
      </c>
      <c r="K249" s="430">
        <v>8250</v>
      </c>
      <c r="L249" s="430">
        <v>0</v>
      </c>
      <c r="M249" s="430">
        <f t="shared" si="13"/>
        <v>73884</v>
      </c>
      <c r="O249" s="416"/>
      <c r="P249" s="640"/>
      <c r="Q249" s="436"/>
      <c r="R249" s="436"/>
      <c r="S249" s="436"/>
      <c r="T249" s="436"/>
      <c r="U249" s="436"/>
      <c r="V249" s="436"/>
      <c r="W249" s="436"/>
      <c r="X249" s="436"/>
      <c r="Y249" s="436"/>
      <c r="Z249" s="436"/>
      <c r="AA249" s="436"/>
      <c r="AB249" s="436"/>
      <c r="AC249" s="436"/>
      <c r="AD249" s="436"/>
      <c r="AE249" s="436"/>
      <c r="AF249" s="436"/>
      <c r="AG249" s="436"/>
      <c r="AH249" s="436"/>
      <c r="AI249" s="436"/>
      <c r="AJ249" s="436"/>
      <c r="AK249" s="436"/>
      <c r="AL249" s="436"/>
      <c r="AM249" s="436"/>
      <c r="AN249" s="436"/>
      <c r="AO249" s="436"/>
      <c r="AP249" s="436"/>
      <c r="AQ249" s="436"/>
      <c r="AR249" s="436"/>
      <c r="AS249" s="436"/>
      <c r="AT249" s="436"/>
      <c r="AU249" s="436"/>
      <c r="AV249" s="436"/>
      <c r="AW249" s="436"/>
      <c r="AX249" s="436"/>
      <c r="AY249" s="436"/>
      <c r="AZ249" s="436"/>
      <c r="BA249" s="436"/>
      <c r="BB249" s="436"/>
      <c r="BC249" s="436"/>
      <c r="BD249" s="436"/>
      <c r="BE249" s="436"/>
      <c r="BF249" s="436"/>
      <c r="BG249" s="436"/>
    </row>
    <row r="250" spans="1:59" ht="12.75" outlineLevel="1">
      <c r="A250" s="385" t="s">
        <v>912</v>
      </c>
      <c r="C250" s="443"/>
      <c r="D250" s="443"/>
      <c r="E250" s="416" t="s">
        <v>913</v>
      </c>
      <c r="F250" s="448" t="str">
        <f t="shared" si="12"/>
        <v>DES LEE ONCOLOGY NURSING TRUST</v>
      </c>
      <c r="G250" s="424">
        <v>308830.45</v>
      </c>
      <c r="H250" s="430">
        <v>0</v>
      </c>
      <c r="I250" s="430">
        <v>-1108.57</v>
      </c>
      <c r="J250" s="430">
        <v>46525.02</v>
      </c>
      <c r="K250" s="430">
        <v>32225.8</v>
      </c>
      <c r="L250" s="430">
        <v>0</v>
      </c>
      <c r="M250" s="430">
        <f t="shared" si="13"/>
        <v>322021.10000000003</v>
      </c>
      <c r="O250" s="416"/>
      <c r="P250" s="640"/>
      <c r="Q250" s="436"/>
      <c r="R250" s="436"/>
      <c r="S250" s="436"/>
      <c r="T250" s="436"/>
      <c r="U250" s="436"/>
      <c r="V250" s="436"/>
      <c r="W250" s="436"/>
      <c r="X250" s="436"/>
      <c r="Y250" s="436"/>
      <c r="Z250" s="436"/>
      <c r="AA250" s="436"/>
      <c r="AB250" s="436"/>
      <c r="AC250" s="436"/>
      <c r="AD250" s="436"/>
      <c r="AE250" s="436"/>
      <c r="AF250" s="436"/>
      <c r="AG250" s="436"/>
      <c r="AH250" s="436"/>
      <c r="AI250" s="436"/>
      <c r="AJ250" s="436"/>
      <c r="AK250" s="436"/>
      <c r="AL250" s="436"/>
      <c r="AM250" s="436"/>
      <c r="AN250" s="436"/>
      <c r="AO250" s="436"/>
      <c r="AP250" s="436"/>
      <c r="AQ250" s="436"/>
      <c r="AR250" s="436"/>
      <c r="AS250" s="436"/>
      <c r="AT250" s="436"/>
      <c r="AU250" s="436"/>
      <c r="AV250" s="436"/>
      <c r="AW250" s="436"/>
      <c r="AX250" s="436"/>
      <c r="AY250" s="436"/>
      <c r="AZ250" s="436"/>
      <c r="BA250" s="436"/>
      <c r="BB250" s="436"/>
      <c r="BC250" s="436"/>
      <c r="BD250" s="436"/>
      <c r="BE250" s="436"/>
      <c r="BF250" s="436"/>
      <c r="BG250" s="436"/>
    </row>
    <row r="251" spans="1:59" ht="12.75" outlineLevel="1">
      <c r="A251" s="385" t="s">
        <v>914</v>
      </c>
      <c r="C251" s="443"/>
      <c r="D251" s="443"/>
      <c r="E251" s="416" t="s">
        <v>915</v>
      </c>
      <c r="F251" s="448" t="str">
        <f t="shared" si="12"/>
        <v>ARONSON ANNUITY TRUST</v>
      </c>
      <c r="G251" s="424">
        <v>479407.92</v>
      </c>
      <c r="H251" s="430">
        <v>0</v>
      </c>
      <c r="I251" s="430">
        <v>11617.74</v>
      </c>
      <c r="J251" s="430">
        <v>3803.73</v>
      </c>
      <c r="K251" s="430">
        <v>41219.7</v>
      </c>
      <c r="L251" s="430">
        <v>0</v>
      </c>
      <c r="M251" s="430">
        <f t="shared" si="13"/>
        <v>453609.68999999994</v>
      </c>
      <c r="O251" s="416"/>
      <c r="P251" s="640"/>
      <c r="Q251" s="436"/>
      <c r="R251" s="436"/>
      <c r="S251" s="436"/>
      <c r="T251" s="436"/>
      <c r="U251" s="436"/>
      <c r="V251" s="436"/>
      <c r="W251" s="436"/>
      <c r="X251" s="436"/>
      <c r="Y251" s="436"/>
      <c r="Z251" s="436"/>
      <c r="AA251" s="436"/>
      <c r="AB251" s="436"/>
      <c r="AC251" s="436"/>
      <c r="AD251" s="436"/>
      <c r="AE251" s="436"/>
      <c r="AF251" s="436"/>
      <c r="AG251" s="436"/>
      <c r="AH251" s="436"/>
      <c r="AI251" s="436"/>
      <c r="AJ251" s="436"/>
      <c r="AK251" s="436"/>
      <c r="AL251" s="436"/>
      <c r="AM251" s="436"/>
      <c r="AN251" s="436"/>
      <c r="AO251" s="436"/>
      <c r="AP251" s="436"/>
      <c r="AQ251" s="436"/>
      <c r="AR251" s="436"/>
      <c r="AS251" s="436"/>
      <c r="AT251" s="436"/>
      <c r="AU251" s="436"/>
      <c r="AV251" s="436"/>
      <c r="AW251" s="436"/>
      <c r="AX251" s="436"/>
      <c r="AY251" s="436"/>
      <c r="AZ251" s="436"/>
      <c r="BA251" s="436"/>
      <c r="BB251" s="436"/>
      <c r="BC251" s="436"/>
      <c r="BD251" s="436"/>
      <c r="BE251" s="436"/>
      <c r="BF251" s="436"/>
      <c r="BG251" s="436"/>
    </row>
    <row r="252" spans="1:59" ht="12.75" outlineLevel="1">
      <c r="A252" s="385" t="s">
        <v>916</v>
      </c>
      <c r="C252" s="443"/>
      <c r="D252" s="443"/>
      <c r="E252" s="416" t="s">
        <v>917</v>
      </c>
      <c r="F252" s="448" t="str">
        <f t="shared" si="12"/>
        <v>D LEE ART EDUC CONTEMP ART RT</v>
      </c>
      <c r="G252" s="424">
        <v>102730.29</v>
      </c>
      <c r="H252" s="430">
        <v>0</v>
      </c>
      <c r="I252" s="430">
        <v>1097.69</v>
      </c>
      <c r="J252" s="430">
        <v>-15348.53</v>
      </c>
      <c r="K252" s="430">
        <v>8000</v>
      </c>
      <c r="L252" s="430">
        <v>0</v>
      </c>
      <c r="M252" s="430">
        <f t="shared" si="13"/>
        <v>80479.45</v>
      </c>
      <c r="O252" s="416"/>
      <c r="P252" s="640"/>
      <c r="Q252" s="436"/>
      <c r="R252" s="436"/>
      <c r="S252" s="436"/>
      <c r="T252" s="436"/>
      <c r="U252" s="436"/>
      <c r="V252" s="436"/>
      <c r="W252" s="436"/>
      <c r="X252" s="436"/>
      <c r="Y252" s="436"/>
      <c r="Z252" s="436"/>
      <c r="AA252" s="436"/>
      <c r="AB252" s="436"/>
      <c r="AC252" s="436"/>
      <c r="AD252" s="436"/>
      <c r="AE252" s="436"/>
      <c r="AF252" s="436"/>
      <c r="AG252" s="436"/>
      <c r="AH252" s="436"/>
      <c r="AI252" s="436"/>
      <c r="AJ252" s="436"/>
      <c r="AK252" s="436"/>
      <c r="AL252" s="436"/>
      <c r="AM252" s="436"/>
      <c r="AN252" s="436"/>
      <c r="AO252" s="436"/>
      <c r="AP252" s="436"/>
      <c r="AQ252" s="436"/>
      <c r="AR252" s="436"/>
      <c r="AS252" s="436"/>
      <c r="AT252" s="436"/>
      <c r="AU252" s="436"/>
      <c r="AV252" s="436"/>
      <c r="AW252" s="436"/>
      <c r="AX252" s="436"/>
      <c r="AY252" s="436"/>
      <c r="AZ252" s="436"/>
      <c r="BA252" s="436"/>
      <c r="BB252" s="436"/>
      <c r="BC252" s="436"/>
      <c r="BD252" s="436"/>
      <c r="BE252" s="436"/>
      <c r="BF252" s="436"/>
      <c r="BG252" s="436"/>
    </row>
    <row r="253" spans="1:59" ht="12.75" outlineLevel="1">
      <c r="A253" s="385" t="s">
        <v>918</v>
      </c>
      <c r="C253" s="443"/>
      <c r="D253" s="443"/>
      <c r="E253" s="416" t="s">
        <v>919</v>
      </c>
      <c r="F253" s="448" t="str">
        <f t="shared" si="12"/>
        <v>CMNTY COLG TEACH ADM LDR TRUST</v>
      </c>
      <c r="G253" s="424">
        <v>0</v>
      </c>
      <c r="H253" s="430">
        <v>100000</v>
      </c>
      <c r="I253" s="430">
        <v>10813.75</v>
      </c>
      <c r="J253" s="430">
        <v>-6055.6</v>
      </c>
      <c r="K253" s="430">
        <v>2041.78</v>
      </c>
      <c r="L253" s="430">
        <v>0</v>
      </c>
      <c r="M253" s="430">
        <f t="shared" si="13"/>
        <v>102716.37</v>
      </c>
      <c r="O253" s="416"/>
      <c r="P253" s="640"/>
      <c r="Q253" s="436"/>
      <c r="R253" s="436"/>
      <c r="S253" s="436"/>
      <c r="T253" s="436"/>
      <c r="U253" s="436"/>
      <c r="V253" s="436"/>
      <c r="W253" s="436"/>
      <c r="X253" s="436"/>
      <c r="Y253" s="436"/>
      <c r="Z253" s="436"/>
      <c r="AA253" s="436"/>
      <c r="AB253" s="436"/>
      <c r="AC253" s="436"/>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6"/>
      <c r="AY253" s="436"/>
      <c r="AZ253" s="436"/>
      <c r="BA253" s="436"/>
      <c r="BB253" s="436"/>
      <c r="BC253" s="436"/>
      <c r="BD253" s="436"/>
      <c r="BE253" s="436"/>
      <c r="BF253" s="436"/>
      <c r="BG253" s="436"/>
    </row>
    <row r="254" spans="1:59" ht="12.75" customHeight="1">
      <c r="A254" s="385" t="s">
        <v>920</v>
      </c>
      <c r="E254" s="470" t="s">
        <v>921</v>
      </c>
      <c r="F254" s="481" t="str">
        <f>UPPER(E254)</f>
        <v>TOTAL UNITRUST FUNDS</v>
      </c>
      <c r="G254" s="319">
        <v>6173082.69</v>
      </c>
      <c r="H254" s="318">
        <v>100000</v>
      </c>
      <c r="I254" s="318">
        <v>52490.99</v>
      </c>
      <c r="J254" s="318">
        <v>200561.17</v>
      </c>
      <c r="K254" s="318">
        <v>549827.69</v>
      </c>
      <c r="L254" s="318">
        <v>0</v>
      </c>
      <c r="M254" s="318">
        <f>G254+H254+I254+J254-K254+L254</f>
        <v>5976307.16</v>
      </c>
      <c r="O254" s="416"/>
      <c r="P254" s="640"/>
      <c r="Q254" s="436"/>
      <c r="R254" s="436"/>
      <c r="S254" s="436"/>
      <c r="T254" s="436"/>
      <c r="U254" s="436"/>
      <c r="V254" s="436"/>
      <c r="W254" s="436"/>
      <c r="X254" s="436"/>
      <c r="Y254" s="436"/>
      <c r="Z254" s="436"/>
      <c r="AA254" s="436"/>
      <c r="AB254" s="436"/>
      <c r="AC254" s="436"/>
      <c r="AD254" s="436"/>
      <c r="AE254" s="436"/>
      <c r="AF254" s="436"/>
      <c r="AG254" s="436"/>
      <c r="AH254" s="436"/>
      <c r="AI254" s="436"/>
      <c r="AJ254" s="436"/>
      <c r="AK254" s="436"/>
      <c r="AL254" s="436"/>
      <c r="AM254" s="436"/>
      <c r="AN254" s="436"/>
      <c r="AO254" s="436"/>
      <c r="AP254" s="436"/>
      <c r="AQ254" s="436"/>
      <c r="AR254" s="436"/>
      <c r="AS254" s="436"/>
      <c r="AT254" s="436"/>
      <c r="AU254" s="436"/>
      <c r="AV254" s="436"/>
      <c r="AW254" s="436"/>
      <c r="AX254" s="436"/>
      <c r="AY254" s="436"/>
      <c r="AZ254" s="436"/>
      <c r="BA254" s="436"/>
      <c r="BB254" s="436"/>
      <c r="BC254" s="436"/>
      <c r="BD254" s="436"/>
      <c r="BE254" s="436"/>
      <c r="BF254" s="436"/>
      <c r="BG254" s="436"/>
    </row>
    <row r="255" spans="7:59" ht="12.75" customHeight="1">
      <c r="G255" s="485"/>
      <c r="H255" s="430"/>
      <c r="I255" s="430"/>
      <c r="J255" s="430"/>
      <c r="K255" s="430"/>
      <c r="L255" s="430"/>
      <c r="M255" s="430"/>
      <c r="O255" s="416"/>
      <c r="P255" s="640"/>
      <c r="Q255" s="436"/>
      <c r="R255" s="436"/>
      <c r="S255" s="436"/>
      <c r="T255" s="436"/>
      <c r="U255" s="436"/>
      <c r="V255" s="436"/>
      <c r="W255" s="436"/>
      <c r="X255" s="436"/>
      <c r="Y255" s="436"/>
      <c r="Z255" s="436"/>
      <c r="AA255" s="436"/>
      <c r="AB255" s="436"/>
      <c r="AC255" s="436"/>
      <c r="AD255" s="436"/>
      <c r="AE255" s="436"/>
      <c r="AF255" s="436"/>
      <c r="AG255" s="436"/>
      <c r="AH255" s="436"/>
      <c r="AI255" s="436"/>
      <c r="AJ255" s="436"/>
      <c r="AK255" s="436"/>
      <c r="AL255" s="436"/>
      <c r="AM255" s="436"/>
      <c r="AN255" s="436"/>
      <c r="AO255" s="436"/>
      <c r="AP255" s="436"/>
      <c r="AQ255" s="436"/>
      <c r="AR255" s="436"/>
      <c r="AS255" s="436"/>
      <c r="AT255" s="436"/>
      <c r="AU255" s="436"/>
      <c r="AV255" s="436"/>
      <c r="AW255" s="436"/>
      <c r="AX255" s="436"/>
      <c r="AY255" s="436"/>
      <c r="AZ255" s="436"/>
      <c r="BA255" s="436"/>
      <c r="BB255" s="436"/>
      <c r="BC255" s="436"/>
      <c r="BD255" s="436"/>
      <c r="BE255" s="436"/>
      <c r="BF255" s="436"/>
      <c r="BG255" s="436"/>
    </row>
    <row r="256" spans="1:59" ht="12.75" customHeight="1">
      <c r="A256" s="385" t="s">
        <v>1196</v>
      </c>
      <c r="C256" s="415" t="s">
        <v>922</v>
      </c>
      <c r="D256" s="415"/>
      <c r="G256" s="485"/>
      <c r="H256" s="430"/>
      <c r="I256" s="430"/>
      <c r="J256" s="430"/>
      <c r="K256" s="430"/>
      <c r="L256" s="430"/>
      <c r="M256" s="430"/>
      <c r="O256" s="416"/>
      <c r="P256" s="640"/>
      <c r="Q256" s="436"/>
      <c r="R256" s="436"/>
      <c r="S256" s="436"/>
      <c r="T256" s="436"/>
      <c r="U256" s="436"/>
      <c r="V256" s="436"/>
      <c r="W256" s="436"/>
      <c r="X256" s="436"/>
      <c r="Y256" s="436"/>
      <c r="Z256" s="436"/>
      <c r="AA256" s="436"/>
      <c r="AB256" s="436"/>
      <c r="AC256" s="436"/>
      <c r="AD256" s="436"/>
      <c r="AE256" s="436"/>
      <c r="AF256" s="436"/>
      <c r="AG256" s="436"/>
      <c r="AH256" s="436"/>
      <c r="AI256" s="436"/>
      <c r="AJ256" s="436"/>
      <c r="AK256" s="436"/>
      <c r="AL256" s="436"/>
      <c r="AM256" s="436"/>
      <c r="AN256" s="436"/>
      <c r="AO256" s="436"/>
      <c r="AP256" s="436"/>
      <c r="AQ256" s="436"/>
      <c r="AR256" s="436"/>
      <c r="AS256" s="436"/>
      <c r="AT256" s="436"/>
      <c r="AU256" s="436"/>
      <c r="AV256" s="436"/>
      <c r="AW256" s="436"/>
      <c r="AX256" s="436"/>
      <c r="AY256" s="436"/>
      <c r="AZ256" s="436"/>
      <c r="BA256" s="436"/>
      <c r="BB256" s="436"/>
      <c r="BC256" s="436"/>
      <c r="BD256" s="436"/>
      <c r="BE256" s="436"/>
      <c r="BF256" s="436"/>
      <c r="BG256" s="436"/>
    </row>
    <row r="257" spans="1:59" ht="12.75" outlineLevel="1">
      <c r="A257" s="385" t="s">
        <v>923</v>
      </c>
      <c r="C257" s="443"/>
      <c r="D257" s="443"/>
      <c r="E257" s="416" t="s">
        <v>924</v>
      </c>
      <c r="F257" s="448" t="str">
        <f>UPPER(E257)</f>
        <v>HAMMER POOLED INCOME</v>
      </c>
      <c r="G257" s="424">
        <v>21311.42</v>
      </c>
      <c r="H257" s="430">
        <v>0</v>
      </c>
      <c r="I257" s="430">
        <v>1074.87</v>
      </c>
      <c r="J257" s="430">
        <v>892.8</v>
      </c>
      <c r="K257" s="430">
        <v>1113.98</v>
      </c>
      <c r="L257" s="430">
        <v>0</v>
      </c>
      <c r="M257" s="430">
        <f>G257+H257+I257+J257-K257+L257</f>
        <v>22165.109999999997</v>
      </c>
      <c r="O257" s="416"/>
      <c r="P257" s="640"/>
      <c r="Q257" s="436"/>
      <c r="R257" s="436"/>
      <c r="S257" s="436"/>
      <c r="T257" s="436"/>
      <c r="U257" s="436"/>
      <c r="V257" s="436"/>
      <c r="W257" s="436"/>
      <c r="X257" s="436"/>
      <c r="Y257" s="436"/>
      <c r="Z257" s="436"/>
      <c r="AA257" s="436"/>
      <c r="AB257" s="436"/>
      <c r="AC257" s="436"/>
      <c r="AD257" s="436"/>
      <c r="AE257" s="436"/>
      <c r="AF257" s="436"/>
      <c r="AG257" s="436"/>
      <c r="AH257" s="436"/>
      <c r="AI257" s="436"/>
      <c r="AJ257" s="436"/>
      <c r="AK257" s="436"/>
      <c r="AL257" s="436"/>
      <c r="AM257" s="436"/>
      <c r="AN257" s="436"/>
      <c r="AO257" s="436"/>
      <c r="AP257" s="436"/>
      <c r="AQ257" s="436"/>
      <c r="AR257" s="436"/>
      <c r="AS257" s="436"/>
      <c r="AT257" s="436"/>
      <c r="AU257" s="436"/>
      <c r="AV257" s="436"/>
      <c r="AW257" s="436"/>
      <c r="AX257" s="436"/>
      <c r="AY257" s="436"/>
      <c r="AZ257" s="436"/>
      <c r="BA257" s="436"/>
      <c r="BB257" s="436"/>
      <c r="BC257" s="436"/>
      <c r="BD257" s="436"/>
      <c r="BE257" s="436"/>
      <c r="BF257" s="436"/>
      <c r="BG257" s="436"/>
    </row>
    <row r="258" spans="1:59" ht="12.75" outlineLevel="1">
      <c r="A258" s="385" t="s">
        <v>925</v>
      </c>
      <c r="C258" s="443"/>
      <c r="D258" s="443"/>
      <c r="E258" s="416" t="s">
        <v>926</v>
      </c>
      <c r="F258" s="448" t="str">
        <f>UPPER(E258)</f>
        <v>SCHWARTZ POOLED INC</v>
      </c>
      <c r="G258" s="424">
        <v>10541.84</v>
      </c>
      <c r="H258" s="430">
        <v>0</v>
      </c>
      <c r="I258" s="430">
        <v>518.85</v>
      </c>
      <c r="J258" s="430">
        <v>430.96</v>
      </c>
      <c r="K258" s="430">
        <v>537.71</v>
      </c>
      <c r="L258" s="430">
        <v>0</v>
      </c>
      <c r="M258" s="430">
        <f>G258+H258+I258+J258-K258+L258</f>
        <v>10953.939999999999</v>
      </c>
      <c r="O258" s="416"/>
      <c r="P258" s="640"/>
      <c r="Q258" s="436"/>
      <c r="R258" s="436"/>
      <c r="S258" s="436"/>
      <c r="T258" s="436"/>
      <c r="U258" s="436"/>
      <c r="V258" s="436"/>
      <c r="W258" s="436"/>
      <c r="X258" s="436"/>
      <c r="Y258" s="436"/>
      <c r="Z258" s="436"/>
      <c r="AA258" s="436"/>
      <c r="AB258" s="436"/>
      <c r="AC258" s="436"/>
      <c r="AD258" s="436"/>
      <c r="AE258" s="436"/>
      <c r="AF258" s="436"/>
      <c r="AG258" s="436"/>
      <c r="AH258" s="436"/>
      <c r="AI258" s="436"/>
      <c r="AJ258" s="436"/>
      <c r="AK258" s="436"/>
      <c r="AL258" s="436"/>
      <c r="AM258" s="436"/>
      <c r="AN258" s="436"/>
      <c r="AO258" s="436"/>
      <c r="AP258" s="436"/>
      <c r="AQ258" s="436"/>
      <c r="AR258" s="436"/>
      <c r="AS258" s="436"/>
      <c r="AT258" s="436"/>
      <c r="AU258" s="436"/>
      <c r="AV258" s="436"/>
      <c r="AW258" s="436"/>
      <c r="AX258" s="436"/>
      <c r="AY258" s="436"/>
      <c r="AZ258" s="436"/>
      <c r="BA258" s="436"/>
      <c r="BB258" s="436"/>
      <c r="BC258" s="436"/>
      <c r="BD258" s="436"/>
      <c r="BE258" s="436"/>
      <c r="BF258" s="436"/>
      <c r="BG258" s="436"/>
    </row>
    <row r="259" spans="1:59" ht="12.75" customHeight="1">
      <c r="A259" s="385" t="s">
        <v>927</v>
      </c>
      <c r="E259" s="470" t="s">
        <v>928</v>
      </c>
      <c r="F259" s="481" t="str">
        <f>UPPER(E259)</f>
        <v>TOTAL LIFE INCOME FUNDS</v>
      </c>
      <c r="G259" s="319">
        <v>31853.26</v>
      </c>
      <c r="H259" s="318">
        <v>0</v>
      </c>
      <c r="I259" s="318">
        <v>1593.72</v>
      </c>
      <c r="J259" s="318">
        <v>1323.76</v>
      </c>
      <c r="K259" s="318">
        <v>1651.69</v>
      </c>
      <c r="L259" s="318">
        <v>0</v>
      </c>
      <c r="M259" s="318">
        <f>G259+H259+I259+J259-K259+L259</f>
        <v>33119.049999999996</v>
      </c>
      <c r="O259" s="416"/>
      <c r="P259" s="640"/>
      <c r="Q259" s="436"/>
      <c r="R259" s="436"/>
      <c r="S259" s="436"/>
      <c r="T259" s="436"/>
      <c r="U259" s="436"/>
      <c r="V259" s="436"/>
      <c r="W259" s="436"/>
      <c r="X259" s="436"/>
      <c r="Y259" s="436"/>
      <c r="Z259" s="436"/>
      <c r="AA259" s="436"/>
      <c r="AB259" s="436"/>
      <c r="AC259" s="436"/>
      <c r="AD259" s="436"/>
      <c r="AE259" s="436"/>
      <c r="AF259" s="436"/>
      <c r="AG259" s="436"/>
      <c r="AH259" s="436"/>
      <c r="AI259" s="436"/>
      <c r="AJ259" s="436"/>
      <c r="AK259" s="436"/>
      <c r="AL259" s="436"/>
      <c r="AM259" s="436"/>
      <c r="AN259" s="436"/>
      <c r="AO259" s="436"/>
      <c r="AP259" s="436"/>
      <c r="AQ259" s="436"/>
      <c r="AR259" s="436"/>
      <c r="AS259" s="436"/>
      <c r="AT259" s="436"/>
      <c r="AU259" s="436"/>
      <c r="AV259" s="436"/>
      <c r="AW259" s="436"/>
      <c r="AX259" s="436"/>
      <c r="AY259" s="436"/>
      <c r="AZ259" s="436"/>
      <c r="BA259" s="436"/>
      <c r="BB259" s="436"/>
      <c r="BC259" s="436"/>
      <c r="BD259" s="436"/>
      <c r="BE259" s="436"/>
      <c r="BF259" s="436"/>
      <c r="BG259" s="436"/>
    </row>
    <row r="260" spans="7:59" ht="12.75" customHeight="1">
      <c r="G260" s="319"/>
      <c r="H260" s="318"/>
      <c r="I260" s="318"/>
      <c r="J260" s="318"/>
      <c r="K260" s="318"/>
      <c r="L260" s="318"/>
      <c r="M260" s="318"/>
      <c r="O260" s="416"/>
      <c r="P260" s="640"/>
      <c r="Q260" s="436"/>
      <c r="R260" s="436"/>
      <c r="S260" s="436"/>
      <c r="T260" s="436"/>
      <c r="U260" s="436"/>
      <c r="V260" s="436"/>
      <c r="W260" s="436"/>
      <c r="X260" s="436"/>
      <c r="Y260" s="436"/>
      <c r="Z260" s="436"/>
      <c r="AA260" s="436"/>
      <c r="AB260" s="436"/>
      <c r="AC260" s="436"/>
      <c r="AD260" s="436"/>
      <c r="AE260" s="436"/>
      <c r="AF260" s="436"/>
      <c r="AG260" s="436"/>
      <c r="AH260" s="436"/>
      <c r="AI260" s="436"/>
      <c r="AJ260" s="436"/>
      <c r="AK260" s="436"/>
      <c r="AL260" s="436"/>
      <c r="AM260" s="436"/>
      <c r="AN260" s="436"/>
      <c r="AO260" s="436"/>
      <c r="AP260" s="436"/>
      <c r="AQ260" s="436"/>
      <c r="AR260" s="436"/>
      <c r="AS260" s="436"/>
      <c r="AT260" s="436"/>
      <c r="AU260" s="436"/>
      <c r="AV260" s="436"/>
      <c r="AW260" s="436"/>
      <c r="AX260" s="436"/>
      <c r="AY260" s="436"/>
      <c r="AZ260" s="436"/>
      <c r="BA260" s="436"/>
      <c r="BB260" s="436"/>
      <c r="BC260" s="436"/>
      <c r="BD260" s="436"/>
      <c r="BE260" s="436"/>
      <c r="BF260" s="436"/>
      <c r="BG260" s="436"/>
    </row>
    <row r="261" spans="6:59" ht="12.75" customHeight="1">
      <c r="F261" s="351" t="s">
        <v>929</v>
      </c>
      <c r="G261" s="319">
        <f aca="true" t="shared" si="14" ref="G261:M261">G254+G259</f>
        <v>6204935.95</v>
      </c>
      <c r="H261" s="318">
        <f t="shared" si="14"/>
        <v>100000</v>
      </c>
      <c r="I261" s="318">
        <f t="shared" si="14"/>
        <v>54084.71</v>
      </c>
      <c r="J261" s="318">
        <f t="shared" si="14"/>
        <v>201884.93000000002</v>
      </c>
      <c r="K261" s="318">
        <f t="shared" si="14"/>
        <v>551479.3799999999</v>
      </c>
      <c r="L261" s="318">
        <f t="shared" si="14"/>
        <v>0</v>
      </c>
      <c r="M261" s="318">
        <f t="shared" si="14"/>
        <v>6009426.21</v>
      </c>
      <c r="O261" s="416"/>
      <c r="P261" s="640"/>
      <c r="Q261" s="436"/>
      <c r="R261" s="436"/>
      <c r="S261" s="436"/>
      <c r="T261" s="436"/>
      <c r="U261" s="436"/>
      <c r="V261" s="436"/>
      <c r="W261" s="436"/>
      <c r="X261" s="436"/>
      <c r="Y261" s="436"/>
      <c r="Z261" s="436"/>
      <c r="AA261" s="436"/>
      <c r="AB261" s="436"/>
      <c r="AC261" s="436"/>
      <c r="AD261" s="436"/>
      <c r="AE261" s="436"/>
      <c r="AF261" s="436"/>
      <c r="AG261" s="436"/>
      <c r="AH261" s="436"/>
      <c r="AI261" s="436"/>
      <c r="AJ261" s="436"/>
      <c r="AK261" s="436"/>
      <c r="AL261" s="436"/>
      <c r="AM261" s="436"/>
      <c r="AN261" s="436"/>
      <c r="AO261" s="436"/>
      <c r="AP261" s="436"/>
      <c r="AQ261" s="436"/>
      <c r="AR261" s="436"/>
      <c r="AS261" s="436"/>
      <c r="AT261" s="436"/>
      <c r="AU261" s="436"/>
      <c r="AV261" s="436"/>
      <c r="AW261" s="436"/>
      <c r="AX261" s="436"/>
      <c r="AY261" s="436"/>
      <c r="AZ261" s="436"/>
      <c r="BA261" s="436"/>
      <c r="BB261" s="436"/>
      <c r="BC261" s="436"/>
      <c r="BD261" s="436"/>
      <c r="BE261" s="436"/>
      <c r="BF261" s="436"/>
      <c r="BG261" s="436"/>
    </row>
    <row r="262" spans="15:59" ht="12.75" customHeight="1">
      <c r="O262" s="416"/>
      <c r="P262" s="640"/>
      <c r="Q262" s="436"/>
      <c r="R262" s="436"/>
      <c r="S262" s="436"/>
      <c r="T262" s="436"/>
      <c r="U262" s="436"/>
      <c r="V262" s="436"/>
      <c r="W262" s="436"/>
      <c r="X262" s="436"/>
      <c r="Y262" s="436"/>
      <c r="Z262" s="436"/>
      <c r="AA262" s="436"/>
      <c r="AB262" s="436"/>
      <c r="AC262" s="436"/>
      <c r="AD262" s="436"/>
      <c r="AE262" s="436"/>
      <c r="AF262" s="436"/>
      <c r="AG262" s="436"/>
      <c r="AH262" s="436"/>
      <c r="AI262" s="436"/>
      <c r="AJ262" s="436"/>
      <c r="AK262" s="436"/>
      <c r="AL262" s="436"/>
      <c r="AM262" s="436"/>
      <c r="AN262" s="436"/>
      <c r="AO262" s="436"/>
      <c r="AP262" s="436"/>
      <c r="AQ262" s="436"/>
      <c r="AR262" s="436"/>
      <c r="AS262" s="436"/>
      <c r="AT262" s="436"/>
      <c r="AU262" s="436"/>
      <c r="AV262" s="436"/>
      <c r="AW262" s="436"/>
      <c r="AX262" s="436"/>
      <c r="AY262" s="436"/>
      <c r="AZ262" s="436"/>
      <c r="BA262" s="436"/>
      <c r="BB262" s="436"/>
      <c r="BC262" s="436"/>
      <c r="BD262" s="436"/>
      <c r="BE262" s="436"/>
      <c r="BF262" s="436"/>
      <c r="BG262" s="436"/>
    </row>
    <row r="263" spans="2:59" s="434" customFormat="1" ht="12.75" customHeight="1">
      <c r="B263" s="386"/>
      <c r="C263" s="387"/>
      <c r="D263" s="387"/>
      <c r="E263" s="387"/>
      <c r="F263" s="486" t="s">
        <v>930</v>
      </c>
      <c r="G263" s="439">
        <f aca="true" t="shared" si="15" ref="G263:M263">G220+G234+G261</f>
        <v>32161519.630000014</v>
      </c>
      <c r="H263" s="440">
        <f t="shared" si="15"/>
        <v>1054951.41</v>
      </c>
      <c r="I263" s="440">
        <f t="shared" si="15"/>
        <v>-492459.87999999995</v>
      </c>
      <c r="J263" s="440">
        <f t="shared" si="15"/>
        <v>518174.94000000006</v>
      </c>
      <c r="K263" s="440">
        <f t="shared" si="15"/>
        <v>512726.4499999999</v>
      </c>
      <c r="L263" s="440">
        <f t="shared" si="15"/>
        <v>170786.29</v>
      </c>
      <c r="M263" s="440">
        <f t="shared" si="15"/>
        <v>32900245.940000016</v>
      </c>
      <c r="N263" s="436"/>
      <c r="O263" s="387"/>
      <c r="P263" s="640"/>
      <c r="Q263" s="436"/>
      <c r="R263" s="436"/>
      <c r="S263" s="436"/>
      <c r="T263" s="436"/>
      <c r="U263" s="436"/>
      <c r="V263" s="436"/>
      <c r="W263" s="436"/>
      <c r="X263" s="436"/>
      <c r="Y263" s="436"/>
      <c r="Z263" s="436"/>
      <c r="AA263" s="436"/>
      <c r="AB263" s="436"/>
      <c r="AC263" s="436"/>
      <c r="AD263" s="436"/>
      <c r="AE263" s="436"/>
      <c r="AF263" s="436"/>
      <c r="AG263" s="436"/>
      <c r="AH263" s="436"/>
      <c r="AI263" s="436"/>
      <c r="AJ263" s="436"/>
      <c r="AK263" s="436"/>
      <c r="AL263" s="436"/>
      <c r="AM263" s="436"/>
      <c r="AN263" s="436"/>
      <c r="AO263" s="436"/>
      <c r="AP263" s="436"/>
      <c r="AQ263" s="436"/>
      <c r="AR263" s="436"/>
      <c r="AS263" s="436"/>
      <c r="AT263" s="436"/>
      <c r="AU263" s="436"/>
      <c r="AV263" s="436"/>
      <c r="AW263" s="436"/>
      <c r="AX263" s="436"/>
      <c r="AY263" s="436"/>
      <c r="AZ263" s="436"/>
      <c r="BA263" s="436"/>
      <c r="BB263" s="436"/>
      <c r="BC263" s="436"/>
      <c r="BD263" s="436"/>
      <c r="BE263" s="436"/>
      <c r="BF263" s="436"/>
      <c r="BG263" s="436"/>
    </row>
    <row r="264" spans="7:59" s="387" customFormat="1" ht="12.75">
      <c r="G264" s="487"/>
      <c r="H264" s="487"/>
      <c r="I264" s="487"/>
      <c r="J264" s="487"/>
      <c r="K264" s="487"/>
      <c r="L264" s="487"/>
      <c r="M264" s="487"/>
      <c r="P264" s="436"/>
      <c r="Q264" s="436"/>
      <c r="R264" s="436"/>
      <c r="S264" s="436"/>
      <c r="T264" s="436"/>
      <c r="U264" s="436"/>
      <c r="V264" s="436"/>
      <c r="W264" s="436"/>
      <c r="X264" s="436"/>
      <c r="Y264" s="436"/>
      <c r="Z264" s="436"/>
      <c r="AA264" s="436"/>
      <c r="AB264" s="436"/>
      <c r="AC264" s="436"/>
      <c r="AD264" s="436"/>
      <c r="AE264" s="436"/>
      <c r="AF264" s="436"/>
      <c r="AG264" s="436"/>
      <c r="AH264" s="436"/>
      <c r="AI264" s="436"/>
      <c r="AJ264" s="436"/>
      <c r="AK264" s="436"/>
      <c r="AL264" s="436"/>
      <c r="AM264" s="436"/>
      <c r="AN264" s="436"/>
      <c r="AO264" s="436"/>
      <c r="AP264" s="436"/>
      <c r="AQ264" s="436"/>
      <c r="AR264" s="436"/>
      <c r="AS264" s="436"/>
      <c r="AT264" s="436"/>
      <c r="AU264" s="436"/>
      <c r="AV264" s="436"/>
      <c r="AW264" s="436"/>
      <c r="AX264" s="436"/>
      <c r="AY264" s="436"/>
      <c r="AZ264" s="436"/>
      <c r="BA264" s="436"/>
      <c r="BB264" s="436"/>
      <c r="BC264" s="436"/>
      <c r="BD264" s="436"/>
      <c r="BE264" s="436"/>
      <c r="BF264" s="436"/>
      <c r="BG264" s="436"/>
    </row>
    <row r="265" spans="7:13" s="436" customFormat="1" ht="12.75">
      <c r="G265" s="447"/>
      <c r="H265" s="447"/>
      <c r="I265" s="447"/>
      <c r="J265" s="447"/>
      <c r="K265" s="447"/>
      <c r="L265" s="447"/>
      <c r="M265" s="447"/>
    </row>
    <row r="266" spans="7:13" s="436" customFormat="1" ht="12.75">
      <c r="G266" s="447"/>
      <c r="H266" s="447"/>
      <c r="I266" s="447"/>
      <c r="J266" s="447"/>
      <c r="K266" s="447"/>
      <c r="L266" s="447"/>
      <c r="M266" s="447"/>
    </row>
    <row r="267" spans="7:13" s="436" customFormat="1" ht="12.75">
      <c r="G267" s="447"/>
      <c r="H267" s="447"/>
      <c r="I267" s="447"/>
      <c r="J267" s="447"/>
      <c r="K267" s="447"/>
      <c r="L267" s="447"/>
      <c r="M267" s="447"/>
    </row>
    <row r="268" spans="7:13" s="436" customFormat="1" ht="12.75">
      <c r="G268" s="447"/>
      <c r="H268" s="447"/>
      <c r="I268" s="447"/>
      <c r="J268" s="447"/>
      <c r="K268" s="447"/>
      <c r="L268" s="447"/>
      <c r="M268" s="447"/>
    </row>
    <row r="269" spans="7:13" s="436" customFormat="1" ht="12.75">
      <c r="G269" s="447"/>
      <c r="H269" s="447"/>
      <c r="I269" s="447"/>
      <c r="J269" s="447"/>
      <c r="K269" s="447"/>
      <c r="L269" s="447"/>
      <c r="M269" s="447"/>
    </row>
    <row r="270" spans="7:13" s="436" customFormat="1" ht="12.75">
      <c r="G270" s="447"/>
      <c r="H270" s="447"/>
      <c r="I270" s="447"/>
      <c r="J270" s="447"/>
      <c r="K270" s="447"/>
      <c r="L270" s="447"/>
      <c r="M270" s="447"/>
    </row>
    <row r="271" spans="7:13" s="436" customFormat="1" ht="12.75">
      <c r="G271" s="447"/>
      <c r="H271" s="447"/>
      <c r="I271" s="447"/>
      <c r="J271" s="447"/>
      <c r="K271" s="447"/>
      <c r="L271" s="447"/>
      <c r="M271" s="447"/>
    </row>
    <row r="272" spans="7:13" s="436" customFormat="1" ht="12.75">
      <c r="G272" s="447"/>
      <c r="H272" s="447"/>
      <c r="I272" s="447"/>
      <c r="J272" s="447"/>
      <c r="K272" s="447"/>
      <c r="L272" s="447"/>
      <c r="M272" s="447"/>
    </row>
    <row r="273" spans="7:13" s="436" customFormat="1" ht="12.75">
      <c r="G273" s="447"/>
      <c r="H273" s="447"/>
      <c r="I273" s="447"/>
      <c r="J273" s="447"/>
      <c r="K273" s="447"/>
      <c r="L273" s="447"/>
      <c r="M273" s="447"/>
    </row>
    <row r="274" spans="7:13" s="436" customFormat="1" ht="12.75">
      <c r="G274" s="447"/>
      <c r="H274" s="447"/>
      <c r="I274" s="447"/>
      <c r="J274" s="447"/>
      <c r="K274" s="447"/>
      <c r="L274" s="447"/>
      <c r="M274" s="447"/>
    </row>
    <row r="275" spans="7:13" s="436" customFormat="1" ht="12.75">
      <c r="G275" s="447"/>
      <c r="H275" s="447"/>
      <c r="I275" s="447"/>
      <c r="J275" s="447"/>
      <c r="K275" s="447"/>
      <c r="L275" s="447"/>
      <c r="M275" s="447"/>
    </row>
    <row r="276" spans="7:13" s="436" customFormat="1" ht="12.75">
      <c r="G276" s="447"/>
      <c r="H276" s="447"/>
      <c r="I276" s="447"/>
      <c r="J276" s="447"/>
      <c r="K276" s="447"/>
      <c r="L276" s="447"/>
      <c r="M276" s="447"/>
    </row>
    <row r="277" spans="7:13" s="436" customFormat="1" ht="12.75">
      <c r="G277" s="447"/>
      <c r="H277" s="447"/>
      <c r="I277" s="447"/>
      <c r="J277" s="447"/>
      <c r="K277" s="447"/>
      <c r="L277" s="447"/>
      <c r="M277" s="447"/>
    </row>
    <row r="278" spans="7:13" s="436" customFormat="1" ht="12.75">
      <c r="G278" s="447"/>
      <c r="H278" s="447"/>
      <c r="I278" s="447"/>
      <c r="J278" s="447"/>
      <c r="K278" s="447"/>
      <c r="L278" s="447"/>
      <c r="M278" s="447"/>
    </row>
    <row r="279" spans="7:13" s="436" customFormat="1" ht="12.75">
      <c r="G279" s="447"/>
      <c r="H279" s="447"/>
      <c r="I279" s="447"/>
      <c r="J279" s="447"/>
      <c r="K279" s="447"/>
      <c r="L279" s="447"/>
      <c r="M279" s="447"/>
    </row>
    <row r="280" spans="7:13" s="436" customFormat="1" ht="12.75">
      <c r="G280" s="447"/>
      <c r="H280" s="447"/>
      <c r="I280" s="447"/>
      <c r="J280" s="447"/>
      <c r="K280" s="447"/>
      <c r="L280" s="447"/>
      <c r="M280" s="447"/>
    </row>
    <row r="281" spans="7:13" s="436" customFormat="1" ht="12.75">
      <c r="G281" s="447"/>
      <c r="H281" s="447"/>
      <c r="I281" s="447"/>
      <c r="J281" s="447"/>
      <c r="K281" s="447"/>
      <c r="L281" s="447"/>
      <c r="M281" s="447"/>
    </row>
    <row r="282" spans="7:13" s="436" customFormat="1" ht="12.75">
      <c r="G282" s="447"/>
      <c r="H282" s="447"/>
      <c r="I282" s="447"/>
      <c r="J282" s="447"/>
      <c r="K282" s="447"/>
      <c r="L282" s="447"/>
      <c r="M282" s="447"/>
    </row>
    <row r="283" spans="7:13" s="436" customFormat="1" ht="12.75">
      <c r="G283" s="447"/>
      <c r="H283" s="447"/>
      <c r="I283" s="447"/>
      <c r="J283" s="447"/>
      <c r="K283" s="447"/>
      <c r="L283" s="447"/>
      <c r="M283" s="447"/>
    </row>
    <row r="284" spans="7:13" s="436" customFormat="1" ht="12.75">
      <c r="G284" s="447"/>
      <c r="H284" s="447"/>
      <c r="I284" s="447"/>
      <c r="J284" s="447"/>
      <c r="K284" s="447"/>
      <c r="L284" s="447"/>
      <c r="M284" s="447"/>
    </row>
    <row r="285" spans="7:13" s="436" customFormat="1" ht="12.75">
      <c r="G285" s="447"/>
      <c r="H285" s="447"/>
      <c r="I285" s="447"/>
      <c r="J285" s="447"/>
      <c r="K285" s="447"/>
      <c r="L285" s="447"/>
      <c r="M285" s="447"/>
    </row>
    <row r="286" spans="7:13" s="436" customFormat="1" ht="12.75">
      <c r="G286" s="447"/>
      <c r="H286" s="447"/>
      <c r="I286" s="447"/>
      <c r="J286" s="447"/>
      <c r="K286" s="447"/>
      <c r="L286" s="447"/>
      <c r="M286" s="447"/>
    </row>
    <row r="287" spans="7:13" s="436" customFormat="1" ht="12.75">
      <c r="G287" s="447"/>
      <c r="H287" s="447"/>
      <c r="I287" s="447"/>
      <c r="J287" s="447"/>
      <c r="K287" s="447"/>
      <c r="L287" s="447"/>
      <c r="M287" s="447"/>
    </row>
    <row r="288" spans="7:13" s="436" customFormat="1" ht="12.75">
      <c r="G288" s="447"/>
      <c r="H288" s="447"/>
      <c r="I288" s="447"/>
      <c r="J288" s="447"/>
      <c r="K288" s="447"/>
      <c r="L288" s="447"/>
      <c r="M288" s="447"/>
    </row>
    <row r="289" spans="7:13" s="436" customFormat="1" ht="12.75">
      <c r="G289" s="447"/>
      <c r="H289" s="447"/>
      <c r="I289" s="447"/>
      <c r="J289" s="447"/>
      <c r="K289" s="447"/>
      <c r="L289" s="447"/>
      <c r="M289" s="447"/>
    </row>
    <row r="290" spans="7:13" s="436" customFormat="1" ht="12.75">
      <c r="G290" s="447"/>
      <c r="H290" s="447"/>
      <c r="I290" s="447"/>
      <c r="J290" s="447"/>
      <c r="K290" s="447"/>
      <c r="L290" s="447"/>
      <c r="M290" s="447"/>
    </row>
    <row r="291" spans="7:13" s="436" customFormat="1" ht="12.75">
      <c r="G291" s="447"/>
      <c r="H291" s="447"/>
      <c r="I291" s="447"/>
      <c r="J291" s="447"/>
      <c r="K291" s="447"/>
      <c r="L291" s="447"/>
      <c r="M291" s="447"/>
    </row>
    <row r="292" spans="7:13" s="436" customFormat="1" ht="12.75">
      <c r="G292" s="447"/>
      <c r="H292" s="447"/>
      <c r="I292" s="447"/>
      <c r="J292" s="447"/>
      <c r="K292" s="447"/>
      <c r="L292" s="447"/>
      <c r="M292" s="447"/>
    </row>
    <row r="293" spans="7:13" s="436" customFormat="1" ht="12.75">
      <c r="G293" s="447"/>
      <c r="H293" s="447"/>
      <c r="I293" s="447"/>
      <c r="J293" s="447"/>
      <c r="K293" s="447"/>
      <c r="L293" s="447"/>
      <c r="M293" s="447"/>
    </row>
    <row r="294" spans="7:13" s="436" customFormat="1" ht="12.75">
      <c r="G294" s="447"/>
      <c r="H294" s="447"/>
      <c r="I294" s="447"/>
      <c r="J294" s="447"/>
      <c r="K294" s="447"/>
      <c r="L294" s="447"/>
      <c r="M294" s="447"/>
    </row>
    <row r="295" spans="7:13" s="436" customFormat="1" ht="12.75">
      <c r="G295" s="447"/>
      <c r="H295" s="447"/>
      <c r="I295" s="447"/>
      <c r="J295" s="447"/>
      <c r="K295" s="447"/>
      <c r="L295" s="447"/>
      <c r="M295" s="447"/>
    </row>
    <row r="296" spans="7:13" s="436" customFormat="1" ht="12.75">
      <c r="G296" s="447"/>
      <c r="H296" s="447"/>
      <c r="I296" s="447"/>
      <c r="J296" s="447"/>
      <c r="K296" s="447"/>
      <c r="L296" s="447"/>
      <c r="M296" s="447"/>
    </row>
    <row r="297" spans="7:13" s="436" customFormat="1" ht="12.75">
      <c r="G297" s="447"/>
      <c r="H297" s="447"/>
      <c r="I297" s="447"/>
      <c r="J297" s="447"/>
      <c r="K297" s="447"/>
      <c r="L297" s="447"/>
      <c r="M297" s="447"/>
    </row>
    <row r="298" spans="7:13" s="436" customFormat="1" ht="12.75">
      <c r="G298" s="447"/>
      <c r="H298" s="447"/>
      <c r="I298" s="447"/>
      <c r="J298" s="447"/>
      <c r="K298" s="447"/>
      <c r="L298" s="447"/>
      <c r="M298" s="447"/>
    </row>
    <row r="299" spans="7:13" s="436" customFormat="1" ht="12.75">
      <c r="G299" s="447"/>
      <c r="H299" s="447"/>
      <c r="I299" s="447"/>
      <c r="J299" s="447"/>
      <c r="K299" s="447"/>
      <c r="L299" s="447"/>
      <c r="M299" s="447"/>
    </row>
    <row r="300" spans="7:13" s="436" customFormat="1" ht="12.75">
      <c r="G300" s="447"/>
      <c r="H300" s="447"/>
      <c r="I300" s="447"/>
      <c r="J300" s="447"/>
      <c r="K300" s="447"/>
      <c r="L300" s="447"/>
      <c r="M300" s="447"/>
    </row>
    <row r="301" spans="7:13" s="436" customFormat="1" ht="12.75">
      <c r="G301" s="447"/>
      <c r="H301" s="447"/>
      <c r="I301" s="447"/>
      <c r="J301" s="447"/>
      <c r="K301" s="447"/>
      <c r="L301" s="447"/>
      <c r="M301" s="447"/>
    </row>
    <row r="302" spans="7:13" s="436" customFormat="1" ht="12.75">
      <c r="G302" s="447"/>
      <c r="H302" s="447"/>
      <c r="I302" s="447"/>
      <c r="J302" s="447"/>
      <c r="K302" s="447"/>
      <c r="L302" s="447"/>
      <c r="M302" s="447"/>
    </row>
    <row r="303" spans="7:13" s="436" customFormat="1" ht="12.75">
      <c r="G303" s="447"/>
      <c r="H303" s="447"/>
      <c r="I303" s="447"/>
      <c r="J303" s="447"/>
      <c r="K303" s="447"/>
      <c r="L303" s="447"/>
      <c r="M303" s="447"/>
    </row>
    <row r="304" spans="7:13" s="436" customFormat="1" ht="12.75">
      <c r="G304" s="447"/>
      <c r="H304" s="447"/>
      <c r="I304" s="447"/>
      <c r="J304" s="447"/>
      <c r="K304" s="447"/>
      <c r="L304" s="447"/>
      <c r="M304" s="447"/>
    </row>
    <row r="305" spans="7:13" s="436" customFormat="1" ht="12.75">
      <c r="G305" s="447"/>
      <c r="H305" s="447"/>
      <c r="I305" s="447"/>
      <c r="J305" s="447"/>
      <c r="K305" s="447"/>
      <c r="L305" s="447"/>
      <c r="M305" s="447"/>
    </row>
    <row r="306" spans="7:13" s="436" customFormat="1" ht="12.75">
      <c r="G306" s="447"/>
      <c r="H306" s="447"/>
      <c r="I306" s="447"/>
      <c r="J306" s="447"/>
      <c r="K306" s="447"/>
      <c r="L306" s="447"/>
      <c r="M306" s="447"/>
    </row>
    <row r="307" spans="7:13" s="436" customFormat="1" ht="12.75">
      <c r="G307" s="447"/>
      <c r="H307" s="447"/>
      <c r="I307" s="447"/>
      <c r="J307" s="447"/>
      <c r="K307" s="447"/>
      <c r="L307" s="447"/>
      <c r="M307" s="447"/>
    </row>
    <row r="308" spans="7:13" s="436" customFormat="1" ht="12.75">
      <c r="G308" s="447"/>
      <c r="H308" s="447"/>
      <c r="I308" s="447"/>
      <c r="J308" s="447"/>
      <c r="K308" s="447"/>
      <c r="L308" s="447"/>
      <c r="M308" s="447"/>
    </row>
    <row r="309" spans="7:13" s="436" customFormat="1" ht="12.75">
      <c r="G309" s="447"/>
      <c r="H309" s="447"/>
      <c r="I309" s="447"/>
      <c r="J309" s="447"/>
      <c r="K309" s="447"/>
      <c r="L309" s="447"/>
      <c r="M309" s="447"/>
    </row>
    <row r="310" spans="7:13" s="436" customFormat="1" ht="12.75">
      <c r="G310" s="447"/>
      <c r="H310" s="447"/>
      <c r="I310" s="447"/>
      <c r="J310" s="447"/>
      <c r="K310" s="447"/>
      <c r="L310" s="447"/>
      <c r="M310" s="447"/>
    </row>
    <row r="311" spans="7:13" s="436" customFormat="1" ht="12.75">
      <c r="G311" s="447"/>
      <c r="H311" s="447"/>
      <c r="I311" s="447"/>
      <c r="J311" s="447"/>
      <c r="K311" s="447"/>
      <c r="L311" s="447"/>
      <c r="M311" s="447"/>
    </row>
    <row r="312" spans="7:13" s="436" customFormat="1" ht="12.75">
      <c r="G312" s="447"/>
      <c r="H312" s="447"/>
      <c r="I312" s="447"/>
      <c r="J312" s="447"/>
      <c r="K312" s="447"/>
      <c r="L312" s="447"/>
      <c r="M312" s="447"/>
    </row>
    <row r="313" spans="7:13" s="436" customFormat="1" ht="12.75">
      <c r="G313" s="447"/>
      <c r="H313" s="447"/>
      <c r="I313" s="447"/>
      <c r="J313" s="447"/>
      <c r="K313" s="447"/>
      <c r="L313" s="447"/>
      <c r="M313" s="447"/>
    </row>
    <row r="314" spans="7:13" s="436" customFormat="1" ht="12.75">
      <c r="G314" s="447"/>
      <c r="H314" s="447"/>
      <c r="I314" s="447"/>
      <c r="J314" s="447"/>
      <c r="K314" s="447"/>
      <c r="L314" s="447"/>
      <c r="M314" s="447"/>
    </row>
    <row r="315" spans="7:13" s="436" customFormat="1" ht="12.75">
      <c r="G315" s="447"/>
      <c r="H315" s="447"/>
      <c r="I315" s="447"/>
      <c r="J315" s="447"/>
      <c r="K315" s="447"/>
      <c r="L315" s="447"/>
      <c r="M315" s="447"/>
    </row>
    <row r="316" spans="7:13" s="436" customFormat="1" ht="12.75">
      <c r="G316" s="447"/>
      <c r="H316" s="447"/>
      <c r="I316" s="447"/>
      <c r="J316" s="447"/>
      <c r="K316" s="447"/>
      <c r="L316" s="447"/>
      <c r="M316" s="447"/>
    </row>
    <row r="317" spans="7:13" s="436" customFormat="1" ht="12.75">
      <c r="G317" s="447"/>
      <c r="H317" s="447"/>
      <c r="I317" s="447"/>
      <c r="J317" s="447"/>
      <c r="K317" s="447"/>
      <c r="L317" s="447"/>
      <c r="M317" s="447"/>
    </row>
    <row r="318" spans="7:13" s="436" customFormat="1" ht="12.75">
      <c r="G318" s="447"/>
      <c r="H318" s="447"/>
      <c r="I318" s="447"/>
      <c r="J318" s="447"/>
      <c r="K318" s="447"/>
      <c r="L318" s="447"/>
      <c r="M318" s="447"/>
    </row>
    <row r="319" spans="7:13" s="436" customFormat="1" ht="12.75">
      <c r="G319" s="447"/>
      <c r="H319" s="447"/>
      <c r="I319" s="447"/>
      <c r="J319" s="447"/>
      <c r="K319" s="447"/>
      <c r="L319" s="447"/>
      <c r="M319" s="447"/>
    </row>
    <row r="320" spans="7:13" s="436" customFormat="1" ht="12.75">
      <c r="G320" s="447"/>
      <c r="H320" s="447"/>
      <c r="I320" s="447"/>
      <c r="J320" s="447"/>
      <c r="K320" s="447"/>
      <c r="L320" s="447"/>
      <c r="M320" s="447"/>
    </row>
    <row r="321" spans="7:13" s="436" customFormat="1" ht="12.75">
      <c r="G321" s="447"/>
      <c r="H321" s="447"/>
      <c r="I321" s="447"/>
      <c r="J321" s="447"/>
      <c r="K321" s="447"/>
      <c r="L321" s="447"/>
      <c r="M321" s="447"/>
    </row>
    <row r="322" spans="7:13" s="436" customFormat="1" ht="12.75">
      <c r="G322" s="447"/>
      <c r="H322" s="447"/>
      <c r="I322" s="447"/>
      <c r="J322" s="447"/>
      <c r="K322" s="447"/>
      <c r="L322" s="447"/>
      <c r="M322" s="447"/>
    </row>
    <row r="323" spans="7:13" s="436" customFormat="1" ht="12.75">
      <c r="G323" s="447"/>
      <c r="H323" s="447"/>
      <c r="I323" s="447"/>
      <c r="J323" s="447"/>
      <c r="K323" s="447"/>
      <c r="L323" s="447"/>
      <c r="M323" s="447"/>
    </row>
    <row r="324" spans="7:13" s="436" customFormat="1" ht="12.75">
      <c r="G324" s="447"/>
      <c r="H324" s="447"/>
      <c r="I324" s="447"/>
      <c r="J324" s="447"/>
      <c r="K324" s="447"/>
      <c r="L324" s="447"/>
      <c r="M324" s="447"/>
    </row>
    <row r="325" spans="7:13" s="436" customFormat="1" ht="12.75">
      <c r="G325" s="447"/>
      <c r="H325" s="447"/>
      <c r="I325" s="447"/>
      <c r="J325" s="447"/>
      <c r="K325" s="447"/>
      <c r="L325" s="447"/>
      <c r="M325" s="447"/>
    </row>
    <row r="326" spans="7:13" s="436" customFormat="1" ht="12.75">
      <c r="G326" s="447"/>
      <c r="H326" s="447"/>
      <c r="I326" s="447"/>
      <c r="J326" s="447"/>
      <c r="K326" s="447"/>
      <c r="L326" s="447"/>
      <c r="M326" s="447"/>
    </row>
    <row r="327" spans="7:13" s="436" customFormat="1" ht="12.75">
      <c r="G327" s="447"/>
      <c r="H327" s="447"/>
      <c r="I327" s="447"/>
      <c r="J327" s="447"/>
      <c r="K327" s="447"/>
      <c r="L327" s="447"/>
      <c r="M327" s="447"/>
    </row>
    <row r="328" spans="7:13" s="436" customFormat="1" ht="12.75">
      <c r="G328" s="447"/>
      <c r="H328" s="447"/>
      <c r="I328" s="447"/>
      <c r="J328" s="447"/>
      <c r="K328" s="447"/>
      <c r="L328" s="447"/>
      <c r="M328" s="447"/>
    </row>
    <row r="329" spans="7:13" s="436" customFormat="1" ht="12.75">
      <c r="G329" s="447"/>
      <c r="H329" s="447"/>
      <c r="I329" s="447"/>
      <c r="J329" s="447"/>
      <c r="K329" s="447"/>
      <c r="L329" s="447"/>
      <c r="M329" s="447"/>
    </row>
    <row r="330" spans="7:13" s="436" customFormat="1" ht="12.75">
      <c r="G330" s="447"/>
      <c r="H330" s="447"/>
      <c r="I330" s="447"/>
      <c r="J330" s="447"/>
      <c r="K330" s="447"/>
      <c r="L330" s="447"/>
      <c r="M330" s="447"/>
    </row>
    <row r="331" spans="7:13" s="436" customFormat="1" ht="12.75">
      <c r="G331" s="447"/>
      <c r="H331" s="447"/>
      <c r="I331" s="447"/>
      <c r="J331" s="447"/>
      <c r="K331" s="447"/>
      <c r="L331" s="447"/>
      <c r="M331" s="447"/>
    </row>
    <row r="332" spans="7:13" s="436" customFormat="1" ht="12.75">
      <c r="G332" s="447"/>
      <c r="H332" s="447"/>
      <c r="I332" s="447"/>
      <c r="J332" s="447"/>
      <c r="K332" s="447"/>
      <c r="L332" s="447"/>
      <c r="M332" s="447"/>
    </row>
    <row r="333" spans="7:13" s="436" customFormat="1" ht="12.75">
      <c r="G333" s="447"/>
      <c r="H333" s="447"/>
      <c r="I333" s="447"/>
      <c r="J333" s="447"/>
      <c r="K333" s="447"/>
      <c r="L333" s="447"/>
      <c r="M333" s="447"/>
    </row>
    <row r="334" spans="7:13" s="436" customFormat="1" ht="12.75">
      <c r="G334" s="447"/>
      <c r="H334" s="447"/>
      <c r="I334" s="447"/>
      <c r="J334" s="447"/>
      <c r="K334" s="447"/>
      <c r="L334" s="447"/>
      <c r="M334" s="447"/>
    </row>
    <row r="335" spans="7:13" s="436" customFormat="1" ht="12.75">
      <c r="G335" s="447"/>
      <c r="H335" s="447"/>
      <c r="I335" s="447"/>
      <c r="J335" s="447"/>
      <c r="K335" s="447"/>
      <c r="L335" s="447"/>
      <c r="M335" s="447"/>
    </row>
    <row r="336" spans="7:13" s="436" customFormat="1" ht="12.75">
      <c r="G336" s="447"/>
      <c r="H336" s="447"/>
      <c r="I336" s="447"/>
      <c r="J336" s="447"/>
      <c r="K336" s="447"/>
      <c r="L336" s="447"/>
      <c r="M336" s="447"/>
    </row>
    <row r="337" spans="7:13" s="436" customFormat="1" ht="12.75">
      <c r="G337" s="447"/>
      <c r="H337" s="447"/>
      <c r="I337" s="447"/>
      <c r="J337" s="447"/>
      <c r="K337" s="447"/>
      <c r="L337" s="447"/>
      <c r="M337" s="447"/>
    </row>
    <row r="338" spans="7:13" s="436" customFormat="1" ht="12.75">
      <c r="G338" s="447"/>
      <c r="H338" s="447"/>
      <c r="I338" s="447"/>
      <c r="J338" s="447"/>
      <c r="K338" s="447"/>
      <c r="L338" s="447"/>
      <c r="M338" s="447"/>
    </row>
    <row r="339" spans="7:13" s="436" customFormat="1" ht="12.75">
      <c r="G339" s="447"/>
      <c r="H339" s="447"/>
      <c r="I339" s="447"/>
      <c r="J339" s="447"/>
      <c r="K339" s="447"/>
      <c r="L339" s="447"/>
      <c r="M339" s="447"/>
    </row>
    <row r="340" spans="7:13" s="436" customFormat="1" ht="12.75">
      <c r="G340" s="447"/>
      <c r="H340" s="447"/>
      <c r="I340" s="447"/>
      <c r="J340" s="447"/>
      <c r="K340" s="447"/>
      <c r="L340" s="447"/>
      <c r="M340" s="447"/>
    </row>
    <row r="341" spans="7:13" s="436" customFormat="1" ht="12.75">
      <c r="G341" s="447"/>
      <c r="H341" s="447"/>
      <c r="I341" s="447"/>
      <c r="J341" s="447"/>
      <c r="K341" s="447"/>
      <c r="L341" s="447"/>
      <c r="M341" s="447"/>
    </row>
    <row r="342" spans="7:13" s="436" customFormat="1" ht="12.75">
      <c r="G342" s="447"/>
      <c r="H342" s="447"/>
      <c r="I342" s="447"/>
      <c r="J342" s="447"/>
      <c r="K342" s="447"/>
      <c r="L342" s="447"/>
      <c r="M342" s="447"/>
    </row>
    <row r="343" spans="7:13" s="436" customFormat="1" ht="12.75">
      <c r="G343" s="447"/>
      <c r="H343" s="447"/>
      <c r="I343" s="447"/>
      <c r="J343" s="447"/>
      <c r="K343" s="447"/>
      <c r="L343" s="447"/>
      <c r="M343" s="447"/>
    </row>
    <row r="344" spans="7:13" s="436" customFormat="1" ht="12.75">
      <c r="G344" s="447"/>
      <c r="H344" s="447"/>
      <c r="I344" s="447"/>
      <c r="J344" s="447"/>
      <c r="K344" s="447"/>
      <c r="L344" s="447"/>
      <c r="M344" s="447"/>
    </row>
    <row r="345" spans="7:13" s="436" customFormat="1" ht="12.75">
      <c r="G345" s="447"/>
      <c r="H345" s="447"/>
      <c r="I345" s="447"/>
      <c r="J345" s="447"/>
      <c r="K345" s="447"/>
      <c r="L345" s="447"/>
      <c r="M345" s="447"/>
    </row>
    <row r="346" spans="7:13" s="436" customFormat="1" ht="12.75">
      <c r="G346" s="447"/>
      <c r="H346" s="447"/>
      <c r="I346" s="447"/>
      <c r="J346" s="447"/>
      <c r="K346" s="447"/>
      <c r="L346" s="447"/>
      <c r="M346" s="447"/>
    </row>
    <row r="347" spans="7:13" s="436" customFormat="1" ht="12.75">
      <c r="G347" s="447"/>
      <c r="H347" s="447"/>
      <c r="I347" s="447"/>
      <c r="J347" s="447"/>
      <c r="K347" s="447"/>
      <c r="L347" s="447"/>
      <c r="M347" s="447"/>
    </row>
    <row r="348" spans="7:13" s="436" customFormat="1" ht="12.75">
      <c r="G348" s="447"/>
      <c r="H348" s="447"/>
      <c r="I348" s="447"/>
      <c r="J348" s="447"/>
      <c r="K348" s="447"/>
      <c r="L348" s="447"/>
      <c r="M348" s="447"/>
    </row>
    <row r="349" spans="7:13" s="436" customFormat="1" ht="12.75">
      <c r="G349" s="447"/>
      <c r="H349" s="447"/>
      <c r="I349" s="447"/>
      <c r="J349" s="447"/>
      <c r="K349" s="447"/>
      <c r="L349" s="447"/>
      <c r="M349" s="447"/>
    </row>
    <row r="350" spans="7:13" s="436" customFormat="1" ht="12.75">
      <c r="G350" s="447"/>
      <c r="H350" s="447"/>
      <c r="I350" s="447"/>
      <c r="J350" s="447"/>
      <c r="K350" s="447"/>
      <c r="L350" s="447"/>
      <c r="M350" s="447"/>
    </row>
    <row r="351" spans="7:13" s="436" customFormat="1" ht="12.75">
      <c r="G351" s="447"/>
      <c r="H351" s="447"/>
      <c r="I351" s="447"/>
      <c r="J351" s="447"/>
      <c r="K351" s="447"/>
      <c r="L351" s="447"/>
      <c r="M351" s="447"/>
    </row>
    <row r="352" spans="7:13" s="436" customFormat="1" ht="12.75">
      <c r="G352" s="447"/>
      <c r="H352" s="447"/>
      <c r="I352" s="447"/>
      <c r="J352" s="447"/>
      <c r="K352" s="447"/>
      <c r="L352" s="447"/>
      <c r="M352" s="447"/>
    </row>
    <row r="353" spans="7:13" s="436" customFormat="1" ht="12.75">
      <c r="G353" s="447"/>
      <c r="H353" s="447"/>
      <c r="I353" s="447"/>
      <c r="J353" s="447"/>
      <c r="K353" s="447"/>
      <c r="L353" s="447"/>
      <c r="M353" s="447"/>
    </row>
    <row r="354" spans="7:13" s="436" customFormat="1" ht="12.75">
      <c r="G354" s="447"/>
      <c r="H354" s="447"/>
      <c r="I354" s="447"/>
      <c r="J354" s="447"/>
      <c r="K354" s="447"/>
      <c r="L354" s="447"/>
      <c r="M354" s="447"/>
    </row>
    <row r="355" spans="7:13" s="436" customFormat="1" ht="12.75">
      <c r="G355" s="447"/>
      <c r="H355" s="447"/>
      <c r="I355" s="447"/>
      <c r="J355" s="447"/>
      <c r="K355" s="447"/>
      <c r="L355" s="447"/>
      <c r="M355" s="447"/>
    </row>
    <row r="356" spans="7:13" s="436" customFormat="1" ht="12.75">
      <c r="G356" s="447"/>
      <c r="H356" s="447"/>
      <c r="I356" s="447"/>
      <c r="J356" s="447"/>
      <c r="K356" s="447"/>
      <c r="L356" s="447"/>
      <c r="M356" s="447"/>
    </row>
    <row r="357" spans="7:13" s="436" customFormat="1" ht="12.75">
      <c r="G357" s="447"/>
      <c r="H357" s="447"/>
      <c r="I357" s="447"/>
      <c r="J357" s="447"/>
      <c r="K357" s="447"/>
      <c r="L357" s="447"/>
      <c r="M357" s="447"/>
    </row>
    <row r="358" spans="7:13" s="436" customFormat="1" ht="12.75">
      <c r="G358" s="447"/>
      <c r="H358" s="447"/>
      <c r="I358" s="447"/>
      <c r="J358" s="447"/>
      <c r="K358" s="447"/>
      <c r="L358" s="447"/>
      <c r="M358" s="447"/>
    </row>
    <row r="359" spans="7:13" s="436" customFormat="1" ht="12.75">
      <c r="G359" s="447"/>
      <c r="H359" s="447"/>
      <c r="I359" s="447"/>
      <c r="J359" s="447"/>
      <c r="K359" s="447"/>
      <c r="L359" s="447"/>
      <c r="M359" s="447"/>
    </row>
    <row r="360" spans="7:13" s="436" customFormat="1" ht="12.75">
      <c r="G360" s="447"/>
      <c r="H360" s="447"/>
      <c r="I360" s="447"/>
      <c r="J360" s="447"/>
      <c r="K360" s="447"/>
      <c r="L360" s="447"/>
      <c r="M360" s="447"/>
    </row>
    <row r="361" spans="7:13" s="436" customFormat="1" ht="12.75">
      <c r="G361" s="447"/>
      <c r="H361" s="447"/>
      <c r="I361" s="447"/>
      <c r="J361" s="447"/>
      <c r="K361" s="447"/>
      <c r="L361" s="447"/>
      <c r="M361" s="447"/>
    </row>
    <row r="362" spans="7:13" s="436" customFormat="1" ht="12.75">
      <c r="G362" s="447"/>
      <c r="H362" s="447"/>
      <c r="I362" s="447"/>
      <c r="J362" s="447"/>
      <c r="K362" s="447"/>
      <c r="L362" s="447"/>
      <c r="M362" s="447"/>
    </row>
    <row r="363" spans="7:13" s="436" customFormat="1" ht="12.75">
      <c r="G363" s="447"/>
      <c r="H363" s="447"/>
      <c r="I363" s="447"/>
      <c r="J363" s="447"/>
      <c r="K363" s="447"/>
      <c r="L363" s="447"/>
      <c r="M363" s="447"/>
    </row>
    <row r="364" spans="7:13" s="436" customFormat="1" ht="12.75">
      <c r="G364" s="447"/>
      <c r="H364" s="447"/>
      <c r="I364" s="447"/>
      <c r="J364" s="447"/>
      <c r="K364" s="447"/>
      <c r="L364" s="447"/>
      <c r="M364" s="447"/>
    </row>
    <row r="365" spans="7:13" s="436" customFormat="1" ht="12.75">
      <c r="G365" s="447"/>
      <c r="H365" s="447"/>
      <c r="I365" s="447"/>
      <c r="J365" s="447"/>
      <c r="K365" s="447"/>
      <c r="L365" s="447"/>
      <c r="M365" s="447"/>
    </row>
    <row r="366" spans="7:13" s="436" customFormat="1" ht="12.75">
      <c r="G366" s="447"/>
      <c r="H366" s="447"/>
      <c r="I366" s="447"/>
      <c r="J366" s="447"/>
      <c r="K366" s="447"/>
      <c r="L366" s="447"/>
      <c r="M366" s="447"/>
    </row>
    <row r="367" spans="7:13" s="436" customFormat="1" ht="12.75">
      <c r="G367" s="447"/>
      <c r="H367" s="447"/>
      <c r="I367" s="447"/>
      <c r="J367" s="447"/>
      <c r="K367" s="447"/>
      <c r="L367" s="447"/>
      <c r="M367" s="447"/>
    </row>
    <row r="368" spans="7:13" s="436" customFormat="1" ht="12.75">
      <c r="G368" s="447"/>
      <c r="H368" s="447"/>
      <c r="I368" s="447"/>
      <c r="J368" s="447"/>
      <c r="K368" s="447"/>
      <c r="L368" s="447"/>
      <c r="M368" s="447"/>
    </row>
    <row r="369" spans="7:13" s="436" customFormat="1" ht="12.75">
      <c r="G369" s="447"/>
      <c r="H369" s="447"/>
      <c r="I369" s="447"/>
      <c r="J369" s="447"/>
      <c r="K369" s="447"/>
      <c r="L369" s="447"/>
      <c r="M369" s="447"/>
    </row>
    <row r="370" spans="7:13" s="436" customFormat="1" ht="12.75">
      <c r="G370" s="447"/>
      <c r="H370" s="447"/>
      <c r="I370" s="447"/>
      <c r="J370" s="447"/>
      <c r="K370" s="447"/>
      <c r="L370" s="447"/>
      <c r="M370" s="447"/>
    </row>
    <row r="371" spans="7:13" s="436" customFormat="1" ht="12.75">
      <c r="G371" s="447"/>
      <c r="H371" s="447"/>
      <c r="I371" s="447"/>
      <c r="J371" s="447"/>
      <c r="K371" s="447"/>
      <c r="L371" s="447"/>
      <c r="M371" s="447"/>
    </row>
    <row r="372" spans="7:13" s="436" customFormat="1" ht="12.75">
      <c r="G372" s="447"/>
      <c r="H372" s="447"/>
      <c r="I372" s="447"/>
      <c r="J372" s="447"/>
      <c r="K372" s="447"/>
      <c r="L372" s="447"/>
      <c r="M372" s="447"/>
    </row>
    <row r="373" spans="7:13" s="436" customFormat="1" ht="12.75">
      <c r="G373" s="447"/>
      <c r="H373" s="447"/>
      <c r="I373" s="447"/>
      <c r="J373" s="447"/>
      <c r="K373" s="447"/>
      <c r="L373" s="447"/>
      <c r="M373" s="447"/>
    </row>
    <row r="374" spans="7:13" s="436" customFormat="1" ht="12.75">
      <c r="G374" s="447"/>
      <c r="H374" s="447"/>
      <c r="I374" s="447"/>
      <c r="J374" s="447"/>
      <c r="K374" s="447"/>
      <c r="L374" s="447"/>
      <c r="M374" s="447"/>
    </row>
    <row r="375" spans="7:13" s="436" customFormat="1" ht="12.75">
      <c r="G375" s="447"/>
      <c r="H375" s="447"/>
      <c r="I375" s="447"/>
      <c r="J375" s="447"/>
      <c r="K375" s="447"/>
      <c r="L375" s="447"/>
      <c r="M375" s="447"/>
    </row>
    <row r="376" spans="7:13" s="436" customFormat="1" ht="12.75">
      <c r="G376" s="447"/>
      <c r="H376" s="447"/>
      <c r="I376" s="447"/>
      <c r="J376" s="447"/>
      <c r="K376" s="447"/>
      <c r="L376" s="447"/>
      <c r="M376" s="447"/>
    </row>
    <row r="377" spans="7:13" s="436" customFormat="1" ht="12.75">
      <c r="G377" s="447"/>
      <c r="H377" s="447"/>
      <c r="I377" s="447"/>
      <c r="J377" s="447"/>
      <c r="K377" s="447"/>
      <c r="L377" s="447"/>
      <c r="M377" s="447"/>
    </row>
    <row r="378" spans="7:13" s="436" customFormat="1" ht="12.75">
      <c r="G378" s="447"/>
      <c r="H378" s="447"/>
      <c r="I378" s="447"/>
      <c r="J378" s="447"/>
      <c r="K378" s="447"/>
      <c r="L378" s="447"/>
      <c r="M378" s="447"/>
    </row>
    <row r="379" spans="7:13" s="436" customFormat="1" ht="12.75">
      <c r="G379" s="447"/>
      <c r="H379" s="447"/>
      <c r="I379" s="447"/>
      <c r="J379" s="447"/>
      <c r="K379" s="447"/>
      <c r="L379" s="447"/>
      <c r="M379" s="447"/>
    </row>
    <row r="380" spans="7:13" s="436" customFormat="1" ht="12.75">
      <c r="G380" s="447"/>
      <c r="H380" s="447"/>
      <c r="I380" s="447"/>
      <c r="J380" s="447"/>
      <c r="K380" s="447"/>
      <c r="L380" s="447"/>
      <c r="M380" s="447"/>
    </row>
    <row r="381" spans="7:13" s="436" customFormat="1" ht="12.75">
      <c r="G381" s="447"/>
      <c r="H381" s="447"/>
      <c r="I381" s="447"/>
      <c r="J381" s="447"/>
      <c r="K381" s="447"/>
      <c r="L381" s="447"/>
      <c r="M381" s="447"/>
    </row>
    <row r="382" spans="7:13" s="436" customFormat="1" ht="12.75">
      <c r="G382" s="447"/>
      <c r="H382" s="447"/>
      <c r="I382" s="447"/>
      <c r="J382" s="447"/>
      <c r="K382" s="447"/>
      <c r="L382" s="447"/>
      <c r="M382" s="447"/>
    </row>
    <row r="383" spans="7:13" s="436" customFormat="1" ht="12.75">
      <c r="G383" s="447"/>
      <c r="H383" s="447"/>
      <c r="I383" s="447"/>
      <c r="J383" s="447"/>
      <c r="K383" s="447"/>
      <c r="L383" s="447"/>
      <c r="M383" s="447"/>
    </row>
    <row r="384" spans="7:13" s="436" customFormat="1" ht="12.75">
      <c r="G384" s="447"/>
      <c r="H384" s="447"/>
      <c r="I384" s="447"/>
      <c r="J384" s="447"/>
      <c r="K384" s="447"/>
      <c r="L384" s="447"/>
      <c r="M384" s="447"/>
    </row>
    <row r="385" spans="7:13" s="436" customFormat="1" ht="12.75">
      <c r="G385" s="447"/>
      <c r="H385" s="447"/>
      <c r="I385" s="447"/>
      <c r="J385" s="447"/>
      <c r="K385" s="447"/>
      <c r="L385" s="447"/>
      <c r="M385" s="447"/>
    </row>
    <row r="386" spans="7:13" s="436" customFormat="1" ht="12.75">
      <c r="G386" s="447"/>
      <c r="H386" s="447"/>
      <c r="I386" s="447"/>
      <c r="J386" s="447"/>
      <c r="K386" s="447"/>
      <c r="L386" s="447"/>
      <c r="M386" s="447"/>
    </row>
    <row r="387" spans="7:13" s="436" customFormat="1" ht="12.75">
      <c r="G387" s="447"/>
      <c r="H387" s="447"/>
      <c r="I387" s="447"/>
      <c r="J387" s="447"/>
      <c r="K387" s="447"/>
      <c r="L387" s="447"/>
      <c r="M387" s="447"/>
    </row>
    <row r="388" spans="7:13" s="436" customFormat="1" ht="12.75">
      <c r="G388" s="447"/>
      <c r="H388" s="447"/>
      <c r="I388" s="447"/>
      <c r="J388" s="447"/>
      <c r="K388" s="447"/>
      <c r="L388" s="447"/>
      <c r="M388" s="447"/>
    </row>
    <row r="389" spans="7:13" s="436" customFormat="1" ht="12.75">
      <c r="G389" s="447"/>
      <c r="H389" s="447"/>
      <c r="I389" s="447"/>
      <c r="J389" s="447"/>
      <c r="K389" s="447"/>
      <c r="L389" s="447"/>
      <c r="M389" s="447"/>
    </row>
    <row r="390" spans="7:13" s="436" customFormat="1" ht="12.75">
      <c r="G390" s="447"/>
      <c r="H390" s="447"/>
      <c r="I390" s="447"/>
      <c r="J390" s="447"/>
      <c r="K390" s="447"/>
      <c r="L390" s="447"/>
      <c r="M390" s="447"/>
    </row>
    <row r="391" spans="7:13" s="436" customFormat="1" ht="12.75">
      <c r="G391" s="447"/>
      <c r="H391" s="447"/>
      <c r="I391" s="447"/>
      <c r="J391" s="447"/>
      <c r="K391" s="447"/>
      <c r="L391" s="447"/>
      <c r="M391" s="447"/>
    </row>
    <row r="392" spans="7:13" s="436" customFormat="1" ht="12.75">
      <c r="G392" s="447"/>
      <c r="H392" s="447"/>
      <c r="I392" s="447"/>
      <c r="J392" s="447"/>
      <c r="K392" s="447"/>
      <c r="L392" s="447"/>
      <c r="M392" s="447"/>
    </row>
    <row r="393" spans="7:13" s="436" customFormat="1" ht="12.75">
      <c r="G393" s="447"/>
      <c r="H393" s="447"/>
      <c r="I393" s="447"/>
      <c r="J393" s="447"/>
      <c r="K393" s="447"/>
      <c r="L393" s="447"/>
      <c r="M393" s="447"/>
    </row>
    <row r="394" spans="7:13" s="436" customFormat="1" ht="12.75">
      <c r="G394" s="447"/>
      <c r="H394" s="447"/>
      <c r="I394" s="447"/>
      <c r="J394" s="447"/>
      <c r="K394" s="447"/>
      <c r="L394" s="447"/>
      <c r="M394" s="447"/>
    </row>
    <row r="395" spans="7:13" s="436" customFormat="1" ht="12.75">
      <c r="G395" s="447"/>
      <c r="H395" s="447"/>
      <c r="I395" s="447"/>
      <c r="J395" s="447"/>
      <c r="K395" s="447"/>
      <c r="L395" s="447"/>
      <c r="M395" s="447"/>
    </row>
    <row r="396" spans="7:13" s="436" customFormat="1" ht="12.75">
      <c r="G396" s="447"/>
      <c r="H396" s="447"/>
      <c r="I396" s="447"/>
      <c r="J396" s="447"/>
      <c r="K396" s="447"/>
      <c r="L396" s="447"/>
      <c r="M396" s="447"/>
    </row>
    <row r="397" spans="7:13" s="436" customFormat="1" ht="12.75">
      <c r="G397" s="447"/>
      <c r="H397" s="447"/>
      <c r="I397" s="447"/>
      <c r="J397" s="447"/>
      <c r="K397" s="447"/>
      <c r="L397" s="447"/>
      <c r="M397" s="447"/>
    </row>
    <row r="398" spans="7:13" s="436" customFormat="1" ht="12.75">
      <c r="G398" s="447"/>
      <c r="H398" s="447"/>
      <c r="I398" s="447"/>
      <c r="J398" s="447"/>
      <c r="K398" s="447"/>
      <c r="L398" s="447"/>
      <c r="M398" s="447"/>
    </row>
    <row r="399" spans="7:13" s="436" customFormat="1" ht="12.75">
      <c r="G399" s="447"/>
      <c r="H399" s="447"/>
      <c r="I399" s="447"/>
      <c r="J399" s="447"/>
      <c r="K399" s="447"/>
      <c r="L399" s="447"/>
      <c r="M399" s="447"/>
    </row>
    <row r="400" spans="7:13" s="436" customFormat="1" ht="12.75">
      <c r="G400" s="447"/>
      <c r="H400" s="447"/>
      <c r="I400" s="447"/>
      <c r="J400" s="447"/>
      <c r="K400" s="447"/>
      <c r="L400" s="447"/>
      <c r="M400" s="447"/>
    </row>
    <row r="401" spans="7:13" s="436" customFormat="1" ht="12.75">
      <c r="G401" s="447"/>
      <c r="H401" s="447"/>
      <c r="I401" s="447"/>
      <c r="J401" s="447"/>
      <c r="K401" s="447"/>
      <c r="L401" s="447"/>
      <c r="M401" s="447"/>
    </row>
    <row r="402" spans="7:13" s="436" customFormat="1" ht="12.75">
      <c r="G402" s="447"/>
      <c r="H402" s="447"/>
      <c r="I402" s="447"/>
      <c r="J402" s="447"/>
      <c r="K402" s="447"/>
      <c r="L402" s="447"/>
      <c r="M402" s="447"/>
    </row>
    <row r="403" spans="7:13" s="436" customFormat="1" ht="12.75">
      <c r="G403" s="447"/>
      <c r="H403" s="447"/>
      <c r="I403" s="447"/>
      <c r="J403" s="447"/>
      <c r="K403" s="447"/>
      <c r="L403" s="447"/>
      <c r="M403" s="447"/>
    </row>
    <row r="404" spans="7:13" s="436" customFormat="1" ht="12.75">
      <c r="G404" s="447"/>
      <c r="H404" s="447"/>
      <c r="I404" s="447"/>
      <c r="J404" s="447"/>
      <c r="K404" s="447"/>
      <c r="L404" s="447"/>
      <c r="M404" s="447"/>
    </row>
    <row r="405" spans="7:13" s="436" customFormat="1" ht="12.75">
      <c r="G405" s="447"/>
      <c r="H405" s="447"/>
      <c r="I405" s="447"/>
      <c r="J405" s="447"/>
      <c r="K405" s="447"/>
      <c r="L405" s="447"/>
      <c r="M405" s="447"/>
    </row>
    <row r="406" spans="7:13" s="436" customFormat="1" ht="12.75">
      <c r="G406" s="447"/>
      <c r="H406" s="447"/>
      <c r="I406" s="447"/>
      <c r="J406" s="447"/>
      <c r="K406" s="447"/>
      <c r="L406" s="447"/>
      <c r="M406" s="447"/>
    </row>
    <row r="407" spans="7:13" s="436" customFormat="1" ht="12.75">
      <c r="G407" s="447"/>
      <c r="H407" s="447"/>
      <c r="I407" s="447"/>
      <c r="J407" s="447"/>
      <c r="K407" s="447"/>
      <c r="L407" s="447"/>
      <c r="M407" s="447"/>
    </row>
    <row r="408" spans="7:13" s="436" customFormat="1" ht="12.75">
      <c r="G408" s="447"/>
      <c r="H408" s="447"/>
      <c r="I408" s="447"/>
      <c r="J408" s="447"/>
      <c r="K408" s="447"/>
      <c r="L408" s="447"/>
      <c r="M408" s="447"/>
    </row>
    <row r="409" spans="7:13" s="436" customFormat="1" ht="12.75">
      <c r="G409" s="447"/>
      <c r="H409" s="447"/>
      <c r="I409" s="447"/>
      <c r="J409" s="447"/>
      <c r="K409" s="447"/>
      <c r="L409" s="447"/>
      <c r="M409" s="447"/>
    </row>
    <row r="410" spans="7:13" s="436" customFormat="1" ht="12.75">
      <c r="G410" s="447"/>
      <c r="H410" s="447"/>
      <c r="I410" s="447"/>
      <c r="J410" s="447"/>
      <c r="K410" s="447"/>
      <c r="L410" s="447"/>
      <c r="M410" s="447"/>
    </row>
    <row r="411" spans="7:13" s="436" customFormat="1" ht="12.75">
      <c r="G411" s="447"/>
      <c r="H411" s="447"/>
      <c r="I411" s="447"/>
      <c r="J411" s="447"/>
      <c r="K411" s="447"/>
      <c r="L411" s="447"/>
      <c r="M411" s="447"/>
    </row>
    <row r="412" spans="7:13" s="436" customFormat="1" ht="12.75">
      <c r="G412" s="447"/>
      <c r="H412" s="447"/>
      <c r="I412" s="447"/>
      <c r="J412" s="447"/>
      <c r="K412" s="447"/>
      <c r="L412" s="447"/>
      <c r="M412" s="447"/>
    </row>
    <row r="413" spans="7:13" s="436" customFormat="1" ht="12.75">
      <c r="G413" s="447"/>
      <c r="H413" s="447"/>
      <c r="I413" s="447"/>
      <c r="J413" s="447"/>
      <c r="K413" s="447"/>
      <c r="L413" s="447"/>
      <c r="M413" s="447"/>
    </row>
    <row r="414" spans="7:13" s="436" customFormat="1" ht="12.75">
      <c r="G414" s="447"/>
      <c r="H414" s="447"/>
      <c r="I414" s="447"/>
      <c r="J414" s="447"/>
      <c r="K414" s="447"/>
      <c r="L414" s="447"/>
      <c r="M414" s="447"/>
    </row>
    <row r="415" spans="7:13" s="436" customFormat="1" ht="12.75">
      <c r="G415" s="447"/>
      <c r="H415" s="447"/>
      <c r="I415" s="447"/>
      <c r="J415" s="447"/>
      <c r="K415" s="447"/>
      <c r="L415" s="447"/>
      <c r="M415" s="447"/>
    </row>
    <row r="416" spans="7:13" s="436" customFormat="1" ht="12.75">
      <c r="G416" s="447"/>
      <c r="H416" s="447"/>
      <c r="I416" s="447"/>
      <c r="J416" s="447"/>
      <c r="K416" s="447"/>
      <c r="L416" s="447"/>
      <c r="M416" s="447"/>
    </row>
    <row r="417" spans="7:13" s="436" customFormat="1" ht="12.75">
      <c r="G417" s="447"/>
      <c r="H417" s="447"/>
      <c r="I417" s="447"/>
      <c r="J417" s="447"/>
      <c r="K417" s="447"/>
      <c r="L417" s="447"/>
      <c r="M417" s="447"/>
    </row>
    <row r="418" spans="7:13" s="436" customFormat="1" ht="12.75">
      <c r="G418" s="447"/>
      <c r="H418" s="447"/>
      <c r="I418" s="447"/>
      <c r="J418" s="447"/>
      <c r="K418" s="447"/>
      <c r="L418" s="447"/>
      <c r="M418" s="447"/>
    </row>
    <row r="419" spans="7:13" s="436" customFormat="1" ht="12.75">
      <c r="G419" s="447"/>
      <c r="H419" s="447"/>
      <c r="I419" s="447"/>
      <c r="J419" s="447"/>
      <c r="K419" s="447"/>
      <c r="L419" s="447"/>
      <c r="M419" s="447"/>
    </row>
    <row r="420" spans="7:13" s="436" customFormat="1" ht="12.75">
      <c r="G420" s="447"/>
      <c r="H420" s="447"/>
      <c r="I420" s="447"/>
      <c r="J420" s="447"/>
      <c r="K420" s="447"/>
      <c r="L420" s="447"/>
      <c r="M420" s="447"/>
    </row>
    <row r="421" spans="7:13" s="436" customFormat="1" ht="12.75">
      <c r="G421" s="447"/>
      <c r="H421" s="447"/>
      <c r="I421" s="447"/>
      <c r="J421" s="447"/>
      <c r="K421" s="447"/>
      <c r="L421" s="447"/>
      <c r="M421" s="447"/>
    </row>
    <row r="422" spans="7:13" s="436" customFormat="1" ht="12.75">
      <c r="G422" s="447"/>
      <c r="H422" s="447"/>
      <c r="I422" s="447"/>
      <c r="J422" s="447"/>
      <c r="K422" s="447"/>
      <c r="L422" s="447"/>
      <c r="M422" s="447"/>
    </row>
    <row r="423" spans="7:13" s="436" customFormat="1" ht="12.75">
      <c r="G423" s="447"/>
      <c r="H423" s="447"/>
      <c r="I423" s="447"/>
      <c r="J423" s="447"/>
      <c r="K423" s="447"/>
      <c r="L423" s="447"/>
      <c r="M423" s="447"/>
    </row>
    <row r="424" spans="7:13" s="436" customFormat="1" ht="12.75">
      <c r="G424" s="447"/>
      <c r="H424" s="447"/>
      <c r="I424" s="447"/>
      <c r="J424" s="447"/>
      <c r="K424" s="447"/>
      <c r="L424" s="447"/>
      <c r="M424" s="447"/>
    </row>
    <row r="425" spans="7:13" s="436" customFormat="1" ht="12.75">
      <c r="G425" s="447"/>
      <c r="H425" s="447"/>
      <c r="I425" s="447"/>
      <c r="J425" s="447"/>
      <c r="K425" s="447"/>
      <c r="L425" s="447"/>
      <c r="M425" s="447"/>
    </row>
    <row r="426" spans="7:13" s="436" customFormat="1" ht="12.75">
      <c r="G426" s="447"/>
      <c r="H426" s="447"/>
      <c r="I426" s="447"/>
      <c r="J426" s="447"/>
      <c r="K426" s="447"/>
      <c r="L426" s="447"/>
      <c r="M426" s="447"/>
    </row>
    <row r="427" spans="7:13" s="436" customFormat="1" ht="12.75">
      <c r="G427" s="447"/>
      <c r="H427" s="447"/>
      <c r="I427" s="447"/>
      <c r="J427" s="447"/>
      <c r="K427" s="447"/>
      <c r="L427" s="447"/>
      <c r="M427" s="447"/>
    </row>
    <row r="428" spans="7:13" s="436" customFormat="1" ht="12.75">
      <c r="G428" s="447"/>
      <c r="H428" s="447"/>
      <c r="I428" s="447"/>
      <c r="J428" s="447"/>
      <c r="K428" s="447"/>
      <c r="L428" s="447"/>
      <c r="M428" s="447"/>
    </row>
    <row r="429" spans="7:13" s="436" customFormat="1" ht="12.75">
      <c r="G429" s="447"/>
      <c r="H429" s="447"/>
      <c r="I429" s="447"/>
      <c r="J429" s="447"/>
      <c r="K429" s="447"/>
      <c r="L429" s="447"/>
      <c r="M429" s="447"/>
    </row>
    <row r="430" spans="7:13" s="436" customFormat="1" ht="12.75">
      <c r="G430" s="447"/>
      <c r="H430" s="447"/>
      <c r="I430" s="447"/>
      <c r="J430" s="447"/>
      <c r="K430" s="447"/>
      <c r="L430" s="447"/>
      <c r="M430" s="447"/>
    </row>
    <row r="431" spans="7:13" s="436" customFormat="1" ht="12.75">
      <c r="G431" s="447"/>
      <c r="H431" s="447"/>
      <c r="I431" s="447"/>
      <c r="J431" s="447"/>
      <c r="K431" s="447"/>
      <c r="L431" s="447"/>
      <c r="M431" s="447"/>
    </row>
    <row r="432" spans="7:13" s="436" customFormat="1" ht="12.75">
      <c r="G432" s="447"/>
      <c r="H432" s="447"/>
      <c r="I432" s="447"/>
      <c r="J432" s="447"/>
      <c r="K432" s="447"/>
      <c r="L432" s="447"/>
      <c r="M432" s="447"/>
    </row>
    <row r="433" spans="7:13" s="436" customFormat="1" ht="12.75">
      <c r="G433" s="447"/>
      <c r="H433" s="447"/>
      <c r="I433" s="447"/>
      <c r="J433" s="447"/>
      <c r="K433" s="447"/>
      <c r="L433" s="447"/>
      <c r="M433" s="447"/>
    </row>
    <row r="434" spans="7:13" s="436" customFormat="1" ht="12.75">
      <c r="G434" s="447"/>
      <c r="H434" s="447"/>
      <c r="I434" s="447"/>
      <c r="J434" s="447"/>
      <c r="K434" s="447"/>
      <c r="L434" s="447"/>
      <c r="M434" s="447"/>
    </row>
    <row r="435" spans="7:13" s="436" customFormat="1" ht="12.75">
      <c r="G435" s="447"/>
      <c r="H435" s="447"/>
      <c r="I435" s="447"/>
      <c r="J435" s="447"/>
      <c r="K435" s="447"/>
      <c r="L435" s="447"/>
      <c r="M435" s="447"/>
    </row>
    <row r="436" spans="7:13" s="436" customFormat="1" ht="12.75">
      <c r="G436" s="447"/>
      <c r="H436" s="447"/>
      <c r="I436" s="447"/>
      <c r="J436" s="447"/>
      <c r="K436" s="447"/>
      <c r="L436" s="447"/>
      <c r="M436" s="447"/>
    </row>
    <row r="437" spans="7:13" s="436" customFormat="1" ht="12.75">
      <c r="G437" s="447"/>
      <c r="H437" s="447"/>
      <c r="I437" s="447"/>
      <c r="J437" s="447"/>
      <c r="K437" s="447"/>
      <c r="L437" s="447"/>
      <c r="M437" s="447"/>
    </row>
    <row r="438" spans="7:13" s="436" customFormat="1" ht="12.75">
      <c r="G438" s="447"/>
      <c r="H438" s="447"/>
      <c r="I438" s="447"/>
      <c r="J438" s="447"/>
      <c r="K438" s="447"/>
      <c r="L438" s="447"/>
      <c r="M438" s="447"/>
    </row>
    <row r="439" spans="7:13" s="436" customFormat="1" ht="12.75">
      <c r="G439" s="447"/>
      <c r="H439" s="447"/>
      <c r="I439" s="447"/>
      <c r="J439" s="447"/>
      <c r="K439" s="447"/>
      <c r="L439" s="447"/>
      <c r="M439" s="447"/>
    </row>
    <row r="440" spans="7:13" s="436" customFormat="1" ht="12.75">
      <c r="G440" s="447"/>
      <c r="H440" s="447"/>
      <c r="I440" s="447"/>
      <c r="J440" s="447"/>
      <c r="K440" s="447"/>
      <c r="L440" s="447"/>
      <c r="M440" s="447"/>
    </row>
    <row r="441" spans="7:13" s="436" customFormat="1" ht="12.75">
      <c r="G441" s="447"/>
      <c r="H441" s="447"/>
      <c r="I441" s="447"/>
      <c r="J441" s="447"/>
      <c r="K441" s="447"/>
      <c r="L441" s="447"/>
      <c r="M441" s="447"/>
    </row>
    <row r="442" spans="7:13" s="436" customFormat="1" ht="12.75">
      <c r="G442" s="447"/>
      <c r="H442" s="447"/>
      <c r="I442" s="447"/>
      <c r="J442" s="447"/>
      <c r="K442" s="447"/>
      <c r="L442" s="447"/>
      <c r="M442" s="447"/>
    </row>
    <row r="443" spans="7:13" s="436" customFormat="1" ht="12.75">
      <c r="G443" s="447"/>
      <c r="H443" s="447"/>
      <c r="I443" s="447"/>
      <c r="J443" s="447"/>
      <c r="K443" s="447"/>
      <c r="L443" s="447"/>
      <c r="M443" s="447"/>
    </row>
    <row r="444" spans="7:13" s="436" customFormat="1" ht="12.75">
      <c r="G444" s="447"/>
      <c r="H444" s="447"/>
      <c r="I444" s="447"/>
      <c r="J444" s="447"/>
      <c r="K444" s="447"/>
      <c r="L444" s="447"/>
      <c r="M444" s="447"/>
    </row>
    <row r="445" spans="7:13" s="436" customFormat="1" ht="12.75">
      <c r="G445" s="447"/>
      <c r="H445" s="447"/>
      <c r="I445" s="447"/>
      <c r="J445" s="447"/>
      <c r="K445" s="447"/>
      <c r="L445" s="447"/>
      <c r="M445" s="447"/>
    </row>
    <row r="446" spans="7:13" s="436" customFormat="1" ht="12.75">
      <c r="G446" s="447"/>
      <c r="H446" s="447"/>
      <c r="I446" s="447"/>
      <c r="J446" s="447"/>
      <c r="K446" s="447"/>
      <c r="L446" s="447"/>
      <c r="M446" s="447"/>
    </row>
    <row r="447" spans="7:13" s="436" customFormat="1" ht="12.75">
      <c r="G447" s="447"/>
      <c r="H447" s="447"/>
      <c r="I447" s="447"/>
      <c r="J447" s="447"/>
      <c r="K447" s="447"/>
      <c r="L447" s="447"/>
      <c r="M447" s="447"/>
    </row>
    <row r="448" spans="7:13" s="436" customFormat="1" ht="12.75">
      <c r="G448" s="447"/>
      <c r="H448" s="447"/>
      <c r="I448" s="447"/>
      <c r="J448" s="447"/>
      <c r="K448" s="447"/>
      <c r="L448" s="447"/>
      <c r="M448" s="447"/>
    </row>
    <row r="449" spans="7:13" s="436" customFormat="1" ht="12.75">
      <c r="G449" s="447"/>
      <c r="H449" s="447"/>
      <c r="I449" s="447"/>
      <c r="J449" s="447"/>
      <c r="K449" s="447"/>
      <c r="L449" s="447"/>
      <c r="M449" s="447"/>
    </row>
    <row r="450" spans="7:13" s="436" customFormat="1" ht="12.75">
      <c r="G450" s="447"/>
      <c r="H450" s="447"/>
      <c r="I450" s="447"/>
      <c r="J450" s="447"/>
      <c r="K450" s="447"/>
      <c r="L450" s="447"/>
      <c r="M450" s="447"/>
    </row>
    <row r="451" spans="7:13" s="436" customFormat="1" ht="12.75">
      <c r="G451" s="447"/>
      <c r="H451" s="447"/>
      <c r="I451" s="447"/>
      <c r="J451" s="447"/>
      <c r="K451" s="447"/>
      <c r="L451" s="447"/>
      <c r="M451" s="447"/>
    </row>
    <row r="452" spans="7:13" s="436" customFormat="1" ht="12.75">
      <c r="G452" s="447"/>
      <c r="H452" s="447"/>
      <c r="I452" s="447"/>
      <c r="J452" s="447"/>
      <c r="K452" s="447"/>
      <c r="L452" s="447"/>
      <c r="M452" s="447"/>
    </row>
    <row r="453" spans="7:13" s="436" customFormat="1" ht="12.75">
      <c r="G453" s="447"/>
      <c r="H453" s="447"/>
      <c r="I453" s="447"/>
      <c r="J453" s="447"/>
      <c r="K453" s="447"/>
      <c r="L453" s="447"/>
      <c r="M453" s="447"/>
    </row>
    <row r="454" spans="7:13" s="436" customFormat="1" ht="12.75">
      <c r="G454" s="447"/>
      <c r="H454" s="447"/>
      <c r="I454" s="447"/>
      <c r="J454" s="447"/>
      <c r="K454" s="447"/>
      <c r="L454" s="447"/>
      <c r="M454" s="447"/>
    </row>
    <row r="455" spans="7:13" s="436" customFormat="1" ht="12.75">
      <c r="G455" s="447"/>
      <c r="H455" s="447"/>
      <c r="I455" s="447"/>
      <c r="J455" s="447"/>
      <c r="K455" s="447"/>
      <c r="L455" s="447"/>
      <c r="M455" s="447"/>
    </row>
    <row r="456" spans="7:13" s="436" customFormat="1" ht="12.75">
      <c r="G456" s="447"/>
      <c r="H456" s="447"/>
      <c r="I456" s="447"/>
      <c r="J456" s="447"/>
      <c r="K456" s="447"/>
      <c r="L456" s="447"/>
      <c r="M456" s="447"/>
    </row>
    <row r="457" spans="7:13" s="436" customFormat="1" ht="12.75">
      <c r="G457" s="447"/>
      <c r="H457" s="447"/>
      <c r="I457" s="447"/>
      <c r="J457" s="447"/>
      <c r="K457" s="447"/>
      <c r="L457" s="447"/>
      <c r="M457" s="447"/>
    </row>
    <row r="458" spans="7:13" s="436" customFormat="1" ht="12.75">
      <c r="G458" s="447"/>
      <c r="H458" s="447"/>
      <c r="I458" s="447"/>
      <c r="J458" s="447"/>
      <c r="K458" s="447"/>
      <c r="L458" s="447"/>
      <c r="M458" s="447"/>
    </row>
    <row r="459" spans="7:13" s="436" customFormat="1" ht="12.75">
      <c r="G459" s="447"/>
      <c r="H459" s="447"/>
      <c r="I459" s="447"/>
      <c r="J459" s="447"/>
      <c r="K459" s="447"/>
      <c r="L459" s="447"/>
      <c r="M459" s="447"/>
    </row>
    <row r="460" spans="7:13" s="436" customFormat="1" ht="12.75">
      <c r="G460" s="447"/>
      <c r="H460" s="447"/>
      <c r="I460" s="447"/>
      <c r="J460" s="447"/>
      <c r="K460" s="447"/>
      <c r="L460" s="447"/>
      <c r="M460" s="447"/>
    </row>
    <row r="461" spans="7:13" s="436" customFormat="1" ht="12.75">
      <c r="G461" s="447"/>
      <c r="H461" s="447"/>
      <c r="I461" s="447"/>
      <c r="J461" s="447"/>
      <c r="K461" s="447"/>
      <c r="L461" s="447"/>
      <c r="M461" s="447"/>
    </row>
    <row r="462" spans="7:13" s="436" customFormat="1" ht="12.75">
      <c r="G462" s="447"/>
      <c r="H462" s="447"/>
      <c r="I462" s="447"/>
      <c r="J462" s="447"/>
      <c r="K462" s="447"/>
      <c r="L462" s="447"/>
      <c r="M462" s="447"/>
    </row>
    <row r="463" spans="7:13" s="436" customFormat="1" ht="12.75">
      <c r="G463" s="447"/>
      <c r="H463" s="447"/>
      <c r="I463" s="447"/>
      <c r="J463" s="447"/>
      <c r="K463" s="447"/>
      <c r="L463" s="447"/>
      <c r="M463" s="447"/>
    </row>
    <row r="464" spans="7:13" s="436" customFormat="1" ht="12.75">
      <c r="G464" s="447"/>
      <c r="H464" s="447"/>
      <c r="I464" s="447"/>
      <c r="J464" s="447"/>
      <c r="K464" s="447"/>
      <c r="L464" s="447"/>
      <c r="M464" s="447"/>
    </row>
    <row r="465" spans="7:13" s="436" customFormat="1" ht="12.75">
      <c r="G465" s="447"/>
      <c r="H465" s="447"/>
      <c r="I465" s="447"/>
      <c r="J465" s="447"/>
      <c r="K465" s="447"/>
      <c r="L465" s="447"/>
      <c r="M465" s="447"/>
    </row>
    <row r="466" spans="7:13" s="436" customFormat="1" ht="12.75">
      <c r="G466" s="447"/>
      <c r="H466" s="447"/>
      <c r="I466" s="447"/>
      <c r="J466" s="447"/>
      <c r="K466" s="447"/>
      <c r="L466" s="447"/>
      <c r="M466" s="447"/>
    </row>
    <row r="467" spans="7:13" s="436" customFormat="1" ht="12.75">
      <c r="G467" s="447"/>
      <c r="H467" s="447"/>
      <c r="I467" s="447"/>
      <c r="J467" s="447"/>
      <c r="K467" s="447"/>
      <c r="L467" s="447"/>
      <c r="M467" s="447"/>
    </row>
    <row r="468" spans="7:13" s="436" customFormat="1" ht="12.75">
      <c r="G468" s="447"/>
      <c r="H468" s="447"/>
      <c r="I468" s="447"/>
      <c r="J468" s="447"/>
      <c r="K468" s="447"/>
      <c r="L468" s="447"/>
      <c r="M468" s="447"/>
    </row>
    <row r="469" spans="7:13" s="436" customFormat="1" ht="12.75">
      <c r="G469" s="447"/>
      <c r="H469" s="447"/>
      <c r="I469" s="447"/>
      <c r="J469" s="447"/>
      <c r="K469" s="447"/>
      <c r="L469" s="447"/>
      <c r="M469" s="447"/>
    </row>
    <row r="470" spans="7:13" s="436" customFormat="1" ht="12.75">
      <c r="G470" s="447"/>
      <c r="H470" s="447"/>
      <c r="I470" s="447"/>
      <c r="J470" s="447"/>
      <c r="K470" s="447"/>
      <c r="L470" s="447"/>
      <c r="M470" s="447"/>
    </row>
    <row r="471" spans="7:13" s="436" customFormat="1" ht="12.75">
      <c r="G471" s="447"/>
      <c r="H471" s="447"/>
      <c r="I471" s="447"/>
      <c r="J471" s="447"/>
      <c r="K471" s="447"/>
      <c r="L471" s="447"/>
      <c r="M471" s="447"/>
    </row>
    <row r="472" spans="7:13" s="436" customFormat="1" ht="12.75">
      <c r="G472" s="447"/>
      <c r="H472" s="447"/>
      <c r="I472" s="447"/>
      <c r="J472" s="447"/>
      <c r="K472" s="447"/>
      <c r="L472" s="447"/>
      <c r="M472" s="447"/>
    </row>
    <row r="473" spans="7:13" s="436" customFormat="1" ht="12.75">
      <c r="G473" s="447"/>
      <c r="H473" s="447"/>
      <c r="I473" s="447"/>
      <c r="J473" s="447"/>
      <c r="K473" s="447"/>
      <c r="L473" s="447"/>
      <c r="M473" s="447"/>
    </row>
    <row r="474" spans="7:13" s="436" customFormat="1" ht="12.75">
      <c r="G474" s="447"/>
      <c r="H474" s="447"/>
      <c r="I474" s="447"/>
      <c r="J474" s="447"/>
      <c r="K474" s="447"/>
      <c r="L474" s="447"/>
      <c r="M474" s="447"/>
    </row>
    <row r="475" spans="7:13" s="436" customFormat="1" ht="12.75">
      <c r="G475" s="447"/>
      <c r="H475" s="447"/>
      <c r="I475" s="447"/>
      <c r="J475" s="447"/>
      <c r="K475" s="447"/>
      <c r="L475" s="447"/>
      <c r="M475" s="447"/>
    </row>
    <row r="476" spans="7:13" s="436" customFormat="1" ht="12.75">
      <c r="G476" s="447"/>
      <c r="H476" s="447"/>
      <c r="I476" s="447"/>
      <c r="J476" s="447"/>
      <c r="K476" s="447"/>
      <c r="L476" s="447"/>
      <c r="M476" s="447"/>
    </row>
    <row r="477" spans="7:13" s="436" customFormat="1" ht="12.75">
      <c r="G477" s="447"/>
      <c r="H477" s="447"/>
      <c r="I477" s="447"/>
      <c r="J477" s="447"/>
      <c r="K477" s="447"/>
      <c r="L477" s="447"/>
      <c r="M477" s="447"/>
    </row>
    <row r="478" spans="7:13" s="436" customFormat="1" ht="12.75">
      <c r="G478" s="447"/>
      <c r="H478" s="447"/>
      <c r="I478" s="447"/>
      <c r="J478" s="447"/>
      <c r="K478" s="447"/>
      <c r="L478" s="447"/>
      <c r="M478" s="447"/>
    </row>
    <row r="479" spans="7:13" s="436" customFormat="1" ht="12.75">
      <c r="G479" s="447"/>
      <c r="H479" s="447"/>
      <c r="I479" s="447"/>
      <c r="J479" s="447"/>
      <c r="K479" s="447"/>
      <c r="L479" s="447"/>
      <c r="M479" s="447"/>
    </row>
    <row r="480" spans="7:13" s="436" customFormat="1" ht="12.75">
      <c r="G480" s="447"/>
      <c r="H480" s="447"/>
      <c r="I480" s="447"/>
      <c r="J480" s="447"/>
      <c r="K480" s="447"/>
      <c r="L480" s="447"/>
      <c r="M480" s="447"/>
    </row>
    <row r="481" spans="7:13" s="436" customFormat="1" ht="12.75">
      <c r="G481" s="447"/>
      <c r="H481" s="447"/>
      <c r="I481" s="447"/>
      <c r="J481" s="447"/>
      <c r="K481" s="447"/>
      <c r="L481" s="447"/>
      <c r="M481" s="447"/>
    </row>
    <row r="482" spans="7:13" s="436" customFormat="1" ht="12.75">
      <c r="G482" s="447"/>
      <c r="H482" s="447"/>
      <c r="I482" s="447"/>
      <c r="J482" s="447"/>
      <c r="K482" s="447"/>
      <c r="L482" s="447"/>
      <c r="M482" s="447"/>
    </row>
    <row r="483" spans="7:13" s="436" customFormat="1" ht="12.75">
      <c r="G483" s="447"/>
      <c r="H483" s="447"/>
      <c r="I483" s="447"/>
      <c r="J483" s="447"/>
      <c r="K483" s="447"/>
      <c r="L483" s="447"/>
      <c r="M483" s="447"/>
    </row>
    <row r="484" spans="7:13" s="436" customFormat="1" ht="12.75">
      <c r="G484" s="447"/>
      <c r="H484" s="447"/>
      <c r="I484" s="447"/>
      <c r="J484" s="447"/>
      <c r="K484" s="447"/>
      <c r="L484" s="447"/>
      <c r="M484" s="447"/>
    </row>
    <row r="485" spans="7:13" s="436" customFormat="1" ht="12.75">
      <c r="G485" s="447"/>
      <c r="H485" s="447"/>
      <c r="I485" s="447"/>
      <c r="J485" s="447"/>
      <c r="K485" s="447"/>
      <c r="L485" s="447"/>
      <c r="M485" s="447"/>
    </row>
    <row r="486" spans="7:13" s="436" customFormat="1" ht="12.75">
      <c r="G486" s="447"/>
      <c r="H486" s="447"/>
      <c r="I486" s="447"/>
      <c r="J486" s="447"/>
      <c r="K486" s="447"/>
      <c r="L486" s="447"/>
      <c r="M486" s="447"/>
    </row>
    <row r="487" spans="7:13" s="436" customFormat="1" ht="12.75">
      <c r="G487" s="447"/>
      <c r="H487" s="447"/>
      <c r="I487" s="447"/>
      <c r="J487" s="447"/>
      <c r="K487" s="447"/>
      <c r="L487" s="447"/>
      <c r="M487" s="447"/>
    </row>
    <row r="488" spans="7:13" s="436" customFormat="1" ht="12.75">
      <c r="G488" s="447"/>
      <c r="H488" s="447"/>
      <c r="I488" s="447"/>
      <c r="J488" s="447"/>
      <c r="K488" s="447"/>
      <c r="L488" s="447"/>
      <c r="M488" s="447"/>
    </row>
    <row r="489" spans="7:13" s="436" customFormat="1" ht="12.75">
      <c r="G489" s="447"/>
      <c r="H489" s="447"/>
      <c r="I489" s="447"/>
      <c r="J489" s="447"/>
      <c r="K489" s="447"/>
      <c r="L489" s="447"/>
      <c r="M489" s="447"/>
    </row>
    <row r="490" spans="7:13" s="436" customFormat="1" ht="12.75">
      <c r="G490" s="447"/>
      <c r="H490" s="447"/>
      <c r="I490" s="447"/>
      <c r="J490" s="447"/>
      <c r="K490" s="447"/>
      <c r="L490" s="447"/>
      <c r="M490" s="447"/>
    </row>
    <row r="491" spans="7:13" s="436" customFormat="1" ht="12.75">
      <c r="G491" s="447"/>
      <c r="H491" s="447"/>
      <c r="I491" s="447"/>
      <c r="J491" s="447"/>
      <c r="K491" s="447"/>
      <c r="L491" s="447"/>
      <c r="M491" s="447"/>
    </row>
    <row r="492" spans="7:13" s="436" customFormat="1" ht="12.75">
      <c r="G492" s="447"/>
      <c r="H492" s="447"/>
      <c r="I492" s="447"/>
      <c r="J492" s="447"/>
      <c r="K492" s="447"/>
      <c r="L492" s="447"/>
      <c r="M492" s="447"/>
    </row>
    <row r="493" spans="7:13" s="436" customFormat="1" ht="12.75">
      <c r="G493" s="447"/>
      <c r="H493" s="447"/>
      <c r="I493" s="447"/>
      <c r="J493" s="447"/>
      <c r="K493" s="447"/>
      <c r="L493" s="447"/>
      <c r="M493" s="447"/>
    </row>
    <row r="494" spans="7:13" s="436" customFormat="1" ht="12.75">
      <c r="G494" s="447"/>
      <c r="H494" s="447"/>
      <c r="I494" s="447"/>
      <c r="J494" s="447"/>
      <c r="K494" s="447"/>
      <c r="L494" s="447"/>
      <c r="M494" s="447"/>
    </row>
    <row r="495" spans="7:13" s="436" customFormat="1" ht="12.75">
      <c r="G495" s="447"/>
      <c r="H495" s="447"/>
      <c r="I495" s="447"/>
      <c r="J495" s="447"/>
      <c r="K495" s="447"/>
      <c r="L495" s="447"/>
      <c r="M495" s="447"/>
    </row>
    <row r="496" spans="7:13" s="436" customFormat="1" ht="12.75">
      <c r="G496" s="447"/>
      <c r="H496" s="447"/>
      <c r="I496" s="447"/>
      <c r="J496" s="447"/>
      <c r="K496" s="447"/>
      <c r="L496" s="447"/>
      <c r="M496" s="447"/>
    </row>
    <row r="497" spans="7:13" s="436" customFormat="1" ht="12.75">
      <c r="G497" s="447"/>
      <c r="H497" s="447"/>
      <c r="I497" s="447"/>
      <c r="J497" s="447"/>
      <c r="K497" s="447"/>
      <c r="L497" s="447"/>
      <c r="M497" s="447"/>
    </row>
    <row r="498" spans="7:13" s="436" customFormat="1" ht="12.75">
      <c r="G498" s="447"/>
      <c r="H498" s="447"/>
      <c r="I498" s="447"/>
      <c r="J498" s="447"/>
      <c r="K498" s="447"/>
      <c r="L498" s="447"/>
      <c r="M498" s="447"/>
    </row>
    <row r="499" spans="7:13" s="436" customFormat="1" ht="12.75">
      <c r="G499" s="447"/>
      <c r="H499" s="447"/>
      <c r="I499" s="447"/>
      <c r="J499" s="447"/>
      <c r="K499" s="447"/>
      <c r="L499" s="447"/>
      <c r="M499" s="447"/>
    </row>
    <row r="500" spans="7:13" s="436" customFormat="1" ht="12.75">
      <c r="G500" s="447"/>
      <c r="H500" s="447"/>
      <c r="I500" s="447"/>
      <c r="J500" s="447"/>
      <c r="K500" s="447"/>
      <c r="L500" s="447"/>
      <c r="M500" s="447"/>
    </row>
    <row r="501" spans="7:13" s="436" customFormat="1" ht="12.75">
      <c r="G501" s="447"/>
      <c r="H501" s="447"/>
      <c r="I501" s="447"/>
      <c r="J501" s="447"/>
      <c r="K501" s="447"/>
      <c r="L501" s="447"/>
      <c r="M501" s="447"/>
    </row>
    <row r="502" spans="7:13" s="436" customFormat="1" ht="12.75">
      <c r="G502" s="447"/>
      <c r="H502" s="447"/>
      <c r="I502" s="447"/>
      <c r="J502" s="447"/>
      <c r="K502" s="447"/>
      <c r="L502" s="447"/>
      <c r="M502" s="447"/>
    </row>
    <row r="503" spans="7:13" s="436" customFormat="1" ht="12.75">
      <c r="G503" s="447"/>
      <c r="H503" s="447"/>
      <c r="I503" s="447"/>
      <c r="J503" s="447"/>
      <c r="K503" s="447"/>
      <c r="L503" s="447"/>
      <c r="M503" s="447"/>
    </row>
    <row r="504" spans="7:13" s="436" customFormat="1" ht="12.75">
      <c r="G504" s="447"/>
      <c r="H504" s="447"/>
      <c r="I504" s="447"/>
      <c r="J504" s="447"/>
      <c r="K504" s="447"/>
      <c r="L504" s="447"/>
      <c r="M504" s="447"/>
    </row>
    <row r="505" spans="7:13" s="436" customFormat="1" ht="12.75">
      <c r="G505" s="447"/>
      <c r="H505" s="447"/>
      <c r="I505" s="447"/>
      <c r="J505" s="447"/>
      <c r="K505" s="447"/>
      <c r="L505" s="447"/>
      <c r="M505" s="447"/>
    </row>
    <row r="506" spans="7:13" s="436" customFormat="1" ht="12.75">
      <c r="G506" s="447"/>
      <c r="H506" s="447"/>
      <c r="I506" s="447"/>
      <c r="J506" s="447"/>
      <c r="K506" s="447"/>
      <c r="L506" s="447"/>
      <c r="M506" s="447"/>
    </row>
    <row r="507" spans="7:13" s="436" customFormat="1" ht="12.75">
      <c r="G507" s="447"/>
      <c r="H507" s="447"/>
      <c r="I507" s="447"/>
      <c r="J507" s="447"/>
      <c r="K507" s="447"/>
      <c r="L507" s="447"/>
      <c r="M507" s="447"/>
    </row>
    <row r="508" spans="7:13" s="436" customFormat="1" ht="12.75">
      <c r="G508" s="447"/>
      <c r="H508" s="447"/>
      <c r="I508" s="447"/>
      <c r="J508" s="447"/>
      <c r="K508" s="447"/>
      <c r="L508" s="447"/>
      <c r="M508" s="447"/>
    </row>
    <row r="509" spans="7:13" s="436" customFormat="1" ht="12.75">
      <c r="G509" s="447"/>
      <c r="H509" s="447"/>
      <c r="I509" s="447"/>
      <c r="J509" s="447"/>
      <c r="K509" s="447"/>
      <c r="L509" s="447"/>
      <c r="M509" s="447"/>
    </row>
    <row r="510" spans="7:13" s="436" customFormat="1" ht="12.75">
      <c r="G510" s="447"/>
      <c r="H510" s="447"/>
      <c r="I510" s="447"/>
      <c r="J510" s="447"/>
      <c r="K510" s="447"/>
      <c r="L510" s="447"/>
      <c r="M510" s="447"/>
    </row>
    <row r="511" spans="7:13" s="436" customFormat="1" ht="12.75">
      <c r="G511" s="447"/>
      <c r="H511" s="447"/>
      <c r="I511" s="447"/>
      <c r="J511" s="447"/>
      <c r="K511" s="447"/>
      <c r="L511" s="447"/>
      <c r="M511" s="447"/>
    </row>
    <row r="512" spans="7:13" s="436" customFormat="1" ht="12.75">
      <c r="G512" s="447"/>
      <c r="H512" s="447"/>
      <c r="I512" s="447"/>
      <c r="J512" s="447"/>
      <c r="K512" s="447"/>
      <c r="L512" s="447"/>
      <c r="M512" s="447"/>
    </row>
    <row r="513" spans="7:13" s="436" customFormat="1" ht="12.75">
      <c r="G513" s="447"/>
      <c r="H513" s="447"/>
      <c r="I513" s="447"/>
      <c r="J513" s="447"/>
      <c r="K513" s="447"/>
      <c r="L513" s="447"/>
      <c r="M513" s="447"/>
    </row>
    <row r="514" spans="7:13" s="436" customFormat="1" ht="12.75">
      <c r="G514" s="447"/>
      <c r="H514" s="447"/>
      <c r="I514" s="447"/>
      <c r="J514" s="447"/>
      <c r="K514" s="447"/>
      <c r="L514" s="447"/>
      <c r="M514" s="447"/>
    </row>
    <row r="515" spans="7:13" s="436" customFormat="1" ht="12.75">
      <c r="G515" s="447"/>
      <c r="H515" s="447"/>
      <c r="I515" s="447"/>
      <c r="J515" s="447"/>
      <c r="K515" s="447"/>
      <c r="L515" s="447"/>
      <c r="M515" s="447"/>
    </row>
    <row r="516" spans="7:13" s="436" customFormat="1" ht="12.75">
      <c r="G516" s="447"/>
      <c r="H516" s="447"/>
      <c r="I516" s="447"/>
      <c r="J516" s="447"/>
      <c r="K516" s="447"/>
      <c r="L516" s="447"/>
      <c r="M516" s="447"/>
    </row>
    <row r="517" spans="7:13" s="436" customFormat="1" ht="12.75">
      <c r="G517" s="447"/>
      <c r="H517" s="447"/>
      <c r="I517" s="447"/>
      <c r="J517" s="447"/>
      <c r="K517" s="447"/>
      <c r="L517" s="447"/>
      <c r="M517" s="447"/>
    </row>
    <row r="518" spans="7:13" s="436" customFormat="1" ht="12.75">
      <c r="G518" s="447"/>
      <c r="H518" s="447"/>
      <c r="I518" s="447"/>
      <c r="J518" s="447"/>
      <c r="K518" s="447"/>
      <c r="L518" s="447"/>
      <c r="M518" s="447"/>
    </row>
    <row r="519" spans="7:13" s="436" customFormat="1" ht="12.75">
      <c r="G519" s="447"/>
      <c r="H519" s="447"/>
      <c r="I519" s="447"/>
      <c r="J519" s="447"/>
      <c r="K519" s="447"/>
      <c r="L519" s="447"/>
      <c r="M519" s="447"/>
    </row>
    <row r="520" spans="7:13" s="436" customFormat="1" ht="12.75">
      <c r="G520" s="447"/>
      <c r="H520" s="447"/>
      <c r="I520" s="447"/>
      <c r="J520" s="447"/>
      <c r="K520" s="447"/>
      <c r="L520" s="447"/>
      <c r="M520" s="447"/>
    </row>
    <row r="521" spans="7:13" s="436" customFormat="1" ht="12.75">
      <c r="G521" s="447"/>
      <c r="H521" s="447"/>
      <c r="I521" s="447"/>
      <c r="J521" s="447"/>
      <c r="K521" s="447"/>
      <c r="L521" s="447"/>
      <c r="M521" s="447"/>
    </row>
    <row r="522" spans="7:13" s="436" customFormat="1" ht="12.75">
      <c r="G522" s="447"/>
      <c r="H522" s="447"/>
      <c r="I522" s="447"/>
      <c r="J522" s="447"/>
      <c r="K522" s="447"/>
      <c r="L522" s="447"/>
      <c r="M522" s="447"/>
    </row>
    <row r="523" spans="7:13" s="436" customFormat="1" ht="12.75">
      <c r="G523" s="447"/>
      <c r="H523" s="447"/>
      <c r="I523" s="447"/>
      <c r="J523" s="447"/>
      <c r="K523" s="447"/>
      <c r="L523" s="447"/>
      <c r="M523" s="447"/>
    </row>
    <row r="524" spans="7:13" s="436" customFormat="1" ht="12.75">
      <c r="G524" s="447"/>
      <c r="H524" s="447"/>
      <c r="I524" s="447"/>
      <c r="J524" s="447"/>
      <c r="K524" s="447"/>
      <c r="L524" s="447"/>
      <c r="M524" s="447"/>
    </row>
    <row r="525" spans="7:13" s="436" customFormat="1" ht="12.75">
      <c r="G525" s="447"/>
      <c r="H525" s="447"/>
      <c r="I525" s="447"/>
      <c r="J525" s="447"/>
      <c r="K525" s="447"/>
      <c r="L525" s="447"/>
      <c r="M525" s="447"/>
    </row>
    <row r="526" spans="7:13" s="436" customFormat="1" ht="12.75">
      <c r="G526" s="447"/>
      <c r="H526" s="447"/>
      <c r="I526" s="447"/>
      <c r="J526" s="447"/>
      <c r="K526" s="447"/>
      <c r="L526" s="447"/>
      <c r="M526" s="447"/>
    </row>
    <row r="527" spans="7:13" s="436" customFormat="1" ht="12.75">
      <c r="G527" s="447"/>
      <c r="H527" s="447"/>
      <c r="I527" s="447"/>
      <c r="J527" s="447"/>
      <c r="K527" s="447"/>
      <c r="L527" s="447"/>
      <c r="M527" s="447"/>
    </row>
    <row r="528" spans="7:13" s="436" customFormat="1" ht="12.75">
      <c r="G528" s="447"/>
      <c r="H528" s="447"/>
      <c r="I528" s="447"/>
      <c r="J528" s="447"/>
      <c r="K528" s="447"/>
      <c r="L528" s="447"/>
      <c r="M528" s="447"/>
    </row>
    <row r="529" spans="7:13" s="436" customFormat="1" ht="12.75">
      <c r="G529" s="447"/>
      <c r="H529" s="447"/>
      <c r="I529" s="447"/>
      <c r="J529" s="447"/>
      <c r="K529" s="447"/>
      <c r="L529" s="447"/>
      <c r="M529" s="447"/>
    </row>
    <row r="530" spans="7:13" s="436" customFormat="1" ht="12.75">
      <c r="G530" s="447"/>
      <c r="H530" s="447"/>
      <c r="I530" s="447"/>
      <c r="J530" s="447"/>
      <c r="K530" s="447"/>
      <c r="L530" s="447"/>
      <c r="M530" s="447"/>
    </row>
    <row r="531" spans="7:13" s="436" customFormat="1" ht="12.75">
      <c r="G531" s="447"/>
      <c r="H531" s="447"/>
      <c r="I531" s="447"/>
      <c r="J531" s="447"/>
      <c r="K531" s="447"/>
      <c r="L531" s="447"/>
      <c r="M531" s="447"/>
    </row>
    <row r="532" spans="7:13" s="436" customFormat="1" ht="12.75">
      <c r="G532" s="447"/>
      <c r="H532" s="447"/>
      <c r="I532" s="447"/>
      <c r="J532" s="447"/>
      <c r="K532" s="447"/>
      <c r="L532" s="447"/>
      <c r="M532" s="447"/>
    </row>
    <row r="533" spans="7:13" s="436" customFormat="1" ht="12.75">
      <c r="G533" s="447"/>
      <c r="H533" s="447"/>
      <c r="I533" s="447"/>
      <c r="J533" s="447"/>
      <c r="K533" s="447"/>
      <c r="L533" s="447"/>
      <c r="M533" s="447"/>
    </row>
    <row r="534" spans="7:13" s="436" customFormat="1" ht="12.75">
      <c r="G534" s="447"/>
      <c r="H534" s="447"/>
      <c r="I534" s="447"/>
      <c r="J534" s="447"/>
      <c r="K534" s="447"/>
      <c r="L534" s="447"/>
      <c r="M534" s="447"/>
    </row>
    <row r="535" spans="7:13" s="436" customFormat="1" ht="12.75">
      <c r="G535" s="447"/>
      <c r="H535" s="447"/>
      <c r="I535" s="447"/>
      <c r="J535" s="447"/>
      <c r="K535" s="447"/>
      <c r="L535" s="447"/>
      <c r="M535" s="447"/>
    </row>
    <row r="536" spans="7:13" s="436" customFormat="1" ht="12.75">
      <c r="G536" s="447"/>
      <c r="H536" s="447"/>
      <c r="I536" s="447"/>
      <c r="J536" s="447"/>
      <c r="K536" s="447"/>
      <c r="L536" s="447"/>
      <c r="M536" s="447"/>
    </row>
    <row r="537" spans="7:13" s="436" customFormat="1" ht="12.75">
      <c r="G537" s="447"/>
      <c r="H537" s="447"/>
      <c r="I537" s="447"/>
      <c r="J537" s="447"/>
      <c r="K537" s="447"/>
      <c r="L537" s="447"/>
      <c r="M537" s="447"/>
    </row>
    <row r="538" spans="7:13" s="436" customFormat="1" ht="12.75">
      <c r="G538" s="447"/>
      <c r="H538" s="447"/>
      <c r="I538" s="447"/>
      <c r="J538" s="447"/>
      <c r="K538" s="447"/>
      <c r="L538" s="447"/>
      <c r="M538" s="447"/>
    </row>
    <row r="539" spans="7:13" s="436" customFormat="1" ht="12.75">
      <c r="G539" s="447"/>
      <c r="H539" s="447"/>
      <c r="I539" s="447"/>
      <c r="J539" s="447"/>
      <c r="K539" s="447"/>
      <c r="L539" s="447"/>
      <c r="M539" s="447"/>
    </row>
    <row r="540" spans="7:13" s="436" customFormat="1" ht="12.75">
      <c r="G540" s="447"/>
      <c r="H540" s="447"/>
      <c r="I540" s="447"/>
      <c r="J540" s="447"/>
      <c r="K540" s="447"/>
      <c r="L540" s="447"/>
      <c r="M540" s="447"/>
    </row>
    <row r="541" spans="7:13" s="436" customFormat="1" ht="12.75">
      <c r="G541" s="447"/>
      <c r="H541" s="447"/>
      <c r="I541" s="447"/>
      <c r="J541" s="447"/>
      <c r="K541" s="447"/>
      <c r="L541" s="447"/>
      <c r="M541" s="447"/>
    </row>
    <row r="542" spans="7:13" s="436" customFormat="1" ht="12.75">
      <c r="G542" s="447"/>
      <c r="H542" s="447"/>
      <c r="I542" s="447"/>
      <c r="J542" s="447"/>
      <c r="K542" s="447"/>
      <c r="L542" s="447"/>
      <c r="M542" s="447"/>
    </row>
    <row r="543" spans="7:13" s="436" customFormat="1" ht="12.75">
      <c r="G543" s="447"/>
      <c r="H543" s="447"/>
      <c r="I543" s="447"/>
      <c r="J543" s="447"/>
      <c r="K543" s="447"/>
      <c r="L543" s="447"/>
      <c r="M543" s="447"/>
    </row>
    <row r="544" spans="7:13" s="436" customFormat="1" ht="12.75">
      <c r="G544" s="447"/>
      <c r="H544" s="447"/>
      <c r="I544" s="447"/>
      <c r="J544" s="447"/>
      <c r="K544" s="447"/>
      <c r="L544" s="447"/>
      <c r="M544" s="447"/>
    </row>
    <row r="545" spans="7:13" s="436" customFormat="1" ht="12.75">
      <c r="G545" s="447"/>
      <c r="H545" s="447"/>
      <c r="I545" s="447"/>
      <c r="J545" s="447"/>
      <c r="K545" s="447"/>
      <c r="L545" s="447"/>
      <c r="M545" s="447"/>
    </row>
    <row r="546" spans="7:13" s="436" customFormat="1" ht="12.75">
      <c r="G546" s="447"/>
      <c r="H546" s="447"/>
      <c r="I546" s="447"/>
      <c r="J546" s="447"/>
      <c r="K546" s="447"/>
      <c r="L546" s="447"/>
      <c r="M546" s="447"/>
    </row>
    <row r="547" spans="7:13" s="436" customFormat="1" ht="12.75">
      <c r="G547" s="447"/>
      <c r="H547" s="447"/>
      <c r="I547" s="447"/>
      <c r="J547" s="447"/>
      <c r="K547" s="447"/>
      <c r="L547" s="447"/>
      <c r="M547" s="447"/>
    </row>
    <row r="548" spans="7:13" s="436" customFormat="1" ht="12.75">
      <c r="G548" s="447"/>
      <c r="H548" s="447"/>
      <c r="I548" s="447"/>
      <c r="J548" s="447"/>
      <c r="K548" s="447"/>
      <c r="L548" s="447"/>
      <c r="M548" s="447"/>
    </row>
    <row r="549" spans="7:13" s="436" customFormat="1" ht="12.75">
      <c r="G549" s="447"/>
      <c r="H549" s="447"/>
      <c r="I549" s="447"/>
      <c r="J549" s="447"/>
      <c r="K549" s="447"/>
      <c r="L549" s="447"/>
      <c r="M549" s="447"/>
    </row>
  </sheetData>
  <printOptions horizontalCentered="1"/>
  <pageMargins left="0.5" right="0.5" top="0.75" bottom="0.5" header="0.5" footer="0.5"/>
  <pageSetup horizontalDpi="600" verticalDpi="600" orientation="landscape" scale="75" r:id="rId1"/>
  <rowBreaks count="5" manualBreakCount="5">
    <brk id="53" max="255" man="1"/>
    <brk id="100" max="255" man="1"/>
    <brk id="147" max="255" man="1"/>
    <brk id="194" max="255" man="1"/>
    <brk id="241" max="255" man="1"/>
  </rowBreaks>
</worksheet>
</file>

<file path=xl/worksheets/sheet13.xml><?xml version="1.0" encoding="utf-8"?>
<worksheet xmlns="http://schemas.openxmlformats.org/spreadsheetml/2006/main" xmlns:r="http://schemas.openxmlformats.org/officeDocument/2006/relationships">
  <dimension ref="A1:O39"/>
  <sheetViews>
    <sheetView workbookViewId="0" topLeftCell="B2">
      <selection activeCell="B4" sqref="B4:C4"/>
    </sheetView>
  </sheetViews>
  <sheetFormatPr defaultColWidth="9.140625" defaultRowHeight="12.75" outlineLevelRow="1"/>
  <cols>
    <col min="1" max="1" width="0" style="509" hidden="1" customWidth="1"/>
    <col min="2" max="2" width="2.7109375" style="510" customWidth="1"/>
    <col min="3" max="3" width="40.7109375" style="509" customWidth="1"/>
    <col min="4" max="4" width="2.421875" style="509" hidden="1" customWidth="1"/>
    <col min="5" max="5" width="16.421875" style="538" customWidth="1"/>
    <col min="6" max="6" width="14.7109375" style="538" customWidth="1"/>
    <col min="7" max="8" width="15.00390625" style="538" customWidth="1"/>
    <col min="9" max="9" width="15.28125" style="538" customWidth="1"/>
    <col min="10" max="10" width="16.00390625" style="538" customWidth="1"/>
    <col min="11" max="11" width="17.140625" style="538" customWidth="1"/>
    <col min="12" max="12" width="16.8515625" style="538" customWidth="1"/>
    <col min="13" max="15" width="0" style="492" hidden="1" customWidth="1"/>
    <col min="16" max="16384" width="9.140625" style="492" customWidth="1"/>
  </cols>
  <sheetData>
    <row r="1" spans="1:12" ht="12.75" hidden="1">
      <c r="A1" s="488" t="s">
        <v>931</v>
      </c>
      <c r="B1" s="488"/>
      <c r="C1" s="489" t="s">
        <v>2600</v>
      </c>
      <c r="D1" s="489" t="s">
        <v>932</v>
      </c>
      <c r="E1" s="490" t="s">
        <v>368</v>
      </c>
      <c r="F1" s="490" t="s">
        <v>143</v>
      </c>
      <c r="G1" s="490" t="s">
        <v>933</v>
      </c>
      <c r="H1" s="490" t="s">
        <v>934</v>
      </c>
      <c r="I1" s="490" t="s">
        <v>935</v>
      </c>
      <c r="J1" s="490" t="s">
        <v>936</v>
      </c>
      <c r="K1" s="490" t="s">
        <v>441</v>
      </c>
      <c r="L1" s="491" t="s">
        <v>1198</v>
      </c>
    </row>
    <row r="2" spans="1:15" s="497" customFormat="1" ht="15.75" customHeight="1">
      <c r="A2" s="493"/>
      <c r="B2" s="646" t="s">
        <v>1199</v>
      </c>
      <c r="C2" s="647"/>
      <c r="D2" s="647"/>
      <c r="E2" s="647"/>
      <c r="F2" s="647"/>
      <c r="G2" s="494"/>
      <c r="H2" s="396"/>
      <c r="I2" s="495"/>
      <c r="J2" s="495"/>
      <c r="K2" s="495"/>
      <c r="L2" s="496"/>
      <c r="O2" s="435" t="s">
        <v>1364</v>
      </c>
    </row>
    <row r="3" spans="1:15" s="497" customFormat="1" ht="15.75" customHeight="1">
      <c r="A3" s="493"/>
      <c r="B3" s="648" t="s">
        <v>937</v>
      </c>
      <c r="C3" s="649"/>
      <c r="D3" s="649"/>
      <c r="E3" s="649"/>
      <c r="F3" s="649"/>
      <c r="G3" s="498"/>
      <c r="H3" s="289"/>
      <c r="I3" s="499"/>
      <c r="J3" s="499"/>
      <c r="K3" s="499"/>
      <c r="L3" s="463"/>
      <c r="O3" s="435" t="s">
        <v>938</v>
      </c>
    </row>
    <row r="4" spans="1:15" s="376" customFormat="1" ht="15.75" customHeight="1">
      <c r="A4" s="500"/>
      <c r="B4" s="650" t="s">
        <v>2664</v>
      </c>
      <c r="C4" s="649"/>
      <c r="D4" s="501"/>
      <c r="E4" s="502"/>
      <c r="F4" s="503"/>
      <c r="G4" s="502"/>
      <c r="H4" s="502"/>
      <c r="I4" s="502"/>
      <c r="J4" s="502"/>
      <c r="K4" s="502"/>
      <c r="L4" s="408"/>
      <c r="O4" s="383" t="s">
        <v>1363</v>
      </c>
    </row>
    <row r="5" spans="1:12" s="436" customFormat="1" ht="12.75" customHeight="1">
      <c r="A5" s="504"/>
      <c r="B5" s="651"/>
      <c r="C5" s="652"/>
      <c r="D5" s="505"/>
      <c r="E5" s="506"/>
      <c r="F5" s="506"/>
      <c r="G5" s="507"/>
      <c r="H5" s="506"/>
      <c r="I5" s="506"/>
      <c r="J5" s="506"/>
      <c r="K5" s="506"/>
      <c r="L5" s="508"/>
    </row>
    <row r="6" spans="3:15" ht="12.75">
      <c r="C6" s="511"/>
      <c r="D6" s="512" t="s">
        <v>939</v>
      </c>
      <c r="E6" s="513" t="s">
        <v>940</v>
      </c>
      <c r="F6" s="514" t="s">
        <v>941</v>
      </c>
      <c r="G6" s="514" t="s">
        <v>942</v>
      </c>
      <c r="H6" s="514" t="s">
        <v>943</v>
      </c>
      <c r="I6" s="514" t="s">
        <v>944</v>
      </c>
      <c r="J6" s="515"/>
      <c r="K6" s="514" t="s">
        <v>945</v>
      </c>
      <c r="L6" s="514" t="s">
        <v>940</v>
      </c>
      <c r="O6" s="516"/>
    </row>
    <row r="7" spans="1:15" s="522" customFormat="1" ht="13.5" thickBot="1">
      <c r="A7" s="517"/>
      <c r="B7" s="518"/>
      <c r="C7" s="519"/>
      <c r="D7" s="520" t="s">
        <v>946</v>
      </c>
      <c r="E7" s="521">
        <v>37438</v>
      </c>
      <c r="F7" s="341" t="s">
        <v>947</v>
      </c>
      <c r="G7" s="341" t="s">
        <v>948</v>
      </c>
      <c r="H7" s="341" t="s">
        <v>949</v>
      </c>
      <c r="I7" s="341" t="s">
        <v>950</v>
      </c>
      <c r="J7" s="341" t="s">
        <v>380</v>
      </c>
      <c r="K7" s="341" t="s">
        <v>951</v>
      </c>
      <c r="L7" s="521">
        <v>37802</v>
      </c>
      <c r="O7" s="523"/>
    </row>
    <row r="8" spans="2:12" ht="12.75" customHeight="1" thickTop="1">
      <c r="B8" s="524" t="s">
        <v>952</v>
      </c>
      <c r="C8" s="525"/>
      <c r="D8" s="306"/>
      <c r="E8" s="311"/>
      <c r="F8" s="311"/>
      <c r="G8" s="311"/>
      <c r="H8" s="311"/>
      <c r="I8" s="311"/>
      <c r="J8" s="311"/>
      <c r="K8" s="311"/>
      <c r="L8" s="311"/>
    </row>
    <row r="9" spans="1:12" ht="12.75" outlineLevel="1">
      <c r="A9" s="488" t="s">
        <v>953</v>
      </c>
      <c r="B9" s="526"/>
      <c r="C9" s="527" t="s">
        <v>954</v>
      </c>
      <c r="D9" s="153" t="s">
        <v>955</v>
      </c>
      <c r="E9" s="314">
        <v>38.17</v>
      </c>
      <c r="F9" s="314">
        <v>0</v>
      </c>
      <c r="G9" s="314">
        <v>0</v>
      </c>
      <c r="H9" s="314">
        <v>0</v>
      </c>
      <c r="I9" s="314">
        <v>0</v>
      </c>
      <c r="J9" s="314">
        <v>0</v>
      </c>
      <c r="K9" s="314">
        <v>0</v>
      </c>
      <c r="L9" s="314">
        <f aca="true" t="shared" si="0" ref="L9:L18">E9+F9+G9+H9+I9+K9-J9</f>
        <v>38.17</v>
      </c>
    </row>
    <row r="10" spans="1:12" ht="12.75" outlineLevel="1">
      <c r="A10" s="488" t="s">
        <v>956</v>
      </c>
      <c r="B10" s="528"/>
      <c r="C10" s="529" t="s">
        <v>957</v>
      </c>
      <c r="D10" s="153" t="s">
        <v>958</v>
      </c>
      <c r="E10" s="316">
        <v>0</v>
      </c>
      <c r="F10" s="316">
        <v>899297.67</v>
      </c>
      <c r="G10" s="316">
        <v>0</v>
      </c>
      <c r="H10" s="316">
        <v>0</v>
      </c>
      <c r="I10" s="316">
        <v>0</v>
      </c>
      <c r="J10" s="316">
        <v>927498.6</v>
      </c>
      <c r="K10" s="316">
        <v>0</v>
      </c>
      <c r="L10" s="316">
        <f t="shared" si="0"/>
        <v>-28200.929999999935</v>
      </c>
    </row>
    <row r="11" spans="1:12" ht="12.75" outlineLevel="1">
      <c r="A11" s="488" t="s">
        <v>959</v>
      </c>
      <c r="B11" s="528"/>
      <c r="C11" s="529" t="s">
        <v>960</v>
      </c>
      <c r="D11" s="153" t="s">
        <v>961</v>
      </c>
      <c r="E11" s="316">
        <v>-60300</v>
      </c>
      <c r="F11" s="316">
        <v>0</v>
      </c>
      <c r="G11" s="316">
        <v>0</v>
      </c>
      <c r="H11" s="316">
        <v>60300</v>
      </c>
      <c r="I11" s="316">
        <v>0</v>
      </c>
      <c r="J11" s="316">
        <v>0</v>
      </c>
      <c r="K11" s="316">
        <v>0</v>
      </c>
      <c r="L11" s="316">
        <f t="shared" si="0"/>
        <v>0</v>
      </c>
    </row>
    <row r="12" spans="1:12" ht="12.75" outlineLevel="1">
      <c r="A12" s="488" t="s">
        <v>962</v>
      </c>
      <c r="B12" s="528"/>
      <c r="C12" s="529" t="s">
        <v>963</v>
      </c>
      <c r="D12" s="153" t="s">
        <v>964</v>
      </c>
      <c r="E12" s="316">
        <v>587724.34</v>
      </c>
      <c r="F12" s="316">
        <v>0</v>
      </c>
      <c r="G12" s="316">
        <v>0</v>
      </c>
      <c r="H12" s="316">
        <v>8341260.33</v>
      </c>
      <c r="I12" s="316">
        <v>0</v>
      </c>
      <c r="J12" s="316">
        <v>7991856.3</v>
      </c>
      <c r="K12" s="316">
        <v>0</v>
      </c>
      <c r="L12" s="316">
        <f t="shared" si="0"/>
        <v>937128.3700000001</v>
      </c>
    </row>
    <row r="13" spans="1:12" ht="12.75" outlineLevel="1">
      <c r="A13" s="488" t="s">
        <v>965</v>
      </c>
      <c r="B13" s="528"/>
      <c r="C13" s="529" t="s">
        <v>966</v>
      </c>
      <c r="D13" s="153" t="s">
        <v>967</v>
      </c>
      <c r="E13" s="316">
        <v>-213775.16</v>
      </c>
      <c r="F13" s="316">
        <v>0</v>
      </c>
      <c r="G13" s="316">
        <v>0</v>
      </c>
      <c r="H13" s="316">
        <v>-9320.17</v>
      </c>
      <c r="I13" s="316">
        <v>0</v>
      </c>
      <c r="J13" s="316">
        <v>25238.81</v>
      </c>
      <c r="K13" s="316">
        <v>0</v>
      </c>
      <c r="L13" s="316">
        <f t="shared" si="0"/>
        <v>-248334.14</v>
      </c>
    </row>
    <row r="14" spans="1:12" ht="12.75" outlineLevel="1">
      <c r="A14" s="488" t="s">
        <v>968</v>
      </c>
      <c r="B14" s="528"/>
      <c r="C14" s="529" t="s">
        <v>969</v>
      </c>
      <c r="D14" s="153" t="s">
        <v>970</v>
      </c>
      <c r="E14" s="316">
        <v>1428.28</v>
      </c>
      <c r="F14" s="316">
        <v>0</v>
      </c>
      <c r="G14" s="316">
        <v>0</v>
      </c>
      <c r="H14" s="316">
        <v>57.26</v>
      </c>
      <c r="I14" s="316">
        <v>0</v>
      </c>
      <c r="J14" s="316">
        <v>0</v>
      </c>
      <c r="K14" s="316">
        <v>0</v>
      </c>
      <c r="L14" s="316">
        <f t="shared" si="0"/>
        <v>1485.54</v>
      </c>
    </row>
    <row r="15" spans="1:12" ht="12.75" outlineLevel="1">
      <c r="A15" s="488" t="s">
        <v>971</v>
      </c>
      <c r="B15" s="528"/>
      <c r="C15" s="529" t="s">
        <v>972</v>
      </c>
      <c r="D15" s="153" t="s">
        <v>973</v>
      </c>
      <c r="E15" s="316">
        <v>7491.36</v>
      </c>
      <c r="F15" s="316">
        <v>0</v>
      </c>
      <c r="G15" s="316">
        <v>0</v>
      </c>
      <c r="H15" s="316">
        <v>300.42</v>
      </c>
      <c r="I15" s="316">
        <v>0</v>
      </c>
      <c r="J15" s="316">
        <v>0</v>
      </c>
      <c r="K15" s="316">
        <v>0</v>
      </c>
      <c r="L15" s="316">
        <f t="shared" si="0"/>
        <v>7791.78</v>
      </c>
    </row>
    <row r="16" spans="1:12" ht="12.75" outlineLevel="1">
      <c r="A16" s="488" t="s">
        <v>974</v>
      </c>
      <c r="B16" s="528"/>
      <c r="C16" s="529" t="s">
        <v>975</v>
      </c>
      <c r="D16" s="153" t="s">
        <v>976</v>
      </c>
      <c r="E16" s="316">
        <v>1657.31</v>
      </c>
      <c r="F16" s="316">
        <v>0</v>
      </c>
      <c r="G16" s="316">
        <v>0</v>
      </c>
      <c r="H16" s="316">
        <v>0</v>
      </c>
      <c r="I16" s="316">
        <v>0</v>
      </c>
      <c r="J16" s="316">
        <v>0</v>
      </c>
      <c r="K16" s="316">
        <v>0</v>
      </c>
      <c r="L16" s="316">
        <f t="shared" si="0"/>
        <v>1657.31</v>
      </c>
    </row>
    <row r="17" spans="1:12" ht="12.75" outlineLevel="1">
      <c r="A17" s="488" t="s">
        <v>977</v>
      </c>
      <c r="B17" s="528"/>
      <c r="C17" s="529" t="s">
        <v>978</v>
      </c>
      <c r="D17" s="153" t="s">
        <v>979</v>
      </c>
      <c r="E17" s="316">
        <v>50236.44</v>
      </c>
      <c r="F17" s="316">
        <v>0</v>
      </c>
      <c r="G17" s="316">
        <v>0</v>
      </c>
      <c r="H17" s="316">
        <v>2014.55</v>
      </c>
      <c r="I17" s="316">
        <v>0</v>
      </c>
      <c r="J17" s="316">
        <v>0</v>
      </c>
      <c r="K17" s="316">
        <v>0</v>
      </c>
      <c r="L17" s="316">
        <f t="shared" si="0"/>
        <v>52250.990000000005</v>
      </c>
    </row>
    <row r="18" spans="1:12" ht="12.75" outlineLevel="1">
      <c r="A18" s="488" t="s">
        <v>980</v>
      </c>
      <c r="B18" s="530"/>
      <c r="C18" s="529" t="s">
        <v>981</v>
      </c>
      <c r="D18" s="153" t="s">
        <v>982</v>
      </c>
      <c r="E18" s="316">
        <v>15948.57</v>
      </c>
      <c r="F18" s="316">
        <v>0</v>
      </c>
      <c r="G18" s="316">
        <v>0</v>
      </c>
      <c r="H18" s="316">
        <v>0</v>
      </c>
      <c r="I18" s="316">
        <v>0</v>
      </c>
      <c r="J18" s="316">
        <v>0</v>
      </c>
      <c r="K18" s="316">
        <v>0</v>
      </c>
      <c r="L18" s="316">
        <f t="shared" si="0"/>
        <v>15948.57</v>
      </c>
    </row>
    <row r="19" spans="1:12" s="531" customFormat="1" ht="12.75" customHeight="1">
      <c r="A19" s="531" t="s">
        <v>983</v>
      </c>
      <c r="B19" s="532"/>
      <c r="C19" s="533" t="s">
        <v>984</v>
      </c>
      <c r="D19" s="534"/>
      <c r="E19" s="319">
        <v>390449.31</v>
      </c>
      <c r="F19" s="319">
        <v>899297.67</v>
      </c>
      <c r="G19" s="319">
        <v>0</v>
      </c>
      <c r="H19" s="319">
        <v>8394612.39</v>
      </c>
      <c r="I19" s="319">
        <v>0</v>
      </c>
      <c r="J19" s="319">
        <v>8944593.71</v>
      </c>
      <c r="K19" s="319">
        <v>0</v>
      </c>
      <c r="L19" s="319">
        <f>E19+F19+G19+H19+I19+K19-J19</f>
        <v>739765.6600000001</v>
      </c>
    </row>
    <row r="20" spans="1:12" s="170" customFormat="1" ht="12.75" customHeight="1">
      <c r="A20" s="531"/>
      <c r="B20" s="535"/>
      <c r="C20" s="533"/>
      <c r="D20" s="306"/>
      <c r="E20" s="319"/>
      <c r="F20" s="319"/>
      <c r="G20" s="319"/>
      <c r="H20" s="319"/>
      <c r="I20" s="319"/>
      <c r="J20" s="319"/>
      <c r="K20" s="319"/>
      <c r="L20" s="319"/>
    </row>
    <row r="21" spans="2:12" ht="12.75" customHeight="1">
      <c r="B21" s="524" t="s">
        <v>985</v>
      </c>
      <c r="C21" s="525"/>
      <c r="D21" s="306"/>
      <c r="E21" s="316"/>
      <c r="F21" s="316"/>
      <c r="G21" s="316"/>
      <c r="H21" s="316"/>
      <c r="I21" s="316"/>
      <c r="J21" s="316"/>
      <c r="K21" s="316"/>
      <c r="L21" s="316"/>
    </row>
    <row r="22" spans="1:12" ht="12.75" outlineLevel="1">
      <c r="A22" s="488" t="s">
        <v>986</v>
      </c>
      <c r="B22" s="526"/>
      <c r="C22" s="527" t="s">
        <v>987</v>
      </c>
      <c r="D22" s="153" t="s">
        <v>988</v>
      </c>
      <c r="E22" s="316">
        <v>-17695.43</v>
      </c>
      <c r="F22" s="316">
        <v>0</v>
      </c>
      <c r="G22" s="316">
        <v>0</v>
      </c>
      <c r="H22" s="316">
        <v>0</v>
      </c>
      <c r="I22" s="316">
        <v>0</v>
      </c>
      <c r="J22" s="316">
        <v>12182988.57</v>
      </c>
      <c r="K22" s="316">
        <v>13036184.3</v>
      </c>
      <c r="L22" s="316">
        <f aca="true" t="shared" si="1" ref="L22:L31">E22+F22+G22+H22+I22+K22-J22</f>
        <v>835500.3000000007</v>
      </c>
    </row>
    <row r="23" spans="1:12" ht="12.75" outlineLevel="1">
      <c r="A23" s="488" t="s">
        <v>989</v>
      </c>
      <c r="B23" s="528"/>
      <c r="C23" s="529" t="s">
        <v>990</v>
      </c>
      <c r="D23" s="153" t="s">
        <v>991</v>
      </c>
      <c r="E23" s="316">
        <v>1.09</v>
      </c>
      <c r="F23" s="316">
        <v>0</v>
      </c>
      <c r="G23" s="316">
        <v>0</v>
      </c>
      <c r="H23" s="316">
        <v>0</v>
      </c>
      <c r="I23" s="316">
        <v>0</v>
      </c>
      <c r="J23" s="316">
        <v>0</v>
      </c>
      <c r="K23" s="316">
        <v>0</v>
      </c>
      <c r="L23" s="316">
        <f t="shared" si="1"/>
        <v>1.09</v>
      </c>
    </row>
    <row r="24" spans="1:12" ht="12.75" outlineLevel="1">
      <c r="A24" s="488" t="s">
        <v>992</v>
      </c>
      <c r="B24" s="528"/>
      <c r="C24" s="529" t="s">
        <v>993</v>
      </c>
      <c r="D24" s="153" t="s">
        <v>994</v>
      </c>
      <c r="E24" s="316">
        <v>158907.63</v>
      </c>
      <c r="F24" s="316">
        <v>0</v>
      </c>
      <c r="G24" s="316">
        <v>0</v>
      </c>
      <c r="H24" s="316">
        <v>39691.51</v>
      </c>
      <c r="I24" s="316">
        <v>0</v>
      </c>
      <c r="J24" s="316">
        <v>748135.49</v>
      </c>
      <c r="K24" s="316">
        <v>1649025</v>
      </c>
      <c r="L24" s="316">
        <f t="shared" si="1"/>
        <v>1099488.6500000001</v>
      </c>
    </row>
    <row r="25" spans="1:12" ht="12.75" outlineLevel="1">
      <c r="A25" s="488" t="s">
        <v>995</v>
      </c>
      <c r="B25" s="528"/>
      <c r="C25" s="529" t="s">
        <v>996</v>
      </c>
      <c r="D25" s="153" t="s">
        <v>997</v>
      </c>
      <c r="E25" s="316">
        <v>12903.63</v>
      </c>
      <c r="F25" s="316">
        <v>0</v>
      </c>
      <c r="G25" s="316">
        <v>0</v>
      </c>
      <c r="H25" s="316">
        <v>0</v>
      </c>
      <c r="I25" s="316">
        <v>0</v>
      </c>
      <c r="J25" s="316">
        <v>12903.63</v>
      </c>
      <c r="K25" s="316">
        <v>0</v>
      </c>
      <c r="L25" s="316">
        <f t="shared" si="1"/>
        <v>0</v>
      </c>
    </row>
    <row r="26" spans="1:12" ht="12.75" outlineLevel="1">
      <c r="A26" s="488" t="s">
        <v>998</v>
      </c>
      <c r="B26" s="528"/>
      <c r="C26" s="529" t="s">
        <v>999</v>
      </c>
      <c r="D26" s="153" t="s">
        <v>1000</v>
      </c>
      <c r="E26" s="316">
        <v>2297464.68</v>
      </c>
      <c r="F26" s="316">
        <v>0</v>
      </c>
      <c r="G26" s="316">
        <v>0</v>
      </c>
      <c r="H26" s="316">
        <v>0</v>
      </c>
      <c r="I26" s="316">
        <v>0</v>
      </c>
      <c r="J26" s="316">
        <v>1258498.69</v>
      </c>
      <c r="K26" s="316">
        <v>0</v>
      </c>
      <c r="L26" s="316">
        <f t="shared" si="1"/>
        <v>1038965.9900000002</v>
      </c>
    </row>
    <row r="27" spans="1:12" ht="12.75" outlineLevel="1">
      <c r="A27" s="488" t="s">
        <v>1001</v>
      </c>
      <c r="B27" s="528"/>
      <c r="C27" s="529" t="s">
        <v>1002</v>
      </c>
      <c r="D27" s="153" t="s">
        <v>1003</v>
      </c>
      <c r="E27" s="316">
        <v>140289.35</v>
      </c>
      <c r="F27" s="316">
        <v>0</v>
      </c>
      <c r="G27" s="316">
        <v>0</v>
      </c>
      <c r="H27" s="316">
        <v>0</v>
      </c>
      <c r="I27" s="316">
        <v>0</v>
      </c>
      <c r="J27" s="316">
        <v>0</v>
      </c>
      <c r="K27" s="316">
        <v>0</v>
      </c>
      <c r="L27" s="316">
        <f t="shared" si="1"/>
        <v>140289.35</v>
      </c>
    </row>
    <row r="28" spans="1:12" ht="12.75" outlineLevel="1">
      <c r="A28" s="488" t="s">
        <v>1004</v>
      </c>
      <c r="B28" s="528"/>
      <c r="C28" s="529" t="s">
        <v>1005</v>
      </c>
      <c r="D28" s="153" t="s">
        <v>1006</v>
      </c>
      <c r="E28" s="316">
        <v>1121311.07</v>
      </c>
      <c r="F28" s="316">
        <v>0</v>
      </c>
      <c r="G28" s="316">
        <v>0</v>
      </c>
      <c r="H28" s="316">
        <v>0</v>
      </c>
      <c r="I28" s="316">
        <v>0</v>
      </c>
      <c r="J28" s="316">
        <v>696611.9</v>
      </c>
      <c r="K28" s="316">
        <v>1500000</v>
      </c>
      <c r="L28" s="316">
        <f t="shared" si="1"/>
        <v>1924699.1700000004</v>
      </c>
    </row>
    <row r="29" spans="1:12" ht="12.75" outlineLevel="1">
      <c r="A29" s="488" t="s">
        <v>1007</v>
      </c>
      <c r="B29" s="528"/>
      <c r="C29" s="529" t="s">
        <v>1008</v>
      </c>
      <c r="D29" s="153" t="s">
        <v>1009</v>
      </c>
      <c r="E29" s="316">
        <v>100000</v>
      </c>
      <c r="F29" s="316">
        <v>0</v>
      </c>
      <c r="G29" s="316">
        <v>0</v>
      </c>
      <c r="H29" s="316">
        <v>0</v>
      </c>
      <c r="I29" s="316">
        <v>0</v>
      </c>
      <c r="J29" s="316">
        <v>-1260000</v>
      </c>
      <c r="K29" s="316">
        <v>0</v>
      </c>
      <c r="L29" s="316">
        <f t="shared" si="1"/>
        <v>1360000</v>
      </c>
    </row>
    <row r="30" spans="1:12" ht="12.75" outlineLevel="1">
      <c r="A30" s="488" t="s">
        <v>1010</v>
      </c>
      <c r="B30" s="528"/>
      <c r="C30" s="529" t="s">
        <v>1011</v>
      </c>
      <c r="D30" s="153" t="s">
        <v>1012</v>
      </c>
      <c r="E30" s="316">
        <v>0</v>
      </c>
      <c r="F30" s="316">
        <v>0</v>
      </c>
      <c r="G30" s="316">
        <v>0</v>
      </c>
      <c r="H30" s="316">
        <v>0</v>
      </c>
      <c r="I30" s="316">
        <v>0</v>
      </c>
      <c r="J30" s="316">
        <v>-119093.08</v>
      </c>
      <c r="K30" s="316">
        <v>0</v>
      </c>
      <c r="L30" s="316">
        <f t="shared" si="1"/>
        <v>119093.08</v>
      </c>
    </row>
    <row r="31" spans="1:12" ht="12.75" outlineLevel="1">
      <c r="A31" s="488" t="s">
        <v>1013</v>
      </c>
      <c r="B31" s="530"/>
      <c r="C31" s="529" t="s">
        <v>1014</v>
      </c>
      <c r="D31" s="153" t="s">
        <v>1015</v>
      </c>
      <c r="E31" s="316">
        <v>5690508.0600000005</v>
      </c>
      <c r="F31" s="316">
        <v>0</v>
      </c>
      <c r="G31" s="316">
        <v>0</v>
      </c>
      <c r="H31" s="316">
        <v>16997.55</v>
      </c>
      <c r="I31" s="316">
        <v>0</v>
      </c>
      <c r="J31" s="316">
        <v>4361725.79</v>
      </c>
      <c r="K31" s="316">
        <v>343357.01</v>
      </c>
      <c r="L31" s="316">
        <f t="shared" si="1"/>
        <v>1689136.83</v>
      </c>
    </row>
    <row r="32" spans="1:12" s="531" customFormat="1" ht="12.75" customHeight="1">
      <c r="A32" s="531" t="s">
        <v>1016</v>
      </c>
      <c r="B32" s="532"/>
      <c r="C32" s="533" t="s">
        <v>1017</v>
      </c>
      <c r="D32" s="352"/>
      <c r="E32" s="536">
        <v>9503690.080000002</v>
      </c>
      <c r="F32" s="319">
        <v>0</v>
      </c>
      <c r="G32" s="319">
        <v>0</v>
      </c>
      <c r="H32" s="319">
        <v>56689.06</v>
      </c>
      <c r="I32" s="319">
        <v>0</v>
      </c>
      <c r="J32" s="319">
        <v>17881770.990000002</v>
      </c>
      <c r="K32" s="319">
        <v>16528566.31</v>
      </c>
      <c r="L32" s="319">
        <f>E32+F32+G32+H32+I32+K32-J32</f>
        <v>8207174.460000001</v>
      </c>
    </row>
    <row r="33" spans="2:12" ht="12.75" customHeight="1">
      <c r="B33" s="537"/>
      <c r="C33" s="529"/>
      <c r="D33" s="153"/>
      <c r="E33" s="311"/>
      <c r="F33" s="311"/>
      <c r="G33" s="311"/>
      <c r="H33" s="311"/>
      <c r="I33" s="311"/>
      <c r="J33" s="311"/>
      <c r="K33" s="311"/>
      <c r="L33" s="311"/>
    </row>
    <row r="34" spans="2:12" ht="12.75" customHeight="1">
      <c r="B34" s="537"/>
      <c r="C34" s="533" t="s">
        <v>1018</v>
      </c>
      <c r="D34" s="352"/>
      <c r="E34" s="320">
        <f aca="true" t="shared" si="2" ref="E34:K34">E19+E32</f>
        <v>9894139.390000002</v>
      </c>
      <c r="F34" s="320">
        <f t="shared" si="2"/>
        <v>899297.67</v>
      </c>
      <c r="G34" s="320">
        <f t="shared" si="2"/>
        <v>0</v>
      </c>
      <c r="H34" s="320">
        <f t="shared" si="2"/>
        <v>8451301.450000001</v>
      </c>
      <c r="I34" s="320">
        <f t="shared" si="2"/>
        <v>0</v>
      </c>
      <c r="J34" s="320">
        <f t="shared" si="2"/>
        <v>26826364.700000003</v>
      </c>
      <c r="K34" s="320">
        <f t="shared" si="2"/>
        <v>16528566.31</v>
      </c>
      <c r="L34" s="320">
        <f>E34+F34+G34+H34+I34+K34-J34</f>
        <v>8946940.120000005</v>
      </c>
    </row>
    <row r="35" ht="12.75">
      <c r="B35" s="489"/>
    </row>
    <row r="36" spans="1:2" ht="12.75">
      <c r="A36" s="509" t="s">
        <v>1196</v>
      </c>
      <c r="B36" s="643"/>
    </row>
    <row r="37" spans="1:2" ht="12.75">
      <c r="A37" s="509" t="s">
        <v>1196</v>
      </c>
      <c r="B37" s="643"/>
    </row>
    <row r="38" ht="12.75">
      <c r="B38" s="643"/>
    </row>
    <row r="39" ht="12.75">
      <c r="B39" s="643"/>
    </row>
  </sheetData>
  <mergeCells count="4">
    <mergeCell ref="B2:F2"/>
    <mergeCell ref="B3:F3"/>
    <mergeCell ref="B4:C4"/>
    <mergeCell ref="B5:C5"/>
  </mergeCells>
  <printOptions horizontalCentered="1"/>
  <pageMargins left="0.5" right="0.5" top="0.75" bottom="0.5" header="0.5" footer="0.5"/>
  <pageSetup horizontalDpi="600" verticalDpi="600" orientation="landscape" scale="75" r:id="rId1"/>
</worksheet>
</file>

<file path=xl/worksheets/sheet14.xml><?xml version="1.0" encoding="utf-8"?>
<worksheet xmlns="http://schemas.openxmlformats.org/spreadsheetml/2006/main" xmlns:r="http://schemas.openxmlformats.org/officeDocument/2006/relationships">
  <dimension ref="A1:N65"/>
  <sheetViews>
    <sheetView workbookViewId="0" topLeftCell="B1">
      <selection activeCell="B3" sqref="B3:D3"/>
    </sheetView>
  </sheetViews>
  <sheetFormatPr defaultColWidth="9.140625" defaultRowHeight="12.75"/>
  <cols>
    <col min="1" max="1" width="3.00390625" style="2" hidden="1" customWidth="1"/>
    <col min="2" max="2" width="2.7109375" style="1" customWidth="1"/>
    <col min="3" max="3" width="2.7109375" style="34" customWidth="1"/>
    <col min="4" max="4" width="66.7109375" style="2" customWidth="1"/>
    <col min="5" max="5" width="7.140625" style="34" customWidth="1"/>
    <col min="6" max="6" width="20.7109375" style="34" hidden="1" customWidth="1"/>
    <col min="7" max="10" width="20.7109375" style="34" customWidth="1"/>
    <col min="11" max="11" width="9.140625" style="118" hidden="1" customWidth="1"/>
    <col min="12" max="14" width="0" style="118" hidden="1" customWidth="1"/>
    <col min="15" max="15" width="9.140625" style="118" customWidth="1" collapsed="1"/>
    <col min="16" max="16384" width="9.140625" style="118" customWidth="1"/>
  </cols>
  <sheetData>
    <row r="1" spans="1:10" s="124" customFormat="1" ht="15.75" customHeight="1">
      <c r="A1" s="539"/>
      <c r="B1" s="653" t="s">
        <v>1199</v>
      </c>
      <c r="C1" s="647"/>
      <c r="D1" s="647"/>
      <c r="E1" s="120"/>
      <c r="F1" s="120"/>
      <c r="G1" s="120"/>
      <c r="H1" s="120"/>
      <c r="I1" s="540"/>
      <c r="J1" s="540"/>
    </row>
    <row r="2" spans="1:10" s="128" customFormat="1" ht="15.75" customHeight="1">
      <c r="A2" s="541"/>
      <c r="B2" s="654" t="s">
        <v>1019</v>
      </c>
      <c r="C2" s="649"/>
      <c r="D2" s="649"/>
      <c r="E2" s="12"/>
      <c r="F2" s="12"/>
      <c r="G2" s="12"/>
      <c r="H2" s="12"/>
      <c r="I2" s="542"/>
      <c r="J2" s="542"/>
    </row>
    <row r="3" spans="1:14" ht="15.75" customHeight="1">
      <c r="A3" s="1"/>
      <c r="B3" s="655" t="s">
        <v>2660</v>
      </c>
      <c r="C3" s="649"/>
      <c r="D3" s="649"/>
      <c r="E3" s="16"/>
      <c r="F3" s="16"/>
      <c r="G3" s="16"/>
      <c r="H3" s="16"/>
      <c r="I3" s="362"/>
      <c r="J3" s="362"/>
      <c r="K3" s="2" t="s">
        <v>1363</v>
      </c>
      <c r="N3" s="118" t="s">
        <v>1364</v>
      </c>
    </row>
    <row r="4" spans="1:10" ht="12.75" customHeight="1">
      <c r="A4" s="22"/>
      <c r="B4" s="543"/>
      <c r="C4" s="544"/>
      <c r="D4" s="544"/>
      <c r="E4" s="544"/>
      <c r="F4" s="545"/>
      <c r="G4" s="545"/>
      <c r="H4" s="545"/>
      <c r="I4" s="545"/>
      <c r="J4" s="545"/>
    </row>
    <row r="5" spans="1:10" ht="12.75">
      <c r="A5" s="22"/>
      <c r="B5" s="148"/>
      <c r="C5" s="29"/>
      <c r="D5" s="29"/>
      <c r="E5" s="149"/>
      <c r="F5" s="150" t="s">
        <v>940</v>
      </c>
      <c r="G5" s="150" t="s">
        <v>940</v>
      </c>
      <c r="H5" s="150"/>
      <c r="I5" s="150"/>
      <c r="J5" s="150" t="s">
        <v>940</v>
      </c>
    </row>
    <row r="6" spans="1:10" ht="12.75">
      <c r="A6" s="22"/>
      <c r="B6" s="148"/>
      <c r="C6" s="156"/>
      <c r="D6" s="156"/>
      <c r="E6" s="157"/>
      <c r="F6" s="546" t="s">
        <v>1020</v>
      </c>
      <c r="G6" s="547" t="s">
        <v>1021</v>
      </c>
      <c r="H6" s="158" t="s">
        <v>1022</v>
      </c>
      <c r="I6" s="158" t="s">
        <v>1023</v>
      </c>
      <c r="J6" s="547" t="s">
        <v>1024</v>
      </c>
    </row>
    <row r="7" spans="1:10" ht="12.75" customHeight="1">
      <c r="A7" s="22"/>
      <c r="B7" s="139" t="s">
        <v>1025</v>
      </c>
      <c r="C7" s="159"/>
      <c r="D7" s="159"/>
      <c r="E7" s="24"/>
      <c r="F7" s="27"/>
      <c r="G7" s="27"/>
      <c r="H7" s="27"/>
      <c r="I7" s="27"/>
      <c r="J7" s="27"/>
    </row>
    <row r="8" spans="1:10" ht="12.75" customHeight="1">
      <c r="A8" s="34" t="s">
        <v>1026</v>
      </c>
      <c r="B8" s="548"/>
      <c r="C8" s="160" t="s">
        <v>1027</v>
      </c>
      <c r="D8" s="160"/>
      <c r="E8" s="31"/>
      <c r="F8" s="32">
        <v>175823522.53</v>
      </c>
      <c r="G8" s="35">
        <f aca="true" t="shared" si="0" ref="G8:G15">F8</f>
        <v>175823522.53</v>
      </c>
      <c r="H8" s="35">
        <v>54439868.83</v>
      </c>
      <c r="I8" s="35">
        <v>-166227.85</v>
      </c>
      <c r="J8" s="35">
        <f aca="true" t="shared" si="1" ref="J8:J15">G8+H8+I8</f>
        <v>230097163.51000002</v>
      </c>
    </row>
    <row r="9" spans="1:10" ht="12.75" customHeight="1">
      <c r="A9" s="34" t="s">
        <v>1028</v>
      </c>
      <c r="B9" s="548"/>
      <c r="C9" s="160" t="s">
        <v>1504</v>
      </c>
      <c r="D9" s="160"/>
      <c r="E9" s="31"/>
      <c r="F9" s="32">
        <v>8398999.31</v>
      </c>
      <c r="G9" s="37">
        <f t="shared" si="0"/>
        <v>8398999.31</v>
      </c>
      <c r="H9" s="37">
        <v>899058.29</v>
      </c>
      <c r="I9" s="37">
        <v>0</v>
      </c>
      <c r="J9" s="37">
        <f t="shared" si="1"/>
        <v>9298057.600000001</v>
      </c>
    </row>
    <row r="10" spans="1:10" ht="12.75" customHeight="1">
      <c r="A10" s="34" t="s">
        <v>1029</v>
      </c>
      <c r="B10" s="548"/>
      <c r="C10" s="160" t="s">
        <v>1507</v>
      </c>
      <c r="D10" s="160"/>
      <c r="E10" s="31"/>
      <c r="F10" s="32">
        <v>10690571.03</v>
      </c>
      <c r="G10" s="37">
        <f t="shared" si="0"/>
        <v>10690571.03</v>
      </c>
      <c r="H10" s="37">
        <v>2726736.65</v>
      </c>
      <c r="I10" s="37">
        <v>0</v>
      </c>
      <c r="J10" s="37">
        <f t="shared" si="1"/>
        <v>13417307.68</v>
      </c>
    </row>
    <row r="11" spans="1:10" ht="12.75" customHeight="1">
      <c r="A11" s="160" t="s">
        <v>1030</v>
      </c>
      <c r="B11" s="30"/>
      <c r="C11" s="160" t="s">
        <v>1031</v>
      </c>
      <c r="D11" s="160"/>
      <c r="E11" s="31"/>
      <c r="F11" s="32">
        <v>17994126.38</v>
      </c>
      <c r="G11" s="37">
        <f t="shared" si="0"/>
        <v>17994126.38</v>
      </c>
      <c r="H11" s="37">
        <v>1559378.01</v>
      </c>
      <c r="I11" s="37">
        <v>-627912.28</v>
      </c>
      <c r="J11" s="37">
        <f t="shared" si="1"/>
        <v>18925592.11</v>
      </c>
    </row>
    <row r="12" spans="1:10" ht="12.75" customHeight="1">
      <c r="A12" s="160" t="s">
        <v>1032</v>
      </c>
      <c r="B12" s="30"/>
      <c r="C12" s="160" t="s">
        <v>1033</v>
      </c>
      <c r="D12" s="160"/>
      <c r="E12" s="31"/>
      <c r="F12" s="32">
        <v>0</v>
      </c>
      <c r="G12" s="37">
        <f t="shared" si="0"/>
        <v>0</v>
      </c>
      <c r="H12" s="37">
        <v>0</v>
      </c>
      <c r="I12" s="37">
        <v>0</v>
      </c>
      <c r="J12" s="37">
        <f t="shared" si="1"/>
        <v>0</v>
      </c>
    </row>
    <row r="13" spans="1:10" ht="12.75" customHeight="1">
      <c r="A13" s="160" t="s">
        <v>1034</v>
      </c>
      <c r="B13" s="30"/>
      <c r="C13" s="160" t="s">
        <v>1035</v>
      </c>
      <c r="D13" s="160"/>
      <c r="E13" s="31"/>
      <c r="F13" s="32">
        <v>1585321.18</v>
      </c>
      <c r="G13" s="37">
        <f t="shared" si="0"/>
        <v>1585321.18</v>
      </c>
      <c r="H13" s="37">
        <v>1484200.81</v>
      </c>
      <c r="I13" s="37">
        <v>-7315.95</v>
      </c>
      <c r="J13" s="37">
        <f t="shared" si="1"/>
        <v>3062206.04</v>
      </c>
    </row>
    <row r="14" spans="1:10" ht="12.75" customHeight="1">
      <c r="A14" s="160" t="s">
        <v>1036</v>
      </c>
      <c r="B14" s="30"/>
      <c r="C14" s="160" t="s">
        <v>1037</v>
      </c>
      <c r="D14" s="160"/>
      <c r="E14" s="31"/>
      <c r="F14" s="32">
        <v>35296674.14</v>
      </c>
      <c r="G14" s="37">
        <f t="shared" si="0"/>
        <v>35296674.14</v>
      </c>
      <c r="H14" s="37">
        <v>1515285.56</v>
      </c>
      <c r="I14" s="37">
        <v>0</v>
      </c>
      <c r="J14" s="37">
        <f t="shared" si="1"/>
        <v>36811959.7</v>
      </c>
    </row>
    <row r="15" spans="1:10" ht="12.75" customHeight="1">
      <c r="A15" s="160" t="s">
        <v>1038</v>
      </c>
      <c r="B15" s="30"/>
      <c r="C15" s="160" t="s">
        <v>1039</v>
      </c>
      <c r="D15" s="160"/>
      <c r="E15" s="31"/>
      <c r="F15" s="32">
        <v>44729370.05</v>
      </c>
      <c r="G15" s="37">
        <f t="shared" si="0"/>
        <v>44729370.05</v>
      </c>
      <c r="H15" s="37">
        <v>-32370418.19</v>
      </c>
      <c r="I15" s="37">
        <v>0</v>
      </c>
      <c r="J15" s="37">
        <f t="shared" si="1"/>
        <v>12358951.859999996</v>
      </c>
    </row>
    <row r="16" spans="1:10" s="170" customFormat="1" ht="12.75" customHeight="1">
      <c r="A16" s="159" t="s">
        <v>1196</v>
      </c>
      <c r="B16" s="23"/>
      <c r="C16" s="159"/>
      <c r="D16" s="159"/>
      <c r="E16" s="24"/>
      <c r="F16" s="27"/>
      <c r="G16" s="40"/>
      <c r="H16" s="40"/>
      <c r="I16" s="40"/>
      <c r="J16" s="40"/>
    </row>
    <row r="17" spans="1:10" s="170" customFormat="1" ht="12.75" customHeight="1">
      <c r="A17" s="159" t="s">
        <v>1196</v>
      </c>
      <c r="B17" s="23" t="s">
        <v>1040</v>
      </c>
      <c r="D17" s="159"/>
      <c r="E17" s="24"/>
      <c r="F17" s="27">
        <f>F15+F14+F13+F12+F11+F10+F9+F8</f>
        <v>294518584.62</v>
      </c>
      <c r="G17" s="40">
        <f>G15+G14+G13+G12+G11+G10+G9+G8</f>
        <v>294518584.62</v>
      </c>
      <c r="H17" s="40">
        <f>H15+H14+H13+H12+H11+H10+H9+H8</f>
        <v>30254109.959999993</v>
      </c>
      <c r="I17" s="40">
        <f>I15+I14+I13+I12+I11+I10+I9+I8</f>
        <v>-801456.08</v>
      </c>
      <c r="J17" s="40">
        <f>J15+J14+J13+J12+J11+J10+J9+J8</f>
        <v>323971238.5</v>
      </c>
    </row>
    <row r="18" spans="1:10" s="170" customFormat="1" ht="12.75" customHeight="1">
      <c r="A18" s="159" t="s">
        <v>1196</v>
      </c>
      <c r="B18" s="23"/>
      <c r="C18" s="159"/>
      <c r="D18" s="159"/>
      <c r="E18" s="24"/>
      <c r="F18" s="27"/>
      <c r="G18" s="40"/>
      <c r="H18" s="40"/>
      <c r="I18" s="40"/>
      <c r="J18" s="40"/>
    </row>
    <row r="19" spans="1:10" s="170" customFormat="1" ht="12.75" customHeight="1">
      <c r="A19" s="159" t="s">
        <v>1196</v>
      </c>
      <c r="B19" s="23" t="s">
        <v>1041</v>
      </c>
      <c r="D19" s="159"/>
      <c r="E19" s="24"/>
      <c r="F19" s="27"/>
      <c r="G19" s="40"/>
      <c r="H19" s="40"/>
      <c r="I19" s="40"/>
      <c r="J19" s="40"/>
    </row>
    <row r="20" spans="1:10" ht="12.75" customHeight="1">
      <c r="A20" s="160" t="s">
        <v>1042</v>
      </c>
      <c r="B20" s="30"/>
      <c r="C20" s="160" t="s">
        <v>1027</v>
      </c>
      <c r="D20" s="549"/>
      <c r="E20" s="31"/>
      <c r="F20" s="32">
        <v>-51870141.8</v>
      </c>
      <c r="G20" s="37">
        <f>-F20</f>
        <v>51870141.8</v>
      </c>
      <c r="H20" s="37">
        <v>4606458.67956</v>
      </c>
      <c r="I20" s="37">
        <v>-38471.99</v>
      </c>
      <c r="J20" s="37">
        <f>G20+H20+I20</f>
        <v>56438128.48955999</v>
      </c>
    </row>
    <row r="21" spans="1:10" ht="12.75" customHeight="1">
      <c r="A21" s="160" t="s">
        <v>1043</v>
      </c>
      <c r="B21" s="30"/>
      <c r="C21" s="160" t="s">
        <v>1507</v>
      </c>
      <c r="D21" s="549"/>
      <c r="E21" s="31"/>
      <c r="F21" s="32">
        <v>-5249642.34</v>
      </c>
      <c r="G21" s="37">
        <f>-F21</f>
        <v>5249642.34</v>
      </c>
      <c r="H21" s="37">
        <v>408291.349976</v>
      </c>
      <c r="I21" s="37">
        <v>0</v>
      </c>
      <c r="J21" s="37">
        <f>G21+H21+I21</f>
        <v>5657933.689976</v>
      </c>
    </row>
    <row r="22" spans="1:10" ht="12.75" customHeight="1">
      <c r="A22" s="160" t="s">
        <v>1044</v>
      </c>
      <c r="B22" s="30"/>
      <c r="C22" s="160" t="s">
        <v>1031</v>
      </c>
      <c r="D22" s="118"/>
      <c r="E22" s="31"/>
      <c r="F22" s="32">
        <v>-13893858.99</v>
      </c>
      <c r="G22" s="37">
        <f>-F22</f>
        <v>13893858.99</v>
      </c>
      <c r="H22" s="32">
        <v>1144440.039945</v>
      </c>
      <c r="I22" s="32">
        <v>-465086.18</v>
      </c>
      <c r="J22" s="37">
        <f>G22+H22+I22</f>
        <v>14573212.849945001</v>
      </c>
    </row>
    <row r="23" spans="1:10" ht="12.75" customHeight="1">
      <c r="A23" s="34"/>
      <c r="C23" s="160"/>
      <c r="D23" s="160"/>
      <c r="E23" s="31"/>
      <c r="F23" s="32"/>
      <c r="G23" s="37"/>
      <c r="H23" s="37"/>
      <c r="I23" s="37"/>
      <c r="J23" s="37"/>
    </row>
    <row r="24" spans="1:10" s="170" customFormat="1" ht="12.75" customHeight="1">
      <c r="A24" s="29"/>
      <c r="B24" s="23" t="s">
        <v>1045</v>
      </c>
      <c r="D24" s="159"/>
      <c r="E24" s="24"/>
      <c r="F24" s="27">
        <f>F20+F21+F22</f>
        <v>-71013643.13</v>
      </c>
      <c r="G24" s="40">
        <f>G20+G21+G22</f>
        <v>71013643.13</v>
      </c>
      <c r="H24" s="40">
        <f>H20+H21+H22</f>
        <v>6159190.069481</v>
      </c>
      <c r="I24" s="40">
        <f>I20+I21+I22</f>
        <v>-503558.17</v>
      </c>
      <c r="J24" s="40">
        <f>J20+J21+J22</f>
        <v>76669275.029481</v>
      </c>
    </row>
    <row r="25" spans="1:10" ht="12.75" customHeight="1">
      <c r="A25" s="34"/>
      <c r="C25" s="160"/>
      <c r="D25" s="160"/>
      <c r="E25" s="31"/>
      <c r="F25" s="32"/>
      <c r="G25" s="37"/>
      <c r="H25" s="37"/>
      <c r="I25" s="37"/>
      <c r="J25" s="37"/>
    </row>
    <row r="26" spans="1:10" ht="12.75" customHeight="1">
      <c r="A26" s="29"/>
      <c r="B26" s="23" t="s">
        <v>1046</v>
      </c>
      <c r="C26" s="550"/>
      <c r="D26" s="159"/>
      <c r="E26" s="24"/>
      <c r="F26" s="27">
        <f>F17-F24</f>
        <v>365532227.75</v>
      </c>
      <c r="G26" s="42">
        <f>G17-G24</f>
        <v>223504941.49</v>
      </c>
      <c r="H26" s="42">
        <f>H17-H24</f>
        <v>24094919.890518993</v>
      </c>
      <c r="I26" s="42">
        <f>I17-I24</f>
        <v>-297897.91</v>
      </c>
      <c r="J26" s="42">
        <f>J17-J24</f>
        <v>247301963.470519</v>
      </c>
    </row>
    <row r="27" spans="2:4" ht="12.75">
      <c r="B27" s="47"/>
      <c r="C27" s="47"/>
      <c r="D27" s="47"/>
    </row>
    <row r="28" spans="2:4" ht="12.75">
      <c r="B28" s="34"/>
      <c r="D28" s="34"/>
    </row>
    <row r="29" spans="2:4" ht="12.75">
      <c r="B29" s="34"/>
      <c r="D29" s="34"/>
    </row>
    <row r="30" spans="2:4" ht="12.75">
      <c r="B30" s="34"/>
      <c r="D30" s="34"/>
    </row>
    <row r="31" spans="2:4" ht="12.75">
      <c r="B31" s="34"/>
      <c r="D31" s="34"/>
    </row>
    <row r="32" spans="2:4" ht="12.75">
      <c r="B32" s="34"/>
      <c r="D32" s="34"/>
    </row>
    <row r="33" spans="2:4" ht="12.75">
      <c r="B33" s="34"/>
      <c r="D33" s="34"/>
    </row>
    <row r="34" spans="2:4" ht="12.75">
      <c r="B34" s="34"/>
      <c r="D34" s="34"/>
    </row>
    <row r="35" spans="2:4" ht="12.75">
      <c r="B35" s="34"/>
      <c r="D35" s="34"/>
    </row>
    <row r="36" spans="2:4" ht="12.75">
      <c r="B36" s="34"/>
      <c r="D36" s="34"/>
    </row>
    <row r="37" spans="2:4" ht="12.75">
      <c r="B37" s="34"/>
      <c r="D37" s="34"/>
    </row>
    <row r="38" spans="2:4" ht="12.75">
      <c r="B38" s="34"/>
      <c r="D38" s="34"/>
    </row>
    <row r="39" spans="2:4" ht="12.75">
      <c r="B39" s="34"/>
      <c r="D39" s="34"/>
    </row>
    <row r="40" spans="2:4" ht="12.75">
      <c r="B40" s="34"/>
      <c r="D40" s="34"/>
    </row>
    <row r="41" spans="2:4" ht="12.75">
      <c r="B41" s="34"/>
      <c r="D41" s="34"/>
    </row>
    <row r="42" spans="2:4" ht="12.75">
      <c r="B42" s="34"/>
      <c r="D42" s="34"/>
    </row>
    <row r="43" spans="2:4" ht="12.75">
      <c r="B43" s="34"/>
      <c r="D43" s="34"/>
    </row>
    <row r="44" spans="2:4" ht="12.75">
      <c r="B44" s="34"/>
      <c r="D44" s="34"/>
    </row>
    <row r="45" spans="2:4" ht="12.75">
      <c r="B45" s="34"/>
      <c r="D45" s="34"/>
    </row>
    <row r="46" spans="2:4" ht="12.75">
      <c r="B46" s="34"/>
      <c r="D46" s="34"/>
    </row>
    <row r="47" spans="2:4" ht="12.75">
      <c r="B47" s="34"/>
      <c r="D47" s="34"/>
    </row>
    <row r="48" spans="2:4" ht="12.75">
      <c r="B48" s="34"/>
      <c r="D48" s="34"/>
    </row>
    <row r="49" spans="2:4" ht="12.75">
      <c r="B49" s="34"/>
      <c r="D49" s="34"/>
    </row>
    <row r="50" spans="2:4" ht="12.75">
      <c r="B50" s="34"/>
      <c r="D50" s="34"/>
    </row>
    <row r="51" spans="2:4" ht="12.75">
      <c r="B51" s="34"/>
      <c r="D51" s="34"/>
    </row>
    <row r="52" spans="2:4" ht="12.75">
      <c r="B52" s="34"/>
      <c r="D52" s="34"/>
    </row>
    <row r="53" spans="2:4" ht="12.75">
      <c r="B53" s="34"/>
      <c r="D53" s="34"/>
    </row>
    <row r="54" spans="2:4" ht="12.75">
      <c r="B54" s="34"/>
      <c r="D54" s="34"/>
    </row>
    <row r="55" spans="2:4" ht="12.75">
      <c r="B55" s="34"/>
      <c r="D55" s="34"/>
    </row>
    <row r="56" spans="2:4" ht="12.75">
      <c r="B56" s="34"/>
      <c r="D56" s="34"/>
    </row>
    <row r="57" spans="2:4" ht="12.75">
      <c r="B57" s="34"/>
      <c r="D57" s="34"/>
    </row>
    <row r="58" spans="2:4" ht="12.75">
      <c r="B58" s="34"/>
      <c r="D58" s="34"/>
    </row>
    <row r="59" spans="2:4" ht="12.75">
      <c r="B59" s="34"/>
      <c r="D59" s="34"/>
    </row>
    <row r="60" spans="2:4" ht="12.75">
      <c r="B60" s="34"/>
      <c r="D60" s="34"/>
    </row>
    <row r="61" spans="2:4" ht="12.75">
      <c r="B61" s="34"/>
      <c r="D61" s="34"/>
    </row>
    <row r="62" spans="2:7" ht="12.75">
      <c r="B62" s="34"/>
      <c r="D62" s="34"/>
      <c r="F62" s="551"/>
      <c r="G62" s="551"/>
    </row>
    <row r="63" spans="2:4" ht="12.75">
      <c r="B63" s="34"/>
      <c r="D63" s="34"/>
    </row>
    <row r="64" spans="2:4" ht="12.75">
      <c r="B64" s="34"/>
      <c r="D64" s="34"/>
    </row>
    <row r="65" spans="2:4" ht="12.75">
      <c r="B65" s="34"/>
      <c r="D65" s="34"/>
    </row>
  </sheetData>
  <mergeCells count="3">
    <mergeCell ref="B1:D1"/>
    <mergeCell ref="B2:D2"/>
    <mergeCell ref="B3:D3"/>
  </mergeCells>
  <printOptions horizontalCentered="1"/>
  <pageMargins left="0.5" right="0.5" top="0.75" bottom="0.5" header="0.5" footer="0.5"/>
  <pageSetup horizontalDpi="600" verticalDpi="600" orientation="landscape" scale="80" r:id="rId1"/>
</worksheet>
</file>

<file path=xl/worksheets/sheet15.xml><?xml version="1.0" encoding="utf-8"?>
<worksheet xmlns="http://schemas.openxmlformats.org/spreadsheetml/2006/main" xmlns:r="http://schemas.openxmlformats.org/officeDocument/2006/relationships">
  <dimension ref="A1:J326"/>
  <sheetViews>
    <sheetView workbookViewId="0" topLeftCell="A1">
      <selection activeCell="A3" sqref="A3:B3"/>
    </sheetView>
  </sheetViews>
  <sheetFormatPr defaultColWidth="9.7109375" defaultRowHeight="12.75"/>
  <cols>
    <col min="1" max="1" width="2.7109375" style="577" customWidth="1"/>
    <col min="2" max="2" width="68.7109375" style="275" customWidth="1"/>
    <col min="3" max="3" width="15.7109375" style="591" customWidth="1"/>
    <col min="4" max="4" width="15.7109375" style="275" customWidth="1"/>
    <col min="5" max="6" width="13.7109375" style="275" customWidth="1"/>
    <col min="7" max="7" width="15.7109375" style="118" customWidth="1"/>
    <col min="8" max="8" width="15.7109375" style="609" customWidth="1"/>
    <col min="9" max="9" width="16.7109375" style="275" customWidth="1"/>
    <col min="10" max="11" width="15.7109375" style="275" customWidth="1"/>
    <col min="12" max="12" width="11.7109375" style="275" customWidth="1"/>
    <col min="13" max="13" width="13.7109375" style="275" customWidth="1"/>
    <col min="14" max="14" width="9.7109375" style="275" customWidth="1"/>
    <col min="15" max="15" width="14.7109375" style="275" customWidth="1"/>
    <col min="16" max="16384" width="9.7109375" style="275" customWidth="1"/>
  </cols>
  <sheetData>
    <row r="1" spans="1:8" ht="15.75" customHeight="1">
      <c r="A1" s="656" t="s">
        <v>1047</v>
      </c>
      <c r="B1" s="647"/>
      <c r="C1" s="552"/>
      <c r="D1" s="553" t="s">
        <v>1048</v>
      </c>
      <c r="E1" s="553"/>
      <c r="F1" s="553"/>
      <c r="G1" s="553"/>
      <c r="H1" s="554"/>
    </row>
    <row r="2" spans="1:8" ht="15.75" customHeight="1">
      <c r="A2" s="648" t="s">
        <v>1049</v>
      </c>
      <c r="B2" s="649"/>
      <c r="C2" s="555" t="s">
        <v>1048</v>
      </c>
      <c r="D2" s="404"/>
      <c r="E2" s="404"/>
      <c r="F2" s="404"/>
      <c r="G2" s="404"/>
      <c r="H2" s="556"/>
    </row>
    <row r="3" spans="1:8" ht="15.75" customHeight="1">
      <c r="A3" s="657" t="s">
        <v>1050</v>
      </c>
      <c r="B3" s="649"/>
      <c r="C3" s="557"/>
      <c r="D3" s="558"/>
      <c r="E3" s="558"/>
      <c r="F3" s="558"/>
      <c r="G3" s="404"/>
      <c r="H3" s="556"/>
    </row>
    <row r="4" spans="1:8" ht="12.75" customHeight="1">
      <c r="A4" s="558"/>
      <c r="B4" s="558"/>
      <c r="C4" s="557"/>
      <c r="D4" s="558"/>
      <c r="E4" s="558"/>
      <c r="F4" s="558"/>
      <c r="G4" s="404"/>
      <c r="H4" s="556"/>
    </row>
    <row r="5" spans="1:10" s="118" customFormat="1" ht="12.75" customHeight="1">
      <c r="A5" s="323"/>
      <c r="B5" s="559" t="s">
        <v>1051</v>
      </c>
      <c r="C5" s="560" t="s">
        <v>1052</v>
      </c>
      <c r="D5" s="561" t="s">
        <v>940</v>
      </c>
      <c r="E5" s="561"/>
      <c r="F5" s="561"/>
      <c r="G5" s="562"/>
      <c r="H5" s="563" t="s">
        <v>940</v>
      </c>
      <c r="I5" s="564"/>
      <c r="J5" s="564"/>
    </row>
    <row r="6" spans="1:10" ht="12.75" customHeight="1">
      <c r="A6" s="565"/>
      <c r="B6" s="566" t="s">
        <v>1051</v>
      </c>
      <c r="C6" s="567" t="s">
        <v>1053</v>
      </c>
      <c r="D6" s="568">
        <v>37438</v>
      </c>
      <c r="E6" s="569" t="s">
        <v>1022</v>
      </c>
      <c r="F6" s="569" t="s">
        <v>1054</v>
      </c>
      <c r="G6" s="570" t="s">
        <v>1055</v>
      </c>
      <c r="H6" s="571">
        <v>37802</v>
      </c>
      <c r="I6" s="572"/>
      <c r="J6" s="572"/>
    </row>
    <row r="7" spans="1:10" ht="12.75" customHeight="1">
      <c r="A7" s="573" t="s">
        <v>1056</v>
      </c>
      <c r="C7" s="574" t="s">
        <v>1048</v>
      </c>
      <c r="D7" s="575"/>
      <c r="E7" s="575"/>
      <c r="F7" s="575"/>
      <c r="G7" s="575"/>
      <c r="H7" s="576"/>
      <c r="I7" s="572"/>
      <c r="J7" s="572"/>
    </row>
    <row r="8" spans="2:10" ht="12.75" customHeight="1">
      <c r="B8" s="578" t="s">
        <v>1057</v>
      </c>
      <c r="C8" s="579"/>
      <c r="D8" s="580"/>
      <c r="E8" s="580"/>
      <c r="F8" s="580"/>
      <c r="G8" s="581"/>
      <c r="H8" s="582"/>
      <c r="I8" s="572"/>
      <c r="J8" s="572"/>
    </row>
    <row r="9" spans="2:10" ht="12.75" customHeight="1">
      <c r="B9" s="583" t="s">
        <v>1058</v>
      </c>
      <c r="C9" s="584">
        <v>5903690.4</v>
      </c>
      <c r="D9" s="585">
        <v>5048413.01</v>
      </c>
      <c r="E9" s="585">
        <v>0</v>
      </c>
      <c r="F9" s="585">
        <v>0</v>
      </c>
      <c r="G9" s="586">
        <v>130080.21</v>
      </c>
      <c r="H9" s="585">
        <f>D9+E9-F9-G9</f>
        <v>4918332.8</v>
      </c>
      <c r="I9" s="572"/>
      <c r="J9" s="572"/>
    </row>
    <row r="10" spans="2:10" ht="12.75" customHeight="1">
      <c r="B10" s="583"/>
      <c r="C10" s="587"/>
      <c r="D10" s="588"/>
      <c r="E10" s="588"/>
      <c r="F10" s="588"/>
      <c r="G10" s="589"/>
      <c r="H10" s="588"/>
      <c r="I10" s="572"/>
      <c r="J10" s="572"/>
    </row>
    <row r="11" spans="2:10" ht="12.75" customHeight="1">
      <c r="B11" s="583" t="s">
        <v>1059</v>
      </c>
      <c r="C11" s="587"/>
      <c r="D11" s="588"/>
      <c r="E11" s="588"/>
      <c r="F11" s="588"/>
      <c r="G11" s="589"/>
      <c r="H11" s="588"/>
      <c r="I11" s="572"/>
      <c r="J11" s="572"/>
    </row>
    <row r="12" spans="2:10" ht="12.75" customHeight="1">
      <c r="B12" s="583" t="s">
        <v>1060</v>
      </c>
      <c r="C12" s="587">
        <v>7849723.2</v>
      </c>
      <c r="D12" s="588">
        <v>905014.52</v>
      </c>
      <c r="E12" s="588">
        <v>0</v>
      </c>
      <c r="F12" s="588">
        <v>0</v>
      </c>
      <c r="G12" s="589">
        <v>133046.15</v>
      </c>
      <c r="H12" s="588">
        <f>D12+E12-F12-G12</f>
        <v>771968.37</v>
      </c>
      <c r="I12" s="572"/>
      <c r="J12" s="572"/>
    </row>
    <row r="13" spans="2:10" ht="12.75" customHeight="1">
      <c r="B13" s="583"/>
      <c r="C13" s="587"/>
      <c r="D13" s="588"/>
      <c r="E13" s="588"/>
      <c r="F13" s="588"/>
      <c r="G13" s="589"/>
      <c r="H13" s="588"/>
      <c r="I13" s="572"/>
      <c r="J13" s="572"/>
    </row>
    <row r="14" spans="2:10" ht="12.75" customHeight="1">
      <c r="B14" s="583" t="s">
        <v>1061</v>
      </c>
      <c r="C14" s="587"/>
      <c r="D14" s="588"/>
      <c r="E14" s="588"/>
      <c r="F14" s="588"/>
      <c r="G14" s="589"/>
      <c r="H14" s="588"/>
      <c r="I14" s="572"/>
      <c r="J14" s="572"/>
    </row>
    <row r="15" spans="2:10" ht="12.75" customHeight="1">
      <c r="B15" s="583" t="s">
        <v>1062</v>
      </c>
      <c r="C15" s="587">
        <f>7950000+26895000</f>
        <v>34845000</v>
      </c>
      <c r="D15" s="588">
        <v>33640000</v>
      </c>
      <c r="E15" s="588">
        <v>0</v>
      </c>
      <c r="F15" s="588">
        <v>0</v>
      </c>
      <c r="G15" s="589">
        <f>495000+145000</f>
        <v>640000</v>
      </c>
      <c r="H15" s="588">
        <f>D15+E15-F15-G15</f>
        <v>33000000</v>
      </c>
      <c r="I15" s="572"/>
      <c r="J15" s="572"/>
    </row>
    <row r="16" spans="2:10" ht="12.75" customHeight="1">
      <c r="B16" s="583"/>
      <c r="C16" s="587"/>
      <c r="D16" s="588"/>
      <c r="E16" s="588"/>
      <c r="F16" s="588"/>
      <c r="G16" s="589"/>
      <c r="H16" s="588"/>
      <c r="I16" s="572"/>
      <c r="J16" s="572"/>
    </row>
    <row r="17" spans="2:10" ht="12.75" customHeight="1">
      <c r="B17" s="583" t="s">
        <v>1063</v>
      </c>
      <c r="C17" s="587"/>
      <c r="D17" s="588"/>
      <c r="E17" s="588"/>
      <c r="F17" s="588"/>
      <c r="G17" s="589"/>
      <c r="H17" s="588"/>
      <c r="I17" s="572"/>
      <c r="J17" s="572"/>
    </row>
    <row r="18" spans="2:10" ht="12.75" customHeight="1">
      <c r="B18" s="583" t="s">
        <v>1064</v>
      </c>
      <c r="C18" s="587"/>
      <c r="D18" s="588"/>
      <c r="E18" s="588"/>
      <c r="F18" s="588"/>
      <c r="G18" s="589"/>
      <c r="H18" s="588"/>
      <c r="I18" s="572"/>
      <c r="J18" s="572"/>
    </row>
    <row r="19" spans="2:10" ht="12.75" customHeight="1">
      <c r="B19" s="583" t="s">
        <v>1065</v>
      </c>
      <c r="C19" s="587">
        <v>2436113.91</v>
      </c>
      <c r="D19" s="588">
        <v>2326337.06</v>
      </c>
      <c r="E19" s="588">
        <v>0</v>
      </c>
      <c r="F19" s="588">
        <v>0</v>
      </c>
      <c r="G19" s="589">
        <f>45531.01+69875.42</f>
        <v>115406.43</v>
      </c>
      <c r="H19" s="588">
        <f>D19+E19-F19-G19</f>
        <v>2210930.63</v>
      </c>
      <c r="I19" s="572"/>
      <c r="J19" s="572"/>
    </row>
    <row r="20" spans="2:10" ht="12.75" customHeight="1">
      <c r="B20" s="583"/>
      <c r="C20" s="587"/>
      <c r="D20" s="588"/>
      <c r="E20" s="588"/>
      <c r="F20" s="588"/>
      <c r="G20" s="589"/>
      <c r="H20" s="588"/>
      <c r="I20" s="572"/>
      <c r="J20" s="572"/>
    </row>
    <row r="21" spans="2:10" ht="12.75" customHeight="1">
      <c r="B21" s="583" t="s">
        <v>1066</v>
      </c>
      <c r="C21" s="587"/>
      <c r="D21" s="588"/>
      <c r="E21" s="588"/>
      <c r="F21" s="588"/>
      <c r="G21" s="589"/>
      <c r="H21" s="588"/>
      <c r="I21" s="572"/>
      <c r="J21" s="572"/>
    </row>
    <row r="22" spans="2:10" ht="12.75" customHeight="1">
      <c r="B22" s="583" t="s">
        <v>1067</v>
      </c>
      <c r="C22" s="590">
        <v>13074250</v>
      </c>
      <c r="D22" s="589">
        <v>13074250</v>
      </c>
      <c r="E22" s="589">
        <v>0</v>
      </c>
      <c r="F22" s="588">
        <v>0</v>
      </c>
      <c r="G22" s="589">
        <v>193333.33</v>
      </c>
      <c r="H22" s="588">
        <f>D22+E22-F22-G22</f>
        <v>12880916.67</v>
      </c>
      <c r="I22" s="572"/>
      <c r="J22" s="572"/>
    </row>
    <row r="23" spans="1:10" ht="12.75" customHeight="1">
      <c r="A23" s="591"/>
      <c r="B23" s="583"/>
      <c r="C23" s="590"/>
      <c r="D23" s="589"/>
      <c r="E23" s="589"/>
      <c r="F23" s="588"/>
      <c r="G23" s="589"/>
      <c r="H23" s="588"/>
      <c r="I23" s="572"/>
      <c r="J23" s="572"/>
    </row>
    <row r="24" spans="1:10" ht="12.75" customHeight="1">
      <c r="A24" s="592"/>
      <c r="B24" s="583" t="s">
        <v>1066</v>
      </c>
      <c r="C24" s="590"/>
      <c r="D24" s="589"/>
      <c r="E24" s="589"/>
      <c r="F24" s="588"/>
      <c r="G24" s="589"/>
      <c r="H24" s="588"/>
      <c r="I24" s="572"/>
      <c r="J24" s="572"/>
    </row>
    <row r="25" spans="1:10" ht="12.75" customHeight="1">
      <c r="A25" s="592"/>
      <c r="B25" s="583" t="s">
        <v>1068</v>
      </c>
      <c r="C25" s="590"/>
      <c r="D25" s="589"/>
      <c r="E25" s="589"/>
      <c r="F25" s="588"/>
      <c r="G25" s="589"/>
      <c r="H25" s="588"/>
      <c r="I25" s="572"/>
      <c r="J25" s="572"/>
    </row>
    <row r="26" spans="1:10" ht="12.75" customHeight="1">
      <c r="A26" s="592"/>
      <c r="B26" s="583" t="s">
        <v>1069</v>
      </c>
      <c r="C26" s="590">
        <v>6183623.52</v>
      </c>
      <c r="D26" s="589">
        <v>6183623.52</v>
      </c>
      <c r="E26" s="589">
        <v>0</v>
      </c>
      <c r="F26" s="588">
        <v>0</v>
      </c>
      <c r="G26" s="589">
        <v>6765.06</v>
      </c>
      <c r="H26" s="588">
        <f>D26+E26-F26-G26</f>
        <v>6176858.46</v>
      </c>
      <c r="I26" s="572"/>
      <c r="J26" s="572"/>
    </row>
    <row r="27" spans="1:10" ht="12.75" customHeight="1">
      <c r="A27" s="592"/>
      <c r="B27" s="583"/>
      <c r="C27" s="590"/>
      <c r="D27" s="589"/>
      <c r="E27" s="589"/>
      <c r="F27" s="588"/>
      <c r="G27" s="589"/>
      <c r="H27" s="588"/>
      <c r="I27" s="572"/>
      <c r="J27" s="572"/>
    </row>
    <row r="28" spans="1:10" ht="12.75" customHeight="1">
      <c r="A28" s="592"/>
      <c r="B28" s="583" t="s">
        <v>1070</v>
      </c>
      <c r="C28" s="593"/>
      <c r="D28" s="594"/>
      <c r="E28" s="594"/>
      <c r="F28" s="594"/>
      <c r="G28" s="595"/>
      <c r="H28" s="596"/>
      <c r="I28" s="572"/>
      <c r="J28" s="572"/>
    </row>
    <row r="29" spans="1:10" ht="12.75" customHeight="1">
      <c r="A29" s="592"/>
      <c r="B29" s="583" t="s">
        <v>1071</v>
      </c>
      <c r="C29" s="590">
        <v>4980000</v>
      </c>
      <c r="D29" s="589">
        <v>4980000</v>
      </c>
      <c r="E29" s="589">
        <v>0</v>
      </c>
      <c r="F29" s="588">
        <v>0</v>
      </c>
      <c r="G29" s="589">
        <v>0</v>
      </c>
      <c r="H29" s="588">
        <f>D29+E29-F29-G29</f>
        <v>4980000</v>
      </c>
      <c r="I29" s="572"/>
      <c r="J29" s="572"/>
    </row>
    <row r="30" spans="1:10" ht="12.75" customHeight="1">
      <c r="A30" s="592"/>
      <c r="B30" s="583"/>
      <c r="C30" s="597"/>
      <c r="D30" s="582"/>
      <c r="E30" s="582"/>
      <c r="F30" s="582"/>
      <c r="G30" s="598"/>
      <c r="H30" s="582"/>
      <c r="I30" s="572"/>
      <c r="J30" s="572"/>
    </row>
    <row r="31" spans="1:10" s="604" customFormat="1" ht="12.75" customHeight="1">
      <c r="A31" s="524"/>
      <c r="B31" s="599" t="s">
        <v>1072</v>
      </c>
      <c r="C31" s="600">
        <f aca="true" t="shared" si="0" ref="C31:H31">SUM(C8:C30)</f>
        <v>75272401.03</v>
      </c>
      <c r="D31" s="601">
        <f t="shared" si="0"/>
        <v>66157638.11</v>
      </c>
      <c r="E31" s="602">
        <f t="shared" si="0"/>
        <v>0</v>
      </c>
      <c r="F31" s="602">
        <f t="shared" si="0"/>
        <v>0</v>
      </c>
      <c r="G31" s="602">
        <f t="shared" si="0"/>
        <v>1218631.1800000002</v>
      </c>
      <c r="H31" s="601">
        <f t="shared" si="0"/>
        <v>64939006.93000001</v>
      </c>
      <c r="I31" s="603"/>
      <c r="J31" s="603"/>
    </row>
    <row r="32" spans="1:10" ht="12.75" customHeight="1">
      <c r="A32" s="591"/>
      <c r="B32" s="611"/>
      <c r="C32" s="611"/>
      <c r="D32" s="606"/>
      <c r="E32" s="606"/>
      <c r="F32" s="606"/>
      <c r="G32" s="564"/>
      <c r="H32" s="607"/>
      <c r="I32" s="572"/>
      <c r="J32" s="572"/>
    </row>
    <row r="33" spans="1:10" ht="12.75" customHeight="1">
      <c r="A33" s="591"/>
      <c r="B33" s="605"/>
      <c r="C33" s="605"/>
      <c r="D33" s="606"/>
      <c r="E33" s="606"/>
      <c r="F33" s="606"/>
      <c r="G33" s="608"/>
      <c r="H33" s="607"/>
      <c r="I33" s="572"/>
      <c r="J33" s="572"/>
    </row>
    <row r="34" spans="1:3" ht="12.75" customHeight="1">
      <c r="A34" s="591"/>
      <c r="B34" s="384"/>
      <c r="C34" s="384"/>
    </row>
    <row r="35" spans="1:7" ht="12.75" customHeight="1">
      <c r="A35" s="591"/>
      <c r="B35" s="384"/>
      <c r="C35" s="384"/>
      <c r="G35" s="610"/>
    </row>
    <row r="36" spans="1:3" ht="12.75" customHeight="1">
      <c r="A36" s="591"/>
      <c r="B36" s="384"/>
      <c r="C36" s="384"/>
    </row>
    <row r="37" spans="1:3" ht="12.75" customHeight="1">
      <c r="A37" s="591"/>
      <c r="B37" s="384"/>
      <c r="C37" s="384"/>
    </row>
    <row r="38" spans="1:3" ht="12.75" customHeight="1">
      <c r="A38" s="591"/>
      <c r="B38" s="384"/>
      <c r="C38" s="384"/>
    </row>
    <row r="39" spans="1:3" ht="12.75" customHeight="1">
      <c r="A39" s="591"/>
      <c r="B39" s="384"/>
      <c r="C39" s="384"/>
    </row>
    <row r="40" spans="1:3" ht="12.75" customHeight="1">
      <c r="A40" s="591"/>
      <c r="B40" s="384"/>
      <c r="C40" s="384"/>
    </row>
    <row r="41" spans="1:3" ht="12.75" customHeight="1">
      <c r="A41" s="591"/>
      <c r="B41" s="384"/>
      <c r="C41" s="384"/>
    </row>
    <row r="42" spans="1:3" ht="12.75">
      <c r="A42" s="591"/>
      <c r="B42" s="384"/>
      <c r="C42" s="384"/>
    </row>
    <row r="43" spans="1:3" ht="12.75">
      <c r="A43" s="591"/>
      <c r="B43" s="384"/>
      <c r="C43" s="384"/>
    </row>
    <row r="44" spans="1:3" ht="12.75">
      <c r="A44" s="591"/>
      <c r="B44" s="384"/>
      <c r="C44" s="384"/>
    </row>
    <row r="45" spans="1:3" ht="12.75">
      <c r="A45" s="591"/>
      <c r="B45" s="384"/>
      <c r="C45" s="384"/>
    </row>
    <row r="46" spans="1:3" ht="12.75">
      <c r="A46" s="591"/>
      <c r="B46" s="384"/>
      <c r="C46" s="384"/>
    </row>
    <row r="47" spans="1:3" ht="12.75">
      <c r="A47" s="591"/>
      <c r="B47" s="384"/>
      <c r="C47" s="384"/>
    </row>
    <row r="48" spans="1:3" ht="12.75">
      <c r="A48" s="591"/>
      <c r="B48" s="384"/>
      <c r="C48" s="384"/>
    </row>
    <row r="49" spans="1:3" ht="12.75">
      <c r="A49" s="591"/>
      <c r="B49" s="384"/>
      <c r="C49" s="384"/>
    </row>
    <row r="50" spans="1:3" ht="12.75">
      <c r="A50" s="591"/>
      <c r="B50" s="384"/>
      <c r="C50" s="384"/>
    </row>
    <row r="51" spans="1:3" ht="12.75">
      <c r="A51" s="591"/>
      <c r="B51" s="384"/>
      <c r="C51" s="384"/>
    </row>
    <row r="52" spans="1:3" ht="12.75">
      <c r="A52" s="591"/>
      <c r="B52" s="384"/>
      <c r="C52" s="384"/>
    </row>
    <row r="53" spans="1:3" ht="12.75">
      <c r="A53" s="591"/>
      <c r="B53" s="384"/>
      <c r="C53" s="384"/>
    </row>
    <row r="54" spans="1:3" ht="12.75">
      <c r="A54" s="591"/>
      <c r="B54" s="384"/>
      <c r="C54" s="384"/>
    </row>
    <row r="55" spans="1:3" ht="12.75">
      <c r="A55" s="591"/>
      <c r="B55" s="384"/>
      <c r="C55" s="384"/>
    </row>
    <row r="56" spans="1:3" ht="12.75">
      <c r="A56" s="591"/>
      <c r="B56" s="384"/>
      <c r="C56" s="384"/>
    </row>
    <row r="57" spans="1:3" ht="12.75">
      <c r="A57" s="591"/>
      <c r="B57" s="384"/>
      <c r="C57" s="384"/>
    </row>
    <row r="58" spans="1:3" ht="12.75">
      <c r="A58" s="591"/>
      <c r="B58" s="384"/>
      <c r="C58" s="384"/>
    </row>
    <row r="59" spans="1:3" ht="12.75">
      <c r="A59" s="591"/>
      <c r="B59" s="384"/>
      <c r="C59" s="384"/>
    </row>
    <row r="60" spans="1:3" ht="12.75">
      <c r="A60" s="591"/>
      <c r="B60" s="384"/>
      <c r="C60" s="384"/>
    </row>
    <row r="61" spans="1:3" ht="12.75">
      <c r="A61" s="591"/>
      <c r="B61" s="384"/>
      <c r="C61" s="384"/>
    </row>
    <row r="62" spans="1:3" ht="12.75">
      <c r="A62" s="591"/>
      <c r="B62" s="384"/>
      <c r="C62" s="384"/>
    </row>
    <row r="63" spans="1:3" ht="12.75">
      <c r="A63" s="591"/>
      <c r="B63" s="384"/>
      <c r="C63" s="384"/>
    </row>
    <row r="64" spans="1:3" ht="12.75">
      <c r="A64" s="591"/>
      <c r="B64" s="384"/>
      <c r="C64" s="384"/>
    </row>
    <row r="65" spans="1:3" ht="12.75">
      <c r="A65" s="591"/>
      <c r="B65" s="384"/>
      <c r="C65" s="384"/>
    </row>
    <row r="66" spans="1:3" ht="12.75">
      <c r="A66" s="591"/>
      <c r="B66" s="384"/>
      <c r="C66" s="384"/>
    </row>
    <row r="67" spans="1:3" ht="12.75">
      <c r="A67" s="591"/>
      <c r="B67" s="384"/>
      <c r="C67" s="384"/>
    </row>
    <row r="68" spans="1:3" ht="12.75">
      <c r="A68" s="591"/>
      <c r="B68" s="384"/>
      <c r="C68" s="384"/>
    </row>
    <row r="69" spans="1:3" ht="12.75">
      <c r="A69" s="591"/>
      <c r="B69" s="384"/>
      <c r="C69" s="384"/>
    </row>
    <row r="70" spans="1:3" ht="12.75">
      <c r="A70" s="591"/>
      <c r="B70" s="384"/>
      <c r="C70" s="384"/>
    </row>
    <row r="71" spans="1:3" ht="12.75">
      <c r="A71" s="591"/>
      <c r="B71" s="384"/>
      <c r="C71" s="384"/>
    </row>
    <row r="72" spans="1:3" ht="12.75">
      <c r="A72" s="591"/>
      <c r="B72" s="384"/>
      <c r="C72" s="384"/>
    </row>
    <row r="73" spans="1:3" ht="12.75">
      <c r="A73" s="591"/>
      <c r="B73" s="384"/>
      <c r="C73" s="384"/>
    </row>
    <row r="74" spans="1:3" ht="12.75">
      <c r="A74" s="591"/>
      <c r="B74" s="384"/>
      <c r="C74" s="384"/>
    </row>
    <row r="75" spans="1:3" ht="12.75">
      <c r="A75" s="591"/>
      <c r="B75" s="384"/>
      <c r="C75" s="384"/>
    </row>
    <row r="76" spans="1:3" ht="12.75">
      <c r="A76" s="591"/>
      <c r="B76" s="384"/>
      <c r="C76" s="384"/>
    </row>
    <row r="77" spans="1:3" ht="12.75">
      <c r="A77" s="591"/>
      <c r="B77" s="384"/>
      <c r="C77" s="384"/>
    </row>
    <row r="78" spans="1:3" ht="12.75">
      <c r="A78" s="591"/>
      <c r="B78" s="384"/>
      <c r="C78" s="384"/>
    </row>
    <row r="79" spans="1:3" ht="12.75">
      <c r="A79" s="591"/>
      <c r="B79" s="384"/>
      <c r="C79" s="384"/>
    </row>
    <row r="80" spans="1:3" ht="12.75">
      <c r="A80" s="591"/>
      <c r="B80" s="384"/>
      <c r="C80" s="384"/>
    </row>
    <row r="81" spans="1:3" ht="12.75">
      <c r="A81" s="591"/>
      <c r="B81" s="384"/>
      <c r="C81" s="384"/>
    </row>
    <row r="82" spans="1:3" ht="12.75">
      <c r="A82" s="591"/>
      <c r="B82" s="384"/>
      <c r="C82" s="384"/>
    </row>
    <row r="83" spans="1:3" ht="12.75">
      <c r="A83" s="591"/>
      <c r="B83" s="384"/>
      <c r="C83" s="384"/>
    </row>
    <row r="84" spans="1:3" ht="12.75">
      <c r="A84" s="591"/>
      <c r="B84" s="384"/>
      <c r="C84" s="384"/>
    </row>
    <row r="85" spans="1:3" ht="12.75">
      <c r="A85" s="591"/>
      <c r="B85" s="384"/>
      <c r="C85" s="384"/>
    </row>
    <row r="86" spans="1:3" ht="12.75">
      <c r="A86" s="591"/>
      <c r="B86" s="384"/>
      <c r="C86" s="384"/>
    </row>
    <row r="87" spans="1:3" ht="12.75">
      <c r="A87" s="591"/>
      <c r="B87" s="384"/>
      <c r="C87" s="384"/>
    </row>
    <row r="88" spans="1:3" ht="12.75">
      <c r="A88" s="591"/>
      <c r="B88" s="384"/>
      <c r="C88" s="384"/>
    </row>
    <row r="89" spans="1:3" ht="12.75">
      <c r="A89" s="591"/>
      <c r="B89" s="384"/>
      <c r="C89" s="384"/>
    </row>
    <row r="90" spans="1:3" ht="12.75">
      <c r="A90" s="591"/>
      <c r="B90" s="384"/>
      <c r="C90" s="384"/>
    </row>
    <row r="91" spans="1:3" ht="12.75">
      <c r="A91" s="591"/>
      <c r="B91" s="384"/>
      <c r="C91" s="384"/>
    </row>
    <row r="92" spans="1:3" ht="12.75">
      <c r="A92" s="591"/>
      <c r="B92" s="384"/>
      <c r="C92" s="384"/>
    </row>
    <row r="93" spans="1:3" ht="12.75">
      <c r="A93" s="591"/>
      <c r="B93" s="384"/>
      <c r="C93" s="384"/>
    </row>
    <row r="94" spans="1:3" ht="12.75">
      <c r="A94" s="591"/>
      <c r="B94" s="384"/>
      <c r="C94" s="384"/>
    </row>
    <row r="95" spans="1:3" ht="12.75">
      <c r="A95" s="591"/>
      <c r="B95" s="384"/>
      <c r="C95" s="384"/>
    </row>
    <row r="96" spans="1:3" ht="12.75">
      <c r="A96" s="591"/>
      <c r="B96" s="384"/>
      <c r="C96" s="384"/>
    </row>
    <row r="97" spans="1:3" ht="12.75">
      <c r="A97" s="591"/>
      <c r="B97" s="384"/>
      <c r="C97" s="384"/>
    </row>
    <row r="98" spans="1:3" ht="12.75">
      <c r="A98" s="591"/>
      <c r="B98" s="384"/>
      <c r="C98" s="384"/>
    </row>
    <row r="99" spans="1:3" ht="12.75">
      <c r="A99" s="591"/>
      <c r="B99" s="384"/>
      <c r="C99" s="384"/>
    </row>
    <row r="100" spans="1:3" ht="12.75">
      <c r="A100" s="591"/>
      <c r="B100" s="384"/>
      <c r="C100" s="384"/>
    </row>
    <row r="101" spans="1:3" ht="12.75">
      <c r="A101" s="591"/>
      <c r="B101" s="384"/>
      <c r="C101" s="384"/>
    </row>
    <row r="102" spans="1:3" ht="12.75">
      <c r="A102" s="591"/>
      <c r="B102" s="384"/>
      <c r="C102" s="384"/>
    </row>
    <row r="103" spans="1:3" ht="12.75">
      <c r="A103" s="591"/>
      <c r="B103" s="384"/>
      <c r="C103" s="384"/>
    </row>
    <row r="104" spans="1:3" ht="12.75">
      <c r="A104" s="591"/>
      <c r="B104" s="384"/>
      <c r="C104" s="384"/>
    </row>
    <row r="105" spans="1:3" ht="12.75">
      <c r="A105" s="591"/>
      <c r="B105" s="384"/>
      <c r="C105" s="384"/>
    </row>
    <row r="106" spans="1:3" ht="12.75">
      <c r="A106" s="591"/>
      <c r="B106" s="384"/>
      <c r="C106" s="384"/>
    </row>
    <row r="107" spans="1:3" ht="12.75">
      <c r="A107" s="591"/>
      <c r="B107" s="384"/>
      <c r="C107" s="384"/>
    </row>
    <row r="108" spans="1:3" ht="12.75">
      <c r="A108" s="591"/>
      <c r="B108" s="384"/>
      <c r="C108" s="384"/>
    </row>
    <row r="109" spans="1:3" ht="12.75">
      <c r="A109" s="591"/>
      <c r="B109" s="384"/>
      <c r="C109" s="384"/>
    </row>
    <row r="110" spans="1:3" ht="12.75">
      <c r="A110" s="591"/>
      <c r="B110" s="384"/>
      <c r="C110" s="384"/>
    </row>
    <row r="111" spans="1:3" ht="12.75">
      <c r="A111" s="591"/>
      <c r="B111" s="384"/>
      <c r="C111" s="384"/>
    </row>
    <row r="112" spans="1:3" ht="12.75">
      <c r="A112" s="591"/>
      <c r="B112" s="384"/>
      <c r="C112" s="384"/>
    </row>
    <row r="113" spans="1:3" ht="12.75">
      <c r="A113" s="591"/>
      <c r="B113" s="384"/>
      <c r="C113" s="384"/>
    </row>
    <row r="114" spans="1:3" ht="12.75">
      <c r="A114" s="591"/>
      <c r="B114" s="384"/>
      <c r="C114" s="384"/>
    </row>
    <row r="115" spans="1:3" ht="12.75">
      <c r="A115" s="591"/>
      <c r="B115" s="384"/>
      <c r="C115" s="384"/>
    </row>
    <row r="116" spans="2:3" ht="12.75">
      <c r="B116" s="384"/>
      <c r="C116" s="384"/>
    </row>
    <row r="117" spans="2:3" ht="12.75">
      <c r="B117" s="384"/>
      <c r="C117" s="384"/>
    </row>
    <row r="118" spans="2:3" ht="12.75">
      <c r="B118" s="384"/>
      <c r="C118" s="384"/>
    </row>
    <row r="119" spans="2:3" ht="12.75">
      <c r="B119" s="384"/>
      <c r="C119" s="384"/>
    </row>
    <row r="120" spans="2:3" ht="12.75">
      <c r="B120" s="384"/>
      <c r="C120" s="384"/>
    </row>
    <row r="121" spans="2:3" ht="12.75">
      <c r="B121" s="384"/>
      <c r="C121" s="384"/>
    </row>
    <row r="122" spans="2:3" ht="12.75">
      <c r="B122" s="384"/>
      <c r="C122" s="384"/>
    </row>
    <row r="123" spans="2:3" ht="12.75">
      <c r="B123" s="384"/>
      <c r="C123" s="384"/>
    </row>
    <row r="124" spans="2:3" ht="12.75">
      <c r="B124" s="384"/>
      <c r="C124" s="384"/>
    </row>
    <row r="125" spans="2:3" ht="12.75">
      <c r="B125" s="384"/>
      <c r="C125" s="384"/>
    </row>
    <row r="126" spans="2:3" ht="12.75">
      <c r="B126" s="384"/>
      <c r="C126" s="384"/>
    </row>
    <row r="127" spans="2:3" ht="12.75">
      <c r="B127" s="384"/>
      <c r="C127" s="384"/>
    </row>
    <row r="128" spans="2:3" ht="12.75">
      <c r="B128" s="384"/>
      <c r="C128" s="384"/>
    </row>
    <row r="129" spans="2:3" ht="12.75">
      <c r="B129" s="384"/>
      <c r="C129" s="384"/>
    </row>
    <row r="130" spans="2:3" ht="12.75">
      <c r="B130" s="384"/>
      <c r="C130" s="384"/>
    </row>
    <row r="131" spans="2:3" ht="12.75">
      <c r="B131" s="384"/>
      <c r="C131" s="384"/>
    </row>
    <row r="132" spans="2:3" ht="12.75">
      <c r="B132" s="384"/>
      <c r="C132" s="384"/>
    </row>
    <row r="133" spans="2:3" ht="12.75">
      <c r="B133" s="384"/>
      <c r="C133" s="384"/>
    </row>
    <row r="134" spans="2:3" ht="12.75">
      <c r="B134" s="384"/>
      <c r="C134" s="384"/>
    </row>
    <row r="135" spans="2:3" ht="12.75">
      <c r="B135" s="384"/>
      <c r="C135" s="384"/>
    </row>
    <row r="136" spans="2:3" ht="12.75">
      <c r="B136" s="384"/>
      <c r="C136" s="384"/>
    </row>
    <row r="137" spans="2:3" ht="12.75">
      <c r="B137" s="384"/>
      <c r="C137" s="384"/>
    </row>
    <row r="138" spans="2:3" ht="12.75">
      <c r="B138" s="384"/>
      <c r="C138" s="384"/>
    </row>
    <row r="139" spans="2:3" ht="12.75">
      <c r="B139" s="384"/>
      <c r="C139" s="384"/>
    </row>
    <row r="140" spans="2:3" ht="12.75">
      <c r="B140" s="384"/>
      <c r="C140" s="384"/>
    </row>
    <row r="141" spans="2:3" ht="12.75">
      <c r="B141" s="384"/>
      <c r="C141" s="384"/>
    </row>
    <row r="142" spans="2:3" ht="12.75">
      <c r="B142" s="384"/>
      <c r="C142" s="384"/>
    </row>
    <row r="143" spans="2:3" ht="12.75">
      <c r="B143" s="384"/>
      <c r="C143" s="384"/>
    </row>
    <row r="144" spans="2:3" ht="12.75">
      <c r="B144" s="384"/>
      <c r="C144" s="384"/>
    </row>
    <row r="145" spans="2:3" ht="12.75">
      <c r="B145" s="384"/>
      <c r="C145" s="384"/>
    </row>
    <row r="146" spans="2:3" ht="12.75">
      <c r="B146" s="384"/>
      <c r="C146" s="384"/>
    </row>
    <row r="147" spans="2:3" ht="12.75">
      <c r="B147" s="384"/>
      <c r="C147" s="384"/>
    </row>
    <row r="148" spans="2:3" ht="12.75">
      <c r="B148" s="384"/>
      <c r="C148" s="384"/>
    </row>
    <row r="149" spans="2:3" ht="12.75">
      <c r="B149" s="384"/>
      <c r="C149" s="384"/>
    </row>
    <row r="150" spans="2:3" ht="12.75">
      <c r="B150" s="384"/>
      <c r="C150" s="384"/>
    </row>
    <row r="151" spans="2:3" ht="12.75">
      <c r="B151" s="384"/>
      <c r="C151" s="384"/>
    </row>
    <row r="152" spans="2:3" ht="12.75">
      <c r="B152" s="384"/>
      <c r="C152" s="384"/>
    </row>
    <row r="153" spans="2:3" ht="12.75">
      <c r="B153" s="384"/>
      <c r="C153" s="384"/>
    </row>
    <row r="154" spans="2:3" ht="12.75">
      <c r="B154" s="384"/>
      <c r="C154" s="384"/>
    </row>
    <row r="155" spans="2:3" ht="12.75">
      <c r="B155" s="384"/>
      <c r="C155" s="384"/>
    </row>
    <row r="156" spans="2:3" ht="12.75">
      <c r="B156" s="384"/>
      <c r="C156" s="384"/>
    </row>
    <row r="157" spans="2:3" ht="12.75">
      <c r="B157" s="384"/>
      <c r="C157" s="384"/>
    </row>
    <row r="158" spans="2:3" ht="12.75">
      <c r="B158" s="384"/>
      <c r="C158" s="384"/>
    </row>
    <row r="159" spans="2:3" ht="12.75">
      <c r="B159" s="384"/>
      <c r="C159" s="384"/>
    </row>
    <row r="160" spans="2:3" ht="12.75">
      <c r="B160" s="384"/>
      <c r="C160" s="384"/>
    </row>
    <row r="161" spans="2:3" ht="12.75">
      <c r="B161" s="384"/>
      <c r="C161" s="384"/>
    </row>
    <row r="162" spans="2:3" ht="12.75">
      <c r="B162" s="384"/>
      <c r="C162" s="384"/>
    </row>
    <row r="163" spans="2:3" ht="12.75">
      <c r="B163" s="384"/>
      <c r="C163" s="384"/>
    </row>
    <row r="164" spans="2:3" ht="12.75">
      <c r="B164" s="384"/>
      <c r="C164" s="384"/>
    </row>
    <row r="165" spans="2:3" ht="12.75">
      <c r="B165" s="384"/>
      <c r="C165" s="384"/>
    </row>
    <row r="166" spans="2:3" ht="12.75">
      <c r="B166" s="384"/>
      <c r="C166" s="384"/>
    </row>
    <row r="167" spans="2:3" ht="12.75">
      <c r="B167" s="384"/>
      <c r="C167" s="384"/>
    </row>
    <row r="168" spans="2:3" ht="12.75">
      <c r="B168" s="384"/>
      <c r="C168" s="384"/>
    </row>
    <row r="169" spans="2:3" ht="12.75">
      <c r="B169" s="384"/>
      <c r="C169" s="384"/>
    </row>
    <row r="170" spans="2:3" ht="12.75">
      <c r="B170" s="384"/>
      <c r="C170" s="384"/>
    </row>
    <row r="171" spans="2:3" ht="12.75">
      <c r="B171" s="384"/>
      <c r="C171" s="384"/>
    </row>
    <row r="172" spans="2:3" ht="12.75">
      <c r="B172" s="384"/>
      <c r="C172" s="384"/>
    </row>
    <row r="173" spans="2:3" ht="12.75">
      <c r="B173" s="384"/>
      <c r="C173" s="384"/>
    </row>
    <row r="174" spans="2:3" ht="12.75">
      <c r="B174" s="384"/>
      <c r="C174" s="384"/>
    </row>
    <row r="175" spans="2:3" ht="12.75">
      <c r="B175" s="384"/>
      <c r="C175" s="384"/>
    </row>
    <row r="176" spans="2:3" ht="12.75">
      <c r="B176" s="384"/>
      <c r="C176" s="384"/>
    </row>
    <row r="177" spans="2:3" ht="12.75">
      <c r="B177" s="384"/>
      <c r="C177" s="384"/>
    </row>
    <row r="178" spans="2:3" ht="12.75">
      <c r="B178" s="384"/>
      <c r="C178" s="384"/>
    </row>
    <row r="179" spans="2:3" ht="12.75">
      <c r="B179" s="384"/>
      <c r="C179" s="384"/>
    </row>
    <row r="180" spans="2:3" ht="12.75">
      <c r="B180" s="384"/>
      <c r="C180" s="384"/>
    </row>
    <row r="181" spans="2:3" ht="12.75">
      <c r="B181" s="384"/>
      <c r="C181" s="384"/>
    </row>
    <row r="182" spans="2:3" ht="12.75">
      <c r="B182" s="384"/>
      <c r="C182" s="384"/>
    </row>
    <row r="183" spans="2:3" ht="12.75">
      <c r="B183" s="384"/>
      <c r="C183" s="384"/>
    </row>
    <row r="184" spans="2:3" ht="12.75">
      <c r="B184" s="384"/>
      <c r="C184" s="384"/>
    </row>
    <row r="185" spans="2:3" ht="12.75">
      <c r="B185" s="384"/>
      <c r="C185" s="384"/>
    </row>
    <row r="186" spans="2:3" ht="12.75">
      <c r="B186" s="384"/>
      <c r="C186" s="384"/>
    </row>
    <row r="187" spans="2:3" ht="12.75">
      <c r="B187" s="384"/>
      <c r="C187" s="384"/>
    </row>
    <row r="188" spans="2:3" ht="12.75">
      <c r="B188" s="384"/>
      <c r="C188" s="384"/>
    </row>
    <row r="189" spans="2:3" ht="12.75">
      <c r="B189" s="384"/>
      <c r="C189" s="384"/>
    </row>
    <row r="190" spans="2:3" ht="12.75">
      <c r="B190" s="384"/>
      <c r="C190" s="384"/>
    </row>
    <row r="191" spans="2:3" ht="12.75">
      <c r="B191" s="384"/>
      <c r="C191" s="384"/>
    </row>
    <row r="192" spans="2:3" ht="12.75">
      <c r="B192" s="384"/>
      <c r="C192" s="384"/>
    </row>
    <row r="193" spans="2:3" ht="12.75">
      <c r="B193" s="384"/>
      <c r="C193" s="384"/>
    </row>
    <row r="194" spans="2:3" ht="12.75">
      <c r="B194" s="384"/>
      <c r="C194" s="384"/>
    </row>
    <row r="195" spans="2:3" ht="12.75">
      <c r="B195" s="384"/>
      <c r="C195" s="384"/>
    </row>
    <row r="196" spans="2:3" ht="12.75">
      <c r="B196" s="384"/>
      <c r="C196" s="384"/>
    </row>
    <row r="197" spans="2:3" ht="12.75">
      <c r="B197" s="384"/>
      <c r="C197" s="384"/>
    </row>
    <row r="198" spans="2:3" ht="12.75">
      <c r="B198" s="384"/>
      <c r="C198" s="384"/>
    </row>
    <row r="199" spans="2:3" ht="12.75">
      <c r="B199" s="384"/>
      <c r="C199" s="384"/>
    </row>
    <row r="200" spans="2:3" ht="12.75">
      <c r="B200" s="384"/>
      <c r="C200" s="384"/>
    </row>
    <row r="201" spans="2:3" ht="12.75">
      <c r="B201" s="384"/>
      <c r="C201" s="384"/>
    </row>
    <row r="202" spans="2:3" ht="12.75">
      <c r="B202" s="384"/>
      <c r="C202" s="384"/>
    </row>
    <row r="203" spans="2:3" ht="12.75">
      <c r="B203" s="384"/>
      <c r="C203" s="384"/>
    </row>
    <row r="204" spans="2:3" ht="12.75">
      <c r="B204" s="384"/>
      <c r="C204" s="384"/>
    </row>
    <row r="205" spans="2:3" ht="12.75">
      <c r="B205" s="384"/>
      <c r="C205" s="384"/>
    </row>
    <row r="206" spans="2:3" ht="12.75">
      <c r="B206" s="384"/>
      <c r="C206" s="384"/>
    </row>
    <row r="207" spans="2:3" ht="12.75">
      <c r="B207" s="384"/>
      <c r="C207" s="384"/>
    </row>
    <row r="208" spans="2:3" ht="12.75">
      <c r="B208" s="384"/>
      <c r="C208" s="384"/>
    </row>
    <row r="209" spans="2:3" ht="12.75">
      <c r="B209" s="384"/>
      <c r="C209" s="384"/>
    </row>
    <row r="210" spans="2:3" ht="12.75">
      <c r="B210" s="384"/>
      <c r="C210" s="384"/>
    </row>
    <row r="211" spans="2:3" ht="12.75">
      <c r="B211" s="384"/>
      <c r="C211" s="384"/>
    </row>
    <row r="212" spans="2:3" ht="12.75">
      <c r="B212" s="384"/>
      <c r="C212" s="384"/>
    </row>
    <row r="213" spans="2:3" ht="12.75">
      <c r="B213" s="384"/>
      <c r="C213" s="384"/>
    </row>
    <row r="214" spans="2:3" ht="12.75">
      <c r="B214" s="384"/>
      <c r="C214" s="384"/>
    </row>
    <row r="215" spans="2:3" ht="12.75">
      <c r="B215" s="384"/>
      <c r="C215" s="384"/>
    </row>
    <row r="216" spans="2:3" ht="12.75">
      <c r="B216" s="384"/>
      <c r="C216" s="384"/>
    </row>
    <row r="217" spans="2:3" ht="12.75">
      <c r="B217" s="384"/>
      <c r="C217" s="384"/>
    </row>
    <row r="218" spans="2:3" ht="12.75">
      <c r="B218" s="384"/>
      <c r="C218" s="384"/>
    </row>
    <row r="219" spans="2:3" ht="12.75">
      <c r="B219" s="384"/>
      <c r="C219" s="384"/>
    </row>
    <row r="220" spans="2:3" ht="12.75">
      <c r="B220" s="384"/>
      <c r="C220" s="384"/>
    </row>
    <row r="221" spans="2:3" ht="12.75">
      <c r="B221" s="384"/>
      <c r="C221" s="384"/>
    </row>
    <row r="222" spans="2:3" ht="12.75">
      <c r="B222" s="384"/>
      <c r="C222" s="384"/>
    </row>
    <row r="223" spans="2:3" ht="12.75">
      <c r="B223" s="384"/>
      <c r="C223" s="384"/>
    </row>
    <row r="224" spans="2:3" ht="12.75">
      <c r="B224" s="384"/>
      <c r="C224" s="384"/>
    </row>
    <row r="225" spans="2:3" ht="12.75">
      <c r="B225" s="384"/>
      <c r="C225" s="384"/>
    </row>
    <row r="226" spans="2:3" ht="12.75">
      <c r="B226" s="384"/>
      <c r="C226" s="384"/>
    </row>
    <row r="227" spans="2:3" ht="12.75">
      <c r="B227" s="384"/>
      <c r="C227" s="384"/>
    </row>
    <row r="228" spans="2:3" ht="12.75">
      <c r="B228" s="384"/>
      <c r="C228" s="384"/>
    </row>
    <row r="229" spans="2:3" ht="12.75">
      <c r="B229" s="384"/>
      <c r="C229" s="384"/>
    </row>
    <row r="230" spans="2:3" ht="12.75">
      <c r="B230" s="384"/>
      <c r="C230" s="384"/>
    </row>
    <row r="231" spans="2:3" ht="12.75">
      <c r="B231" s="384"/>
      <c r="C231" s="384"/>
    </row>
    <row r="232" spans="2:3" ht="12.75">
      <c r="B232" s="384"/>
      <c r="C232" s="384"/>
    </row>
    <row r="233" spans="2:3" ht="12.75">
      <c r="B233" s="384"/>
      <c r="C233" s="384"/>
    </row>
    <row r="234" spans="2:3" ht="12.75">
      <c r="B234" s="384"/>
      <c r="C234" s="384"/>
    </row>
    <row r="235" spans="2:3" ht="12.75">
      <c r="B235" s="384"/>
      <c r="C235" s="384"/>
    </row>
    <row r="236" spans="2:3" ht="12.75">
      <c r="B236" s="384"/>
      <c r="C236" s="384"/>
    </row>
    <row r="237" spans="2:3" ht="12.75">
      <c r="B237" s="384"/>
      <c r="C237" s="384"/>
    </row>
    <row r="238" spans="2:3" ht="12.75">
      <c r="B238" s="384"/>
      <c r="C238" s="384"/>
    </row>
    <row r="239" spans="2:3" ht="12.75">
      <c r="B239" s="384"/>
      <c r="C239" s="384"/>
    </row>
    <row r="240" spans="2:3" ht="12.75">
      <c r="B240" s="384"/>
      <c r="C240" s="384"/>
    </row>
    <row r="241" spans="2:3" ht="12.75">
      <c r="B241" s="384"/>
      <c r="C241" s="384"/>
    </row>
    <row r="242" spans="2:3" ht="12.75">
      <c r="B242" s="384"/>
      <c r="C242" s="384"/>
    </row>
    <row r="243" spans="2:3" ht="12.75">
      <c r="B243" s="384"/>
      <c r="C243" s="384"/>
    </row>
    <row r="244" spans="2:3" ht="12.75">
      <c r="B244" s="384"/>
      <c r="C244" s="384"/>
    </row>
    <row r="245" spans="2:3" ht="12.75">
      <c r="B245" s="384"/>
      <c r="C245" s="384"/>
    </row>
    <row r="246" spans="2:3" ht="12.75">
      <c r="B246" s="384"/>
      <c r="C246" s="384"/>
    </row>
    <row r="247" spans="2:3" ht="12.75">
      <c r="B247" s="384"/>
      <c r="C247" s="384"/>
    </row>
    <row r="248" spans="2:3" ht="12.75">
      <c r="B248" s="384"/>
      <c r="C248" s="384"/>
    </row>
    <row r="249" spans="2:3" ht="12.75">
      <c r="B249" s="384"/>
      <c r="C249" s="384"/>
    </row>
    <row r="250" spans="2:3" ht="12.75">
      <c r="B250" s="384"/>
      <c r="C250" s="384"/>
    </row>
    <row r="251" spans="2:3" ht="12.75">
      <c r="B251" s="384"/>
      <c r="C251" s="384"/>
    </row>
    <row r="252" spans="2:3" ht="12.75">
      <c r="B252" s="384"/>
      <c r="C252" s="384"/>
    </row>
    <row r="253" spans="2:3" ht="12.75">
      <c r="B253" s="384"/>
      <c r="C253" s="384"/>
    </row>
    <row r="254" spans="2:3" ht="12.75">
      <c r="B254" s="384"/>
      <c r="C254" s="384"/>
    </row>
    <row r="255" spans="2:3" ht="12.75">
      <c r="B255" s="384"/>
      <c r="C255" s="384"/>
    </row>
    <row r="256" spans="2:3" ht="12.75">
      <c r="B256" s="384"/>
      <c r="C256" s="384"/>
    </row>
    <row r="257" spans="2:3" ht="12.75">
      <c r="B257" s="384"/>
      <c r="C257" s="384"/>
    </row>
    <row r="258" spans="2:3" ht="12.75">
      <c r="B258" s="384"/>
      <c r="C258" s="384"/>
    </row>
    <row r="259" spans="2:3" ht="12.75">
      <c r="B259" s="384"/>
      <c r="C259" s="384"/>
    </row>
    <row r="260" spans="2:3" ht="12.75">
      <c r="B260" s="384"/>
      <c r="C260" s="384"/>
    </row>
    <row r="261" spans="2:3" ht="12.75">
      <c r="B261" s="384"/>
      <c r="C261" s="384"/>
    </row>
    <row r="262" spans="2:3" ht="12.75">
      <c r="B262" s="384"/>
      <c r="C262" s="384"/>
    </row>
    <row r="263" spans="2:3" ht="12.75">
      <c r="B263" s="384"/>
      <c r="C263" s="384"/>
    </row>
    <row r="264" spans="2:3" ht="12.75">
      <c r="B264" s="384"/>
      <c r="C264" s="384"/>
    </row>
    <row r="265" spans="2:3" ht="12.75">
      <c r="B265" s="384"/>
      <c r="C265" s="384"/>
    </row>
    <row r="266" spans="2:3" ht="12.75">
      <c r="B266" s="384"/>
      <c r="C266" s="384"/>
    </row>
    <row r="267" spans="2:3" ht="12.75">
      <c r="B267" s="384"/>
      <c r="C267" s="384"/>
    </row>
    <row r="268" spans="2:3" ht="12.75">
      <c r="B268" s="384"/>
      <c r="C268" s="384"/>
    </row>
    <row r="269" spans="2:3" ht="12.75">
      <c r="B269" s="384"/>
      <c r="C269" s="384"/>
    </row>
    <row r="270" spans="2:3" ht="12.75">
      <c r="B270" s="384"/>
      <c r="C270" s="384"/>
    </row>
    <row r="271" spans="2:3" ht="12.75">
      <c r="B271" s="384"/>
      <c r="C271" s="384"/>
    </row>
    <row r="272" spans="2:3" ht="12.75">
      <c r="B272" s="384"/>
      <c r="C272" s="384"/>
    </row>
    <row r="273" spans="2:3" ht="12.75">
      <c r="B273" s="384"/>
      <c r="C273" s="384"/>
    </row>
    <row r="274" spans="2:3" ht="12.75">
      <c r="B274" s="384"/>
      <c r="C274" s="384"/>
    </row>
    <row r="275" spans="2:3" ht="12.75">
      <c r="B275" s="384"/>
      <c r="C275" s="384"/>
    </row>
    <row r="276" spans="2:3" ht="12.75">
      <c r="B276" s="384"/>
      <c r="C276" s="384"/>
    </row>
    <row r="277" spans="2:3" ht="12.75">
      <c r="B277" s="384"/>
      <c r="C277" s="384"/>
    </row>
    <row r="278" spans="2:3" ht="12.75">
      <c r="B278" s="384"/>
      <c r="C278" s="384"/>
    </row>
    <row r="279" spans="2:3" ht="12.75">
      <c r="B279" s="384"/>
      <c r="C279" s="384"/>
    </row>
    <row r="280" spans="2:3" ht="12.75">
      <c r="B280" s="384"/>
      <c r="C280" s="384"/>
    </row>
    <row r="281" spans="2:3" ht="12.75">
      <c r="B281" s="384"/>
      <c r="C281" s="384"/>
    </row>
    <row r="282" spans="2:3" ht="12.75">
      <c r="B282" s="384"/>
      <c r="C282" s="384"/>
    </row>
    <row r="283" spans="2:3" ht="12.75">
      <c r="B283" s="384"/>
      <c r="C283" s="384"/>
    </row>
    <row r="284" spans="2:3" ht="12.75">
      <c r="B284" s="384"/>
      <c r="C284" s="384"/>
    </row>
    <row r="285" spans="2:3" ht="12.75">
      <c r="B285" s="384"/>
      <c r="C285" s="384"/>
    </row>
    <row r="286" spans="2:3" ht="12.75">
      <c r="B286" s="384"/>
      <c r="C286" s="384"/>
    </row>
    <row r="287" spans="2:3" ht="12.75">
      <c r="B287" s="384"/>
      <c r="C287" s="384"/>
    </row>
    <row r="288" spans="2:3" ht="12.75">
      <c r="B288" s="384"/>
      <c r="C288" s="384"/>
    </row>
    <row r="289" spans="2:3" ht="12.75">
      <c r="B289" s="384"/>
      <c r="C289" s="384"/>
    </row>
    <row r="290" spans="2:3" ht="12.75">
      <c r="B290" s="384"/>
      <c r="C290" s="384"/>
    </row>
    <row r="291" spans="2:3" ht="12.75">
      <c r="B291" s="384"/>
      <c r="C291" s="384"/>
    </row>
    <row r="292" spans="2:3" ht="12.75">
      <c r="B292" s="384"/>
      <c r="C292" s="384"/>
    </row>
    <row r="293" spans="2:3" ht="12.75">
      <c r="B293" s="384"/>
      <c r="C293" s="384"/>
    </row>
    <row r="294" spans="2:3" ht="12.75">
      <c r="B294" s="384"/>
      <c r="C294" s="384"/>
    </row>
    <row r="295" spans="2:3" ht="12.75">
      <c r="B295" s="384"/>
      <c r="C295" s="384"/>
    </row>
    <row r="296" spans="2:3" ht="12.75">
      <c r="B296" s="384"/>
      <c r="C296" s="384"/>
    </row>
    <row r="297" spans="2:3" ht="12.75">
      <c r="B297" s="384"/>
      <c r="C297" s="384"/>
    </row>
    <row r="298" spans="2:3" ht="12.75">
      <c r="B298" s="384"/>
      <c r="C298" s="384"/>
    </row>
    <row r="299" spans="2:3" ht="12.75">
      <c r="B299" s="384"/>
      <c r="C299" s="384"/>
    </row>
    <row r="300" spans="2:3" ht="12.75">
      <c r="B300" s="384"/>
      <c r="C300" s="384"/>
    </row>
    <row r="301" spans="2:3" ht="12.75">
      <c r="B301" s="384"/>
      <c r="C301" s="384"/>
    </row>
    <row r="302" spans="2:3" ht="12.75">
      <c r="B302" s="384"/>
      <c r="C302" s="384"/>
    </row>
    <row r="303" spans="2:3" ht="12.75">
      <c r="B303" s="384"/>
      <c r="C303" s="384"/>
    </row>
    <row r="304" spans="2:3" ht="12.75">
      <c r="B304" s="384"/>
      <c r="C304" s="384"/>
    </row>
    <row r="305" spans="2:3" ht="12.75">
      <c r="B305" s="384"/>
      <c r="C305" s="384"/>
    </row>
    <row r="306" spans="2:3" ht="12.75">
      <c r="B306" s="384"/>
      <c r="C306" s="384"/>
    </row>
    <row r="307" spans="2:3" ht="12.75">
      <c r="B307" s="384"/>
      <c r="C307" s="384"/>
    </row>
    <row r="308" spans="2:3" ht="12.75">
      <c r="B308" s="384"/>
      <c r="C308" s="384"/>
    </row>
    <row r="309" spans="2:3" ht="12.75">
      <c r="B309" s="384"/>
      <c r="C309" s="384"/>
    </row>
    <row r="310" spans="2:3" ht="12.75">
      <c r="B310" s="384"/>
      <c r="C310" s="384"/>
    </row>
    <row r="311" spans="2:3" ht="12.75">
      <c r="B311" s="384"/>
      <c r="C311" s="384"/>
    </row>
    <row r="312" spans="2:3" ht="12.75">
      <c r="B312" s="384"/>
      <c r="C312" s="384"/>
    </row>
    <row r="313" spans="2:3" ht="12.75">
      <c r="B313" s="384"/>
      <c r="C313" s="384"/>
    </row>
    <row r="314" spans="2:3" ht="12.75">
      <c r="B314" s="384"/>
      <c r="C314" s="384"/>
    </row>
    <row r="315" spans="2:3" ht="12.75">
      <c r="B315" s="384"/>
      <c r="C315" s="384"/>
    </row>
    <row r="316" spans="2:3" ht="12.75">
      <c r="B316" s="384"/>
      <c r="C316" s="384"/>
    </row>
    <row r="317" spans="2:3" ht="12.75">
      <c r="B317" s="384"/>
      <c r="C317" s="384"/>
    </row>
    <row r="318" spans="2:3" ht="12.75">
      <c r="B318" s="384"/>
      <c r="C318" s="384"/>
    </row>
    <row r="319" spans="2:3" ht="12.75">
      <c r="B319" s="384"/>
      <c r="C319" s="384"/>
    </row>
    <row r="320" spans="2:3" ht="12.75">
      <c r="B320" s="384"/>
      <c r="C320" s="384"/>
    </row>
    <row r="321" spans="2:3" ht="12.75">
      <c r="B321" s="384"/>
      <c r="C321" s="384"/>
    </row>
    <row r="322" spans="2:3" ht="12.75">
      <c r="B322" s="384"/>
      <c r="C322" s="384"/>
    </row>
    <row r="323" spans="2:3" ht="12.75">
      <c r="B323" s="384"/>
      <c r="C323" s="384"/>
    </row>
    <row r="324" spans="2:3" ht="12.75">
      <c r="B324" s="384"/>
      <c r="C324" s="384"/>
    </row>
    <row r="325" spans="2:3" ht="12.75">
      <c r="B325" s="384"/>
      <c r="C325" s="384"/>
    </row>
    <row r="326" spans="2:3" ht="12.75">
      <c r="B326" s="384"/>
      <c r="C326" s="384"/>
    </row>
  </sheetData>
  <mergeCells count="3">
    <mergeCell ref="A1:B1"/>
    <mergeCell ref="A2:B2"/>
    <mergeCell ref="A3:B3"/>
  </mergeCells>
  <printOptions horizontalCentered="1"/>
  <pageMargins left="0.5" right="0.5" top="0.75" bottom="0.5" header="0.5" footer="0.5"/>
  <pageSetup horizontalDpi="600" verticalDpi="600" orientation="landscape" scale="80" r:id="rId1"/>
</worksheet>
</file>

<file path=xl/worksheets/sheet16.xml><?xml version="1.0" encoding="utf-8"?>
<worksheet xmlns="http://schemas.openxmlformats.org/spreadsheetml/2006/main" xmlns:r="http://schemas.openxmlformats.org/officeDocument/2006/relationships">
  <dimension ref="A1:V45"/>
  <sheetViews>
    <sheetView workbookViewId="0" topLeftCell="B2">
      <selection activeCell="B2" sqref="B2"/>
    </sheetView>
  </sheetViews>
  <sheetFormatPr defaultColWidth="9.140625" defaultRowHeight="12.75" outlineLevelRow="1"/>
  <cols>
    <col min="1" max="1" width="0" style="492" hidden="1" customWidth="1"/>
    <col min="2" max="2" width="109.8515625" style="492" customWidth="1"/>
    <col min="3" max="3" width="18.140625" style="492" hidden="1" customWidth="1"/>
    <col min="4" max="6" width="17.7109375" style="612" customWidth="1"/>
    <col min="7" max="7" width="17.7109375" style="613" customWidth="1"/>
    <col min="8" max="16384" width="9.140625" style="492" customWidth="1"/>
  </cols>
  <sheetData>
    <row r="1" spans="1:7" ht="12.75" hidden="1">
      <c r="A1" s="492" t="s">
        <v>209</v>
      </c>
      <c r="B1" s="492" t="s">
        <v>2600</v>
      </c>
      <c r="C1" s="492" t="s">
        <v>1073</v>
      </c>
      <c r="D1" s="612" t="s">
        <v>1074</v>
      </c>
      <c r="E1" s="612" t="s">
        <v>1075</v>
      </c>
      <c r="F1" s="612" t="s">
        <v>1076</v>
      </c>
      <c r="G1" s="613" t="s">
        <v>1198</v>
      </c>
    </row>
    <row r="2" spans="2:22" s="128" customFormat="1" ht="15.75" customHeight="1">
      <c r="B2" s="284" t="s">
        <v>1199</v>
      </c>
      <c r="C2" s="614"/>
      <c r="D2" s="395"/>
      <c r="E2" s="395"/>
      <c r="F2" s="395"/>
      <c r="G2" s="615"/>
      <c r="V2" s="128" t="s">
        <v>1077</v>
      </c>
    </row>
    <row r="3" spans="2:22" s="128" customFormat="1" ht="15.75" customHeight="1">
      <c r="B3" s="616" t="s">
        <v>1078</v>
      </c>
      <c r="C3" s="617"/>
      <c r="D3" s="288"/>
      <c r="E3" s="288"/>
      <c r="F3" s="288"/>
      <c r="G3" s="618"/>
      <c r="V3" s="128" t="s">
        <v>1079</v>
      </c>
    </row>
    <row r="4" spans="2:22" ht="15.75" customHeight="1">
      <c r="B4" s="619" t="s">
        <v>2664</v>
      </c>
      <c r="C4" s="620"/>
      <c r="D4" s="330"/>
      <c r="E4" s="330"/>
      <c r="F4" s="330"/>
      <c r="G4" s="621"/>
      <c r="V4" s="492" t="s">
        <v>1364</v>
      </c>
    </row>
    <row r="5" spans="2:22" ht="12.75" customHeight="1">
      <c r="B5" s="555"/>
      <c r="C5" s="404"/>
      <c r="D5" s="330"/>
      <c r="E5" s="330"/>
      <c r="F5" s="330"/>
      <c r="G5" s="621"/>
      <c r="V5" s="622" t="s">
        <v>1363</v>
      </c>
    </row>
    <row r="6" spans="1:7" s="170" customFormat="1" ht="30" customHeight="1">
      <c r="A6" s="170" t="s">
        <v>1197</v>
      </c>
      <c r="B6" s="623" t="s">
        <v>1080</v>
      </c>
      <c r="C6" s="624" t="s">
        <v>1081</v>
      </c>
      <c r="D6" s="303" t="s">
        <v>376</v>
      </c>
      <c r="E6" s="303" t="s">
        <v>1578</v>
      </c>
      <c r="F6" s="303" t="s">
        <v>1082</v>
      </c>
      <c r="G6" s="625" t="s">
        <v>382</v>
      </c>
    </row>
    <row r="7" spans="2:7" s="170" customFormat="1" ht="12.75" customHeight="1">
      <c r="B7" s="626"/>
      <c r="C7" s="627"/>
      <c r="D7" s="628"/>
      <c r="E7" s="628"/>
      <c r="F7" s="628"/>
      <c r="G7" s="629"/>
    </row>
    <row r="8" spans="1:7" ht="12.75" outlineLevel="1">
      <c r="A8" s="385" t="s">
        <v>1083</v>
      </c>
      <c r="B8" s="630" t="s">
        <v>1084</v>
      </c>
      <c r="C8" s="385" t="s">
        <v>1085</v>
      </c>
      <c r="D8" s="631">
        <v>0</v>
      </c>
      <c r="E8" s="631">
        <v>3437</v>
      </c>
      <c r="F8" s="631">
        <v>3437</v>
      </c>
      <c r="G8" s="631">
        <f aca="true" t="shared" si="0" ref="G8:G44">(D8+E8-F8)</f>
        <v>0</v>
      </c>
    </row>
    <row r="9" spans="1:7" ht="12.75" outlineLevel="1">
      <c r="A9" s="385" t="s">
        <v>1086</v>
      </c>
      <c r="B9" s="632" t="s">
        <v>1087</v>
      </c>
      <c r="C9" s="385" t="s">
        <v>1088</v>
      </c>
      <c r="D9" s="429">
        <v>383736.59</v>
      </c>
      <c r="E9" s="429">
        <v>-6062.79</v>
      </c>
      <c r="F9" s="429">
        <v>0</v>
      </c>
      <c r="G9" s="429">
        <f t="shared" si="0"/>
        <v>377673.80000000005</v>
      </c>
    </row>
    <row r="10" spans="1:7" ht="12.75" outlineLevel="1">
      <c r="A10" s="385" t="s">
        <v>1089</v>
      </c>
      <c r="B10" s="632" t="s">
        <v>1090</v>
      </c>
      <c r="C10" s="385" t="s">
        <v>1091</v>
      </c>
      <c r="D10" s="429">
        <v>2753.06</v>
      </c>
      <c r="E10" s="429">
        <v>19934.2</v>
      </c>
      <c r="F10" s="429">
        <v>20975</v>
      </c>
      <c r="G10" s="429">
        <f t="shared" si="0"/>
        <v>1712.260000000002</v>
      </c>
    </row>
    <row r="11" spans="1:7" ht="12.75" outlineLevel="1">
      <c r="A11" s="385" t="s">
        <v>1092</v>
      </c>
      <c r="B11" s="632" t="s">
        <v>1093</v>
      </c>
      <c r="C11" s="385" t="s">
        <v>1094</v>
      </c>
      <c r="D11" s="429">
        <v>0</v>
      </c>
      <c r="E11" s="429">
        <v>20</v>
      </c>
      <c r="F11" s="429">
        <v>0</v>
      </c>
      <c r="G11" s="429">
        <f t="shared" si="0"/>
        <v>20</v>
      </c>
    </row>
    <row r="12" spans="1:7" ht="12.75" outlineLevel="1">
      <c r="A12" s="385" t="s">
        <v>1095</v>
      </c>
      <c r="B12" s="632" t="s">
        <v>1096</v>
      </c>
      <c r="C12" s="385" t="s">
        <v>1097</v>
      </c>
      <c r="D12" s="429">
        <v>9000</v>
      </c>
      <c r="E12" s="429">
        <v>303000</v>
      </c>
      <c r="F12" s="429">
        <v>301000</v>
      </c>
      <c r="G12" s="429">
        <f t="shared" si="0"/>
        <v>11000</v>
      </c>
    </row>
    <row r="13" spans="1:7" ht="12.75" outlineLevel="1">
      <c r="A13" s="385" t="s">
        <v>1098</v>
      </c>
      <c r="B13" s="632" t="s">
        <v>1099</v>
      </c>
      <c r="C13" s="385" t="s">
        <v>1100</v>
      </c>
      <c r="D13" s="429">
        <v>24580</v>
      </c>
      <c r="E13" s="429">
        <v>509250</v>
      </c>
      <c r="F13" s="429">
        <v>515056</v>
      </c>
      <c r="G13" s="429">
        <f t="shared" si="0"/>
        <v>18774</v>
      </c>
    </row>
    <row r="14" spans="1:7" ht="12.75" outlineLevel="1">
      <c r="A14" s="385" t="s">
        <v>1101</v>
      </c>
      <c r="B14" s="632" t="s">
        <v>1102</v>
      </c>
      <c r="C14" s="385" t="s">
        <v>1103</v>
      </c>
      <c r="D14" s="429">
        <v>15800</v>
      </c>
      <c r="E14" s="429">
        <v>155700</v>
      </c>
      <c r="F14" s="429">
        <v>131200</v>
      </c>
      <c r="G14" s="429">
        <f t="shared" si="0"/>
        <v>40300</v>
      </c>
    </row>
    <row r="15" spans="1:7" ht="12.75" outlineLevel="1">
      <c r="A15" s="385" t="s">
        <v>1104</v>
      </c>
      <c r="B15" s="632" t="s">
        <v>1105</v>
      </c>
      <c r="C15" s="385" t="s">
        <v>1106</v>
      </c>
      <c r="D15" s="429">
        <v>4550</v>
      </c>
      <c r="E15" s="429">
        <v>0</v>
      </c>
      <c r="F15" s="429">
        <v>0</v>
      </c>
      <c r="G15" s="429">
        <f t="shared" si="0"/>
        <v>4550</v>
      </c>
    </row>
    <row r="16" spans="1:7" ht="12.75" outlineLevel="1">
      <c r="A16" s="385" t="s">
        <v>1107</v>
      </c>
      <c r="B16" s="632" t="s">
        <v>1108</v>
      </c>
      <c r="C16" s="385" t="s">
        <v>1109</v>
      </c>
      <c r="D16" s="429">
        <v>11000</v>
      </c>
      <c r="E16" s="429">
        <v>12500</v>
      </c>
      <c r="F16" s="429">
        <v>13750</v>
      </c>
      <c r="G16" s="429">
        <f t="shared" si="0"/>
        <v>9750</v>
      </c>
    </row>
    <row r="17" spans="1:7" ht="12.75" outlineLevel="1">
      <c r="A17" s="385" t="s">
        <v>1110</v>
      </c>
      <c r="B17" s="632" t="s">
        <v>1111</v>
      </c>
      <c r="C17" s="385" t="s">
        <v>1112</v>
      </c>
      <c r="D17" s="429">
        <v>0</v>
      </c>
      <c r="E17" s="429">
        <v>197435</v>
      </c>
      <c r="F17" s="429">
        <v>180574</v>
      </c>
      <c r="G17" s="429">
        <f t="shared" si="0"/>
        <v>16861</v>
      </c>
    </row>
    <row r="18" spans="1:7" ht="12.75" outlineLevel="1">
      <c r="A18" s="385" t="s">
        <v>1113</v>
      </c>
      <c r="B18" s="632" t="s">
        <v>1114</v>
      </c>
      <c r="C18" s="385" t="s">
        <v>1115</v>
      </c>
      <c r="D18" s="429">
        <v>14199</v>
      </c>
      <c r="E18" s="429">
        <v>183545</v>
      </c>
      <c r="F18" s="429">
        <v>185570</v>
      </c>
      <c r="G18" s="429">
        <f t="shared" si="0"/>
        <v>12174</v>
      </c>
    </row>
    <row r="19" spans="1:7" ht="12.75" outlineLevel="1">
      <c r="A19" s="385" t="s">
        <v>1116</v>
      </c>
      <c r="B19" s="632" t="s">
        <v>1117</v>
      </c>
      <c r="C19" s="385" t="s">
        <v>1118</v>
      </c>
      <c r="D19" s="429">
        <v>-1728</v>
      </c>
      <c r="E19" s="429">
        <v>0</v>
      </c>
      <c r="F19" s="429">
        <v>0</v>
      </c>
      <c r="G19" s="429">
        <f t="shared" si="0"/>
        <v>-1728</v>
      </c>
    </row>
    <row r="20" spans="1:7" ht="12.75" outlineLevel="1">
      <c r="A20" s="385" t="s">
        <v>1119</v>
      </c>
      <c r="B20" s="632" t="s">
        <v>1120</v>
      </c>
      <c r="C20" s="385" t="s">
        <v>1121</v>
      </c>
      <c r="D20" s="429">
        <v>0</v>
      </c>
      <c r="E20" s="429">
        <v>23000</v>
      </c>
      <c r="F20" s="429">
        <v>22250</v>
      </c>
      <c r="G20" s="429">
        <f t="shared" si="0"/>
        <v>750</v>
      </c>
    </row>
    <row r="21" spans="1:7" ht="12.75" outlineLevel="1">
      <c r="A21" s="385" t="s">
        <v>1122</v>
      </c>
      <c r="B21" s="632" t="s">
        <v>1123</v>
      </c>
      <c r="C21" s="385" t="s">
        <v>1124</v>
      </c>
      <c r="D21" s="429">
        <v>0</v>
      </c>
      <c r="E21" s="429">
        <v>2500</v>
      </c>
      <c r="F21" s="429">
        <v>2500</v>
      </c>
      <c r="G21" s="429">
        <f t="shared" si="0"/>
        <v>0</v>
      </c>
    </row>
    <row r="22" spans="1:7" ht="12.75" outlineLevel="1">
      <c r="A22" s="385" t="s">
        <v>1125</v>
      </c>
      <c r="B22" s="632" t="s">
        <v>1126</v>
      </c>
      <c r="C22" s="385" t="s">
        <v>1127</v>
      </c>
      <c r="D22" s="429">
        <v>90240</v>
      </c>
      <c r="E22" s="429">
        <v>-29180</v>
      </c>
      <c r="F22" s="429">
        <v>61060</v>
      </c>
      <c r="G22" s="429">
        <f t="shared" si="0"/>
        <v>0</v>
      </c>
    </row>
    <row r="23" spans="1:7" ht="12.75" outlineLevel="1">
      <c r="A23" s="385" t="s">
        <v>1128</v>
      </c>
      <c r="B23" s="632" t="s">
        <v>1129</v>
      </c>
      <c r="C23" s="385" t="s">
        <v>1130</v>
      </c>
      <c r="D23" s="429">
        <v>341594</v>
      </c>
      <c r="E23" s="429">
        <v>757233</v>
      </c>
      <c r="F23" s="429">
        <v>1100516</v>
      </c>
      <c r="G23" s="429">
        <f t="shared" si="0"/>
        <v>-1689</v>
      </c>
    </row>
    <row r="24" spans="1:7" ht="12.75" outlineLevel="1">
      <c r="A24" s="385" t="s">
        <v>1131</v>
      </c>
      <c r="B24" s="632" t="s">
        <v>1132</v>
      </c>
      <c r="C24" s="385" t="s">
        <v>1133</v>
      </c>
      <c r="D24" s="429">
        <v>159231</v>
      </c>
      <c r="E24" s="429">
        <v>829155</v>
      </c>
      <c r="F24" s="429">
        <v>978170</v>
      </c>
      <c r="G24" s="429">
        <f t="shared" si="0"/>
        <v>10216</v>
      </c>
    </row>
    <row r="25" spans="1:7" ht="12.75" outlineLevel="1">
      <c r="A25" s="385" t="s">
        <v>1134</v>
      </c>
      <c r="B25" s="632" t="s">
        <v>1135</v>
      </c>
      <c r="C25" s="385" t="s">
        <v>1136</v>
      </c>
      <c r="D25" s="429">
        <v>119994</v>
      </c>
      <c r="E25" s="429">
        <v>1036695</v>
      </c>
      <c r="F25" s="429">
        <v>1032344</v>
      </c>
      <c r="G25" s="429">
        <f t="shared" si="0"/>
        <v>124345</v>
      </c>
    </row>
    <row r="26" spans="1:7" ht="12.75" outlineLevel="1">
      <c r="A26" s="385" t="s">
        <v>1137</v>
      </c>
      <c r="B26" s="632" t="s">
        <v>1138</v>
      </c>
      <c r="C26" s="385" t="s">
        <v>1139</v>
      </c>
      <c r="D26" s="429">
        <v>0</v>
      </c>
      <c r="E26" s="429">
        <v>21594996</v>
      </c>
      <c r="F26" s="429">
        <v>21205176</v>
      </c>
      <c r="G26" s="429">
        <f t="shared" si="0"/>
        <v>389820</v>
      </c>
    </row>
    <row r="27" spans="1:7" ht="12.75" outlineLevel="1">
      <c r="A27" s="385" t="s">
        <v>1140</v>
      </c>
      <c r="B27" s="632" t="s">
        <v>1141</v>
      </c>
      <c r="C27" s="385" t="s">
        <v>1142</v>
      </c>
      <c r="D27" s="429">
        <v>0</v>
      </c>
      <c r="E27" s="429">
        <v>18535049</v>
      </c>
      <c r="F27" s="429">
        <v>18142164</v>
      </c>
      <c r="G27" s="429">
        <f t="shared" si="0"/>
        <v>392885</v>
      </c>
    </row>
    <row r="28" spans="1:7" ht="12.75" outlineLevel="1">
      <c r="A28" s="385" t="s">
        <v>1143</v>
      </c>
      <c r="B28" s="632" t="s">
        <v>1144</v>
      </c>
      <c r="C28" s="385" t="s">
        <v>1145</v>
      </c>
      <c r="D28" s="429">
        <v>0</v>
      </c>
      <c r="E28" s="429">
        <v>717832.01</v>
      </c>
      <c r="F28" s="429">
        <v>690980.47</v>
      </c>
      <c r="G28" s="429">
        <f t="shared" si="0"/>
        <v>26851.540000000037</v>
      </c>
    </row>
    <row r="29" spans="1:7" ht="12.75" outlineLevel="1">
      <c r="A29" s="385" t="s">
        <v>1146</v>
      </c>
      <c r="B29" s="632" t="s">
        <v>1147</v>
      </c>
      <c r="C29" s="385" t="s">
        <v>1148</v>
      </c>
      <c r="D29" s="429">
        <v>0</v>
      </c>
      <c r="E29" s="429">
        <v>164103</v>
      </c>
      <c r="F29" s="429">
        <v>139011</v>
      </c>
      <c r="G29" s="429">
        <f t="shared" si="0"/>
        <v>25092</v>
      </c>
    </row>
    <row r="30" spans="1:7" ht="12.75" outlineLevel="1">
      <c r="A30" s="385" t="s">
        <v>1149</v>
      </c>
      <c r="B30" s="632" t="s">
        <v>1150</v>
      </c>
      <c r="C30" s="385" t="s">
        <v>1151</v>
      </c>
      <c r="D30" s="429">
        <v>0</v>
      </c>
      <c r="E30" s="429">
        <v>291845</v>
      </c>
      <c r="F30" s="429">
        <v>270752</v>
      </c>
      <c r="G30" s="429">
        <f t="shared" si="0"/>
        <v>21093</v>
      </c>
    </row>
    <row r="31" spans="1:7" ht="12.75" outlineLevel="1">
      <c r="A31" s="385" t="s">
        <v>1152</v>
      </c>
      <c r="B31" s="632" t="s">
        <v>1153</v>
      </c>
      <c r="C31" s="385" t="s">
        <v>1154</v>
      </c>
      <c r="D31" s="429">
        <v>0</v>
      </c>
      <c r="E31" s="429">
        <v>30222</v>
      </c>
      <c r="F31" s="429">
        <v>21286</v>
      </c>
      <c r="G31" s="429">
        <f t="shared" si="0"/>
        <v>8936</v>
      </c>
    </row>
    <row r="32" spans="1:7" ht="12.75" outlineLevel="1">
      <c r="A32" s="385" t="s">
        <v>1155</v>
      </c>
      <c r="B32" s="632" t="s">
        <v>1156</v>
      </c>
      <c r="C32" s="385" t="s">
        <v>1157</v>
      </c>
      <c r="D32" s="429">
        <v>0</v>
      </c>
      <c r="E32" s="429">
        <v>15550.94</v>
      </c>
      <c r="F32" s="429">
        <v>18525.94</v>
      </c>
      <c r="G32" s="429">
        <f t="shared" si="0"/>
        <v>-2974.999999999998</v>
      </c>
    </row>
    <row r="33" spans="1:7" ht="12.75" outlineLevel="1">
      <c r="A33" s="385" t="s">
        <v>1158</v>
      </c>
      <c r="B33" s="632" t="s">
        <v>1159</v>
      </c>
      <c r="C33" s="385" t="s">
        <v>1160</v>
      </c>
      <c r="D33" s="429">
        <v>508.51</v>
      </c>
      <c r="E33" s="429">
        <v>88</v>
      </c>
      <c r="F33" s="429">
        <v>576.51</v>
      </c>
      <c r="G33" s="429">
        <f t="shared" si="0"/>
        <v>20</v>
      </c>
    </row>
    <row r="34" spans="1:7" ht="12.75" outlineLevel="1">
      <c r="A34" s="385" t="s">
        <v>1161</v>
      </c>
      <c r="B34" s="632" t="s">
        <v>1162</v>
      </c>
      <c r="C34" s="385" t="s">
        <v>1163</v>
      </c>
      <c r="D34" s="429">
        <v>-3706.63</v>
      </c>
      <c r="E34" s="429">
        <v>3706.63</v>
      </c>
      <c r="F34" s="429">
        <v>0</v>
      </c>
      <c r="G34" s="429">
        <f t="shared" si="0"/>
        <v>0</v>
      </c>
    </row>
    <row r="35" spans="1:7" ht="12.75" outlineLevel="1">
      <c r="A35" s="385" t="s">
        <v>1164</v>
      </c>
      <c r="B35" s="632" t="s">
        <v>1165</v>
      </c>
      <c r="C35" s="385" t="s">
        <v>1166</v>
      </c>
      <c r="D35" s="429">
        <v>152.64</v>
      </c>
      <c r="E35" s="429">
        <v>16393.29</v>
      </c>
      <c r="F35" s="429">
        <v>16545.93</v>
      </c>
      <c r="G35" s="429">
        <f t="shared" si="0"/>
        <v>0</v>
      </c>
    </row>
    <row r="36" spans="1:7" ht="12.75" outlineLevel="1">
      <c r="A36" s="385" t="s">
        <v>1167</v>
      </c>
      <c r="B36" s="632" t="s">
        <v>1168</v>
      </c>
      <c r="C36" s="385" t="s">
        <v>1169</v>
      </c>
      <c r="D36" s="429">
        <v>16890.73</v>
      </c>
      <c r="E36" s="429">
        <v>0</v>
      </c>
      <c r="F36" s="429">
        <v>2550.36</v>
      </c>
      <c r="G36" s="429">
        <f t="shared" si="0"/>
        <v>14340.369999999999</v>
      </c>
    </row>
    <row r="37" spans="1:7" ht="12.75" outlineLevel="1">
      <c r="A37" s="385" t="s">
        <v>1170</v>
      </c>
      <c r="B37" s="632" t="s">
        <v>1171</v>
      </c>
      <c r="C37" s="385" t="s">
        <v>1172</v>
      </c>
      <c r="D37" s="429">
        <v>-27.6</v>
      </c>
      <c r="E37" s="429">
        <v>0</v>
      </c>
      <c r="F37" s="429">
        <v>-27.6</v>
      </c>
      <c r="G37" s="429">
        <f t="shared" si="0"/>
        <v>0</v>
      </c>
    </row>
    <row r="38" spans="1:7" ht="12.75" outlineLevel="1">
      <c r="A38" s="385" t="s">
        <v>1173</v>
      </c>
      <c r="B38" s="632" t="s">
        <v>1174</v>
      </c>
      <c r="C38" s="385" t="s">
        <v>1175</v>
      </c>
      <c r="D38" s="429">
        <v>27226.4</v>
      </c>
      <c r="E38" s="429">
        <v>376678.59</v>
      </c>
      <c r="F38" s="429">
        <v>386119.49</v>
      </c>
      <c r="G38" s="429">
        <f t="shared" si="0"/>
        <v>17785.50000000006</v>
      </c>
    </row>
    <row r="39" spans="1:7" ht="12.75" outlineLevel="1">
      <c r="A39" s="385" t="s">
        <v>1176</v>
      </c>
      <c r="B39" s="632" t="s">
        <v>1177</v>
      </c>
      <c r="C39" s="385" t="s">
        <v>1178</v>
      </c>
      <c r="D39" s="429">
        <v>24562.83</v>
      </c>
      <c r="E39" s="429">
        <v>0</v>
      </c>
      <c r="F39" s="429">
        <v>0</v>
      </c>
      <c r="G39" s="429">
        <f t="shared" si="0"/>
        <v>24562.83</v>
      </c>
    </row>
    <row r="40" spans="1:7" ht="12.75" outlineLevel="1">
      <c r="A40" s="385" t="s">
        <v>1179</v>
      </c>
      <c r="B40" s="632" t="s">
        <v>1180</v>
      </c>
      <c r="C40" s="385" t="s">
        <v>1181</v>
      </c>
      <c r="D40" s="429">
        <v>-18320.84</v>
      </c>
      <c r="E40" s="429">
        <v>0</v>
      </c>
      <c r="F40" s="429">
        <v>-47278.13</v>
      </c>
      <c r="G40" s="429">
        <f t="shared" si="0"/>
        <v>28957.289999999997</v>
      </c>
    </row>
    <row r="41" spans="1:7" ht="12.75" outlineLevel="1">
      <c r="A41" s="385" t="s">
        <v>1182</v>
      </c>
      <c r="B41" s="632" t="s">
        <v>1183</v>
      </c>
      <c r="C41" s="385" t="s">
        <v>1184</v>
      </c>
      <c r="D41" s="429">
        <v>-4150.03</v>
      </c>
      <c r="E41" s="429">
        <v>0</v>
      </c>
      <c r="F41" s="429">
        <v>0</v>
      </c>
      <c r="G41" s="429">
        <f t="shared" si="0"/>
        <v>-4150.03</v>
      </c>
    </row>
    <row r="42" spans="1:7" ht="12.75" outlineLevel="1">
      <c r="A42" s="385" t="s">
        <v>1185</v>
      </c>
      <c r="B42" s="632" t="s">
        <v>1186</v>
      </c>
      <c r="C42" s="385" t="s">
        <v>1187</v>
      </c>
      <c r="D42" s="429">
        <v>45382.53</v>
      </c>
      <c r="E42" s="429">
        <v>105966.55</v>
      </c>
      <c r="F42" s="429">
        <v>141718.9</v>
      </c>
      <c r="G42" s="429">
        <f t="shared" si="0"/>
        <v>9630.180000000022</v>
      </c>
    </row>
    <row r="43" spans="1:7" ht="12.75" outlineLevel="1">
      <c r="A43" s="385" t="s">
        <v>1188</v>
      </c>
      <c r="B43" s="632" t="s">
        <v>1189</v>
      </c>
      <c r="C43" s="385" t="s">
        <v>1190</v>
      </c>
      <c r="D43" s="429">
        <v>0</v>
      </c>
      <c r="E43" s="429">
        <v>160</v>
      </c>
      <c r="F43" s="429">
        <v>160</v>
      </c>
      <c r="G43" s="429">
        <f t="shared" si="0"/>
        <v>0</v>
      </c>
    </row>
    <row r="44" spans="1:7" ht="12.75" outlineLevel="1">
      <c r="A44" s="385" t="s">
        <v>1191</v>
      </c>
      <c r="B44" s="632" t="s">
        <v>1192</v>
      </c>
      <c r="C44" s="385" t="s">
        <v>1193</v>
      </c>
      <c r="D44" s="429">
        <v>-1966.1</v>
      </c>
      <c r="E44" s="429">
        <v>250</v>
      </c>
      <c r="F44" s="429">
        <v>0</v>
      </c>
      <c r="G44" s="429">
        <f t="shared" si="0"/>
        <v>-1716.1</v>
      </c>
    </row>
    <row r="45" spans="1:7" ht="12.75">
      <c r="A45" s="492" t="s">
        <v>1194</v>
      </c>
      <c r="B45" s="633" t="s">
        <v>1195</v>
      </c>
      <c r="C45" s="634"/>
      <c r="D45" s="635">
        <v>1261502.09</v>
      </c>
      <c r="E45" s="635">
        <v>45851002.419999994</v>
      </c>
      <c r="F45" s="635">
        <v>45536662.86999999</v>
      </c>
      <c r="G45" s="635">
        <f>(D45+E45-F45)</f>
        <v>1575841.640000008</v>
      </c>
    </row>
  </sheetData>
  <printOptions horizontalCentered="1"/>
  <pageMargins left="0.5" right="0.5" top="0.75" bottom="0.5" header="0.5" footer="0.5"/>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E420"/>
  <sheetViews>
    <sheetView workbookViewId="0" topLeftCell="A1">
      <selection activeCell="A4" sqref="A4"/>
    </sheetView>
  </sheetViews>
  <sheetFormatPr defaultColWidth="9.140625" defaultRowHeight="12.75"/>
  <cols>
    <col min="1" max="1" width="2.7109375" style="34" customWidth="1"/>
    <col min="2" max="2" width="72.7109375" style="34" customWidth="1"/>
    <col min="3" max="3" width="14.7109375" style="34" customWidth="1"/>
    <col min="4" max="4" width="3.7109375" style="34" hidden="1" customWidth="1"/>
    <col min="5" max="5" width="14.7109375" style="55" customWidth="1"/>
    <col min="6" max="16384" width="8.00390625" style="55" customWidth="1"/>
  </cols>
  <sheetData>
    <row r="1" spans="1:5" s="52" customFormat="1" ht="15.75">
      <c r="A1" s="48" t="s">
        <v>1199</v>
      </c>
      <c r="B1" s="6"/>
      <c r="C1" s="49"/>
      <c r="D1" s="50"/>
      <c r="E1" s="51"/>
    </row>
    <row r="2" spans="1:5" ht="15.75">
      <c r="A2" s="53" t="s">
        <v>1249</v>
      </c>
      <c r="B2" s="12"/>
      <c r="C2" s="50"/>
      <c r="D2" s="50"/>
      <c r="E2" s="54"/>
    </row>
    <row r="3" spans="1:5" s="52" customFormat="1" ht="15.75">
      <c r="A3" s="53" t="s">
        <v>1250</v>
      </c>
      <c r="B3" s="12"/>
      <c r="C3" s="50"/>
      <c r="D3" s="50"/>
      <c r="E3" s="56"/>
    </row>
    <row r="4" spans="1:5" ht="12.75" customHeight="1">
      <c r="A4" s="17" t="s">
        <v>1202</v>
      </c>
      <c r="B4" s="18"/>
      <c r="C4" s="57"/>
      <c r="D4" s="50"/>
      <c r="E4" s="58"/>
    </row>
    <row r="5" spans="1:5" ht="12.75" customHeight="1">
      <c r="A5" s="59"/>
      <c r="B5" s="60"/>
      <c r="C5" s="61">
        <v>2003</v>
      </c>
      <c r="D5" s="62"/>
      <c r="E5" s="61">
        <v>2002</v>
      </c>
    </row>
    <row r="6" spans="1:5" ht="12.75" customHeight="1">
      <c r="A6" s="63" t="s">
        <v>1251</v>
      </c>
      <c r="B6" s="64"/>
      <c r="C6" s="65"/>
      <c r="D6" s="66"/>
      <c r="E6" s="67"/>
    </row>
    <row r="7" spans="1:5" s="68" customFormat="1" ht="12.75" customHeight="1">
      <c r="A7" s="30"/>
      <c r="B7" s="31" t="s">
        <v>1252</v>
      </c>
      <c r="C7" s="35">
        <v>63375</v>
      </c>
      <c r="D7" s="34"/>
      <c r="E7" s="35">
        <v>57656</v>
      </c>
    </row>
    <row r="8" spans="1:5" s="68" customFormat="1" ht="12.75" customHeight="1">
      <c r="A8" s="30"/>
      <c r="B8" s="31" t="s">
        <v>1253</v>
      </c>
      <c r="C8" s="37">
        <v>13172</v>
      </c>
      <c r="D8" s="69"/>
      <c r="E8" s="37">
        <v>11342</v>
      </c>
    </row>
    <row r="9" spans="1:5" s="71" customFormat="1" ht="12.75" customHeight="1">
      <c r="A9" s="23"/>
      <c r="B9" s="24" t="s">
        <v>1254</v>
      </c>
      <c r="C9" s="40">
        <f>C7-C8</f>
        <v>50203</v>
      </c>
      <c r="D9" s="70"/>
      <c r="E9" s="40">
        <f>E7-E8</f>
        <v>46314</v>
      </c>
    </row>
    <row r="10" spans="1:5" s="72" customFormat="1" ht="12.75" customHeight="1">
      <c r="A10" s="30"/>
      <c r="B10" s="31" t="s">
        <v>1255</v>
      </c>
      <c r="C10" s="37">
        <v>16735</v>
      </c>
      <c r="D10" s="69"/>
      <c r="E10" s="37">
        <v>14834</v>
      </c>
    </row>
    <row r="11" spans="1:5" s="72" customFormat="1" ht="12.75" customHeight="1">
      <c r="A11" s="30"/>
      <c r="B11" s="31" t="s">
        <v>1256</v>
      </c>
      <c r="C11" s="37">
        <v>2265</v>
      </c>
      <c r="D11" s="69"/>
      <c r="E11" s="37">
        <v>5552</v>
      </c>
    </row>
    <row r="12" spans="1:5" s="72" customFormat="1" ht="12.75" customHeight="1">
      <c r="A12" s="30"/>
      <c r="B12" s="31" t="s">
        <v>1257</v>
      </c>
      <c r="C12" s="37">
        <v>4745</v>
      </c>
      <c r="D12" s="69"/>
      <c r="E12" s="37">
        <v>3635</v>
      </c>
    </row>
    <row r="13" spans="1:5" s="72" customFormat="1" ht="12.75" customHeight="1">
      <c r="A13" s="30"/>
      <c r="B13" s="31" t="s">
        <v>1258</v>
      </c>
      <c r="C13" s="37">
        <v>782</v>
      </c>
      <c r="D13" s="69"/>
      <c r="E13" s="37">
        <v>916</v>
      </c>
    </row>
    <row r="14" spans="1:5" s="72" customFormat="1" ht="12.75" customHeight="1">
      <c r="A14" s="30"/>
      <c r="B14" s="31" t="s">
        <v>1259</v>
      </c>
      <c r="C14" s="37"/>
      <c r="D14" s="69"/>
      <c r="E14" s="37"/>
    </row>
    <row r="15" spans="1:5" s="72" customFormat="1" ht="12.75" customHeight="1">
      <c r="A15" s="30"/>
      <c r="B15" s="31" t="s">
        <v>1260</v>
      </c>
      <c r="C15" s="37">
        <v>2672</v>
      </c>
      <c r="D15" s="69"/>
      <c r="E15" s="37">
        <v>2814</v>
      </c>
    </row>
    <row r="16" spans="1:5" s="72" customFormat="1" ht="12.75" customHeight="1">
      <c r="A16" s="30"/>
      <c r="B16" s="31" t="s">
        <v>1261</v>
      </c>
      <c r="C16" s="37">
        <v>6536</v>
      </c>
      <c r="D16" s="69"/>
      <c r="E16" s="37">
        <v>6616</v>
      </c>
    </row>
    <row r="17" spans="1:5" s="72" customFormat="1" ht="12.75" customHeight="1">
      <c r="A17" s="30"/>
      <c r="B17" s="31" t="s">
        <v>1262</v>
      </c>
      <c r="C17" s="37">
        <v>12961</v>
      </c>
      <c r="D17" s="69"/>
      <c r="E17" s="37">
        <v>11426</v>
      </c>
    </row>
    <row r="18" spans="1:5" s="72" customFormat="1" ht="12.75" customHeight="1">
      <c r="A18" s="30"/>
      <c r="B18" s="31" t="s">
        <v>1263</v>
      </c>
      <c r="C18" s="37">
        <v>83</v>
      </c>
      <c r="D18" s="69"/>
      <c r="E18" s="37">
        <v>17</v>
      </c>
    </row>
    <row r="19" spans="1:5" s="72" customFormat="1" ht="12.75" customHeight="1">
      <c r="A19" s="30"/>
      <c r="B19" s="31" t="s">
        <v>1264</v>
      </c>
      <c r="C19" s="37">
        <v>1605</v>
      </c>
      <c r="D19" s="69"/>
      <c r="E19" s="37">
        <v>1305</v>
      </c>
    </row>
    <row r="20" spans="1:5" s="72" customFormat="1" ht="12.75" customHeight="1">
      <c r="A20" s="23"/>
      <c r="B20" s="64" t="s">
        <v>1265</v>
      </c>
      <c r="C20" s="40">
        <f>SUM(C9:C19)</f>
        <v>98587</v>
      </c>
      <c r="D20" s="70"/>
      <c r="E20" s="40">
        <f>SUM(E9:E19)</f>
        <v>93429</v>
      </c>
    </row>
    <row r="21" spans="1:5" ht="9.75" customHeight="1">
      <c r="A21" s="63"/>
      <c r="B21" s="64"/>
      <c r="C21" s="37"/>
      <c r="D21" s="69"/>
      <c r="E21" s="37"/>
    </row>
    <row r="22" spans="1:5" s="72" customFormat="1" ht="12.75" customHeight="1">
      <c r="A22" s="23" t="s">
        <v>1266</v>
      </c>
      <c r="B22" s="24"/>
      <c r="C22" s="37"/>
      <c r="D22" s="69"/>
      <c r="E22" s="37"/>
    </row>
    <row r="23" spans="1:5" s="72" customFormat="1" ht="12.75" customHeight="1">
      <c r="A23" s="30"/>
      <c r="B23" s="31" t="s">
        <v>1267</v>
      </c>
      <c r="C23" s="37">
        <v>80687</v>
      </c>
      <c r="D23" s="69"/>
      <c r="E23" s="37">
        <v>81061</v>
      </c>
    </row>
    <row r="24" spans="1:5" s="72" customFormat="1" ht="12.75" customHeight="1">
      <c r="A24" s="30"/>
      <c r="B24" s="31" t="s">
        <v>1268</v>
      </c>
      <c r="C24" s="37">
        <v>14920</v>
      </c>
      <c r="D24" s="69"/>
      <c r="E24" s="37">
        <v>14900</v>
      </c>
    </row>
    <row r="25" spans="1:5" s="72" customFormat="1" ht="12.75" customHeight="1">
      <c r="A25" s="30"/>
      <c r="B25" s="31" t="s">
        <v>1269</v>
      </c>
      <c r="C25" s="37">
        <v>36684</v>
      </c>
      <c r="D25" s="69"/>
      <c r="E25" s="37">
        <v>42991</v>
      </c>
    </row>
    <row r="26" spans="1:5" s="72" customFormat="1" ht="12.75" customHeight="1">
      <c r="A26" s="30"/>
      <c r="B26" s="31" t="s">
        <v>1270</v>
      </c>
      <c r="C26" s="37">
        <v>3462</v>
      </c>
      <c r="D26" s="69"/>
      <c r="E26" s="37">
        <v>4930</v>
      </c>
    </row>
    <row r="27" spans="1:5" s="72" customFormat="1" ht="12.75" customHeight="1">
      <c r="A27" s="30"/>
      <c r="B27" s="31" t="s">
        <v>1271</v>
      </c>
      <c r="C27" s="37">
        <v>6159</v>
      </c>
      <c r="D27" s="69"/>
      <c r="E27" s="37">
        <v>6148</v>
      </c>
    </row>
    <row r="28" spans="1:5" s="72" customFormat="1" ht="12.75" customHeight="1">
      <c r="A28" s="23"/>
      <c r="B28" s="64" t="s">
        <v>1272</v>
      </c>
      <c r="C28" s="40">
        <f>SUM(C23:C27)</f>
        <v>141912</v>
      </c>
      <c r="D28" s="70"/>
      <c r="E28" s="40">
        <f>SUM(E23:E27)</f>
        <v>150030</v>
      </c>
    </row>
    <row r="29" spans="1:5" ht="9.75" customHeight="1">
      <c r="A29" s="63"/>
      <c r="B29" s="64"/>
      <c r="C29" s="37"/>
      <c r="D29" s="69"/>
      <c r="E29" s="37"/>
    </row>
    <row r="30" spans="1:5" s="72" customFormat="1" ht="12.75" customHeight="1">
      <c r="A30" s="23" t="s">
        <v>1273</v>
      </c>
      <c r="B30" s="24"/>
      <c r="C30" s="37"/>
      <c r="D30" s="69"/>
      <c r="E30" s="37"/>
    </row>
    <row r="31" spans="1:5" s="72" customFormat="1" ht="12.75" customHeight="1">
      <c r="A31" s="23" t="s">
        <v>1274</v>
      </c>
      <c r="B31" s="73"/>
      <c r="C31" s="40">
        <f>C20-C28</f>
        <v>-43325</v>
      </c>
      <c r="D31" s="70"/>
      <c r="E31" s="40">
        <f>E20-E28</f>
        <v>-56601</v>
      </c>
    </row>
    <row r="32" spans="1:5" ht="9.75" customHeight="1">
      <c r="A32" s="63"/>
      <c r="B32" s="64"/>
      <c r="C32" s="37"/>
      <c r="D32" s="69"/>
      <c r="E32" s="37"/>
    </row>
    <row r="33" spans="1:5" s="72" customFormat="1" ht="12.75" customHeight="1">
      <c r="A33" s="30"/>
      <c r="B33" s="31" t="s">
        <v>1275</v>
      </c>
      <c r="C33" s="37">
        <v>48337</v>
      </c>
      <c r="D33" s="69"/>
      <c r="E33" s="37">
        <v>46593</v>
      </c>
    </row>
    <row r="34" spans="1:5" ht="9.75" customHeight="1">
      <c r="A34" s="63"/>
      <c r="B34" s="64"/>
      <c r="C34" s="37"/>
      <c r="D34" s="69"/>
      <c r="E34" s="37"/>
    </row>
    <row r="35" spans="1:5" s="72" customFormat="1" ht="12.75" customHeight="1">
      <c r="A35" s="23" t="s">
        <v>1276</v>
      </c>
      <c r="B35" s="24"/>
      <c r="C35" s="37"/>
      <c r="D35" s="69"/>
      <c r="E35" s="37"/>
    </row>
    <row r="36" spans="1:5" s="72" customFormat="1" ht="12.75" customHeight="1">
      <c r="A36" s="23" t="s">
        <v>1274</v>
      </c>
      <c r="B36" s="73"/>
      <c r="C36" s="40">
        <f>C31+C33</f>
        <v>5012</v>
      </c>
      <c r="D36" s="70"/>
      <c r="E36" s="40">
        <f>E31+E33</f>
        <v>-10008</v>
      </c>
    </row>
    <row r="37" spans="1:5" ht="9.75" customHeight="1">
      <c r="A37" s="63"/>
      <c r="B37" s="64"/>
      <c r="C37" s="37"/>
      <c r="D37" s="69"/>
      <c r="E37" s="37"/>
    </row>
    <row r="38" spans="1:5" s="72" customFormat="1" ht="12.75" customHeight="1">
      <c r="A38" s="23" t="s">
        <v>1277</v>
      </c>
      <c r="B38" s="24"/>
      <c r="C38" s="37"/>
      <c r="D38" s="69"/>
      <c r="E38" s="37"/>
    </row>
    <row r="39" spans="1:5" s="72" customFormat="1" ht="12.75" customHeight="1">
      <c r="A39" s="30"/>
      <c r="B39" s="31" t="s">
        <v>1278</v>
      </c>
      <c r="C39" s="37">
        <v>55</v>
      </c>
      <c r="D39" s="69"/>
      <c r="E39" s="37">
        <v>55</v>
      </c>
    </row>
    <row r="40" spans="1:5" s="72" customFormat="1" ht="12.75" customHeight="1">
      <c r="A40" s="30"/>
      <c r="B40" s="31" t="s">
        <v>1279</v>
      </c>
      <c r="C40" s="37">
        <v>3165</v>
      </c>
      <c r="D40" s="69"/>
      <c r="E40" s="37">
        <v>35</v>
      </c>
    </row>
    <row r="41" spans="1:5" s="72" customFormat="1" ht="12.75" customHeight="1">
      <c r="A41" s="30"/>
      <c r="B41" s="31" t="s">
        <v>1280</v>
      </c>
      <c r="C41" s="37">
        <v>6185</v>
      </c>
      <c r="D41" s="69"/>
      <c r="E41" s="37">
        <v>6151</v>
      </c>
    </row>
    <row r="42" spans="1:5" s="72" customFormat="1" ht="12.75" customHeight="1">
      <c r="A42" s="30"/>
      <c r="B42" s="31" t="s">
        <v>1281</v>
      </c>
      <c r="C42" s="37">
        <v>-2848</v>
      </c>
      <c r="D42" s="69"/>
      <c r="E42" s="37">
        <v>2150</v>
      </c>
    </row>
    <row r="43" spans="1:5" s="72" customFormat="1" ht="12.75" customHeight="1">
      <c r="A43" s="30"/>
      <c r="B43" s="31" t="s">
        <v>1282</v>
      </c>
      <c r="C43" s="37">
        <v>-551</v>
      </c>
      <c r="D43" s="69"/>
      <c r="E43" s="37">
        <v>-553</v>
      </c>
    </row>
    <row r="44" spans="1:5" ht="9.75" customHeight="1">
      <c r="A44" s="63"/>
      <c r="B44" s="64"/>
      <c r="C44" s="37"/>
      <c r="D44" s="69"/>
      <c r="E44" s="37"/>
    </row>
    <row r="45" spans="1:5" s="71" customFormat="1" ht="12.75" customHeight="1">
      <c r="A45" s="23"/>
      <c r="B45" s="24" t="s">
        <v>1283</v>
      </c>
      <c r="C45" s="40"/>
      <c r="D45" s="70"/>
      <c r="E45" s="40"/>
    </row>
    <row r="46" spans="1:5" s="71" customFormat="1" ht="12.75" customHeight="1">
      <c r="A46" s="23"/>
      <c r="B46" s="24" t="s">
        <v>1284</v>
      </c>
      <c r="C46" s="40">
        <f>SUM(C39:C43)</f>
        <v>6006</v>
      </c>
      <c r="D46" s="70"/>
      <c r="E46" s="40">
        <f>SUM(E39:E43)</f>
        <v>7838</v>
      </c>
    </row>
    <row r="47" spans="1:5" ht="9.75" customHeight="1">
      <c r="A47" s="63"/>
      <c r="B47" s="64"/>
      <c r="C47" s="37"/>
      <c r="D47" s="69"/>
      <c r="E47" s="37"/>
    </row>
    <row r="48" spans="1:5" s="72" customFormat="1" ht="12.75" customHeight="1">
      <c r="A48" s="30"/>
      <c r="B48" s="31" t="s">
        <v>1285</v>
      </c>
      <c r="C48" s="37">
        <v>899</v>
      </c>
      <c r="D48" s="69"/>
      <c r="E48" s="37">
        <v>19069</v>
      </c>
    </row>
    <row r="49" spans="1:5" s="68" customFormat="1" ht="12.75" customHeight="1">
      <c r="A49" s="30"/>
      <c r="B49" s="31" t="s">
        <v>1286</v>
      </c>
      <c r="C49" s="37">
        <v>0</v>
      </c>
      <c r="D49" s="69"/>
      <c r="E49" s="37">
        <v>0</v>
      </c>
    </row>
    <row r="50" spans="1:5" s="68" customFormat="1" ht="12.75" customHeight="1">
      <c r="A50" s="30"/>
      <c r="B50" s="31" t="s">
        <v>1287</v>
      </c>
      <c r="C50" s="37">
        <v>1055</v>
      </c>
      <c r="D50" s="69"/>
      <c r="E50" s="37">
        <v>3424</v>
      </c>
    </row>
    <row r="51" spans="1:5" s="68" customFormat="1" ht="12.75" customHeight="1">
      <c r="A51" s="30"/>
      <c r="B51" s="31" t="s">
        <v>1288</v>
      </c>
      <c r="C51" s="37">
        <v>40</v>
      </c>
      <c r="D51" s="69"/>
      <c r="E51" s="37">
        <v>0</v>
      </c>
    </row>
    <row r="52" spans="1:5" s="68" customFormat="1" ht="12.75" customHeight="1">
      <c r="A52" s="30"/>
      <c r="B52" s="31" t="s">
        <v>1289</v>
      </c>
      <c r="C52" s="37">
        <v>590</v>
      </c>
      <c r="D52" s="69"/>
      <c r="E52" s="37">
        <v>-3201</v>
      </c>
    </row>
    <row r="53" spans="1:5" ht="9.75" customHeight="1">
      <c r="A53" s="63"/>
      <c r="B53" s="64"/>
      <c r="C53" s="37"/>
      <c r="D53" s="69"/>
      <c r="E53" s="37"/>
    </row>
    <row r="54" spans="1:5" s="68" customFormat="1" ht="12.75" customHeight="1">
      <c r="A54" s="23"/>
      <c r="B54" s="64" t="s">
        <v>1290</v>
      </c>
      <c r="C54" s="40">
        <f>SUM(C46:C52)</f>
        <v>8590</v>
      </c>
      <c r="D54" s="70"/>
      <c r="E54" s="40">
        <f>SUM(E46:E52)</f>
        <v>27130</v>
      </c>
    </row>
    <row r="55" spans="1:5" ht="9.75" customHeight="1">
      <c r="A55" s="63"/>
      <c r="B55" s="64"/>
      <c r="C55" s="37"/>
      <c r="D55" s="69"/>
      <c r="E55" s="37"/>
    </row>
    <row r="56" spans="1:5" s="68" customFormat="1" ht="12.75" customHeight="1">
      <c r="A56" s="23"/>
      <c r="B56" s="24" t="s">
        <v>1291</v>
      </c>
      <c r="C56" s="40">
        <f>C36+C54</f>
        <v>13602</v>
      </c>
      <c r="D56" s="70"/>
      <c r="E56" s="40">
        <f>E36+E54</f>
        <v>17122</v>
      </c>
    </row>
    <row r="57" spans="1:5" ht="9.75" customHeight="1">
      <c r="A57" s="63"/>
      <c r="B57" s="64"/>
      <c r="C57" s="37"/>
      <c r="D57" s="69"/>
      <c r="E57" s="37"/>
    </row>
    <row r="58" spans="1:5" s="74" customFormat="1" ht="12.75" customHeight="1">
      <c r="A58" s="27" t="s">
        <v>1292</v>
      </c>
      <c r="C58" s="40">
        <v>248898</v>
      </c>
      <c r="D58" s="70"/>
      <c r="E58" s="40">
        <v>304570</v>
      </c>
    </row>
    <row r="59" spans="1:5" ht="9.75" customHeight="1">
      <c r="A59" s="63"/>
      <c r="B59" s="64"/>
      <c r="C59" s="37"/>
      <c r="D59" s="69"/>
      <c r="E59" s="37"/>
    </row>
    <row r="60" spans="1:5" s="68" customFormat="1" ht="12.75" customHeight="1">
      <c r="A60" s="30"/>
      <c r="B60" s="31" t="s">
        <v>1293</v>
      </c>
      <c r="C60" s="37">
        <v>0</v>
      </c>
      <c r="D60" s="69"/>
      <c r="E60" s="37">
        <v>67185</v>
      </c>
    </row>
    <row r="61" spans="1:5" s="72" customFormat="1" ht="12.75" customHeight="1">
      <c r="A61" s="30"/>
      <c r="B61" s="31" t="s">
        <v>1294</v>
      </c>
      <c r="C61" s="37">
        <v>0</v>
      </c>
      <c r="D61" s="69"/>
      <c r="E61" s="37">
        <v>5609</v>
      </c>
    </row>
    <row r="62" spans="1:5" ht="9.75" customHeight="1">
      <c r="A62" s="63"/>
      <c r="B62" s="64"/>
      <c r="C62" s="37"/>
      <c r="D62" s="69"/>
      <c r="E62" s="37"/>
    </row>
    <row r="63" spans="1:5" s="74" customFormat="1" ht="12.75" customHeight="1">
      <c r="A63" s="27" t="s">
        <v>1295</v>
      </c>
      <c r="C63" s="40">
        <f>C58-C60-C61</f>
        <v>248898</v>
      </c>
      <c r="D63" s="70"/>
      <c r="E63" s="40">
        <f>E58-E60-E61</f>
        <v>231776</v>
      </c>
    </row>
    <row r="64" spans="1:5" ht="9.75" customHeight="1">
      <c r="A64" s="63"/>
      <c r="B64" s="64"/>
      <c r="C64" s="32"/>
      <c r="E64" s="32"/>
    </row>
    <row r="65" spans="1:5" s="74" customFormat="1" ht="12.75" customHeight="1">
      <c r="A65" s="27" t="s">
        <v>1296</v>
      </c>
      <c r="B65" s="75"/>
      <c r="C65" s="42">
        <f>C63+C56</f>
        <v>262500</v>
      </c>
      <c r="D65" s="29"/>
      <c r="E65" s="42">
        <f>E63+E56</f>
        <v>248898</v>
      </c>
    </row>
    <row r="66" spans="1:5" s="68" customFormat="1" ht="12.75">
      <c r="A66" s="34"/>
      <c r="B66" s="34"/>
      <c r="C66" s="34"/>
      <c r="D66" s="34"/>
      <c r="E66" s="76"/>
    </row>
    <row r="67" spans="1:4" s="45" customFormat="1" ht="12.75">
      <c r="A67" s="34"/>
      <c r="D67" s="4"/>
    </row>
    <row r="68" spans="1:4" s="68" customFormat="1" ht="12.75">
      <c r="A68" s="34"/>
      <c r="B68" s="34"/>
      <c r="C68" s="34"/>
      <c r="D68" s="34"/>
    </row>
    <row r="69" spans="1:4" s="68" customFormat="1" ht="12.75">
      <c r="A69" s="34"/>
      <c r="B69" s="34"/>
      <c r="C69" s="34"/>
      <c r="D69" s="34"/>
    </row>
    <row r="70" spans="1:4" s="68" customFormat="1" ht="12.75">
      <c r="A70" s="34"/>
      <c r="B70" s="34"/>
      <c r="C70" s="34"/>
      <c r="D70" s="34"/>
    </row>
    <row r="71" spans="1:4" s="68" customFormat="1" ht="12.75">
      <c r="A71" s="34"/>
      <c r="B71" s="34"/>
      <c r="C71" s="34"/>
      <c r="D71" s="34"/>
    </row>
    <row r="72" spans="1:4" s="68" customFormat="1" ht="12.75">
      <c r="A72" s="34"/>
      <c r="B72" s="34"/>
      <c r="C72" s="34"/>
      <c r="D72" s="34"/>
    </row>
    <row r="73" spans="1:4" s="68" customFormat="1" ht="12.75">
      <c r="A73" s="34"/>
      <c r="B73" s="34"/>
      <c r="C73" s="34"/>
      <c r="D73" s="34"/>
    </row>
    <row r="74" spans="1:4" s="68" customFormat="1" ht="12.75">
      <c r="A74" s="34"/>
      <c r="B74" s="34"/>
      <c r="C74" s="34"/>
      <c r="D74" s="34"/>
    </row>
    <row r="75" spans="1:4" s="68" customFormat="1" ht="12.75">
      <c r="A75" s="34"/>
      <c r="B75" s="34"/>
      <c r="C75" s="34"/>
      <c r="D75" s="34"/>
    </row>
    <row r="76" spans="1:4" s="68" customFormat="1" ht="12.75">
      <c r="A76" s="34"/>
      <c r="B76" s="34"/>
      <c r="C76" s="34"/>
      <c r="D76" s="34"/>
    </row>
    <row r="77" spans="1:4" s="68" customFormat="1" ht="12.75">
      <c r="A77" s="34"/>
      <c r="B77" s="34"/>
      <c r="C77" s="34"/>
      <c r="D77" s="34"/>
    </row>
    <row r="78" spans="1:4" s="68" customFormat="1" ht="12.75">
      <c r="A78" s="34"/>
      <c r="B78" s="34"/>
      <c r="C78" s="34"/>
      <c r="D78" s="34"/>
    </row>
    <row r="79" spans="1:4" s="68" customFormat="1" ht="12.75">
      <c r="A79" s="34"/>
      <c r="B79" s="34"/>
      <c r="C79" s="34"/>
      <c r="D79" s="34"/>
    </row>
    <row r="80" spans="1:4" s="68" customFormat="1" ht="12.75">
      <c r="A80" s="34"/>
      <c r="B80" s="34"/>
      <c r="C80" s="34"/>
      <c r="D80" s="34"/>
    </row>
    <row r="81" spans="1:4" s="68" customFormat="1" ht="12.75">
      <c r="A81" s="34"/>
      <c r="B81" s="34"/>
      <c r="C81" s="34"/>
      <c r="D81" s="34"/>
    </row>
    <row r="82" spans="1:4" s="68" customFormat="1" ht="12.75">
      <c r="A82" s="34"/>
      <c r="B82" s="34"/>
      <c r="C82" s="34"/>
      <c r="D82" s="34"/>
    </row>
    <row r="83" spans="1:4" s="68" customFormat="1" ht="12.75">
      <c r="A83" s="34"/>
      <c r="B83" s="34"/>
      <c r="C83" s="34"/>
      <c r="D83" s="34"/>
    </row>
    <row r="84" spans="1:4" s="68" customFormat="1" ht="12.75">
      <c r="A84" s="34"/>
      <c r="B84" s="34"/>
      <c r="C84" s="34"/>
      <c r="D84" s="34"/>
    </row>
    <row r="85" spans="1:4" s="68" customFormat="1" ht="12.75">
      <c r="A85" s="34"/>
      <c r="B85" s="34"/>
      <c r="C85" s="34"/>
      <c r="D85" s="34"/>
    </row>
    <row r="86" spans="1:4" s="68" customFormat="1" ht="12.75">
      <c r="A86" s="34"/>
      <c r="B86" s="34"/>
      <c r="C86" s="34"/>
      <c r="D86" s="34"/>
    </row>
    <row r="87" spans="1:4" s="68" customFormat="1" ht="12.75">
      <c r="A87" s="34"/>
      <c r="B87" s="34"/>
      <c r="C87" s="34"/>
      <c r="D87" s="34"/>
    </row>
    <row r="88" spans="1:4" s="68" customFormat="1" ht="12.75">
      <c r="A88" s="34"/>
      <c r="B88" s="34"/>
      <c r="C88" s="34"/>
      <c r="D88" s="34"/>
    </row>
    <row r="89" spans="1:4" s="68" customFormat="1" ht="12.75">
      <c r="A89" s="34"/>
      <c r="B89" s="34"/>
      <c r="C89" s="34"/>
      <c r="D89" s="34"/>
    </row>
    <row r="90" spans="1:4" s="68" customFormat="1" ht="12.75">
      <c r="A90" s="34"/>
      <c r="B90" s="34"/>
      <c r="C90" s="34"/>
      <c r="D90" s="34"/>
    </row>
    <row r="91" spans="1:4" s="68" customFormat="1" ht="12.75">
      <c r="A91" s="34"/>
      <c r="B91" s="34"/>
      <c r="C91" s="34"/>
      <c r="D91" s="34"/>
    </row>
    <row r="92" spans="1:4" s="68" customFormat="1" ht="12.75">
      <c r="A92" s="34"/>
      <c r="B92" s="34"/>
      <c r="C92" s="34"/>
      <c r="D92" s="34"/>
    </row>
    <row r="93" spans="1:4" s="68" customFormat="1" ht="12.75">
      <c r="A93" s="34"/>
      <c r="B93" s="34"/>
      <c r="C93" s="34"/>
      <c r="D93" s="34"/>
    </row>
    <row r="94" spans="1:4" s="68" customFormat="1" ht="12.75">
      <c r="A94" s="34"/>
      <c r="B94" s="34"/>
      <c r="C94" s="34"/>
      <c r="D94" s="34"/>
    </row>
    <row r="95" spans="1:4" s="68" customFormat="1" ht="12.75">
      <c r="A95" s="34"/>
      <c r="B95" s="34"/>
      <c r="C95" s="34"/>
      <c r="D95" s="34"/>
    </row>
    <row r="96" spans="1:4" s="68" customFormat="1" ht="12.75">
      <c r="A96" s="34"/>
      <c r="B96" s="34"/>
      <c r="C96" s="34"/>
      <c r="D96" s="34"/>
    </row>
    <row r="97" spans="1:4" s="68" customFormat="1" ht="12.75">
      <c r="A97" s="34"/>
      <c r="B97" s="34"/>
      <c r="C97" s="34"/>
      <c r="D97" s="34"/>
    </row>
    <row r="98" spans="1:4" s="68" customFormat="1" ht="12.75">
      <c r="A98" s="34"/>
      <c r="B98" s="34"/>
      <c r="C98" s="34"/>
      <c r="D98" s="34"/>
    </row>
    <row r="99" spans="1:4" s="68" customFormat="1" ht="12.75">
      <c r="A99" s="34"/>
      <c r="B99" s="34"/>
      <c r="C99" s="34"/>
      <c r="D99" s="34"/>
    </row>
    <row r="100" spans="1:4" s="68" customFormat="1" ht="12.75">
      <c r="A100" s="34"/>
      <c r="B100" s="34"/>
      <c r="C100" s="34"/>
      <c r="D100" s="34"/>
    </row>
    <row r="101" spans="1:4" s="68" customFormat="1" ht="12.75">
      <c r="A101" s="34"/>
      <c r="B101" s="34"/>
      <c r="C101" s="34"/>
      <c r="D101" s="34"/>
    </row>
    <row r="102" spans="1:4" s="68" customFormat="1" ht="12.75">
      <c r="A102" s="34"/>
      <c r="B102" s="34"/>
      <c r="C102" s="34"/>
      <c r="D102" s="34"/>
    </row>
    <row r="103" spans="1:4" s="68" customFormat="1" ht="12.75">
      <c r="A103" s="34"/>
      <c r="B103" s="34"/>
      <c r="C103" s="34"/>
      <c r="D103" s="34"/>
    </row>
    <row r="104" spans="1:4" s="68" customFormat="1" ht="12.75">
      <c r="A104" s="34"/>
      <c r="B104" s="34"/>
      <c r="C104" s="34"/>
      <c r="D104" s="34"/>
    </row>
    <row r="105" spans="1:4" s="68" customFormat="1" ht="12.75">
      <c r="A105" s="34"/>
      <c r="B105" s="34"/>
      <c r="C105" s="34"/>
      <c r="D105" s="34"/>
    </row>
    <row r="106" spans="1:4" s="68" customFormat="1" ht="12.75">
      <c r="A106" s="34"/>
      <c r="B106" s="34"/>
      <c r="C106" s="34"/>
      <c r="D106" s="34"/>
    </row>
    <row r="107" spans="1:4" s="68" customFormat="1" ht="12.75">
      <c r="A107" s="34"/>
      <c r="B107" s="34"/>
      <c r="C107" s="34"/>
      <c r="D107" s="34"/>
    </row>
    <row r="108" spans="1:4" s="68" customFormat="1" ht="12.75">
      <c r="A108" s="34"/>
      <c r="B108" s="34"/>
      <c r="C108" s="34"/>
      <c r="D108" s="34"/>
    </row>
    <row r="109" spans="1:4" s="68" customFormat="1" ht="12.75">
      <c r="A109" s="34"/>
      <c r="B109" s="34"/>
      <c r="C109" s="34"/>
      <c r="D109" s="34"/>
    </row>
    <row r="110" spans="1:4" s="68" customFormat="1" ht="12.75">
      <c r="A110" s="34"/>
      <c r="B110" s="34"/>
      <c r="C110" s="34"/>
      <c r="D110" s="34"/>
    </row>
    <row r="111" spans="1:4" s="68" customFormat="1" ht="12.75">
      <c r="A111" s="34"/>
      <c r="B111" s="34"/>
      <c r="C111" s="34"/>
      <c r="D111" s="34"/>
    </row>
    <row r="112" spans="1:4" s="68" customFormat="1" ht="12.75">
      <c r="A112" s="34"/>
      <c r="B112" s="34"/>
      <c r="C112" s="34"/>
      <c r="D112" s="34"/>
    </row>
    <row r="113" spans="1:4" s="68" customFormat="1" ht="12.75">
      <c r="A113" s="34"/>
      <c r="B113" s="34"/>
      <c r="C113" s="34"/>
      <c r="D113" s="34"/>
    </row>
    <row r="114" spans="1:4" s="68" customFormat="1" ht="12.75">
      <c r="A114" s="34"/>
      <c r="B114" s="34"/>
      <c r="C114" s="34"/>
      <c r="D114" s="34"/>
    </row>
    <row r="115" spans="1:4" s="68" customFormat="1" ht="12.75">
      <c r="A115" s="34"/>
      <c r="B115" s="34"/>
      <c r="C115" s="34"/>
      <c r="D115" s="34"/>
    </row>
    <row r="116" spans="1:4" s="68" customFormat="1" ht="12.75">
      <c r="A116" s="34"/>
      <c r="B116" s="34"/>
      <c r="C116" s="34"/>
      <c r="D116" s="34"/>
    </row>
    <row r="117" spans="1:4" s="68" customFormat="1" ht="12.75">
      <c r="A117" s="34"/>
      <c r="B117" s="34"/>
      <c r="C117" s="34"/>
      <c r="D117" s="34"/>
    </row>
    <row r="118" spans="1:4" s="68" customFormat="1" ht="12.75">
      <c r="A118" s="34"/>
      <c r="B118" s="34"/>
      <c r="C118" s="34"/>
      <c r="D118" s="34"/>
    </row>
    <row r="119" spans="1:4" s="68" customFormat="1" ht="12.75">
      <c r="A119" s="34"/>
      <c r="B119" s="34"/>
      <c r="C119" s="34"/>
      <c r="D119" s="34"/>
    </row>
    <row r="120" spans="1:4" s="68" customFormat="1" ht="12.75">
      <c r="A120" s="34"/>
      <c r="B120" s="34"/>
      <c r="C120" s="34"/>
      <c r="D120" s="34"/>
    </row>
    <row r="121" spans="1:4" s="68" customFormat="1" ht="12.75">
      <c r="A121" s="34"/>
      <c r="B121" s="34"/>
      <c r="C121" s="34"/>
      <c r="D121" s="34"/>
    </row>
    <row r="122" spans="1:4" s="68" customFormat="1" ht="12.75">
      <c r="A122" s="34"/>
      <c r="B122" s="34"/>
      <c r="C122" s="34"/>
      <c r="D122" s="34"/>
    </row>
    <row r="123" spans="1:4" s="68" customFormat="1" ht="12.75">
      <c r="A123" s="34"/>
      <c r="B123" s="34"/>
      <c r="C123" s="34"/>
      <c r="D123" s="34"/>
    </row>
    <row r="124" spans="1:4" s="68" customFormat="1" ht="12.75">
      <c r="A124" s="34"/>
      <c r="B124" s="34"/>
      <c r="C124" s="34"/>
      <c r="D124" s="34"/>
    </row>
    <row r="125" spans="1:4" s="68" customFormat="1" ht="12.75">
      <c r="A125" s="34"/>
      <c r="B125" s="34"/>
      <c r="C125" s="34"/>
      <c r="D125" s="34"/>
    </row>
    <row r="126" spans="1:4" s="68" customFormat="1" ht="12.75">
      <c r="A126" s="34"/>
      <c r="B126" s="34"/>
      <c r="C126" s="34"/>
      <c r="D126" s="34"/>
    </row>
    <row r="127" spans="1:4" s="68" customFormat="1" ht="12.75">
      <c r="A127" s="34"/>
      <c r="B127" s="34"/>
      <c r="C127" s="34"/>
      <c r="D127" s="34"/>
    </row>
    <row r="128" spans="1:4" s="68" customFormat="1" ht="12.75">
      <c r="A128" s="34"/>
      <c r="B128" s="34"/>
      <c r="C128" s="34"/>
      <c r="D128" s="34"/>
    </row>
    <row r="129" spans="1:4" s="68" customFormat="1" ht="12.75">
      <c r="A129" s="34"/>
      <c r="B129" s="34"/>
      <c r="C129" s="34"/>
      <c r="D129" s="34"/>
    </row>
    <row r="130" spans="1:4" s="68" customFormat="1" ht="12.75">
      <c r="A130" s="34"/>
      <c r="B130" s="34"/>
      <c r="C130" s="34"/>
      <c r="D130" s="34"/>
    </row>
    <row r="131" spans="1:4" s="68" customFormat="1" ht="12.75">
      <c r="A131" s="34"/>
      <c r="B131" s="34"/>
      <c r="C131" s="34"/>
      <c r="D131" s="34"/>
    </row>
    <row r="132" spans="1:4" s="68" customFormat="1" ht="12.75">
      <c r="A132" s="34"/>
      <c r="B132" s="34"/>
      <c r="C132" s="34"/>
      <c r="D132" s="34"/>
    </row>
    <row r="133" spans="1:4" s="68" customFormat="1" ht="12.75">
      <c r="A133" s="34"/>
      <c r="B133" s="34"/>
      <c r="C133" s="34"/>
      <c r="D133" s="34"/>
    </row>
    <row r="134" spans="1:4" s="68" customFormat="1" ht="12.75">
      <c r="A134" s="34"/>
      <c r="B134" s="34"/>
      <c r="C134" s="34"/>
      <c r="D134" s="34"/>
    </row>
    <row r="135" spans="1:4" s="68" customFormat="1" ht="12.75">
      <c r="A135" s="34"/>
      <c r="B135" s="34"/>
      <c r="C135" s="34"/>
      <c r="D135" s="34"/>
    </row>
    <row r="136" spans="1:4" s="68" customFormat="1" ht="12.75">
      <c r="A136" s="34"/>
      <c r="B136" s="34"/>
      <c r="C136" s="34"/>
      <c r="D136" s="34"/>
    </row>
    <row r="137" spans="1:4" s="68" customFormat="1" ht="12.75">
      <c r="A137" s="34"/>
      <c r="B137" s="34"/>
      <c r="C137" s="34"/>
      <c r="D137" s="34"/>
    </row>
    <row r="138" spans="1:4" s="68" customFormat="1" ht="12.75">
      <c r="A138" s="34"/>
      <c r="B138" s="34"/>
      <c r="C138" s="34"/>
      <c r="D138" s="34"/>
    </row>
    <row r="139" spans="1:4" s="68" customFormat="1" ht="12.75">
      <c r="A139" s="34"/>
      <c r="B139" s="34"/>
      <c r="C139" s="34"/>
      <c r="D139" s="34"/>
    </row>
    <row r="140" spans="1:4" s="68" customFormat="1" ht="12.75">
      <c r="A140" s="34"/>
      <c r="B140" s="34"/>
      <c r="C140" s="34"/>
      <c r="D140" s="34"/>
    </row>
    <row r="141" spans="1:4" s="68" customFormat="1" ht="12.75">
      <c r="A141" s="34"/>
      <c r="B141" s="34"/>
      <c r="C141" s="34"/>
      <c r="D141" s="34"/>
    </row>
    <row r="142" spans="1:4" s="68" customFormat="1" ht="12.75">
      <c r="A142" s="34"/>
      <c r="B142" s="34"/>
      <c r="C142" s="34"/>
      <c r="D142" s="34"/>
    </row>
    <row r="143" spans="1:4" s="68" customFormat="1" ht="12.75">
      <c r="A143" s="34"/>
      <c r="B143" s="34"/>
      <c r="C143" s="34"/>
      <c r="D143" s="34"/>
    </row>
    <row r="144" spans="1:4" s="68" customFormat="1" ht="12.75">
      <c r="A144" s="34"/>
      <c r="B144" s="34"/>
      <c r="C144" s="34"/>
      <c r="D144" s="34"/>
    </row>
    <row r="145" spans="1:4" s="68" customFormat="1" ht="12.75">
      <c r="A145" s="34"/>
      <c r="B145" s="34"/>
      <c r="C145" s="34"/>
      <c r="D145" s="34"/>
    </row>
    <row r="146" spans="1:4" s="68" customFormat="1" ht="12.75">
      <c r="A146" s="34"/>
      <c r="B146" s="34"/>
      <c r="C146" s="34"/>
      <c r="D146" s="34"/>
    </row>
    <row r="147" spans="1:4" s="68" customFormat="1" ht="12.75">
      <c r="A147" s="34"/>
      <c r="B147" s="34"/>
      <c r="C147" s="34"/>
      <c r="D147" s="34"/>
    </row>
    <row r="148" spans="1:4" s="68" customFormat="1" ht="12.75">
      <c r="A148" s="34"/>
      <c r="B148" s="34"/>
      <c r="C148" s="34"/>
      <c r="D148" s="34"/>
    </row>
    <row r="149" spans="1:4" s="68" customFormat="1" ht="12.75">
      <c r="A149" s="34"/>
      <c r="B149" s="34"/>
      <c r="C149" s="34"/>
      <c r="D149" s="34"/>
    </row>
    <row r="150" spans="1:4" s="68" customFormat="1" ht="12.75">
      <c r="A150" s="34"/>
      <c r="B150" s="34"/>
      <c r="C150" s="34"/>
      <c r="D150" s="34"/>
    </row>
    <row r="151" spans="1:4" s="68" customFormat="1" ht="12.75">
      <c r="A151" s="34"/>
      <c r="B151" s="34"/>
      <c r="C151" s="34"/>
      <c r="D151" s="34"/>
    </row>
    <row r="152" spans="1:4" s="68" customFormat="1" ht="12.75">
      <c r="A152" s="34"/>
      <c r="B152" s="34"/>
      <c r="C152" s="34"/>
      <c r="D152" s="34"/>
    </row>
    <row r="153" spans="1:4" s="68" customFormat="1" ht="12.75">
      <c r="A153" s="34"/>
      <c r="B153" s="34"/>
      <c r="C153" s="34"/>
      <c r="D153" s="34"/>
    </row>
    <row r="154" spans="1:4" s="68" customFormat="1" ht="12.75">
      <c r="A154" s="34"/>
      <c r="B154" s="34"/>
      <c r="C154" s="34"/>
      <c r="D154" s="34"/>
    </row>
    <row r="155" spans="1:4" s="68" customFormat="1" ht="12.75">
      <c r="A155" s="34"/>
      <c r="B155" s="34"/>
      <c r="C155" s="34"/>
      <c r="D155" s="34"/>
    </row>
    <row r="156" spans="1:4" s="68" customFormat="1" ht="12.75">
      <c r="A156" s="34"/>
      <c r="B156" s="34"/>
      <c r="C156" s="34"/>
      <c r="D156" s="34"/>
    </row>
    <row r="157" spans="1:4" s="68" customFormat="1" ht="12.75">
      <c r="A157" s="34"/>
      <c r="B157" s="34"/>
      <c r="C157" s="34"/>
      <c r="D157" s="34"/>
    </row>
    <row r="158" spans="1:4" s="68" customFormat="1" ht="12.75">
      <c r="A158" s="34"/>
      <c r="B158" s="34"/>
      <c r="C158" s="34"/>
      <c r="D158" s="34"/>
    </row>
    <row r="159" spans="1:4" s="68" customFormat="1" ht="12.75">
      <c r="A159" s="34"/>
      <c r="B159" s="34"/>
      <c r="C159" s="34"/>
      <c r="D159" s="34"/>
    </row>
    <row r="160" spans="1:4" s="68" customFormat="1" ht="12.75">
      <c r="A160" s="34"/>
      <c r="B160" s="34"/>
      <c r="C160" s="34"/>
      <c r="D160" s="34"/>
    </row>
    <row r="161" spans="1:4" s="68" customFormat="1" ht="12.75">
      <c r="A161" s="34"/>
      <c r="B161" s="34"/>
      <c r="C161" s="34"/>
      <c r="D161" s="34"/>
    </row>
    <row r="162" spans="1:4" s="68" customFormat="1" ht="12.75">
      <c r="A162" s="34"/>
      <c r="B162" s="34"/>
      <c r="C162" s="34"/>
      <c r="D162" s="34"/>
    </row>
    <row r="163" spans="1:4" s="68" customFormat="1" ht="12.75">
      <c r="A163" s="34"/>
      <c r="B163" s="34"/>
      <c r="C163" s="34"/>
      <c r="D163" s="34"/>
    </row>
    <row r="164" spans="1:4" s="68" customFormat="1" ht="12.75">
      <c r="A164" s="34"/>
      <c r="B164" s="34"/>
      <c r="C164" s="34"/>
      <c r="D164" s="34"/>
    </row>
    <row r="165" spans="1:4" s="68" customFormat="1" ht="12.75">
      <c r="A165" s="34"/>
      <c r="B165" s="34"/>
      <c r="C165" s="34"/>
      <c r="D165" s="34"/>
    </row>
    <row r="166" spans="1:4" s="68" customFormat="1" ht="12.75">
      <c r="A166" s="34"/>
      <c r="B166" s="34"/>
      <c r="C166" s="34"/>
      <c r="D166" s="34"/>
    </row>
    <row r="167" spans="1:4" s="68" customFormat="1" ht="12.75">
      <c r="A167" s="34"/>
      <c r="B167" s="34"/>
      <c r="C167" s="34"/>
      <c r="D167" s="34"/>
    </row>
    <row r="168" spans="1:4" s="68" customFormat="1" ht="12.75">
      <c r="A168" s="34"/>
      <c r="B168" s="34"/>
      <c r="C168" s="34"/>
      <c r="D168" s="34"/>
    </row>
    <row r="169" spans="1:4" s="68" customFormat="1" ht="12.75">
      <c r="A169" s="34"/>
      <c r="B169" s="34"/>
      <c r="C169" s="34"/>
      <c r="D169" s="34"/>
    </row>
    <row r="170" spans="1:4" s="68" customFormat="1" ht="12.75">
      <c r="A170" s="34"/>
      <c r="B170" s="34"/>
      <c r="C170" s="34"/>
      <c r="D170" s="34"/>
    </row>
    <row r="171" spans="1:4" s="68" customFormat="1" ht="12.75">
      <c r="A171" s="34"/>
      <c r="B171" s="34"/>
      <c r="C171" s="34"/>
      <c r="D171" s="34"/>
    </row>
    <row r="172" spans="1:4" s="68" customFormat="1" ht="12.75">
      <c r="A172" s="34"/>
      <c r="B172" s="34"/>
      <c r="C172" s="34"/>
      <c r="D172" s="34"/>
    </row>
    <row r="173" spans="1:4" s="68" customFormat="1" ht="12.75">
      <c r="A173" s="34"/>
      <c r="B173" s="34"/>
      <c r="C173" s="34"/>
      <c r="D173" s="34"/>
    </row>
    <row r="174" spans="1:4" s="68" customFormat="1" ht="12.75">
      <c r="A174" s="34"/>
      <c r="B174" s="34"/>
      <c r="C174" s="34"/>
      <c r="D174" s="34"/>
    </row>
    <row r="175" spans="1:4" s="68" customFormat="1" ht="12.75">
      <c r="A175" s="34"/>
      <c r="B175" s="34"/>
      <c r="C175" s="34"/>
      <c r="D175" s="34"/>
    </row>
    <row r="176" spans="1:4" s="68" customFormat="1" ht="12.75">
      <c r="A176" s="34"/>
      <c r="B176" s="34"/>
      <c r="C176" s="34"/>
      <c r="D176" s="34"/>
    </row>
    <row r="177" spans="1:4" s="68" customFormat="1" ht="12.75">
      <c r="A177" s="34"/>
      <c r="B177" s="34"/>
      <c r="C177" s="34"/>
      <c r="D177" s="34"/>
    </row>
    <row r="178" spans="1:4" s="68" customFormat="1" ht="12.75">
      <c r="A178" s="34"/>
      <c r="B178" s="34"/>
      <c r="C178" s="34"/>
      <c r="D178" s="34"/>
    </row>
    <row r="179" spans="1:4" s="68" customFormat="1" ht="12.75">
      <c r="A179" s="34"/>
      <c r="B179" s="34"/>
      <c r="C179" s="34"/>
      <c r="D179" s="34"/>
    </row>
    <row r="180" spans="1:4" s="68" customFormat="1" ht="12.75">
      <c r="A180" s="34"/>
      <c r="B180" s="34"/>
      <c r="C180" s="34"/>
      <c r="D180" s="34"/>
    </row>
    <row r="181" spans="1:4" s="68" customFormat="1" ht="12.75">
      <c r="A181" s="34"/>
      <c r="B181" s="34"/>
      <c r="C181" s="34"/>
      <c r="D181" s="34"/>
    </row>
    <row r="182" spans="1:4" s="68" customFormat="1" ht="12.75">
      <c r="A182" s="34"/>
      <c r="B182" s="34"/>
      <c r="C182" s="34"/>
      <c r="D182" s="34"/>
    </row>
    <row r="183" spans="1:4" s="68" customFormat="1" ht="12.75">
      <c r="A183" s="34"/>
      <c r="B183" s="34"/>
      <c r="C183" s="34"/>
      <c r="D183" s="34"/>
    </row>
    <row r="184" spans="1:4" s="68" customFormat="1" ht="12.75">
      <c r="A184" s="34"/>
      <c r="B184" s="34"/>
      <c r="C184" s="34"/>
      <c r="D184" s="34"/>
    </row>
    <row r="185" spans="1:4" s="68" customFormat="1" ht="12.75">
      <c r="A185" s="34"/>
      <c r="B185" s="34"/>
      <c r="C185" s="34"/>
      <c r="D185" s="34"/>
    </row>
    <row r="186" spans="1:4" s="68" customFormat="1" ht="12.75">
      <c r="A186" s="34"/>
      <c r="B186" s="34"/>
      <c r="C186" s="34"/>
      <c r="D186" s="34"/>
    </row>
    <row r="187" spans="1:4" s="68" customFormat="1" ht="12.75">
      <c r="A187" s="34"/>
      <c r="B187" s="34"/>
      <c r="C187" s="34"/>
      <c r="D187" s="34"/>
    </row>
    <row r="188" spans="1:4" s="68" customFormat="1" ht="12.75">
      <c r="A188" s="34"/>
      <c r="B188" s="34"/>
      <c r="C188" s="34"/>
      <c r="D188" s="34"/>
    </row>
    <row r="189" spans="1:4" s="68" customFormat="1" ht="12.75">
      <c r="A189" s="34"/>
      <c r="B189" s="34"/>
      <c r="C189" s="34"/>
      <c r="D189" s="34"/>
    </row>
    <row r="190" spans="1:4" s="68" customFormat="1" ht="12.75">
      <c r="A190" s="34"/>
      <c r="B190" s="34"/>
      <c r="C190" s="34"/>
      <c r="D190" s="34"/>
    </row>
    <row r="191" spans="1:4" s="68" customFormat="1" ht="12.75">
      <c r="A191" s="34"/>
      <c r="B191" s="34"/>
      <c r="C191" s="34"/>
      <c r="D191" s="34"/>
    </row>
    <row r="192" spans="1:4" s="68" customFormat="1" ht="12.75">
      <c r="A192" s="34"/>
      <c r="B192" s="34"/>
      <c r="C192" s="34"/>
      <c r="D192" s="34"/>
    </row>
    <row r="193" spans="1:4" s="68" customFormat="1" ht="12.75">
      <c r="A193" s="34"/>
      <c r="B193" s="34"/>
      <c r="C193" s="34"/>
      <c r="D193" s="34"/>
    </row>
    <row r="194" spans="1:4" s="68" customFormat="1" ht="12.75">
      <c r="A194" s="34"/>
      <c r="B194" s="34"/>
      <c r="C194" s="34"/>
      <c r="D194" s="34"/>
    </row>
    <row r="195" spans="1:4" s="68" customFormat="1" ht="12.75">
      <c r="A195" s="34"/>
      <c r="B195" s="34"/>
      <c r="C195" s="34"/>
      <c r="D195" s="34"/>
    </row>
    <row r="196" spans="1:4" s="68" customFormat="1" ht="12.75">
      <c r="A196" s="34"/>
      <c r="B196" s="34"/>
      <c r="C196" s="34"/>
      <c r="D196" s="34"/>
    </row>
    <row r="197" spans="1:4" s="68" customFormat="1" ht="12.75">
      <c r="A197" s="34"/>
      <c r="B197" s="34"/>
      <c r="C197" s="34"/>
      <c r="D197" s="34"/>
    </row>
    <row r="198" spans="1:4" s="68" customFormat="1" ht="12.75">
      <c r="A198" s="34"/>
      <c r="B198" s="34"/>
      <c r="C198" s="34"/>
      <c r="D198" s="34"/>
    </row>
    <row r="199" spans="1:4" s="68" customFormat="1" ht="12.75">
      <c r="A199" s="34"/>
      <c r="B199" s="34"/>
      <c r="C199" s="34"/>
      <c r="D199" s="34"/>
    </row>
    <row r="200" spans="1:4" s="68" customFormat="1" ht="12.75">
      <c r="A200" s="34"/>
      <c r="B200" s="34"/>
      <c r="C200" s="34"/>
      <c r="D200" s="34"/>
    </row>
    <row r="201" spans="1:4" s="68" customFormat="1" ht="12.75">
      <c r="A201" s="34"/>
      <c r="B201" s="34"/>
      <c r="C201" s="34"/>
      <c r="D201" s="34"/>
    </row>
    <row r="202" spans="1:4" s="68" customFormat="1" ht="12.75">
      <c r="A202" s="34"/>
      <c r="B202" s="34"/>
      <c r="C202" s="34"/>
      <c r="D202" s="34"/>
    </row>
    <row r="203" spans="1:4" s="68" customFormat="1" ht="12.75">
      <c r="A203" s="34"/>
      <c r="B203" s="34"/>
      <c r="C203" s="34"/>
      <c r="D203" s="34"/>
    </row>
    <row r="204" spans="1:4" s="68" customFormat="1" ht="12.75">
      <c r="A204" s="34"/>
      <c r="B204" s="34"/>
      <c r="C204" s="34"/>
      <c r="D204" s="34"/>
    </row>
    <row r="205" spans="1:4" s="68" customFormat="1" ht="12.75">
      <c r="A205" s="34"/>
      <c r="B205" s="34"/>
      <c r="C205" s="34"/>
      <c r="D205" s="34"/>
    </row>
    <row r="206" spans="1:4" s="68" customFormat="1" ht="12.75">
      <c r="A206" s="34"/>
      <c r="B206" s="34"/>
      <c r="C206" s="34"/>
      <c r="D206" s="34"/>
    </row>
    <row r="207" spans="1:4" s="68" customFormat="1" ht="12.75">
      <c r="A207" s="34"/>
      <c r="B207" s="34"/>
      <c r="C207" s="34"/>
      <c r="D207" s="34"/>
    </row>
    <row r="208" spans="1:4" s="68" customFormat="1" ht="12.75">
      <c r="A208" s="34"/>
      <c r="B208" s="34"/>
      <c r="C208" s="34"/>
      <c r="D208" s="34"/>
    </row>
    <row r="209" spans="1:4" s="68" customFormat="1" ht="12.75">
      <c r="A209" s="34"/>
      <c r="B209" s="34"/>
      <c r="C209" s="34"/>
      <c r="D209" s="34"/>
    </row>
    <row r="210" spans="1:4" s="68" customFormat="1" ht="12.75">
      <c r="A210" s="34"/>
      <c r="B210" s="34"/>
      <c r="C210" s="34"/>
      <c r="D210" s="34"/>
    </row>
    <row r="211" spans="1:4" s="68" customFormat="1" ht="12.75">
      <c r="A211" s="34"/>
      <c r="B211" s="34"/>
      <c r="C211" s="34"/>
      <c r="D211" s="34"/>
    </row>
    <row r="212" spans="1:4" s="68" customFormat="1" ht="12.75">
      <c r="A212" s="34"/>
      <c r="B212" s="34"/>
      <c r="C212" s="34"/>
      <c r="D212" s="34"/>
    </row>
    <row r="213" spans="1:4" s="68" customFormat="1" ht="12.75">
      <c r="A213" s="34"/>
      <c r="B213" s="34"/>
      <c r="C213" s="34"/>
      <c r="D213" s="34"/>
    </row>
    <row r="214" spans="1:4" s="68" customFormat="1" ht="12.75">
      <c r="A214" s="34"/>
      <c r="B214" s="34"/>
      <c r="C214" s="34"/>
      <c r="D214" s="34"/>
    </row>
    <row r="215" spans="1:4" s="68" customFormat="1" ht="12.75">
      <c r="A215" s="34"/>
      <c r="B215" s="34"/>
      <c r="C215" s="34"/>
      <c r="D215" s="34"/>
    </row>
    <row r="216" spans="1:4" s="68" customFormat="1" ht="12.75">
      <c r="A216" s="34"/>
      <c r="B216" s="34"/>
      <c r="C216" s="34"/>
      <c r="D216" s="34"/>
    </row>
    <row r="217" spans="1:4" s="68" customFormat="1" ht="12.75">
      <c r="A217" s="34"/>
      <c r="B217" s="34"/>
      <c r="C217" s="34"/>
      <c r="D217" s="34"/>
    </row>
    <row r="218" spans="1:4" s="68" customFormat="1" ht="12.75">
      <c r="A218" s="34"/>
      <c r="B218" s="34"/>
      <c r="C218" s="34"/>
      <c r="D218" s="34"/>
    </row>
    <row r="219" spans="1:4" s="68" customFormat="1" ht="12.75">
      <c r="A219" s="34"/>
      <c r="B219" s="34"/>
      <c r="C219" s="34"/>
      <c r="D219" s="34"/>
    </row>
    <row r="220" spans="1:4" s="68" customFormat="1" ht="12.75">
      <c r="A220" s="34"/>
      <c r="B220" s="34"/>
      <c r="C220" s="34"/>
      <c r="D220" s="34"/>
    </row>
    <row r="221" spans="1:4" s="68" customFormat="1" ht="12.75">
      <c r="A221" s="34"/>
      <c r="B221" s="34"/>
      <c r="C221" s="34"/>
      <c r="D221" s="34"/>
    </row>
    <row r="222" spans="1:4" s="68" customFormat="1" ht="12.75">
      <c r="A222" s="34"/>
      <c r="B222" s="34"/>
      <c r="C222" s="34"/>
      <c r="D222" s="34"/>
    </row>
    <row r="223" spans="1:4" s="68" customFormat="1" ht="12.75">
      <c r="A223" s="34"/>
      <c r="B223" s="34"/>
      <c r="C223" s="34"/>
      <c r="D223" s="34"/>
    </row>
    <row r="224" spans="1:4" s="68" customFormat="1" ht="12.75">
      <c r="A224" s="34"/>
      <c r="B224" s="34"/>
      <c r="C224" s="34"/>
      <c r="D224" s="34"/>
    </row>
    <row r="225" spans="1:4" s="68" customFormat="1" ht="12.75">
      <c r="A225" s="34"/>
      <c r="B225" s="34"/>
      <c r="C225" s="34"/>
      <c r="D225" s="34"/>
    </row>
    <row r="226" spans="1:4" s="68" customFormat="1" ht="12.75">
      <c r="A226" s="34"/>
      <c r="B226" s="34"/>
      <c r="C226" s="34"/>
      <c r="D226" s="34"/>
    </row>
    <row r="227" spans="1:4" s="68" customFormat="1" ht="12.75">
      <c r="A227" s="34"/>
      <c r="B227" s="34"/>
      <c r="C227" s="34"/>
      <c r="D227" s="34"/>
    </row>
    <row r="228" spans="1:4" s="68" customFormat="1" ht="12.75">
      <c r="A228" s="34"/>
      <c r="B228" s="34"/>
      <c r="C228" s="34"/>
      <c r="D228" s="34"/>
    </row>
    <row r="229" spans="1:4" s="68" customFormat="1" ht="12.75">
      <c r="A229" s="34"/>
      <c r="B229" s="34"/>
      <c r="C229" s="34"/>
      <c r="D229" s="34"/>
    </row>
    <row r="230" spans="1:4" s="68" customFormat="1" ht="12.75">
      <c r="A230" s="34"/>
      <c r="B230" s="34"/>
      <c r="C230" s="34"/>
      <c r="D230" s="34"/>
    </row>
    <row r="231" spans="1:4" s="68" customFormat="1" ht="12.75">
      <c r="A231" s="34"/>
      <c r="B231" s="34"/>
      <c r="C231" s="34"/>
      <c r="D231" s="34"/>
    </row>
    <row r="232" spans="1:4" s="68" customFormat="1" ht="12.75">
      <c r="A232" s="34"/>
      <c r="B232" s="34"/>
      <c r="C232" s="34"/>
      <c r="D232" s="34"/>
    </row>
    <row r="233" spans="1:4" s="68" customFormat="1" ht="12.75">
      <c r="A233" s="34"/>
      <c r="B233" s="34"/>
      <c r="C233" s="34"/>
      <c r="D233" s="34"/>
    </row>
    <row r="234" spans="1:4" s="68" customFormat="1" ht="12.75">
      <c r="A234" s="34"/>
      <c r="B234" s="34"/>
      <c r="C234" s="34"/>
      <c r="D234" s="34"/>
    </row>
    <row r="235" spans="1:4" s="68" customFormat="1" ht="12.75">
      <c r="A235" s="34"/>
      <c r="B235" s="34"/>
      <c r="C235" s="34"/>
      <c r="D235" s="34"/>
    </row>
    <row r="236" spans="1:4" s="68" customFormat="1" ht="12.75">
      <c r="A236" s="34"/>
      <c r="B236" s="34"/>
      <c r="C236" s="34"/>
      <c r="D236" s="34"/>
    </row>
    <row r="237" spans="1:4" s="68" customFormat="1" ht="12.75">
      <c r="A237" s="34"/>
      <c r="B237" s="34"/>
      <c r="C237" s="34"/>
      <c r="D237" s="34"/>
    </row>
    <row r="238" spans="1:4" s="68" customFormat="1" ht="12.75">
      <c r="A238" s="34"/>
      <c r="B238" s="34"/>
      <c r="C238" s="34"/>
      <c r="D238" s="34"/>
    </row>
    <row r="239" spans="1:4" s="68" customFormat="1" ht="12.75">
      <c r="A239" s="34"/>
      <c r="B239" s="34"/>
      <c r="C239" s="34"/>
      <c r="D239" s="34"/>
    </row>
    <row r="240" spans="1:4" s="68" customFormat="1" ht="12.75">
      <c r="A240" s="34"/>
      <c r="B240" s="34"/>
      <c r="C240" s="34"/>
      <c r="D240" s="34"/>
    </row>
    <row r="241" spans="1:4" s="68" customFormat="1" ht="12.75">
      <c r="A241" s="34"/>
      <c r="B241" s="34"/>
      <c r="C241" s="34"/>
      <c r="D241" s="34"/>
    </row>
    <row r="242" spans="1:4" s="68" customFormat="1" ht="12.75">
      <c r="A242" s="34"/>
      <c r="B242" s="34"/>
      <c r="C242" s="34"/>
      <c r="D242" s="34"/>
    </row>
    <row r="243" spans="1:4" s="68" customFormat="1" ht="12.75">
      <c r="A243" s="34"/>
      <c r="B243" s="34"/>
      <c r="C243" s="34"/>
      <c r="D243" s="34"/>
    </row>
    <row r="244" spans="1:4" s="68" customFormat="1" ht="12.75">
      <c r="A244" s="34"/>
      <c r="B244" s="34"/>
      <c r="C244" s="34"/>
      <c r="D244" s="34"/>
    </row>
    <row r="245" spans="1:4" s="68" customFormat="1" ht="12.75">
      <c r="A245" s="34"/>
      <c r="B245" s="34"/>
      <c r="C245" s="34"/>
      <c r="D245" s="34"/>
    </row>
    <row r="246" spans="1:4" s="68" customFormat="1" ht="12.75">
      <c r="A246" s="34"/>
      <c r="B246" s="34"/>
      <c r="C246" s="34"/>
      <c r="D246" s="34"/>
    </row>
    <row r="247" spans="1:4" s="68" customFormat="1" ht="12.75">
      <c r="A247" s="34"/>
      <c r="B247" s="34"/>
      <c r="C247" s="34"/>
      <c r="D247" s="34"/>
    </row>
    <row r="248" spans="1:4" s="68" customFormat="1" ht="12.75">
      <c r="A248" s="34"/>
      <c r="B248" s="34"/>
      <c r="C248" s="34"/>
      <c r="D248" s="34"/>
    </row>
    <row r="249" spans="1:4" s="68" customFormat="1" ht="12.75">
      <c r="A249" s="34"/>
      <c r="B249" s="34"/>
      <c r="C249" s="34"/>
      <c r="D249" s="34"/>
    </row>
    <row r="250" spans="1:4" s="68" customFormat="1" ht="12.75">
      <c r="A250" s="34"/>
      <c r="B250" s="34"/>
      <c r="C250" s="34"/>
      <c r="D250" s="34"/>
    </row>
    <row r="251" spans="1:4" s="68" customFormat="1" ht="12.75">
      <c r="A251" s="34"/>
      <c r="B251" s="34"/>
      <c r="C251" s="34"/>
      <c r="D251" s="34"/>
    </row>
    <row r="252" spans="1:4" s="68" customFormat="1" ht="12.75">
      <c r="A252" s="34"/>
      <c r="B252" s="34"/>
      <c r="C252" s="34"/>
      <c r="D252" s="34"/>
    </row>
    <row r="253" spans="1:4" s="68" customFormat="1" ht="12.75">
      <c r="A253" s="34"/>
      <c r="B253" s="34"/>
      <c r="C253" s="34"/>
      <c r="D253" s="34"/>
    </row>
    <row r="254" spans="1:4" s="68" customFormat="1" ht="12.75">
      <c r="A254" s="34"/>
      <c r="B254" s="34"/>
      <c r="C254" s="34"/>
      <c r="D254" s="34"/>
    </row>
    <row r="255" spans="1:4" s="68" customFormat="1" ht="12.75">
      <c r="A255" s="34"/>
      <c r="B255" s="34"/>
      <c r="C255" s="34"/>
      <c r="D255" s="34"/>
    </row>
    <row r="256" spans="1:4" s="68" customFormat="1" ht="12.75">
      <c r="A256" s="34"/>
      <c r="B256" s="34"/>
      <c r="C256" s="34"/>
      <c r="D256" s="34"/>
    </row>
    <row r="257" ht="12.75">
      <c r="C257" s="2"/>
    </row>
    <row r="258" ht="12.75">
      <c r="C258" s="2"/>
    </row>
    <row r="259" ht="12.75">
      <c r="C259" s="2"/>
    </row>
    <row r="260" ht="12.75">
      <c r="C260" s="2"/>
    </row>
    <row r="261" ht="12.75">
      <c r="C261" s="2"/>
    </row>
    <row r="262" ht="12.75">
      <c r="C262" s="2"/>
    </row>
    <row r="263" ht="12.75">
      <c r="C263" s="2"/>
    </row>
    <row r="264" ht="12.75">
      <c r="C264" s="2"/>
    </row>
    <row r="265" ht="12.75">
      <c r="C265" s="2"/>
    </row>
    <row r="266" ht="12.75">
      <c r="C266" s="2"/>
    </row>
    <row r="267" ht="12.75">
      <c r="C267" s="2"/>
    </row>
    <row r="268" ht="12.75">
      <c r="C268" s="2"/>
    </row>
    <row r="269" ht="12.75">
      <c r="C269" s="2"/>
    </row>
    <row r="270" ht="12.75">
      <c r="C270" s="2"/>
    </row>
    <row r="271" ht="12.75">
      <c r="C271" s="2"/>
    </row>
    <row r="272" ht="12.75">
      <c r="C272" s="2"/>
    </row>
    <row r="273" ht="12.75">
      <c r="C273" s="2"/>
    </row>
    <row r="274" ht="12.75">
      <c r="C274" s="2"/>
    </row>
    <row r="275" ht="12.75">
      <c r="C275" s="2"/>
    </row>
    <row r="276" ht="12.75">
      <c r="C276" s="2"/>
    </row>
    <row r="277" ht="12.75">
      <c r="C277" s="2"/>
    </row>
    <row r="278" ht="12.75">
      <c r="C278" s="2"/>
    </row>
    <row r="279" ht="12.75">
      <c r="C279" s="2"/>
    </row>
    <row r="280" ht="12.75">
      <c r="C280" s="2"/>
    </row>
    <row r="281" ht="12.75">
      <c r="C281" s="2"/>
    </row>
    <row r="282" ht="12.75">
      <c r="C282" s="2"/>
    </row>
    <row r="283" ht="12.75">
      <c r="C283" s="2"/>
    </row>
    <row r="284" ht="12.75">
      <c r="C284" s="2"/>
    </row>
    <row r="285" ht="12.75">
      <c r="C285" s="2"/>
    </row>
    <row r="286" ht="12.75">
      <c r="C286" s="2"/>
    </row>
    <row r="287" ht="12.75">
      <c r="C287" s="2"/>
    </row>
    <row r="288" ht="12.75">
      <c r="C288" s="2"/>
    </row>
    <row r="289" ht="12.75">
      <c r="C289" s="2"/>
    </row>
    <row r="290" ht="12.75">
      <c r="C290" s="2"/>
    </row>
    <row r="291" ht="12.75">
      <c r="C291" s="2"/>
    </row>
    <row r="292" ht="12.75">
      <c r="C292" s="2"/>
    </row>
    <row r="293" ht="12.75">
      <c r="C293" s="2"/>
    </row>
    <row r="294" ht="12.75">
      <c r="C294" s="2"/>
    </row>
    <row r="295" ht="12.75">
      <c r="C295" s="2"/>
    </row>
    <row r="296" ht="12.75">
      <c r="C296" s="2"/>
    </row>
    <row r="297" ht="12.75">
      <c r="C297" s="2"/>
    </row>
    <row r="298" ht="12.75">
      <c r="C298" s="2"/>
    </row>
    <row r="299" ht="12.75">
      <c r="C299" s="2"/>
    </row>
    <row r="300" ht="12.75">
      <c r="C300" s="2"/>
    </row>
    <row r="301" ht="12.75">
      <c r="C301" s="2"/>
    </row>
    <row r="302" ht="12.75">
      <c r="C302" s="2"/>
    </row>
    <row r="303" ht="12.75">
      <c r="C303" s="2"/>
    </row>
    <row r="304" ht="12.75">
      <c r="C304" s="2"/>
    </row>
    <row r="305" ht="12.75">
      <c r="C305" s="2"/>
    </row>
    <row r="306" ht="12.75">
      <c r="C306" s="2"/>
    </row>
    <row r="307" ht="12.75">
      <c r="C307" s="2"/>
    </row>
    <row r="308" ht="12.75">
      <c r="C308" s="2"/>
    </row>
    <row r="309" ht="12.75">
      <c r="C309" s="2"/>
    </row>
    <row r="310" ht="12.75">
      <c r="C310" s="2"/>
    </row>
    <row r="311" ht="12.75">
      <c r="C311" s="2"/>
    </row>
    <row r="312" ht="12.75">
      <c r="C312" s="2"/>
    </row>
    <row r="313" ht="12.75">
      <c r="C313" s="2"/>
    </row>
    <row r="314" ht="12.75">
      <c r="C314" s="2"/>
    </row>
    <row r="315" ht="12.75">
      <c r="C315" s="2"/>
    </row>
    <row r="316" ht="12.75">
      <c r="C316" s="2"/>
    </row>
    <row r="317" ht="12.75">
      <c r="C317" s="2"/>
    </row>
    <row r="318" ht="12.75">
      <c r="C318" s="2"/>
    </row>
    <row r="319" ht="12.75">
      <c r="C319" s="2"/>
    </row>
    <row r="320" ht="12.75">
      <c r="C320" s="2"/>
    </row>
    <row r="321" ht="12.75">
      <c r="C321" s="2"/>
    </row>
    <row r="322" ht="12.75">
      <c r="C322" s="2"/>
    </row>
    <row r="323" ht="12.75">
      <c r="C323" s="2"/>
    </row>
    <row r="324" ht="12.75">
      <c r="C324" s="2"/>
    </row>
    <row r="325" ht="12.75">
      <c r="C325" s="2"/>
    </row>
    <row r="326" ht="12.75">
      <c r="C326" s="2"/>
    </row>
    <row r="327" ht="12.75">
      <c r="C327" s="2"/>
    </row>
    <row r="328" ht="12.75">
      <c r="C328" s="2"/>
    </row>
    <row r="329" ht="12.75">
      <c r="C329" s="2"/>
    </row>
    <row r="330" ht="12.75">
      <c r="C330" s="2"/>
    </row>
    <row r="331" ht="12.75">
      <c r="C331" s="2"/>
    </row>
    <row r="332" ht="12.75">
      <c r="C332" s="2"/>
    </row>
    <row r="333" ht="12.75">
      <c r="C333" s="2"/>
    </row>
    <row r="334" ht="12.75">
      <c r="C334" s="2"/>
    </row>
    <row r="335" ht="12.75">
      <c r="C335" s="2"/>
    </row>
    <row r="336" ht="12.75">
      <c r="C336" s="2"/>
    </row>
    <row r="337" ht="12.75">
      <c r="C337" s="2"/>
    </row>
    <row r="338" ht="12.75">
      <c r="C338" s="2"/>
    </row>
    <row r="339" ht="12.75">
      <c r="C339" s="2"/>
    </row>
    <row r="340" ht="12.75">
      <c r="C340" s="2"/>
    </row>
    <row r="341" ht="12.75">
      <c r="C341" s="2"/>
    </row>
    <row r="342" ht="12.75">
      <c r="C342" s="2"/>
    </row>
    <row r="343" ht="12.75">
      <c r="C343" s="2"/>
    </row>
    <row r="344" ht="12.75">
      <c r="C344" s="2"/>
    </row>
    <row r="345" ht="12.75">
      <c r="C345" s="2"/>
    </row>
    <row r="346" ht="12.75">
      <c r="C346" s="2"/>
    </row>
    <row r="347" ht="12.75">
      <c r="C347" s="2"/>
    </row>
    <row r="348" ht="12.75">
      <c r="C348" s="2"/>
    </row>
    <row r="349" ht="12.75">
      <c r="C349" s="2"/>
    </row>
    <row r="350" ht="12.75">
      <c r="C350" s="2"/>
    </row>
    <row r="351" ht="12.75">
      <c r="C351" s="2"/>
    </row>
    <row r="352" ht="12.75">
      <c r="C352" s="2"/>
    </row>
    <row r="353" ht="12.75">
      <c r="C353" s="2"/>
    </row>
    <row r="354" ht="12.75">
      <c r="C354" s="2"/>
    </row>
    <row r="355" ht="12.75">
      <c r="C355" s="2"/>
    </row>
    <row r="356" ht="12.75">
      <c r="C356" s="2"/>
    </row>
    <row r="357" ht="12.75">
      <c r="C357" s="2"/>
    </row>
    <row r="358" ht="12.75">
      <c r="C358" s="2"/>
    </row>
    <row r="359" ht="12.75">
      <c r="C359" s="2"/>
    </row>
    <row r="360" ht="12.75">
      <c r="C360" s="2"/>
    </row>
    <row r="361" ht="12.75">
      <c r="C361" s="2"/>
    </row>
    <row r="362" ht="12.75">
      <c r="C362" s="2"/>
    </row>
    <row r="363" ht="12.75">
      <c r="C363" s="2"/>
    </row>
    <row r="364" ht="12.75">
      <c r="C364" s="2"/>
    </row>
    <row r="365" ht="12.75">
      <c r="C365" s="2"/>
    </row>
    <row r="366" ht="12.75">
      <c r="C366" s="2"/>
    </row>
    <row r="367" ht="12.75">
      <c r="C367" s="2"/>
    </row>
    <row r="368" ht="12.75">
      <c r="C368" s="2"/>
    </row>
    <row r="369" ht="12.75">
      <c r="C369" s="2"/>
    </row>
    <row r="370" ht="12.75">
      <c r="C370" s="2"/>
    </row>
    <row r="371" ht="12.75">
      <c r="C371" s="2"/>
    </row>
    <row r="372" ht="12.75">
      <c r="C372" s="2"/>
    </row>
    <row r="373" ht="12.75">
      <c r="C373" s="2"/>
    </row>
    <row r="374" ht="12.75">
      <c r="C374" s="2"/>
    </row>
    <row r="375" ht="12.75">
      <c r="C375" s="2"/>
    </row>
    <row r="376" ht="12.75">
      <c r="C376" s="2"/>
    </row>
    <row r="377" ht="12.75">
      <c r="C377" s="2"/>
    </row>
    <row r="378" ht="12.75">
      <c r="C378" s="2"/>
    </row>
    <row r="379" ht="12.75">
      <c r="C379" s="2"/>
    </row>
    <row r="380" ht="12.75">
      <c r="C380" s="2"/>
    </row>
    <row r="381" ht="12.75">
      <c r="C381" s="2"/>
    </row>
    <row r="382" ht="12.75">
      <c r="C382" s="2"/>
    </row>
    <row r="383" ht="12.75">
      <c r="C383" s="2"/>
    </row>
    <row r="384" ht="12.75">
      <c r="C384" s="2"/>
    </row>
    <row r="385" ht="12.75">
      <c r="C385" s="2"/>
    </row>
    <row r="386" ht="12.75">
      <c r="C386" s="2"/>
    </row>
    <row r="387" ht="12.75">
      <c r="C387" s="2"/>
    </row>
    <row r="388" ht="12.75">
      <c r="C388" s="2"/>
    </row>
    <row r="389" ht="12.75">
      <c r="C389" s="2"/>
    </row>
    <row r="390" ht="12.75">
      <c r="C390" s="2"/>
    </row>
    <row r="391" ht="12.75">
      <c r="C391" s="2"/>
    </row>
    <row r="392" ht="12.75">
      <c r="C392" s="2"/>
    </row>
    <row r="393" ht="12.75">
      <c r="C393" s="2"/>
    </row>
    <row r="394" ht="12.75">
      <c r="C394" s="2"/>
    </row>
    <row r="395" ht="12.75">
      <c r="C395" s="2"/>
    </row>
    <row r="396" ht="12.75">
      <c r="C396" s="2"/>
    </row>
    <row r="397" ht="12.75">
      <c r="C397" s="2"/>
    </row>
    <row r="398" ht="12.75">
      <c r="C398" s="2"/>
    </row>
    <row r="399" ht="12.75">
      <c r="C399" s="2"/>
    </row>
    <row r="400" ht="12.75">
      <c r="C400" s="2"/>
    </row>
    <row r="401" ht="12.75">
      <c r="C401" s="2"/>
    </row>
    <row r="402" ht="12.75">
      <c r="C402" s="2"/>
    </row>
    <row r="403" ht="12.75">
      <c r="C403" s="2"/>
    </row>
    <row r="404" ht="12.75">
      <c r="C404" s="2"/>
    </row>
    <row r="405" ht="12.75">
      <c r="C405" s="2"/>
    </row>
    <row r="406" ht="12.75">
      <c r="C406" s="2"/>
    </row>
    <row r="407" ht="12.75">
      <c r="C407" s="2"/>
    </row>
    <row r="408" ht="12.75">
      <c r="C408" s="2"/>
    </row>
    <row r="409" ht="12.75">
      <c r="C409" s="2"/>
    </row>
    <row r="410" ht="12.75">
      <c r="C410" s="2"/>
    </row>
    <row r="411" ht="12.75">
      <c r="C411" s="2"/>
    </row>
    <row r="412" ht="12.75">
      <c r="C412" s="2"/>
    </row>
    <row r="413" ht="12.75">
      <c r="C413" s="2"/>
    </row>
    <row r="414" ht="12.75">
      <c r="C414" s="2"/>
    </row>
    <row r="415" ht="12.75">
      <c r="C415" s="2"/>
    </row>
    <row r="416" ht="12.75">
      <c r="C416" s="2"/>
    </row>
    <row r="417" ht="12.75">
      <c r="C417" s="2"/>
    </row>
    <row r="418" ht="12.75">
      <c r="C418" s="2"/>
    </row>
    <row r="419" ht="12.75">
      <c r="C419" s="2"/>
    </row>
    <row r="420" ht="12.75">
      <c r="C420" s="2"/>
    </row>
  </sheetData>
  <printOptions horizontalCentered="1"/>
  <pageMargins left="0.75" right="0.5" top="0.5" bottom="0.5" header="0.5" footer="0.5"/>
  <pageSetup horizontalDpi="600" verticalDpi="600" orientation="portrait" scale="90" r:id="rId1"/>
</worksheet>
</file>

<file path=xl/worksheets/sheet3.xml><?xml version="1.0" encoding="utf-8"?>
<worksheet xmlns="http://schemas.openxmlformats.org/spreadsheetml/2006/main" xmlns:r="http://schemas.openxmlformats.org/officeDocument/2006/relationships">
  <dimension ref="A1:E81"/>
  <sheetViews>
    <sheetView workbookViewId="0" topLeftCell="A1">
      <selection activeCell="A1" sqref="A1"/>
    </sheetView>
  </sheetViews>
  <sheetFormatPr defaultColWidth="9.140625" defaultRowHeight="12.75"/>
  <cols>
    <col min="1" max="2" width="2.7109375" style="107" customWidth="1"/>
    <col min="3" max="3" width="65.7109375" style="80" customWidth="1"/>
    <col min="4" max="4" width="14.7109375" style="114" customWidth="1"/>
    <col min="5" max="5" width="14.7109375" style="109" customWidth="1"/>
    <col min="6" max="16384" width="9.140625" style="80" customWidth="1"/>
  </cols>
  <sheetData>
    <row r="1" spans="1:5" ht="15">
      <c r="A1" s="5" t="s">
        <v>1199</v>
      </c>
      <c r="B1" s="77"/>
      <c r="C1" s="77"/>
      <c r="D1" s="78"/>
      <c r="E1" s="79"/>
    </row>
    <row r="2" spans="1:5" ht="15.75">
      <c r="A2" s="11" t="s">
        <v>1297</v>
      </c>
      <c r="B2" s="81"/>
      <c r="C2" s="81"/>
      <c r="D2" s="82"/>
      <c r="E2" s="83"/>
    </row>
    <row r="3" spans="1:5" ht="15.75">
      <c r="A3" s="11" t="s">
        <v>1298</v>
      </c>
      <c r="B3" s="81"/>
      <c r="C3" s="81"/>
      <c r="D3" s="82"/>
      <c r="E3" s="83"/>
    </row>
    <row r="4" spans="1:5" ht="12.75" customHeight="1">
      <c r="A4" s="84" t="s">
        <v>1202</v>
      </c>
      <c r="B4" s="81"/>
      <c r="C4" s="81"/>
      <c r="D4" s="82"/>
      <c r="E4" s="83"/>
    </row>
    <row r="5" spans="1:5" ht="12.75" customHeight="1">
      <c r="A5" s="85"/>
      <c r="B5" s="86"/>
      <c r="C5" s="86"/>
      <c r="D5" s="87">
        <v>2003</v>
      </c>
      <c r="E5" s="88">
        <v>2002</v>
      </c>
    </row>
    <row r="6" spans="1:5" s="94" customFormat="1" ht="12.75" customHeight="1">
      <c r="A6" s="89" t="s">
        <v>1299</v>
      </c>
      <c r="B6" s="90"/>
      <c r="C6" s="91"/>
      <c r="D6" s="92"/>
      <c r="E6" s="93"/>
    </row>
    <row r="7" spans="1:5" s="94" customFormat="1" ht="12.75" customHeight="1">
      <c r="A7" s="89"/>
      <c r="B7" s="90"/>
      <c r="C7" s="91"/>
      <c r="D7" s="92"/>
      <c r="E7" s="93"/>
    </row>
    <row r="8" spans="1:5" ht="12.75" customHeight="1">
      <c r="A8" s="95"/>
      <c r="B8" s="96" t="s">
        <v>1252</v>
      </c>
      <c r="C8" s="97"/>
      <c r="D8" s="98">
        <v>49598</v>
      </c>
      <c r="E8" s="99">
        <v>48860</v>
      </c>
    </row>
    <row r="9" spans="1:5" ht="12.75" customHeight="1">
      <c r="A9" s="95"/>
      <c r="B9" s="96" t="s">
        <v>1300</v>
      </c>
      <c r="C9" s="97"/>
      <c r="D9" s="100">
        <v>23871</v>
      </c>
      <c r="E9" s="101">
        <v>24412</v>
      </c>
    </row>
    <row r="10" spans="1:5" ht="12.75" customHeight="1">
      <c r="A10" s="95"/>
      <c r="B10" s="96" t="s">
        <v>1301</v>
      </c>
      <c r="C10" s="97"/>
      <c r="D10" s="100">
        <v>14085</v>
      </c>
      <c r="E10" s="101">
        <v>12346</v>
      </c>
    </row>
    <row r="11" spans="1:5" ht="12.75" customHeight="1">
      <c r="A11" s="95"/>
      <c r="B11" s="96" t="s">
        <v>1302</v>
      </c>
      <c r="C11" s="97"/>
      <c r="D11" s="100">
        <v>2570</v>
      </c>
      <c r="E11" s="101">
        <v>2814</v>
      </c>
    </row>
    <row r="12" spans="1:5" ht="12.75" customHeight="1">
      <c r="A12" s="95"/>
      <c r="B12" s="96" t="s">
        <v>1303</v>
      </c>
      <c r="C12" s="97"/>
      <c r="D12" s="100">
        <v>6454</v>
      </c>
      <c r="E12" s="101">
        <v>6685</v>
      </c>
    </row>
    <row r="13" spans="1:5" ht="12.75" customHeight="1">
      <c r="A13" s="95"/>
      <c r="B13" s="96" t="s">
        <v>1304</v>
      </c>
      <c r="C13" s="97"/>
      <c r="D13" s="100">
        <v>-37053</v>
      </c>
      <c r="E13" s="101">
        <v>-45829</v>
      </c>
    </row>
    <row r="14" spans="1:5" ht="12.75" customHeight="1">
      <c r="A14" s="95"/>
      <c r="B14" s="96" t="s">
        <v>1305</v>
      </c>
      <c r="C14" s="97"/>
      <c r="D14" s="100">
        <v>-82902</v>
      </c>
      <c r="E14" s="101">
        <v>-80308</v>
      </c>
    </row>
    <row r="15" spans="1:5" ht="12.75" customHeight="1">
      <c r="A15" s="95"/>
      <c r="B15" s="96" t="s">
        <v>1306</v>
      </c>
      <c r="C15" s="97"/>
      <c r="D15" s="100">
        <v>-14920</v>
      </c>
      <c r="E15" s="101">
        <v>-14900</v>
      </c>
    </row>
    <row r="16" spans="1:5" ht="12.75" customHeight="1">
      <c r="A16" s="95"/>
      <c r="B16" s="96" t="s">
        <v>1307</v>
      </c>
      <c r="C16" s="97"/>
      <c r="D16" s="100">
        <v>-3462</v>
      </c>
      <c r="E16" s="101">
        <v>-4930</v>
      </c>
    </row>
    <row r="17" spans="1:5" ht="12.75" customHeight="1">
      <c r="A17" s="95"/>
      <c r="B17" s="96" t="s">
        <v>1308</v>
      </c>
      <c r="C17" s="97"/>
      <c r="D17" s="100">
        <v>-1278</v>
      </c>
      <c r="E17" s="101">
        <v>-497</v>
      </c>
    </row>
    <row r="18" spans="1:5" ht="12.75" customHeight="1">
      <c r="A18" s="95"/>
      <c r="B18" s="96" t="s">
        <v>1309</v>
      </c>
      <c r="C18" s="97"/>
      <c r="D18" s="100">
        <v>828</v>
      </c>
      <c r="E18" s="101">
        <v>604</v>
      </c>
    </row>
    <row r="19" spans="1:5" ht="12.75" customHeight="1">
      <c r="A19" s="95"/>
      <c r="B19" s="96" t="s">
        <v>1310</v>
      </c>
      <c r="C19" s="97"/>
      <c r="D19" s="100">
        <v>73</v>
      </c>
      <c r="E19" s="101">
        <v>53</v>
      </c>
    </row>
    <row r="20" spans="1:5" ht="12.75" customHeight="1">
      <c r="A20" s="95"/>
      <c r="B20" s="96" t="s">
        <v>1311</v>
      </c>
      <c r="C20" s="97"/>
      <c r="D20" s="100">
        <v>1605</v>
      </c>
      <c r="E20" s="101">
        <v>1305</v>
      </c>
    </row>
    <row r="21" spans="1:5" ht="12.75" customHeight="1">
      <c r="A21" s="95"/>
      <c r="B21" s="96"/>
      <c r="C21" s="97"/>
      <c r="D21" s="100"/>
      <c r="E21" s="101"/>
    </row>
    <row r="22" spans="1:5" s="94" customFormat="1" ht="12.75" customHeight="1">
      <c r="A22" s="89"/>
      <c r="B22" s="90"/>
      <c r="C22" s="91" t="s">
        <v>1312</v>
      </c>
      <c r="D22" s="102">
        <f>SUM(D8:D20)</f>
        <v>-40531</v>
      </c>
      <c r="E22" s="103">
        <f>SUM(E8:E20)</f>
        <v>-49385</v>
      </c>
    </row>
    <row r="23" spans="1:5" ht="12.75" customHeight="1">
      <c r="A23" s="95"/>
      <c r="B23" s="96"/>
      <c r="C23" s="97"/>
      <c r="D23" s="100"/>
      <c r="E23" s="101"/>
    </row>
    <row r="24" spans="1:5" s="94" customFormat="1" ht="12.75" customHeight="1">
      <c r="A24" s="89" t="s">
        <v>1313</v>
      </c>
      <c r="B24" s="90"/>
      <c r="C24" s="91"/>
      <c r="D24" s="100"/>
      <c r="E24" s="101"/>
    </row>
    <row r="25" spans="1:5" s="94" customFormat="1" ht="12.75" customHeight="1">
      <c r="A25" s="89"/>
      <c r="B25" s="90"/>
      <c r="C25" s="91"/>
      <c r="D25" s="100"/>
      <c r="E25" s="101"/>
    </row>
    <row r="26" spans="1:5" ht="12.75" customHeight="1">
      <c r="A26" s="95"/>
      <c r="B26" s="96" t="s">
        <v>1314</v>
      </c>
      <c r="C26" s="97"/>
      <c r="D26" s="100">
        <v>2642</v>
      </c>
      <c r="E26" s="101">
        <v>1797</v>
      </c>
    </row>
    <row r="27" spans="1:5" ht="12.75" customHeight="1">
      <c r="A27" s="95"/>
      <c r="B27" s="96" t="s">
        <v>1315</v>
      </c>
      <c r="C27" s="97"/>
      <c r="D27" s="100">
        <v>9135</v>
      </c>
      <c r="E27" s="101">
        <v>-5271</v>
      </c>
    </row>
    <row r="28" spans="1:5" ht="12.75" customHeight="1">
      <c r="A28" s="95"/>
      <c r="B28" s="96"/>
      <c r="C28" s="97"/>
      <c r="D28" s="100"/>
      <c r="E28" s="101"/>
    </row>
    <row r="29" spans="1:5" s="94" customFormat="1" ht="12.75" customHeight="1">
      <c r="A29" s="89"/>
      <c r="B29" s="90"/>
      <c r="C29" s="91" t="s">
        <v>1316</v>
      </c>
      <c r="D29" s="102">
        <f>SUM(D26:D27)</f>
        <v>11777</v>
      </c>
      <c r="E29" s="103">
        <f>SUM(E26:E27)</f>
        <v>-3474</v>
      </c>
    </row>
    <row r="30" spans="1:5" ht="12.75" customHeight="1">
      <c r="A30" s="95"/>
      <c r="B30" s="96"/>
      <c r="C30" s="97"/>
      <c r="D30" s="100"/>
      <c r="E30" s="101"/>
    </row>
    <row r="31" spans="1:5" s="94" customFormat="1" ht="12.75" customHeight="1">
      <c r="A31" s="89" t="s">
        <v>1317</v>
      </c>
      <c r="B31" s="90"/>
      <c r="C31" s="91"/>
      <c r="D31" s="100"/>
      <c r="E31" s="101"/>
    </row>
    <row r="32" spans="1:5" s="94" customFormat="1" ht="12.75" customHeight="1">
      <c r="A32" s="89"/>
      <c r="B32" s="90"/>
      <c r="C32" s="91"/>
      <c r="D32" s="100"/>
      <c r="E32" s="101"/>
    </row>
    <row r="33" spans="1:5" ht="12.75" customHeight="1">
      <c r="A33" s="95"/>
      <c r="B33" s="96" t="s">
        <v>1285</v>
      </c>
      <c r="C33" s="97"/>
      <c r="D33" s="100">
        <v>1611</v>
      </c>
      <c r="E33" s="101">
        <v>19929</v>
      </c>
    </row>
    <row r="34" spans="1:5" ht="12.75" customHeight="1">
      <c r="A34" s="95"/>
      <c r="B34" s="96" t="s">
        <v>1280</v>
      </c>
      <c r="C34" s="97"/>
      <c r="D34" s="100">
        <v>6921</v>
      </c>
      <c r="E34" s="101">
        <v>6102</v>
      </c>
    </row>
    <row r="35" spans="1:5" ht="12.75" customHeight="1">
      <c r="A35" s="95"/>
      <c r="B35" s="96" t="s">
        <v>1286</v>
      </c>
      <c r="C35" s="97"/>
      <c r="D35" s="100">
        <v>0</v>
      </c>
      <c r="E35" s="101">
        <v>0</v>
      </c>
    </row>
    <row r="36" spans="1:5" ht="12.75" customHeight="1">
      <c r="A36" s="95"/>
      <c r="B36" s="96" t="s">
        <v>1318</v>
      </c>
      <c r="C36" s="97"/>
      <c r="D36" s="100">
        <v>7</v>
      </c>
      <c r="E36" s="101">
        <v>117</v>
      </c>
    </row>
    <row r="37" spans="1:5" ht="12.75" customHeight="1">
      <c r="A37" s="95"/>
      <c r="B37" s="96" t="s">
        <v>1319</v>
      </c>
      <c r="C37" s="97"/>
      <c r="D37" s="100">
        <v>-30254</v>
      </c>
      <c r="E37" s="101">
        <v>-31364</v>
      </c>
    </row>
    <row r="38" spans="1:5" ht="12.75" customHeight="1">
      <c r="A38" s="95"/>
      <c r="B38" s="96" t="s">
        <v>1320</v>
      </c>
      <c r="C38" s="97"/>
      <c r="D38" s="100">
        <v>0</v>
      </c>
      <c r="E38" s="101">
        <v>24238</v>
      </c>
    </row>
    <row r="39" spans="1:5" ht="12.75" customHeight="1">
      <c r="A39" s="95"/>
      <c r="B39" s="96" t="s">
        <v>1321</v>
      </c>
      <c r="C39" s="97"/>
      <c r="D39" s="100">
        <v>-1219</v>
      </c>
      <c r="E39" s="101">
        <v>-974</v>
      </c>
    </row>
    <row r="40" spans="1:5" ht="12.75" customHeight="1">
      <c r="A40" s="95"/>
      <c r="B40" s="96" t="s">
        <v>1322</v>
      </c>
      <c r="C40" s="97"/>
      <c r="D40" s="100">
        <v>0</v>
      </c>
      <c r="E40" s="101">
        <v>-6471</v>
      </c>
    </row>
    <row r="41" spans="1:5" ht="12.75" customHeight="1">
      <c r="A41" s="95"/>
      <c r="B41" s="96" t="s">
        <v>1323</v>
      </c>
      <c r="C41" s="97"/>
      <c r="D41" s="100">
        <v>-2749</v>
      </c>
      <c r="E41" s="101">
        <v>1875</v>
      </c>
    </row>
    <row r="42" spans="1:5" ht="12.75" customHeight="1">
      <c r="A42" s="95"/>
      <c r="B42" s="96"/>
      <c r="C42" s="97"/>
      <c r="D42" s="100"/>
      <c r="E42" s="101"/>
    </row>
    <row r="43" spans="1:5" s="94" customFormat="1" ht="12.75" customHeight="1">
      <c r="A43" s="89"/>
      <c r="B43" s="90"/>
      <c r="C43" s="91" t="s">
        <v>1324</v>
      </c>
      <c r="D43" s="102">
        <f>SUM(D33:D41)</f>
        <v>-25683</v>
      </c>
      <c r="E43" s="103">
        <f>SUM(E33:E41)</f>
        <v>13452</v>
      </c>
    </row>
    <row r="44" spans="1:5" ht="12.75" customHeight="1">
      <c r="A44" s="95"/>
      <c r="B44" s="96"/>
      <c r="C44" s="97"/>
      <c r="D44" s="100"/>
      <c r="E44" s="101"/>
    </row>
    <row r="45" spans="1:5" s="94" customFormat="1" ht="12.75" customHeight="1">
      <c r="A45" s="89" t="s">
        <v>1325</v>
      </c>
      <c r="B45" s="90"/>
      <c r="C45" s="91"/>
      <c r="D45" s="100"/>
      <c r="E45" s="101"/>
    </row>
    <row r="46" spans="1:5" s="94" customFormat="1" ht="12.75" customHeight="1">
      <c r="A46" s="89"/>
      <c r="B46" s="90"/>
      <c r="C46" s="91"/>
      <c r="D46" s="100"/>
      <c r="E46" s="101"/>
    </row>
    <row r="47" spans="1:5" ht="12.75" customHeight="1">
      <c r="A47" s="95"/>
      <c r="B47" s="96" t="s">
        <v>1326</v>
      </c>
      <c r="C47" s="97"/>
      <c r="D47" s="100">
        <v>48345</v>
      </c>
      <c r="E47" s="101">
        <v>46585</v>
      </c>
    </row>
    <row r="48" spans="1:5" ht="12.75" customHeight="1">
      <c r="A48" s="95"/>
      <c r="B48" s="96" t="s">
        <v>1278</v>
      </c>
      <c r="C48" s="97"/>
      <c r="D48" s="100">
        <v>55</v>
      </c>
      <c r="E48" s="101">
        <v>55</v>
      </c>
    </row>
    <row r="49" spans="1:5" ht="12.75" customHeight="1">
      <c r="A49" s="95"/>
      <c r="B49" s="96" t="s">
        <v>1327</v>
      </c>
      <c r="C49" s="97"/>
      <c r="D49" s="100">
        <v>1055</v>
      </c>
      <c r="E49" s="101">
        <v>3424</v>
      </c>
    </row>
    <row r="50" spans="1:5" ht="12.75" customHeight="1">
      <c r="A50" s="95"/>
      <c r="B50" s="96" t="s">
        <v>1328</v>
      </c>
      <c r="C50" s="97"/>
      <c r="D50" s="100">
        <v>79</v>
      </c>
      <c r="E50" s="101">
        <v>-3754</v>
      </c>
    </row>
    <row r="51" spans="1:5" ht="12.75" customHeight="1">
      <c r="A51" s="95"/>
      <c r="B51" s="96" t="s">
        <v>1329</v>
      </c>
      <c r="C51" s="97"/>
      <c r="D51" s="100">
        <v>282</v>
      </c>
      <c r="E51" s="101">
        <v>728</v>
      </c>
    </row>
    <row r="52" spans="1:5" ht="12.75" customHeight="1">
      <c r="A52" s="95"/>
      <c r="B52" s="96"/>
      <c r="C52" s="97"/>
      <c r="D52" s="100"/>
      <c r="E52" s="101"/>
    </row>
    <row r="53" spans="1:5" s="94" customFormat="1" ht="12.75" customHeight="1">
      <c r="A53" s="89"/>
      <c r="B53" s="90"/>
      <c r="C53" s="91" t="s">
        <v>1330</v>
      </c>
      <c r="D53" s="102">
        <f>SUM(D47:D51)</f>
        <v>49816</v>
      </c>
      <c r="E53" s="103">
        <f>SUM(E47:E51)</f>
        <v>47038</v>
      </c>
    </row>
    <row r="54" spans="1:5" ht="12.75" customHeight="1">
      <c r="A54" s="95"/>
      <c r="B54" s="96"/>
      <c r="C54" s="97"/>
      <c r="D54" s="100"/>
      <c r="E54" s="101"/>
    </row>
    <row r="55" spans="1:5" s="94" customFormat="1" ht="12.75" customHeight="1">
      <c r="A55" s="89"/>
      <c r="B55" s="90" t="s">
        <v>1331</v>
      </c>
      <c r="C55" s="91"/>
      <c r="D55" s="102">
        <f>D22+D29+D43+D53</f>
        <v>-4621</v>
      </c>
      <c r="E55" s="103">
        <f>E22+E29+E43+E53</f>
        <v>7631</v>
      </c>
    </row>
    <row r="56" spans="1:5" ht="12.75" customHeight="1">
      <c r="A56" s="95"/>
      <c r="B56" s="96"/>
      <c r="C56" s="97"/>
      <c r="D56" s="100"/>
      <c r="E56" s="101"/>
    </row>
    <row r="57" spans="1:5" s="94" customFormat="1" ht="12.75" customHeight="1">
      <c r="A57" s="89" t="s">
        <v>1332</v>
      </c>
      <c r="B57" s="90"/>
      <c r="C57" s="91"/>
      <c r="D57" s="102">
        <f>E59</f>
        <v>23424</v>
      </c>
      <c r="E57" s="103">
        <v>15793</v>
      </c>
    </row>
    <row r="58" spans="1:5" ht="12.75" customHeight="1">
      <c r="A58" s="95"/>
      <c r="B58" s="96"/>
      <c r="C58" s="97"/>
      <c r="D58" s="92"/>
      <c r="E58" s="104"/>
    </row>
    <row r="59" spans="1:5" s="94" customFormat="1" ht="12.75" customHeight="1">
      <c r="A59" s="89" t="s">
        <v>1333</v>
      </c>
      <c r="B59" s="90"/>
      <c r="C59" s="91"/>
      <c r="D59" s="105">
        <f>D55+D57</f>
        <v>18803</v>
      </c>
      <c r="E59" s="106">
        <f>E55+E57</f>
        <v>23424</v>
      </c>
    </row>
    <row r="60" ht="12.75">
      <c r="D60" s="108"/>
    </row>
    <row r="61" ht="6" customHeight="1" hidden="1">
      <c r="D61" s="108"/>
    </row>
    <row r="62" spans="1:4" ht="12.75" hidden="1">
      <c r="A62" s="110" t="s">
        <v>1334</v>
      </c>
      <c r="D62" s="108"/>
    </row>
    <row r="63" spans="2:4" ht="12.75" hidden="1">
      <c r="B63" s="110" t="s">
        <v>1335</v>
      </c>
      <c r="D63" s="108"/>
    </row>
    <row r="64" spans="2:4" ht="12.75" hidden="1">
      <c r="B64" s="107" t="s">
        <v>1336</v>
      </c>
      <c r="D64" s="111"/>
    </row>
    <row r="65" spans="2:4" ht="12.75" hidden="1">
      <c r="B65" s="107" t="s">
        <v>1337</v>
      </c>
      <c r="D65" s="108"/>
    </row>
    <row r="66" spans="3:4" ht="12.75" hidden="1">
      <c r="C66" s="80" t="s">
        <v>1335</v>
      </c>
      <c r="D66" s="108"/>
    </row>
    <row r="67" spans="3:4" ht="12.75" hidden="1">
      <c r="C67" s="80" t="s">
        <v>1338</v>
      </c>
      <c r="D67" s="108"/>
    </row>
    <row r="68" spans="3:4" ht="12.75" hidden="1">
      <c r="C68" s="80" t="s">
        <v>1339</v>
      </c>
      <c r="D68" s="108"/>
    </row>
    <row r="69" spans="3:4" ht="12.75" hidden="1">
      <c r="C69" s="80" t="s">
        <v>1340</v>
      </c>
      <c r="D69" s="108"/>
    </row>
    <row r="70" spans="3:4" ht="12.75" hidden="1">
      <c r="C70" s="80" t="s">
        <v>1341</v>
      </c>
      <c r="D70" s="108"/>
    </row>
    <row r="71" spans="3:4" ht="12.75" hidden="1">
      <c r="C71" s="80" t="s">
        <v>1342</v>
      </c>
      <c r="D71" s="108"/>
    </row>
    <row r="72" spans="3:4" ht="12.75" hidden="1">
      <c r="C72" s="80" t="s">
        <v>1343</v>
      </c>
      <c r="D72" s="108"/>
    </row>
    <row r="73" spans="3:4" ht="12.75" hidden="1">
      <c r="C73" s="80" t="s">
        <v>1344</v>
      </c>
      <c r="D73" s="108"/>
    </row>
    <row r="74" spans="1:5" s="45" customFormat="1" ht="12.75" hidden="1">
      <c r="A74" s="34"/>
      <c r="B74" s="34"/>
      <c r="C74" s="2" t="s">
        <v>1345</v>
      </c>
      <c r="D74" s="112"/>
      <c r="E74" s="113"/>
    </row>
    <row r="75" ht="6" customHeight="1" hidden="1"/>
    <row r="76" spans="1:5" s="94" customFormat="1" ht="13.5" hidden="1" thickBot="1">
      <c r="A76" s="110"/>
      <c r="B76" s="110"/>
      <c r="C76" s="94" t="s">
        <v>1346</v>
      </c>
      <c r="D76" s="115">
        <f>SUM(D64:D74)</f>
        <v>0</v>
      </c>
      <c r="E76" s="116"/>
    </row>
    <row r="81" ht="12.75">
      <c r="A81" s="34"/>
    </row>
  </sheetData>
  <printOptions horizontalCentered="1"/>
  <pageMargins left="0.75" right="0.5" top="0.5" bottom="0.5" header="0.5" footer="0.5"/>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IV1046"/>
  <sheetViews>
    <sheetView workbookViewId="0" topLeftCell="B2">
      <selection activeCell="C11" sqref="C11"/>
    </sheetView>
  </sheetViews>
  <sheetFormatPr defaultColWidth="9.140625" defaultRowHeight="12.75" outlineLevelRow="1" outlineLevelCol="1"/>
  <cols>
    <col min="1" max="1" width="0" style="2" hidden="1" customWidth="1"/>
    <col min="2" max="2" width="2.57421875" style="34" customWidth="1"/>
    <col min="3" max="3" width="42.7109375" style="2" customWidth="1"/>
    <col min="4" max="4" width="7.140625" style="34" customWidth="1"/>
    <col min="5" max="6" width="18.7109375" style="2" hidden="1" customWidth="1" outlineLevel="1"/>
    <col min="7" max="7" width="18.7109375" style="2" customWidth="1" collapsed="1"/>
    <col min="8" max="8" width="18.7109375" style="2" customWidth="1"/>
    <col min="9" max="10" width="18.7109375" style="2" hidden="1" customWidth="1" outlineLevel="1"/>
    <col min="11" max="11" width="18.7109375" style="2" customWidth="1" collapsed="1"/>
    <col min="12" max="13" width="18.7109375" style="2" hidden="1" customWidth="1" outlineLevel="1"/>
    <col min="14" max="14" width="18.7109375" style="2" customWidth="1" collapsed="1"/>
    <col min="15" max="18" width="18.7109375" style="2" hidden="1" customWidth="1" outlineLevel="1"/>
    <col min="19" max="19" width="18.7109375" style="2" customWidth="1" collapsed="1"/>
    <col min="20" max="20" width="18.7109375" style="2" customWidth="1"/>
    <col min="21" max="21" width="18.7109375" style="117" customWidth="1"/>
    <col min="22" max="22" width="18.7109375" style="2" hidden="1" customWidth="1"/>
    <col min="23" max="23" width="18.7109375" style="118" hidden="1" customWidth="1"/>
    <col min="24" max="27" width="0" style="118" hidden="1" customWidth="1"/>
    <col min="28" max="28" width="9.140625" style="118" customWidth="1" collapsed="1"/>
    <col min="29" max="16384" width="9.140625" style="118" customWidth="1"/>
  </cols>
  <sheetData>
    <row r="1" spans="1:23" ht="12.75" hidden="1">
      <c r="A1" s="2" t="s">
        <v>1347</v>
      </c>
      <c r="B1" s="34" t="s">
        <v>1196</v>
      </c>
      <c r="C1" s="2" t="s">
        <v>1197</v>
      </c>
      <c r="D1" s="34" t="s">
        <v>1348</v>
      </c>
      <c r="E1" s="2" t="s">
        <v>1349</v>
      </c>
      <c r="F1" s="2" t="s">
        <v>1350</v>
      </c>
      <c r="G1" s="2" t="s">
        <v>1198</v>
      </c>
      <c r="H1" s="2" t="s">
        <v>1351</v>
      </c>
      <c r="I1" s="2" t="s">
        <v>1352</v>
      </c>
      <c r="J1" s="2" t="s">
        <v>1353</v>
      </c>
      <c r="K1" s="2" t="s">
        <v>1198</v>
      </c>
      <c r="L1" s="2" t="s">
        <v>1354</v>
      </c>
      <c r="M1" s="2" t="s">
        <v>1355</v>
      </c>
      <c r="N1" s="2" t="s">
        <v>1198</v>
      </c>
      <c r="O1" s="2" t="s">
        <v>1356</v>
      </c>
      <c r="P1" s="2" t="s">
        <v>1357</v>
      </c>
      <c r="Q1" s="2" t="s">
        <v>1358</v>
      </c>
      <c r="R1" s="2" t="s">
        <v>1359</v>
      </c>
      <c r="S1" s="2" t="s">
        <v>1198</v>
      </c>
      <c r="T1" s="2" t="s">
        <v>1360</v>
      </c>
      <c r="U1" s="117" t="s">
        <v>1198</v>
      </c>
      <c r="V1" s="2" t="s">
        <v>1361</v>
      </c>
      <c r="W1" s="118" t="s">
        <v>1198</v>
      </c>
    </row>
    <row r="2" spans="1:23" s="124" customFormat="1" ht="15.75" customHeight="1">
      <c r="A2" s="119"/>
      <c r="B2" s="48" t="s">
        <v>1199</v>
      </c>
      <c r="C2" s="120"/>
      <c r="D2" s="120"/>
      <c r="E2" s="121"/>
      <c r="F2" s="121"/>
      <c r="G2" s="121"/>
      <c r="H2" s="121"/>
      <c r="I2" s="121"/>
      <c r="J2" s="121"/>
      <c r="K2" s="121"/>
      <c r="L2" s="121"/>
      <c r="M2" s="121"/>
      <c r="N2" s="121"/>
      <c r="O2" s="121"/>
      <c r="P2" s="121"/>
      <c r="Q2" s="121"/>
      <c r="R2" s="121"/>
      <c r="S2" s="121"/>
      <c r="T2" s="121"/>
      <c r="U2" s="122"/>
      <c r="V2" s="121"/>
      <c r="W2" s="123"/>
    </row>
    <row r="3" spans="1:23" s="128" customFormat="1" ht="15.75" customHeight="1">
      <c r="A3" s="125"/>
      <c r="B3" s="53" t="s">
        <v>1362</v>
      </c>
      <c r="C3" s="12"/>
      <c r="D3" s="12"/>
      <c r="E3" s="13"/>
      <c r="F3" s="13"/>
      <c r="G3" s="13"/>
      <c r="H3" s="13"/>
      <c r="I3" s="13"/>
      <c r="J3" s="13"/>
      <c r="K3" s="13"/>
      <c r="L3" s="13"/>
      <c r="M3" s="13"/>
      <c r="N3" s="13"/>
      <c r="O3" s="13"/>
      <c r="P3" s="13"/>
      <c r="Q3" s="13"/>
      <c r="R3" s="13"/>
      <c r="S3" s="13"/>
      <c r="T3" s="13"/>
      <c r="U3" s="126"/>
      <c r="V3" s="13"/>
      <c r="W3" s="127"/>
    </row>
    <row r="4" spans="1:27" ht="15.75" customHeight="1">
      <c r="A4" s="129"/>
      <c r="B4" s="130" t="s">
        <v>2660</v>
      </c>
      <c r="C4" s="16"/>
      <c r="D4" s="16"/>
      <c r="E4" s="131"/>
      <c r="F4" s="131"/>
      <c r="G4" s="131"/>
      <c r="H4" s="131"/>
      <c r="I4" s="131"/>
      <c r="J4" s="131"/>
      <c r="K4" s="131"/>
      <c r="L4" s="131"/>
      <c r="M4" s="131"/>
      <c r="N4" s="131"/>
      <c r="O4" s="131"/>
      <c r="P4" s="131"/>
      <c r="Q4" s="131"/>
      <c r="R4" s="131"/>
      <c r="S4" s="131"/>
      <c r="T4" s="131"/>
      <c r="U4" s="132"/>
      <c r="V4" s="131"/>
      <c r="W4" s="133"/>
      <c r="X4" s="2" t="s">
        <v>1363</v>
      </c>
      <c r="AA4" s="118" t="s">
        <v>1364</v>
      </c>
    </row>
    <row r="5" spans="1:24" ht="12.75" customHeight="1">
      <c r="A5" s="129"/>
      <c r="B5" s="134"/>
      <c r="C5" s="135"/>
      <c r="D5" s="135"/>
      <c r="E5" s="136"/>
      <c r="F5" s="136"/>
      <c r="G5" s="136"/>
      <c r="H5" s="136"/>
      <c r="I5" s="136"/>
      <c r="J5" s="136"/>
      <c r="K5" s="136"/>
      <c r="L5" s="136"/>
      <c r="M5" s="136"/>
      <c r="N5" s="136"/>
      <c r="O5" s="136"/>
      <c r="P5" s="136"/>
      <c r="Q5" s="136"/>
      <c r="R5" s="136"/>
      <c r="S5" s="136"/>
      <c r="T5" s="136"/>
      <c r="U5" s="137"/>
      <c r="V5" s="136"/>
      <c r="W5" s="138"/>
      <c r="X5" s="2"/>
    </row>
    <row r="6" spans="1:23" ht="12.75">
      <c r="A6" s="22"/>
      <c r="B6" s="139"/>
      <c r="C6" s="140"/>
      <c r="D6" s="141"/>
      <c r="E6" s="27"/>
      <c r="F6" s="27"/>
      <c r="G6" s="139"/>
      <c r="H6" s="141"/>
      <c r="I6" s="142"/>
      <c r="J6" s="142"/>
      <c r="K6" s="143"/>
      <c r="L6" s="142" t="s">
        <v>1242</v>
      </c>
      <c r="M6" s="142" t="s">
        <v>1365</v>
      </c>
      <c r="N6" s="143"/>
      <c r="O6" s="144" t="s">
        <v>1366</v>
      </c>
      <c r="P6" s="145"/>
      <c r="Q6" s="145"/>
      <c r="R6" s="145"/>
      <c r="S6" s="146"/>
      <c r="T6" s="147"/>
      <c r="U6" s="143" t="s">
        <v>1367</v>
      </c>
      <c r="V6" s="147"/>
      <c r="W6" s="143" t="s">
        <v>1367</v>
      </c>
    </row>
    <row r="7" spans="1:23" ht="12.75">
      <c r="A7" s="22"/>
      <c r="B7" s="148"/>
      <c r="C7" s="29"/>
      <c r="D7" s="149"/>
      <c r="E7" s="27"/>
      <c r="F7" s="27"/>
      <c r="G7" s="148"/>
      <c r="H7" s="149"/>
      <c r="I7" s="142" t="s">
        <v>1242</v>
      </c>
      <c r="J7" s="142" t="s">
        <v>1365</v>
      </c>
      <c r="K7" s="150"/>
      <c r="L7" s="142" t="s">
        <v>1368</v>
      </c>
      <c r="M7" s="142" t="s">
        <v>1368</v>
      </c>
      <c r="N7" s="150" t="s">
        <v>1368</v>
      </c>
      <c r="O7" s="142" t="s">
        <v>1242</v>
      </c>
      <c r="P7" s="142" t="s">
        <v>1369</v>
      </c>
      <c r="Q7" s="151"/>
      <c r="R7" s="151"/>
      <c r="S7" s="150"/>
      <c r="T7" s="152"/>
      <c r="U7" s="150" t="s">
        <v>1370</v>
      </c>
      <c r="V7" s="152"/>
      <c r="W7" s="150" t="s">
        <v>1370</v>
      </c>
    </row>
    <row r="8" spans="1:23" ht="12.75">
      <c r="A8" s="22"/>
      <c r="B8" s="148"/>
      <c r="C8" s="29"/>
      <c r="D8" s="149"/>
      <c r="E8" s="153"/>
      <c r="F8" s="153"/>
      <c r="G8" s="154" t="s">
        <v>1371</v>
      </c>
      <c r="H8" s="154"/>
      <c r="I8" s="142" t="s">
        <v>1372</v>
      </c>
      <c r="J8" s="142" t="s">
        <v>1372</v>
      </c>
      <c r="K8" s="150" t="s">
        <v>1372</v>
      </c>
      <c r="L8" s="142" t="s">
        <v>1373</v>
      </c>
      <c r="M8" s="142" t="s">
        <v>1373</v>
      </c>
      <c r="N8" s="150" t="s">
        <v>1373</v>
      </c>
      <c r="O8" s="142" t="s">
        <v>1374</v>
      </c>
      <c r="P8" s="142" t="s">
        <v>1374</v>
      </c>
      <c r="Q8" s="142" t="s">
        <v>1375</v>
      </c>
      <c r="R8" s="142" t="s">
        <v>1376</v>
      </c>
      <c r="S8" s="150" t="s">
        <v>1377</v>
      </c>
      <c r="T8" s="152"/>
      <c r="U8" s="150" t="s">
        <v>1378</v>
      </c>
      <c r="V8" s="150" t="s">
        <v>1379</v>
      </c>
      <c r="W8" s="150" t="s">
        <v>1380</v>
      </c>
    </row>
    <row r="9" spans="1:23" ht="12.75">
      <c r="A9" s="22"/>
      <c r="B9" s="155"/>
      <c r="C9" s="156"/>
      <c r="D9" s="157"/>
      <c r="E9" s="142" t="s">
        <v>1242</v>
      </c>
      <c r="F9" s="142" t="s">
        <v>1381</v>
      </c>
      <c r="G9" s="142" t="s">
        <v>1242</v>
      </c>
      <c r="H9" s="142" t="s">
        <v>1365</v>
      </c>
      <c r="I9" s="142" t="s">
        <v>1370</v>
      </c>
      <c r="J9" s="142" t="s">
        <v>1370</v>
      </c>
      <c r="K9" s="158" t="s">
        <v>1370</v>
      </c>
      <c r="L9" s="142" t="s">
        <v>1370</v>
      </c>
      <c r="M9" s="142" t="s">
        <v>1370</v>
      </c>
      <c r="N9" s="158" t="s">
        <v>1370</v>
      </c>
      <c r="O9" s="142" t="s">
        <v>1382</v>
      </c>
      <c r="P9" s="142" t="s">
        <v>1382</v>
      </c>
      <c r="Q9" s="142" t="s">
        <v>1379</v>
      </c>
      <c r="R9" s="142" t="s">
        <v>1383</v>
      </c>
      <c r="S9" s="158" t="s">
        <v>1370</v>
      </c>
      <c r="T9" s="158" t="s">
        <v>1384</v>
      </c>
      <c r="U9" s="158" t="s">
        <v>1379</v>
      </c>
      <c r="V9" s="158" t="s">
        <v>1370</v>
      </c>
      <c r="W9" s="158" t="s">
        <v>1379</v>
      </c>
    </row>
    <row r="10" spans="1:23" ht="12.75" customHeight="1">
      <c r="A10" s="22"/>
      <c r="B10" s="23"/>
      <c r="C10" s="159"/>
      <c r="D10" s="24"/>
      <c r="E10" s="142"/>
      <c r="F10" s="142"/>
      <c r="G10" s="142"/>
      <c r="H10" s="142"/>
      <c r="I10" s="142"/>
      <c r="J10" s="142"/>
      <c r="K10" s="142"/>
      <c r="L10" s="142"/>
      <c r="M10" s="142"/>
      <c r="N10" s="142"/>
      <c r="O10" s="142"/>
      <c r="P10" s="142"/>
      <c r="Q10" s="142"/>
      <c r="R10" s="142"/>
      <c r="S10" s="142"/>
      <c r="T10" s="142"/>
      <c r="U10" s="142"/>
      <c r="V10" s="142"/>
      <c r="W10" s="153"/>
    </row>
    <row r="11" spans="1:23" ht="12.75" customHeight="1">
      <c r="A11" s="29"/>
      <c r="B11" s="23" t="s">
        <v>1203</v>
      </c>
      <c r="C11" s="159"/>
      <c r="D11" s="24"/>
      <c r="E11" s="27"/>
      <c r="F11" s="27"/>
      <c r="G11" s="27"/>
      <c r="H11" s="27"/>
      <c r="I11" s="27"/>
      <c r="J11" s="27"/>
      <c r="K11" s="27"/>
      <c r="L11" s="27"/>
      <c r="M11" s="27"/>
      <c r="N11" s="27"/>
      <c r="O11" s="27"/>
      <c r="P11" s="27"/>
      <c r="Q11" s="27"/>
      <c r="R11" s="27"/>
      <c r="S11" s="27"/>
      <c r="T11" s="27"/>
      <c r="U11" s="142"/>
      <c r="V11" s="27"/>
      <c r="W11" s="153"/>
    </row>
    <row r="12" spans="1:23" ht="12.75" customHeight="1">
      <c r="A12" s="34"/>
      <c r="B12" s="30"/>
      <c r="C12" s="160"/>
      <c r="D12" s="31"/>
      <c r="E12" s="32"/>
      <c r="F12" s="32"/>
      <c r="G12" s="32"/>
      <c r="H12" s="32"/>
      <c r="I12" s="32"/>
      <c r="J12" s="32"/>
      <c r="K12" s="32"/>
      <c r="L12" s="32"/>
      <c r="M12" s="32"/>
      <c r="N12" s="32"/>
      <c r="O12" s="32"/>
      <c r="P12" s="32"/>
      <c r="Q12" s="32"/>
      <c r="R12" s="32"/>
      <c r="S12" s="32"/>
      <c r="T12" s="32"/>
      <c r="U12" s="161"/>
      <c r="V12" s="32"/>
      <c r="W12" s="153"/>
    </row>
    <row r="13" spans="1:23" ht="12.75" customHeight="1">
      <c r="A13" s="29"/>
      <c r="B13" s="23" t="s">
        <v>1204</v>
      </c>
      <c r="C13" s="159"/>
      <c r="D13" s="24"/>
      <c r="E13" s="27"/>
      <c r="F13" s="27"/>
      <c r="G13" s="27"/>
      <c r="H13" s="27"/>
      <c r="I13" s="27"/>
      <c r="J13" s="27"/>
      <c r="K13" s="27"/>
      <c r="L13" s="27"/>
      <c r="M13" s="27"/>
      <c r="N13" s="27"/>
      <c r="O13" s="27"/>
      <c r="P13" s="27"/>
      <c r="Q13" s="27"/>
      <c r="R13" s="27"/>
      <c r="S13" s="27"/>
      <c r="T13" s="27"/>
      <c r="U13" s="142"/>
      <c r="V13" s="27"/>
      <c r="W13" s="153"/>
    </row>
    <row r="14" spans="1:23" ht="12.75" customHeight="1">
      <c r="A14" s="160" t="s">
        <v>1385</v>
      </c>
      <c r="B14" s="30"/>
      <c r="C14" s="160" t="s">
        <v>1205</v>
      </c>
      <c r="D14" s="31"/>
      <c r="E14" s="32">
        <v>0</v>
      </c>
      <c r="F14" s="32">
        <v>0</v>
      </c>
      <c r="G14" s="35">
        <f>E14+F14</f>
        <v>0</v>
      </c>
      <c r="H14" s="35">
        <v>0</v>
      </c>
      <c r="I14" s="35">
        <v>0</v>
      </c>
      <c r="J14" s="35">
        <v>0</v>
      </c>
      <c r="K14" s="35">
        <f>I14+J14</f>
        <v>0</v>
      </c>
      <c r="L14" s="35">
        <v>0</v>
      </c>
      <c r="M14" s="35">
        <v>0</v>
      </c>
      <c r="N14" s="35">
        <f>L14+M14</f>
        <v>0</v>
      </c>
      <c r="O14" s="35">
        <v>0</v>
      </c>
      <c r="P14" s="35">
        <v>0</v>
      </c>
      <c r="Q14" s="35">
        <v>0</v>
      </c>
      <c r="R14" s="35">
        <v>0</v>
      </c>
      <c r="S14" s="35">
        <f>O14+P14+Q14+R14</f>
        <v>0</v>
      </c>
      <c r="T14" s="35">
        <v>0</v>
      </c>
      <c r="U14" s="162">
        <f>G14+H14+K14+N14+S14+T14</f>
        <v>0</v>
      </c>
      <c r="V14" s="32">
        <v>0</v>
      </c>
      <c r="W14" s="163">
        <f>U14+V14</f>
        <v>0</v>
      </c>
    </row>
    <row r="15" spans="1:23" ht="12.75" hidden="1" outlineLevel="1">
      <c r="A15" s="2" t="s">
        <v>1386</v>
      </c>
      <c r="C15" s="2" t="s">
        <v>1387</v>
      </c>
      <c r="D15" s="34" t="s">
        <v>1388</v>
      </c>
      <c r="E15" s="2">
        <v>34225.09</v>
      </c>
      <c r="F15" s="2">
        <v>0</v>
      </c>
      <c r="G15" s="2">
        <f aca="true" t="shared" si="0" ref="G15:G41">E15+F15</f>
        <v>34225.09</v>
      </c>
      <c r="H15" s="2">
        <v>0</v>
      </c>
      <c r="I15" s="2">
        <v>0</v>
      </c>
      <c r="J15" s="2">
        <v>0</v>
      </c>
      <c r="K15" s="2">
        <f aca="true" t="shared" si="1" ref="K15:K41">I15+J15</f>
        <v>0</v>
      </c>
      <c r="L15" s="2">
        <v>0</v>
      </c>
      <c r="M15" s="2">
        <v>0</v>
      </c>
      <c r="N15" s="2">
        <f aca="true" t="shared" si="2" ref="N15:N41">L15+M15</f>
        <v>0</v>
      </c>
      <c r="O15" s="2">
        <v>0</v>
      </c>
      <c r="P15" s="2">
        <v>0</v>
      </c>
      <c r="Q15" s="2">
        <v>0</v>
      </c>
      <c r="R15" s="2">
        <v>0</v>
      </c>
      <c r="S15" s="2">
        <f aca="true" t="shared" si="3" ref="S15:S41">O15+P15+Q15+R15</f>
        <v>0</v>
      </c>
      <c r="T15" s="2">
        <v>0</v>
      </c>
      <c r="U15" s="117">
        <f aca="true" t="shared" si="4" ref="U15:U41">G15+H15+K15+N15+S15+T15</f>
        <v>34225.09</v>
      </c>
      <c r="V15" s="2">
        <v>0</v>
      </c>
      <c r="W15" s="164">
        <f aca="true" t="shared" si="5" ref="W15:W41">U15+V15</f>
        <v>34225.09</v>
      </c>
    </row>
    <row r="16" spans="1:23" ht="12.75" hidden="1" outlineLevel="1">
      <c r="A16" s="2" t="s">
        <v>1389</v>
      </c>
      <c r="C16" s="2" t="s">
        <v>1390</v>
      </c>
      <c r="D16" s="34" t="s">
        <v>1391</v>
      </c>
      <c r="E16" s="2">
        <v>0</v>
      </c>
      <c r="F16" s="2">
        <v>1452.51</v>
      </c>
      <c r="G16" s="2">
        <f t="shared" si="0"/>
        <v>1452.51</v>
      </c>
      <c r="H16" s="2">
        <v>0</v>
      </c>
      <c r="I16" s="2">
        <v>0</v>
      </c>
      <c r="J16" s="2">
        <v>0</v>
      </c>
      <c r="K16" s="2">
        <f t="shared" si="1"/>
        <v>0</v>
      </c>
      <c r="L16" s="2">
        <v>0</v>
      </c>
      <c r="M16" s="2">
        <v>0</v>
      </c>
      <c r="N16" s="2">
        <f t="shared" si="2"/>
        <v>0</v>
      </c>
      <c r="O16" s="2">
        <v>0</v>
      </c>
      <c r="P16" s="2">
        <v>0</v>
      </c>
      <c r="Q16" s="2">
        <v>0</v>
      </c>
      <c r="R16" s="2">
        <v>0</v>
      </c>
      <c r="S16" s="2">
        <f t="shared" si="3"/>
        <v>0</v>
      </c>
      <c r="T16" s="2">
        <v>0</v>
      </c>
      <c r="U16" s="117">
        <f t="shared" si="4"/>
        <v>1452.51</v>
      </c>
      <c r="V16" s="2">
        <v>0</v>
      </c>
      <c r="W16" s="164">
        <f t="shared" si="5"/>
        <v>1452.51</v>
      </c>
    </row>
    <row r="17" spans="1:23" ht="12.75" hidden="1" outlineLevel="1">
      <c r="A17" s="2" t="s">
        <v>1392</v>
      </c>
      <c r="C17" s="2" t="s">
        <v>1393</v>
      </c>
      <c r="D17" s="34" t="s">
        <v>1394</v>
      </c>
      <c r="E17" s="2">
        <v>9929933.34</v>
      </c>
      <c r="F17" s="2">
        <v>0</v>
      </c>
      <c r="G17" s="2">
        <f t="shared" si="0"/>
        <v>9929933.34</v>
      </c>
      <c r="H17" s="2">
        <v>0</v>
      </c>
      <c r="I17" s="2">
        <v>0</v>
      </c>
      <c r="J17" s="2">
        <v>141692.33</v>
      </c>
      <c r="K17" s="2">
        <f t="shared" si="1"/>
        <v>141692.33</v>
      </c>
      <c r="L17" s="2">
        <v>0</v>
      </c>
      <c r="M17" s="2">
        <v>160.2</v>
      </c>
      <c r="N17" s="2">
        <f t="shared" si="2"/>
        <v>160.2</v>
      </c>
      <c r="O17" s="2">
        <v>3665632.99</v>
      </c>
      <c r="P17" s="2">
        <v>1838824.31</v>
      </c>
      <c r="Q17" s="2">
        <v>0</v>
      </c>
      <c r="R17" s="2">
        <v>0</v>
      </c>
      <c r="S17" s="2">
        <f t="shared" si="3"/>
        <v>5504457.300000001</v>
      </c>
      <c r="T17" s="2">
        <v>-19128.91</v>
      </c>
      <c r="U17" s="117">
        <f t="shared" si="4"/>
        <v>15557114.26</v>
      </c>
      <c r="V17" s="2">
        <v>0</v>
      </c>
      <c r="W17" s="164">
        <f t="shared" si="5"/>
        <v>15557114.26</v>
      </c>
    </row>
    <row r="18" spans="1:23" ht="12.75" hidden="1" outlineLevel="1">
      <c r="A18" s="2" t="s">
        <v>1395</v>
      </c>
      <c r="C18" s="2" t="s">
        <v>1396</v>
      </c>
      <c r="D18" s="34" t="s">
        <v>1397</v>
      </c>
      <c r="E18" s="2">
        <v>0</v>
      </c>
      <c r="F18" s="2">
        <v>0</v>
      </c>
      <c r="G18" s="2">
        <f t="shared" si="0"/>
        <v>0</v>
      </c>
      <c r="H18" s="2">
        <v>0</v>
      </c>
      <c r="I18" s="2">
        <v>0</v>
      </c>
      <c r="J18" s="2">
        <v>0</v>
      </c>
      <c r="K18" s="2">
        <f t="shared" si="1"/>
        <v>0</v>
      </c>
      <c r="L18" s="2">
        <v>0</v>
      </c>
      <c r="M18" s="2">
        <v>2052923.08</v>
      </c>
      <c r="N18" s="2">
        <f t="shared" si="2"/>
        <v>2052923.08</v>
      </c>
      <c r="O18" s="2">
        <v>0</v>
      </c>
      <c r="P18" s="2">
        <v>0</v>
      </c>
      <c r="Q18" s="2">
        <v>0</v>
      </c>
      <c r="R18" s="2">
        <v>0</v>
      </c>
      <c r="S18" s="2">
        <f t="shared" si="3"/>
        <v>0</v>
      </c>
      <c r="T18" s="2">
        <v>0</v>
      </c>
      <c r="U18" s="117">
        <f t="shared" si="4"/>
        <v>2052923.08</v>
      </c>
      <c r="V18" s="2">
        <v>0</v>
      </c>
      <c r="W18" s="164">
        <f t="shared" si="5"/>
        <v>2052923.08</v>
      </c>
    </row>
    <row r="19" spans="1:23" ht="12.75" hidden="1" outlineLevel="1">
      <c r="A19" s="2" t="s">
        <v>1398</v>
      </c>
      <c r="C19" s="2" t="s">
        <v>1399</v>
      </c>
      <c r="D19" s="34" t="s">
        <v>1400</v>
      </c>
      <c r="E19" s="2">
        <v>0</v>
      </c>
      <c r="F19" s="2">
        <v>0</v>
      </c>
      <c r="G19" s="2">
        <f t="shared" si="0"/>
        <v>0</v>
      </c>
      <c r="H19" s="2">
        <v>0</v>
      </c>
      <c r="I19" s="2">
        <v>0</v>
      </c>
      <c r="J19" s="2">
        <v>0</v>
      </c>
      <c r="K19" s="2">
        <f t="shared" si="1"/>
        <v>0</v>
      </c>
      <c r="L19" s="2">
        <v>0</v>
      </c>
      <c r="M19" s="2">
        <v>2291480.09</v>
      </c>
      <c r="N19" s="2">
        <f t="shared" si="2"/>
        <v>2291480.09</v>
      </c>
      <c r="O19" s="2">
        <v>0</v>
      </c>
      <c r="P19" s="2">
        <v>0</v>
      </c>
      <c r="Q19" s="2">
        <v>0</v>
      </c>
      <c r="R19" s="2">
        <v>0</v>
      </c>
      <c r="S19" s="2">
        <f t="shared" si="3"/>
        <v>0</v>
      </c>
      <c r="T19" s="2">
        <v>0</v>
      </c>
      <c r="U19" s="117">
        <f t="shared" si="4"/>
        <v>2291480.09</v>
      </c>
      <c r="V19" s="2">
        <v>0</v>
      </c>
      <c r="W19" s="164">
        <f t="shared" si="5"/>
        <v>2291480.09</v>
      </c>
    </row>
    <row r="20" spans="1:23" ht="12.75" hidden="1" outlineLevel="1">
      <c r="A20" s="2" t="s">
        <v>1401</v>
      </c>
      <c r="C20" s="2" t="s">
        <v>1402</v>
      </c>
      <c r="D20" s="34" t="s">
        <v>1403</v>
      </c>
      <c r="E20" s="2">
        <v>-8158507.75</v>
      </c>
      <c r="F20" s="2">
        <v>75532.41</v>
      </c>
      <c r="G20" s="2">
        <f t="shared" si="0"/>
        <v>-8082975.34</v>
      </c>
      <c r="H20" s="2">
        <v>7358854.149999999</v>
      </c>
      <c r="I20" s="2">
        <v>73277.79</v>
      </c>
      <c r="J20" s="2">
        <v>-83610.44</v>
      </c>
      <c r="K20" s="2">
        <f t="shared" si="1"/>
        <v>-10332.650000000009</v>
      </c>
      <c r="L20" s="2">
        <v>0</v>
      </c>
      <c r="M20" s="2">
        <v>-11.68</v>
      </c>
      <c r="N20" s="2">
        <f t="shared" si="2"/>
        <v>-11.68</v>
      </c>
      <c r="O20" s="2">
        <v>-267309.19</v>
      </c>
      <c r="P20" s="2">
        <v>-134092.71</v>
      </c>
      <c r="Q20" s="2">
        <v>0</v>
      </c>
      <c r="R20" s="2">
        <v>0</v>
      </c>
      <c r="S20" s="2">
        <f t="shared" si="3"/>
        <v>-401401.9</v>
      </c>
      <c r="T20" s="2">
        <v>1394.93</v>
      </c>
      <c r="U20" s="117">
        <f t="shared" si="4"/>
        <v>-1134472.4900000005</v>
      </c>
      <c r="V20" s="2">
        <v>0</v>
      </c>
      <c r="W20" s="164">
        <f t="shared" si="5"/>
        <v>-1134472.4900000005</v>
      </c>
    </row>
    <row r="21" spans="1:23" ht="12.75" customHeight="1" collapsed="1">
      <c r="A21" s="160" t="s">
        <v>1404</v>
      </c>
      <c r="B21" s="30"/>
      <c r="C21" s="160" t="s">
        <v>1405</v>
      </c>
      <c r="D21" s="31"/>
      <c r="E21" s="32">
        <v>1805650.68</v>
      </c>
      <c r="F21" s="32">
        <v>76984.92</v>
      </c>
      <c r="G21" s="37">
        <f t="shared" si="0"/>
        <v>1882635.5999999999</v>
      </c>
      <c r="H21" s="37">
        <v>7358854.149999999</v>
      </c>
      <c r="I21" s="37">
        <v>73277.79</v>
      </c>
      <c r="J21" s="37">
        <v>58081.89</v>
      </c>
      <c r="K21" s="37">
        <f t="shared" si="1"/>
        <v>131359.68</v>
      </c>
      <c r="L21" s="37">
        <v>0</v>
      </c>
      <c r="M21" s="37">
        <v>4344551.69</v>
      </c>
      <c r="N21" s="37">
        <f t="shared" si="2"/>
        <v>4344551.69</v>
      </c>
      <c r="O21" s="37">
        <v>3398323.8</v>
      </c>
      <c r="P21" s="37">
        <v>1704731.6</v>
      </c>
      <c r="Q21" s="37">
        <v>0</v>
      </c>
      <c r="R21" s="37">
        <v>0</v>
      </c>
      <c r="S21" s="37">
        <f t="shared" si="3"/>
        <v>5103055.4</v>
      </c>
      <c r="T21" s="37">
        <v>-17733.98</v>
      </c>
      <c r="U21" s="165">
        <f t="shared" si="4"/>
        <v>18802722.540000003</v>
      </c>
      <c r="V21" s="32">
        <v>0</v>
      </c>
      <c r="W21" s="163">
        <f t="shared" si="5"/>
        <v>18802722.540000003</v>
      </c>
    </row>
    <row r="22" spans="1:23" ht="12.75" customHeight="1">
      <c r="A22" s="160" t="s">
        <v>1406</v>
      </c>
      <c r="B22" s="30"/>
      <c r="C22" s="160" t="s">
        <v>1407</v>
      </c>
      <c r="D22" s="31"/>
      <c r="E22" s="32">
        <v>0</v>
      </c>
      <c r="F22" s="32">
        <v>0</v>
      </c>
      <c r="G22" s="37">
        <f t="shared" si="0"/>
        <v>0</v>
      </c>
      <c r="H22" s="37">
        <v>0</v>
      </c>
      <c r="I22" s="37">
        <v>0</v>
      </c>
      <c r="J22" s="37">
        <v>0</v>
      </c>
      <c r="K22" s="37">
        <f t="shared" si="1"/>
        <v>0</v>
      </c>
      <c r="L22" s="37">
        <v>0</v>
      </c>
      <c r="M22" s="37">
        <v>0</v>
      </c>
      <c r="N22" s="37">
        <f t="shared" si="2"/>
        <v>0</v>
      </c>
      <c r="O22" s="37">
        <v>0</v>
      </c>
      <c r="P22" s="37">
        <v>0</v>
      </c>
      <c r="Q22" s="37">
        <v>0</v>
      </c>
      <c r="R22" s="37">
        <v>0</v>
      </c>
      <c r="S22" s="37">
        <f t="shared" si="3"/>
        <v>0</v>
      </c>
      <c r="T22" s="37">
        <v>0</v>
      </c>
      <c r="U22" s="165">
        <f t="shared" si="4"/>
        <v>0</v>
      </c>
      <c r="V22" s="32">
        <v>0</v>
      </c>
      <c r="W22" s="163">
        <f t="shared" si="5"/>
        <v>0</v>
      </c>
    </row>
    <row r="23" spans="1:23" ht="12.75" hidden="1" outlineLevel="1">
      <c r="A23" s="2" t="s">
        <v>1408</v>
      </c>
      <c r="C23" s="2" t="s">
        <v>1409</v>
      </c>
      <c r="D23" s="34" t="s">
        <v>1410</v>
      </c>
      <c r="E23" s="2">
        <v>0</v>
      </c>
      <c r="F23" s="2">
        <v>0</v>
      </c>
      <c r="G23" s="166">
        <f>E23+F23</f>
        <v>0</v>
      </c>
      <c r="H23" s="166">
        <v>1956866.2</v>
      </c>
      <c r="I23" s="166">
        <v>0</v>
      </c>
      <c r="J23" s="166">
        <v>0</v>
      </c>
      <c r="K23" s="166">
        <f>I23+J23</f>
        <v>0</v>
      </c>
      <c r="L23" s="166">
        <v>0</v>
      </c>
      <c r="M23" s="166">
        <v>0</v>
      </c>
      <c r="N23" s="166">
        <f t="shared" si="2"/>
        <v>0</v>
      </c>
      <c r="O23" s="166">
        <v>0</v>
      </c>
      <c r="P23" s="166">
        <v>0</v>
      </c>
      <c r="Q23" s="166">
        <v>0</v>
      </c>
      <c r="R23" s="166">
        <v>0</v>
      </c>
      <c r="S23" s="166">
        <f>O23+P23+Q23+R23</f>
        <v>0</v>
      </c>
      <c r="T23" s="166">
        <v>0</v>
      </c>
      <c r="U23" s="167">
        <f>G23+H23+K23+N23+S23+T23</f>
        <v>1956866.2</v>
      </c>
      <c r="V23" s="2">
        <v>0</v>
      </c>
      <c r="W23" s="164">
        <f>U23+V23</f>
        <v>1956866.2</v>
      </c>
    </row>
    <row r="24" spans="1:23" ht="12.75" customHeight="1" collapsed="1">
      <c r="A24" s="160" t="s">
        <v>1411</v>
      </c>
      <c r="B24" s="30"/>
      <c r="C24" s="160" t="s">
        <v>1412</v>
      </c>
      <c r="D24" s="31"/>
      <c r="E24" s="32">
        <v>0</v>
      </c>
      <c r="F24" s="32">
        <v>0</v>
      </c>
      <c r="G24" s="37">
        <f t="shared" si="0"/>
        <v>0</v>
      </c>
      <c r="H24" s="37">
        <v>1956866.2</v>
      </c>
      <c r="I24" s="37">
        <v>0</v>
      </c>
      <c r="J24" s="37">
        <v>0</v>
      </c>
      <c r="K24" s="37">
        <f t="shared" si="1"/>
        <v>0</v>
      </c>
      <c r="L24" s="37">
        <v>0</v>
      </c>
      <c r="M24" s="37">
        <v>0</v>
      </c>
      <c r="N24" s="37">
        <f t="shared" si="2"/>
        <v>0</v>
      </c>
      <c r="O24" s="37">
        <v>0</v>
      </c>
      <c r="P24" s="37">
        <v>0</v>
      </c>
      <c r="Q24" s="37">
        <v>0</v>
      </c>
      <c r="R24" s="37">
        <v>0</v>
      </c>
      <c r="S24" s="37">
        <f t="shared" si="3"/>
        <v>0</v>
      </c>
      <c r="T24" s="37">
        <v>0</v>
      </c>
      <c r="U24" s="165">
        <f t="shared" si="4"/>
        <v>1956866.2</v>
      </c>
      <c r="V24" s="32">
        <v>0</v>
      </c>
      <c r="W24" s="163">
        <f t="shared" si="5"/>
        <v>1956866.2</v>
      </c>
    </row>
    <row r="25" spans="1:23" ht="12.75" customHeight="1">
      <c r="A25" s="160" t="s">
        <v>1413</v>
      </c>
      <c r="B25" s="30"/>
      <c r="C25" s="160" t="s">
        <v>1414</v>
      </c>
      <c r="D25" s="31"/>
      <c r="E25" s="32">
        <v>0</v>
      </c>
      <c r="F25" s="32">
        <v>0</v>
      </c>
      <c r="G25" s="37">
        <f t="shared" si="0"/>
        <v>0</v>
      </c>
      <c r="H25" s="37">
        <v>0</v>
      </c>
      <c r="I25" s="37">
        <v>0</v>
      </c>
      <c r="J25" s="37">
        <v>0</v>
      </c>
      <c r="K25" s="37">
        <f t="shared" si="1"/>
        <v>0</v>
      </c>
      <c r="L25" s="37">
        <v>0</v>
      </c>
      <c r="M25" s="37">
        <v>0</v>
      </c>
      <c r="N25" s="37">
        <f t="shared" si="2"/>
        <v>0</v>
      </c>
      <c r="O25" s="37">
        <v>0</v>
      </c>
      <c r="P25" s="37">
        <v>0</v>
      </c>
      <c r="Q25" s="37">
        <v>0</v>
      </c>
      <c r="R25" s="37">
        <v>0</v>
      </c>
      <c r="S25" s="37">
        <f t="shared" si="3"/>
        <v>0</v>
      </c>
      <c r="T25" s="37">
        <v>0</v>
      </c>
      <c r="U25" s="165">
        <f t="shared" si="4"/>
        <v>0</v>
      </c>
      <c r="V25" s="32">
        <v>0</v>
      </c>
      <c r="W25" s="163">
        <f t="shared" si="5"/>
        <v>0</v>
      </c>
    </row>
    <row r="26" spans="1:23" ht="12.75" hidden="1" outlineLevel="1">
      <c r="A26" s="2" t="s">
        <v>1415</v>
      </c>
      <c r="C26" s="2" t="s">
        <v>1416</v>
      </c>
      <c r="D26" s="34" t="s">
        <v>1417</v>
      </c>
      <c r="E26" s="2">
        <v>0</v>
      </c>
      <c r="F26" s="2">
        <v>0</v>
      </c>
      <c r="G26" s="166">
        <f>E26+F26</f>
        <v>0</v>
      </c>
      <c r="H26" s="166">
        <v>798683.95</v>
      </c>
      <c r="I26" s="166">
        <v>0</v>
      </c>
      <c r="J26" s="166">
        <v>0</v>
      </c>
      <c r="K26" s="166">
        <f>I26+J26</f>
        <v>0</v>
      </c>
      <c r="L26" s="166">
        <v>0</v>
      </c>
      <c r="M26" s="166">
        <v>0</v>
      </c>
      <c r="N26" s="166">
        <f t="shared" si="2"/>
        <v>0</v>
      </c>
      <c r="O26" s="166">
        <v>0</v>
      </c>
      <c r="P26" s="166">
        <v>0</v>
      </c>
      <c r="Q26" s="166">
        <v>0</v>
      </c>
      <c r="R26" s="166">
        <v>0</v>
      </c>
      <c r="S26" s="166">
        <f>O26+P26+Q26+R26</f>
        <v>0</v>
      </c>
      <c r="T26" s="166">
        <v>0</v>
      </c>
      <c r="U26" s="167">
        <f>G26+H26+K26+N26+S26+T26</f>
        <v>798683.95</v>
      </c>
      <c r="V26" s="2">
        <v>0</v>
      </c>
      <c r="W26" s="164">
        <f>U26+V26</f>
        <v>798683.95</v>
      </c>
    </row>
    <row r="27" spans="1:23" ht="12.75" customHeight="1" collapsed="1">
      <c r="A27" s="160" t="s">
        <v>1418</v>
      </c>
      <c r="B27" s="30"/>
      <c r="C27" s="160" t="s">
        <v>1209</v>
      </c>
      <c r="D27" s="31"/>
      <c r="E27" s="32">
        <v>0</v>
      </c>
      <c r="F27" s="32">
        <v>0</v>
      </c>
      <c r="G27" s="37">
        <f t="shared" si="0"/>
        <v>0</v>
      </c>
      <c r="H27" s="37">
        <v>798683.95</v>
      </c>
      <c r="I27" s="37">
        <v>0</v>
      </c>
      <c r="J27" s="37">
        <v>0</v>
      </c>
      <c r="K27" s="37">
        <f t="shared" si="1"/>
        <v>0</v>
      </c>
      <c r="L27" s="37">
        <v>0</v>
      </c>
      <c r="M27" s="37">
        <v>0</v>
      </c>
      <c r="N27" s="37">
        <f t="shared" si="2"/>
        <v>0</v>
      </c>
      <c r="O27" s="37">
        <v>0</v>
      </c>
      <c r="P27" s="37">
        <v>0</v>
      </c>
      <c r="Q27" s="37">
        <v>0</v>
      </c>
      <c r="R27" s="37">
        <v>0</v>
      </c>
      <c r="S27" s="37">
        <f t="shared" si="3"/>
        <v>0</v>
      </c>
      <c r="T27" s="37">
        <v>0</v>
      </c>
      <c r="U27" s="165">
        <f t="shared" si="4"/>
        <v>798683.95</v>
      </c>
      <c r="V27" s="32">
        <v>0</v>
      </c>
      <c r="W27" s="163">
        <f t="shared" si="5"/>
        <v>798683.95</v>
      </c>
    </row>
    <row r="28" spans="1:23" ht="12.75" hidden="1" outlineLevel="1">
      <c r="A28" s="2" t="s">
        <v>1419</v>
      </c>
      <c r="C28" s="2" t="s">
        <v>1420</v>
      </c>
      <c r="D28" s="34" t="s">
        <v>1421</v>
      </c>
      <c r="E28" s="2">
        <v>8322867.77</v>
      </c>
      <c r="F28" s="2">
        <v>0</v>
      </c>
      <c r="G28" s="166">
        <f>E28+F28</f>
        <v>8322867.77</v>
      </c>
      <c r="H28" s="166">
        <v>0</v>
      </c>
      <c r="I28" s="166">
        <v>0</v>
      </c>
      <c r="J28" s="166">
        <v>0</v>
      </c>
      <c r="K28" s="166">
        <f>I28+J28</f>
        <v>0</v>
      </c>
      <c r="L28" s="166">
        <v>0</v>
      </c>
      <c r="M28" s="166">
        <v>0</v>
      </c>
      <c r="N28" s="166">
        <f t="shared" si="2"/>
        <v>0</v>
      </c>
      <c r="O28" s="166">
        <v>0</v>
      </c>
      <c r="P28" s="166">
        <v>0</v>
      </c>
      <c r="Q28" s="166">
        <v>0</v>
      </c>
      <c r="R28" s="166">
        <v>0</v>
      </c>
      <c r="S28" s="166">
        <f>O28+P28+Q28+R28</f>
        <v>0</v>
      </c>
      <c r="T28" s="166">
        <v>0</v>
      </c>
      <c r="U28" s="167">
        <f>G28+H28+K28+N28+S28+T28</f>
        <v>8322867.77</v>
      </c>
      <c r="V28" s="2">
        <v>0</v>
      </c>
      <c r="W28" s="164">
        <f>U28+V28</f>
        <v>8322867.77</v>
      </c>
    </row>
    <row r="29" spans="1:23" ht="12.75" hidden="1" outlineLevel="1">
      <c r="A29" s="2" t="s">
        <v>1422</v>
      </c>
      <c r="C29" s="2" t="s">
        <v>1423</v>
      </c>
      <c r="D29" s="34" t="s">
        <v>1424</v>
      </c>
      <c r="E29" s="2">
        <v>65183.3</v>
      </c>
      <c r="F29" s="2">
        <v>808.9</v>
      </c>
      <c r="G29" s="166">
        <f>E29+F29</f>
        <v>65992.2</v>
      </c>
      <c r="H29" s="166">
        <v>2650</v>
      </c>
      <c r="I29" s="166">
        <v>0</v>
      </c>
      <c r="J29" s="166">
        <v>0</v>
      </c>
      <c r="K29" s="166">
        <f>I29+J29</f>
        <v>0</v>
      </c>
      <c r="L29" s="166">
        <v>0</v>
      </c>
      <c r="M29" s="166">
        <v>0</v>
      </c>
      <c r="N29" s="166">
        <f t="shared" si="2"/>
        <v>0</v>
      </c>
      <c r="O29" s="166">
        <v>0</v>
      </c>
      <c r="P29" s="166">
        <v>0</v>
      </c>
      <c r="Q29" s="166">
        <v>0</v>
      </c>
      <c r="R29" s="166">
        <v>0</v>
      </c>
      <c r="S29" s="166">
        <f>O29+P29+Q29+R29</f>
        <v>0</v>
      </c>
      <c r="T29" s="166">
        <v>2120</v>
      </c>
      <c r="U29" s="167">
        <f>G29+H29+K29+N29+S29+T29</f>
        <v>70762.2</v>
      </c>
      <c r="V29" s="2">
        <v>0</v>
      </c>
      <c r="W29" s="164">
        <f>U29+V29</f>
        <v>70762.2</v>
      </c>
    </row>
    <row r="30" spans="1:23" ht="12.75" hidden="1" outlineLevel="1">
      <c r="A30" s="2" t="s">
        <v>1425</v>
      </c>
      <c r="C30" s="2" t="s">
        <v>1426</v>
      </c>
      <c r="D30" s="34" t="s">
        <v>1427</v>
      </c>
      <c r="E30" s="2">
        <v>648396.27</v>
      </c>
      <c r="F30" s="2">
        <v>-73133.31</v>
      </c>
      <c r="G30" s="166">
        <f>E30+F30</f>
        <v>575262.96</v>
      </c>
      <c r="H30" s="166">
        <v>0</v>
      </c>
      <c r="I30" s="166">
        <v>0</v>
      </c>
      <c r="J30" s="166">
        <v>43867.09</v>
      </c>
      <c r="K30" s="166">
        <f>I30+J30</f>
        <v>43867.09</v>
      </c>
      <c r="L30" s="166">
        <v>0</v>
      </c>
      <c r="M30" s="166">
        <v>0</v>
      </c>
      <c r="N30" s="166">
        <f t="shared" si="2"/>
        <v>0</v>
      </c>
      <c r="O30" s="166">
        <v>0</v>
      </c>
      <c r="P30" s="166">
        <v>0</v>
      </c>
      <c r="Q30" s="166">
        <v>0</v>
      </c>
      <c r="R30" s="166">
        <v>0</v>
      </c>
      <c r="S30" s="166">
        <f>O30+P30+Q30+R30</f>
        <v>0</v>
      </c>
      <c r="T30" s="166">
        <v>0</v>
      </c>
      <c r="U30" s="167">
        <f>G30+H30+K30+N30+S30+T30</f>
        <v>619130.0499999999</v>
      </c>
      <c r="V30" s="2">
        <v>0</v>
      </c>
      <c r="W30" s="164">
        <f>U30+V30</f>
        <v>619130.0499999999</v>
      </c>
    </row>
    <row r="31" spans="1:23" ht="12.75" hidden="1" outlineLevel="1">
      <c r="A31" s="2" t="s">
        <v>1428</v>
      </c>
      <c r="C31" s="2" t="s">
        <v>1429</v>
      </c>
      <c r="D31" s="34" t="s">
        <v>1430</v>
      </c>
      <c r="E31" s="2">
        <v>-657281.35</v>
      </c>
      <c r="F31" s="2">
        <v>0</v>
      </c>
      <c r="G31" s="166">
        <f>E31+F31</f>
        <v>-657281.35</v>
      </c>
      <c r="H31" s="166">
        <v>0</v>
      </c>
      <c r="I31" s="166">
        <v>0</v>
      </c>
      <c r="J31" s="166">
        <v>0</v>
      </c>
      <c r="K31" s="166">
        <f>I31+J31</f>
        <v>0</v>
      </c>
      <c r="L31" s="166">
        <v>0</v>
      </c>
      <c r="M31" s="166">
        <v>0</v>
      </c>
      <c r="N31" s="166">
        <f t="shared" si="2"/>
        <v>0</v>
      </c>
      <c r="O31" s="166">
        <v>0</v>
      </c>
      <c r="P31" s="166">
        <v>0</v>
      </c>
      <c r="Q31" s="166">
        <v>0</v>
      </c>
      <c r="R31" s="166">
        <v>0</v>
      </c>
      <c r="S31" s="166">
        <f>O31+P31+Q31+R31</f>
        <v>0</v>
      </c>
      <c r="T31" s="166">
        <v>0</v>
      </c>
      <c r="U31" s="167">
        <f>G31+H31+K31+N31+S31+T31</f>
        <v>-657281.35</v>
      </c>
      <c r="V31" s="2">
        <v>0</v>
      </c>
      <c r="W31" s="164">
        <f>U31+V31</f>
        <v>-657281.35</v>
      </c>
    </row>
    <row r="32" spans="1:23" ht="12.75" customHeight="1" collapsed="1">
      <c r="A32" s="160" t="s">
        <v>1431</v>
      </c>
      <c r="B32" s="30"/>
      <c r="C32" s="160" t="s">
        <v>1432</v>
      </c>
      <c r="D32" s="31"/>
      <c r="E32" s="32">
        <v>8379165.99</v>
      </c>
      <c r="F32" s="32">
        <v>-72324.41</v>
      </c>
      <c r="G32" s="37">
        <f t="shared" si="0"/>
        <v>8306841.58</v>
      </c>
      <c r="H32" s="37">
        <v>2650</v>
      </c>
      <c r="I32" s="37">
        <v>0</v>
      </c>
      <c r="J32" s="37">
        <v>43867.09</v>
      </c>
      <c r="K32" s="37">
        <f t="shared" si="1"/>
        <v>43867.09</v>
      </c>
      <c r="L32" s="37">
        <v>0</v>
      </c>
      <c r="M32" s="37">
        <v>0</v>
      </c>
      <c r="N32" s="37">
        <f t="shared" si="2"/>
        <v>0</v>
      </c>
      <c r="O32" s="37">
        <v>0</v>
      </c>
      <c r="P32" s="37">
        <v>0</v>
      </c>
      <c r="Q32" s="37">
        <v>0</v>
      </c>
      <c r="R32" s="37">
        <v>0</v>
      </c>
      <c r="S32" s="37">
        <f t="shared" si="3"/>
        <v>0</v>
      </c>
      <c r="T32" s="37">
        <v>2120</v>
      </c>
      <c r="U32" s="165">
        <f t="shared" si="4"/>
        <v>8355478.67</v>
      </c>
      <c r="V32" s="32">
        <v>0</v>
      </c>
      <c r="W32" s="163">
        <f t="shared" si="5"/>
        <v>8355478.67</v>
      </c>
    </row>
    <row r="33" spans="1:23" ht="12.75" customHeight="1">
      <c r="A33" s="160" t="s">
        <v>1433</v>
      </c>
      <c r="B33" s="30"/>
      <c r="C33" s="160" t="s">
        <v>1434</v>
      </c>
      <c r="D33" s="31"/>
      <c r="E33" s="32">
        <v>0</v>
      </c>
      <c r="F33" s="32">
        <v>0</v>
      </c>
      <c r="G33" s="37">
        <f t="shared" si="0"/>
        <v>0</v>
      </c>
      <c r="H33" s="37">
        <v>0</v>
      </c>
      <c r="I33" s="37">
        <v>0</v>
      </c>
      <c r="J33" s="37">
        <v>0</v>
      </c>
      <c r="K33" s="37">
        <f t="shared" si="1"/>
        <v>0</v>
      </c>
      <c r="L33" s="37">
        <v>0</v>
      </c>
      <c r="M33" s="37">
        <v>0</v>
      </c>
      <c r="N33" s="37">
        <f t="shared" si="2"/>
        <v>0</v>
      </c>
      <c r="O33" s="37">
        <v>0</v>
      </c>
      <c r="P33" s="37">
        <v>0</v>
      </c>
      <c r="Q33" s="37">
        <v>0</v>
      </c>
      <c r="R33" s="37">
        <v>0</v>
      </c>
      <c r="S33" s="37">
        <f t="shared" si="3"/>
        <v>0</v>
      </c>
      <c r="T33" s="37">
        <v>0</v>
      </c>
      <c r="U33" s="165">
        <f t="shared" si="4"/>
        <v>0</v>
      </c>
      <c r="V33" s="32">
        <v>0</v>
      </c>
      <c r="W33" s="163">
        <f t="shared" si="5"/>
        <v>0</v>
      </c>
    </row>
    <row r="34" spans="1:23" ht="12.75" customHeight="1">
      <c r="A34" s="160" t="s">
        <v>1435</v>
      </c>
      <c r="B34" s="30"/>
      <c r="C34" s="160" t="s">
        <v>1436</v>
      </c>
      <c r="D34" s="31"/>
      <c r="E34" s="32">
        <v>0</v>
      </c>
      <c r="F34" s="32">
        <v>0</v>
      </c>
      <c r="G34" s="37">
        <f t="shared" si="0"/>
        <v>0</v>
      </c>
      <c r="H34" s="37">
        <v>0</v>
      </c>
      <c r="I34" s="37">
        <v>0</v>
      </c>
      <c r="J34" s="37">
        <v>0</v>
      </c>
      <c r="K34" s="37">
        <f t="shared" si="1"/>
        <v>0</v>
      </c>
      <c r="L34" s="37">
        <v>0</v>
      </c>
      <c r="M34" s="37">
        <v>0</v>
      </c>
      <c r="N34" s="37">
        <f t="shared" si="2"/>
        <v>0</v>
      </c>
      <c r="O34" s="37">
        <v>0</v>
      </c>
      <c r="P34" s="37">
        <v>0</v>
      </c>
      <c r="Q34" s="37">
        <v>0</v>
      </c>
      <c r="R34" s="37">
        <v>0</v>
      </c>
      <c r="S34" s="37">
        <f t="shared" si="3"/>
        <v>0</v>
      </c>
      <c r="T34" s="37">
        <v>0</v>
      </c>
      <c r="U34" s="165">
        <f t="shared" si="4"/>
        <v>0</v>
      </c>
      <c r="V34" s="32">
        <v>0</v>
      </c>
      <c r="W34" s="163">
        <f t="shared" si="5"/>
        <v>0</v>
      </c>
    </row>
    <row r="35" spans="1:23" ht="12.75" hidden="1" outlineLevel="1">
      <c r="A35" s="2" t="s">
        <v>1437</v>
      </c>
      <c r="C35" s="2" t="s">
        <v>1211</v>
      </c>
      <c r="D35" s="34" t="s">
        <v>1438</v>
      </c>
      <c r="E35" s="2">
        <v>1426517.12</v>
      </c>
      <c r="F35" s="2">
        <v>0</v>
      </c>
      <c r="G35" s="166">
        <f>E35+F35</f>
        <v>1426517.12</v>
      </c>
      <c r="H35" s="166">
        <v>0</v>
      </c>
      <c r="I35" s="166">
        <v>0</v>
      </c>
      <c r="J35" s="166">
        <v>0</v>
      </c>
      <c r="K35" s="166">
        <f>I35+J35</f>
        <v>0</v>
      </c>
      <c r="L35" s="166">
        <v>0</v>
      </c>
      <c r="M35" s="166">
        <v>0</v>
      </c>
      <c r="N35" s="166">
        <f t="shared" si="2"/>
        <v>0</v>
      </c>
      <c r="O35" s="166">
        <v>0</v>
      </c>
      <c r="P35" s="166">
        <v>0</v>
      </c>
      <c r="Q35" s="166">
        <v>0</v>
      </c>
      <c r="R35" s="166">
        <v>0</v>
      </c>
      <c r="S35" s="166">
        <f>O35+P35+Q35+R35</f>
        <v>0</v>
      </c>
      <c r="T35" s="166">
        <v>0</v>
      </c>
      <c r="U35" s="167">
        <f>G35+H35+K35+N35+S35+T35</f>
        <v>1426517.12</v>
      </c>
      <c r="V35" s="2">
        <v>0</v>
      </c>
      <c r="W35" s="164">
        <f>U35+V35</f>
        <v>1426517.12</v>
      </c>
    </row>
    <row r="36" spans="1:23" ht="12.75" customHeight="1" collapsed="1">
      <c r="A36" s="160" t="s">
        <v>1439</v>
      </c>
      <c r="B36" s="30"/>
      <c r="C36" s="160" t="s">
        <v>1211</v>
      </c>
      <c r="D36" s="31"/>
      <c r="E36" s="32">
        <v>1426517.12</v>
      </c>
      <c r="F36" s="32">
        <v>0</v>
      </c>
      <c r="G36" s="37">
        <f t="shared" si="0"/>
        <v>1426517.12</v>
      </c>
      <c r="H36" s="37">
        <v>0</v>
      </c>
      <c r="I36" s="37">
        <v>0</v>
      </c>
      <c r="J36" s="37">
        <v>0</v>
      </c>
      <c r="K36" s="37">
        <f t="shared" si="1"/>
        <v>0</v>
      </c>
      <c r="L36" s="37">
        <v>0</v>
      </c>
      <c r="M36" s="37">
        <v>0</v>
      </c>
      <c r="N36" s="37">
        <f t="shared" si="2"/>
        <v>0</v>
      </c>
      <c r="O36" s="37">
        <v>0</v>
      </c>
      <c r="P36" s="37">
        <v>0</v>
      </c>
      <c r="Q36" s="37">
        <v>0</v>
      </c>
      <c r="R36" s="37">
        <v>0</v>
      </c>
      <c r="S36" s="37">
        <f t="shared" si="3"/>
        <v>0</v>
      </c>
      <c r="T36" s="37">
        <v>0</v>
      </c>
      <c r="U36" s="165">
        <f t="shared" si="4"/>
        <v>1426517.12</v>
      </c>
      <c r="V36" s="32">
        <v>0</v>
      </c>
      <c r="W36" s="163">
        <f t="shared" si="5"/>
        <v>1426517.12</v>
      </c>
    </row>
    <row r="37" spans="1:23" ht="12.75" hidden="1" outlineLevel="1">
      <c r="A37" s="2" t="s">
        <v>1440</v>
      </c>
      <c r="C37" s="2" t="s">
        <v>1441</v>
      </c>
      <c r="D37" s="34" t="s">
        <v>1442</v>
      </c>
      <c r="E37" s="2">
        <v>1347085.78</v>
      </c>
      <c r="F37" s="2">
        <v>0</v>
      </c>
      <c r="G37" s="166">
        <f>E37+F37</f>
        <v>1347085.78</v>
      </c>
      <c r="H37" s="166">
        <v>333575.64</v>
      </c>
      <c r="I37" s="166">
        <v>0</v>
      </c>
      <c r="J37" s="166">
        <v>0</v>
      </c>
      <c r="K37" s="166">
        <f>I37+J37</f>
        <v>0</v>
      </c>
      <c r="L37" s="166">
        <v>0</v>
      </c>
      <c r="M37" s="166">
        <v>0</v>
      </c>
      <c r="N37" s="166">
        <f t="shared" si="2"/>
        <v>0</v>
      </c>
      <c r="O37" s="166">
        <v>0</v>
      </c>
      <c r="P37" s="166">
        <v>0</v>
      </c>
      <c r="Q37" s="166">
        <v>0</v>
      </c>
      <c r="R37" s="166">
        <v>0</v>
      </c>
      <c r="S37" s="166">
        <f>O37+P37+Q37+R37</f>
        <v>0</v>
      </c>
      <c r="T37" s="166">
        <v>1300231.66</v>
      </c>
      <c r="U37" s="167">
        <f>G37+H37+K37+N37+S37+T37</f>
        <v>2980893.08</v>
      </c>
      <c r="V37" s="2">
        <v>0</v>
      </c>
      <c r="W37" s="164">
        <f>U37+V37</f>
        <v>2980893.08</v>
      </c>
    </row>
    <row r="38" spans="1:23" ht="12.75" customHeight="1" collapsed="1">
      <c r="A38" s="160" t="s">
        <v>1443</v>
      </c>
      <c r="B38" s="30"/>
      <c r="C38" s="160" t="s">
        <v>1444</v>
      </c>
      <c r="D38" s="31"/>
      <c r="E38" s="32">
        <v>1347085.78</v>
      </c>
      <c r="F38" s="32">
        <v>0</v>
      </c>
      <c r="G38" s="37">
        <f t="shared" si="0"/>
        <v>1347085.78</v>
      </c>
      <c r="H38" s="37">
        <v>333575.64</v>
      </c>
      <c r="I38" s="37">
        <v>0</v>
      </c>
      <c r="J38" s="37">
        <v>0</v>
      </c>
      <c r="K38" s="37">
        <f t="shared" si="1"/>
        <v>0</v>
      </c>
      <c r="L38" s="37">
        <v>0</v>
      </c>
      <c r="M38" s="37">
        <v>0</v>
      </c>
      <c r="N38" s="37">
        <f t="shared" si="2"/>
        <v>0</v>
      </c>
      <c r="O38" s="37">
        <v>0</v>
      </c>
      <c r="P38" s="37">
        <v>0</v>
      </c>
      <c r="Q38" s="37">
        <v>0</v>
      </c>
      <c r="R38" s="37">
        <v>0</v>
      </c>
      <c r="S38" s="37">
        <f t="shared" si="3"/>
        <v>0</v>
      </c>
      <c r="T38" s="37">
        <v>1300231.66</v>
      </c>
      <c r="U38" s="165">
        <f t="shared" si="4"/>
        <v>2980893.08</v>
      </c>
      <c r="V38" s="32">
        <v>0</v>
      </c>
      <c r="W38" s="163">
        <f t="shared" si="5"/>
        <v>2980893.08</v>
      </c>
    </row>
    <row r="39" spans="1:23" ht="12.75" hidden="1" outlineLevel="1">
      <c r="A39" s="2" t="s">
        <v>1445</v>
      </c>
      <c r="C39" s="2" t="s">
        <v>1446</v>
      </c>
      <c r="D39" s="34" t="s">
        <v>1447</v>
      </c>
      <c r="E39" s="2">
        <v>0</v>
      </c>
      <c r="F39" s="2">
        <v>0</v>
      </c>
      <c r="G39" s="166">
        <f>E39+F39</f>
        <v>0</v>
      </c>
      <c r="H39" s="166">
        <v>0</v>
      </c>
      <c r="I39" s="166">
        <v>10550</v>
      </c>
      <c r="J39" s="166">
        <v>945051</v>
      </c>
      <c r="K39" s="166">
        <f>I39+J39</f>
        <v>955601</v>
      </c>
      <c r="L39" s="166">
        <v>0</v>
      </c>
      <c r="M39" s="166">
        <v>0</v>
      </c>
      <c r="N39" s="166">
        <f t="shared" si="2"/>
        <v>0</v>
      </c>
      <c r="O39" s="166">
        <v>0</v>
      </c>
      <c r="P39" s="166">
        <v>0</v>
      </c>
      <c r="Q39" s="166">
        <v>0</v>
      </c>
      <c r="R39" s="166">
        <v>0</v>
      </c>
      <c r="S39" s="166">
        <f>O39+P39+Q39+R39</f>
        <v>0</v>
      </c>
      <c r="T39" s="166">
        <v>0</v>
      </c>
      <c r="U39" s="167">
        <f>G39+H39+K39+N39+S39+T39</f>
        <v>955601</v>
      </c>
      <c r="V39" s="2">
        <v>0</v>
      </c>
      <c r="W39" s="164">
        <f>U39+V39</f>
        <v>955601</v>
      </c>
    </row>
    <row r="40" spans="1:23" ht="12.75" customHeight="1" collapsed="1">
      <c r="A40" s="160" t="s">
        <v>1448</v>
      </c>
      <c r="B40" s="30"/>
      <c r="C40" s="160" t="s">
        <v>1210</v>
      </c>
      <c r="D40" s="31"/>
      <c r="E40" s="32">
        <v>0</v>
      </c>
      <c r="F40" s="32">
        <v>0</v>
      </c>
      <c r="G40" s="37">
        <f t="shared" si="0"/>
        <v>0</v>
      </c>
      <c r="H40" s="37">
        <v>0</v>
      </c>
      <c r="I40" s="37">
        <v>10550</v>
      </c>
      <c r="J40" s="37">
        <v>945051</v>
      </c>
      <c r="K40" s="37">
        <f t="shared" si="1"/>
        <v>955601</v>
      </c>
      <c r="L40" s="37">
        <v>0</v>
      </c>
      <c r="M40" s="37">
        <v>0</v>
      </c>
      <c r="N40" s="37">
        <f t="shared" si="2"/>
        <v>0</v>
      </c>
      <c r="O40" s="37">
        <v>0</v>
      </c>
      <c r="P40" s="37">
        <v>0</v>
      </c>
      <c r="Q40" s="37">
        <v>0</v>
      </c>
      <c r="R40" s="37">
        <v>0</v>
      </c>
      <c r="S40" s="37">
        <f t="shared" si="3"/>
        <v>0</v>
      </c>
      <c r="T40" s="37">
        <v>0</v>
      </c>
      <c r="U40" s="165">
        <f t="shared" si="4"/>
        <v>955601</v>
      </c>
      <c r="V40" s="32">
        <v>0</v>
      </c>
      <c r="W40" s="163">
        <f t="shared" si="5"/>
        <v>955601</v>
      </c>
    </row>
    <row r="41" spans="1:23" s="170" customFormat="1" ht="12.75" customHeight="1" hidden="1">
      <c r="A41" s="159" t="s">
        <v>1449</v>
      </c>
      <c r="B41" s="23"/>
      <c r="C41" s="159" t="s">
        <v>1450</v>
      </c>
      <c r="D41" s="24"/>
      <c r="E41" s="27">
        <v>0</v>
      </c>
      <c r="F41" s="27">
        <v>0</v>
      </c>
      <c r="G41" s="40">
        <f t="shared" si="0"/>
        <v>0</v>
      </c>
      <c r="H41" s="40">
        <v>0</v>
      </c>
      <c r="I41" s="40">
        <v>0</v>
      </c>
      <c r="J41" s="40">
        <v>0</v>
      </c>
      <c r="K41" s="40">
        <f t="shared" si="1"/>
        <v>0</v>
      </c>
      <c r="L41" s="40">
        <v>0</v>
      </c>
      <c r="M41" s="40">
        <v>0</v>
      </c>
      <c r="N41" s="40">
        <f t="shared" si="2"/>
        <v>0</v>
      </c>
      <c r="O41" s="40">
        <v>0</v>
      </c>
      <c r="P41" s="40">
        <v>0</v>
      </c>
      <c r="Q41" s="40">
        <v>0</v>
      </c>
      <c r="R41" s="40">
        <v>0</v>
      </c>
      <c r="S41" s="40">
        <f t="shared" si="3"/>
        <v>0</v>
      </c>
      <c r="T41" s="40">
        <v>0</v>
      </c>
      <c r="U41" s="168">
        <f t="shared" si="4"/>
        <v>0</v>
      </c>
      <c r="V41" s="27">
        <v>0</v>
      </c>
      <c r="W41" s="169">
        <f t="shared" si="5"/>
        <v>0</v>
      </c>
    </row>
    <row r="42" spans="1:23" ht="12.75" customHeight="1">
      <c r="A42" s="34"/>
      <c r="B42" s="30"/>
      <c r="C42" s="160"/>
      <c r="D42" s="31"/>
      <c r="E42" s="32"/>
      <c r="F42" s="32"/>
      <c r="G42" s="37"/>
      <c r="H42" s="37"/>
      <c r="I42" s="37"/>
      <c r="J42" s="37"/>
      <c r="K42" s="37"/>
      <c r="L42" s="37"/>
      <c r="M42" s="37"/>
      <c r="N42" s="37"/>
      <c r="O42" s="37"/>
      <c r="P42" s="37"/>
      <c r="Q42" s="37"/>
      <c r="R42" s="37"/>
      <c r="S42" s="37"/>
      <c r="T42" s="37"/>
      <c r="U42" s="165"/>
      <c r="V42" s="32"/>
      <c r="W42" s="153"/>
    </row>
    <row r="43" spans="1:28" s="170" customFormat="1" ht="12.75" customHeight="1">
      <c r="A43" s="29"/>
      <c r="B43" s="23" t="s">
        <v>1451</v>
      </c>
      <c r="C43" s="159"/>
      <c r="D43" s="24"/>
      <c r="E43" s="27">
        <f aca="true" t="shared" si="6" ref="E43:W43">+E14+E22+E24+E25+E27+E32+E36+E38+E40+E21+E41+E34+E33</f>
        <v>12958419.569999998</v>
      </c>
      <c r="F43" s="27">
        <f t="shared" si="6"/>
        <v>4660.509999999995</v>
      </c>
      <c r="G43" s="40">
        <f t="shared" si="6"/>
        <v>12963080.079999998</v>
      </c>
      <c r="H43" s="40">
        <f t="shared" si="6"/>
        <v>10450629.94</v>
      </c>
      <c r="I43" s="40">
        <f t="shared" si="6"/>
        <v>83827.79</v>
      </c>
      <c r="J43" s="40">
        <f t="shared" si="6"/>
        <v>1046999.98</v>
      </c>
      <c r="K43" s="40">
        <f t="shared" si="6"/>
        <v>1130827.77</v>
      </c>
      <c r="L43" s="40">
        <f t="shared" si="6"/>
        <v>0</v>
      </c>
      <c r="M43" s="40">
        <f t="shared" si="6"/>
        <v>4344551.69</v>
      </c>
      <c r="N43" s="40">
        <f t="shared" si="6"/>
        <v>4344551.69</v>
      </c>
      <c r="O43" s="40">
        <f t="shared" si="6"/>
        <v>3398323.8</v>
      </c>
      <c r="P43" s="40">
        <f t="shared" si="6"/>
        <v>1704731.6</v>
      </c>
      <c r="Q43" s="40">
        <f t="shared" si="6"/>
        <v>0</v>
      </c>
      <c r="R43" s="40">
        <f t="shared" si="6"/>
        <v>0</v>
      </c>
      <c r="S43" s="40">
        <f t="shared" si="6"/>
        <v>5103055.4</v>
      </c>
      <c r="T43" s="40">
        <f t="shared" si="6"/>
        <v>1284617.68</v>
      </c>
      <c r="U43" s="40">
        <f t="shared" si="6"/>
        <v>35276762.56</v>
      </c>
      <c r="V43" s="27">
        <f t="shared" si="6"/>
        <v>0</v>
      </c>
      <c r="W43" s="27">
        <f t="shared" si="6"/>
        <v>35276762.56</v>
      </c>
      <c r="AB43" s="148"/>
    </row>
    <row r="44" spans="1:23" ht="12.75" customHeight="1">
      <c r="A44" s="34"/>
      <c r="B44" s="30"/>
      <c r="C44" s="160"/>
      <c r="D44" s="31"/>
      <c r="E44" s="32"/>
      <c r="F44" s="32"/>
      <c r="G44" s="37"/>
      <c r="H44" s="37"/>
      <c r="I44" s="37"/>
      <c r="J44" s="37"/>
      <c r="K44" s="37"/>
      <c r="L44" s="37"/>
      <c r="M44" s="37"/>
      <c r="N44" s="37"/>
      <c r="O44" s="37"/>
      <c r="P44" s="37"/>
      <c r="Q44" s="37"/>
      <c r="R44" s="37"/>
      <c r="S44" s="37"/>
      <c r="T44" s="37"/>
      <c r="U44" s="165"/>
      <c r="V44" s="32"/>
      <c r="W44" s="153"/>
    </row>
    <row r="45" spans="1:23" ht="12.75" customHeight="1">
      <c r="A45" s="29"/>
      <c r="B45" s="23" t="s">
        <v>1214</v>
      </c>
      <c r="C45" s="159"/>
      <c r="D45" s="24"/>
      <c r="E45" s="27"/>
      <c r="F45" s="27"/>
      <c r="G45" s="40"/>
      <c r="H45" s="40"/>
      <c r="I45" s="40"/>
      <c r="J45" s="40"/>
      <c r="K45" s="40"/>
      <c r="L45" s="40"/>
      <c r="M45" s="40"/>
      <c r="N45" s="40"/>
      <c r="O45" s="40"/>
      <c r="P45" s="40"/>
      <c r="Q45" s="40"/>
      <c r="R45" s="40"/>
      <c r="S45" s="40"/>
      <c r="T45" s="40"/>
      <c r="U45" s="168"/>
      <c r="V45" s="27"/>
      <c r="W45" s="153"/>
    </row>
    <row r="46" spans="1:23" ht="12.75" customHeight="1">
      <c r="A46" s="34" t="s">
        <v>1452</v>
      </c>
      <c r="B46" s="30"/>
      <c r="C46" s="160" t="s">
        <v>1453</v>
      </c>
      <c r="D46" s="31"/>
      <c r="E46" s="32">
        <v>0</v>
      </c>
      <c r="F46" s="32">
        <v>0</v>
      </c>
      <c r="G46" s="37">
        <f aca="true" t="shared" si="7" ref="G46:G64">E46+F46</f>
        <v>0</v>
      </c>
      <c r="H46" s="37">
        <v>0</v>
      </c>
      <c r="I46" s="37">
        <v>0</v>
      </c>
      <c r="J46" s="37">
        <v>0</v>
      </c>
      <c r="K46" s="37">
        <f aca="true" t="shared" si="8" ref="K46:K64">I46+J46</f>
        <v>0</v>
      </c>
      <c r="L46" s="37">
        <v>0</v>
      </c>
      <c r="M46" s="37">
        <v>0</v>
      </c>
      <c r="N46" s="37">
        <f aca="true" t="shared" si="9" ref="N46:N64">L46+M46</f>
        <v>0</v>
      </c>
      <c r="O46" s="37">
        <v>0</v>
      </c>
      <c r="P46" s="37">
        <v>0</v>
      </c>
      <c r="Q46" s="37">
        <v>0</v>
      </c>
      <c r="R46" s="37">
        <v>0</v>
      </c>
      <c r="S46" s="37">
        <f aca="true" t="shared" si="10" ref="S46:S64">O46+P46+Q46+R46</f>
        <v>0</v>
      </c>
      <c r="T46" s="37">
        <v>0</v>
      </c>
      <c r="U46" s="165">
        <f aca="true" t="shared" si="11" ref="U46:U64">G46+H46+K46+N46+S46+T46</f>
        <v>0</v>
      </c>
      <c r="V46" s="32">
        <v>0</v>
      </c>
      <c r="W46" s="163">
        <f aca="true" t="shared" si="12" ref="W46:W64">U46+V46</f>
        <v>0</v>
      </c>
    </row>
    <row r="47" spans="1:23" ht="12.75" hidden="1" outlineLevel="1">
      <c r="A47" s="2" t="s">
        <v>1454</v>
      </c>
      <c r="C47" s="2" t="s">
        <v>1455</v>
      </c>
      <c r="D47" s="34" t="s">
        <v>1456</v>
      </c>
      <c r="E47" s="2">
        <v>0</v>
      </c>
      <c r="F47" s="2">
        <v>0</v>
      </c>
      <c r="G47" s="166">
        <f t="shared" si="7"/>
        <v>0</v>
      </c>
      <c r="H47" s="166">
        <v>583289.67</v>
      </c>
      <c r="I47" s="166">
        <v>0</v>
      </c>
      <c r="J47" s="166">
        <v>0</v>
      </c>
      <c r="K47" s="166">
        <f t="shared" si="8"/>
        <v>0</v>
      </c>
      <c r="L47" s="166">
        <v>0</v>
      </c>
      <c r="M47" s="166">
        <v>0</v>
      </c>
      <c r="N47" s="166">
        <f t="shared" si="9"/>
        <v>0</v>
      </c>
      <c r="O47" s="166">
        <v>0</v>
      </c>
      <c r="P47" s="166">
        <v>0</v>
      </c>
      <c r="Q47" s="166">
        <v>0</v>
      </c>
      <c r="R47" s="166">
        <v>0</v>
      </c>
      <c r="S47" s="166">
        <f t="shared" si="10"/>
        <v>0</v>
      </c>
      <c r="T47" s="166">
        <v>0</v>
      </c>
      <c r="U47" s="167">
        <f t="shared" si="11"/>
        <v>583289.67</v>
      </c>
      <c r="V47" s="2">
        <v>0</v>
      </c>
      <c r="W47" s="164">
        <f t="shared" si="12"/>
        <v>583289.67</v>
      </c>
    </row>
    <row r="48" spans="1:23" ht="12.75" customHeight="1" collapsed="1">
      <c r="A48" s="160" t="s">
        <v>1457</v>
      </c>
      <c r="B48" s="30"/>
      <c r="C48" s="160" t="s">
        <v>1215</v>
      </c>
      <c r="D48" s="31"/>
      <c r="E48" s="32">
        <v>0</v>
      </c>
      <c r="F48" s="32">
        <v>0</v>
      </c>
      <c r="G48" s="37">
        <f t="shared" si="7"/>
        <v>0</v>
      </c>
      <c r="H48" s="37">
        <v>583289.67</v>
      </c>
      <c r="I48" s="37">
        <v>0</v>
      </c>
      <c r="J48" s="37">
        <v>0</v>
      </c>
      <c r="K48" s="37">
        <f t="shared" si="8"/>
        <v>0</v>
      </c>
      <c r="L48" s="37">
        <v>0</v>
      </c>
      <c r="M48" s="37">
        <v>0</v>
      </c>
      <c r="N48" s="37">
        <f t="shared" si="9"/>
        <v>0</v>
      </c>
      <c r="O48" s="37">
        <v>0</v>
      </c>
      <c r="P48" s="37">
        <v>0</v>
      </c>
      <c r="Q48" s="37">
        <v>0</v>
      </c>
      <c r="R48" s="37">
        <v>0</v>
      </c>
      <c r="S48" s="37">
        <f t="shared" si="10"/>
        <v>0</v>
      </c>
      <c r="T48" s="37">
        <v>0</v>
      </c>
      <c r="U48" s="165">
        <f t="shared" si="11"/>
        <v>583289.67</v>
      </c>
      <c r="V48" s="32">
        <v>0</v>
      </c>
      <c r="W48" s="163">
        <f t="shared" si="12"/>
        <v>583289.67</v>
      </c>
    </row>
    <row r="49" spans="1:23" ht="12.75" hidden="1" outlineLevel="1">
      <c r="A49" s="2" t="s">
        <v>1458</v>
      </c>
      <c r="C49" s="2" t="s">
        <v>1459</v>
      </c>
      <c r="D49" s="34" t="s">
        <v>1460</v>
      </c>
      <c r="E49" s="2">
        <v>0</v>
      </c>
      <c r="F49" s="2">
        <v>0</v>
      </c>
      <c r="G49" s="166">
        <f t="shared" si="7"/>
        <v>0</v>
      </c>
      <c r="H49" s="166">
        <v>0</v>
      </c>
      <c r="I49" s="166">
        <v>-163753.98</v>
      </c>
      <c r="J49" s="166">
        <v>-663976.13</v>
      </c>
      <c r="K49" s="166">
        <f t="shared" si="8"/>
        <v>-827730.11</v>
      </c>
      <c r="L49" s="166">
        <v>0</v>
      </c>
      <c r="M49" s="166">
        <v>0</v>
      </c>
      <c r="N49" s="166">
        <f t="shared" si="9"/>
        <v>0</v>
      </c>
      <c r="O49" s="166">
        <v>0</v>
      </c>
      <c r="P49" s="166">
        <v>0</v>
      </c>
      <c r="Q49" s="166">
        <v>0</v>
      </c>
      <c r="R49" s="166">
        <v>0</v>
      </c>
      <c r="S49" s="166">
        <f t="shared" si="10"/>
        <v>0</v>
      </c>
      <c r="T49" s="166">
        <v>0</v>
      </c>
      <c r="U49" s="167">
        <f t="shared" si="11"/>
        <v>-827730.11</v>
      </c>
      <c r="V49" s="2">
        <v>0</v>
      </c>
      <c r="W49" s="164">
        <f t="shared" si="12"/>
        <v>-827730.11</v>
      </c>
    </row>
    <row r="50" spans="1:23" ht="12.75" hidden="1" outlineLevel="1">
      <c r="A50" s="2" t="s">
        <v>1461</v>
      </c>
      <c r="C50" s="2" t="s">
        <v>1462</v>
      </c>
      <c r="D50" s="34" t="s">
        <v>1463</v>
      </c>
      <c r="E50" s="2">
        <v>0</v>
      </c>
      <c r="F50" s="2">
        <v>0</v>
      </c>
      <c r="G50" s="166">
        <f t="shared" si="7"/>
        <v>0</v>
      </c>
      <c r="H50" s="166">
        <v>0</v>
      </c>
      <c r="I50" s="166">
        <v>169589</v>
      </c>
      <c r="J50" s="166">
        <v>1108519</v>
      </c>
      <c r="K50" s="166">
        <f t="shared" si="8"/>
        <v>1278108</v>
      </c>
      <c r="L50" s="166">
        <v>0</v>
      </c>
      <c r="M50" s="166">
        <v>0</v>
      </c>
      <c r="N50" s="166">
        <f t="shared" si="9"/>
        <v>0</v>
      </c>
      <c r="O50" s="166">
        <v>0</v>
      </c>
      <c r="P50" s="166">
        <v>0</v>
      </c>
      <c r="Q50" s="166">
        <v>0</v>
      </c>
      <c r="R50" s="166">
        <v>0</v>
      </c>
      <c r="S50" s="166">
        <f t="shared" si="10"/>
        <v>0</v>
      </c>
      <c r="T50" s="166">
        <v>0</v>
      </c>
      <c r="U50" s="167">
        <f t="shared" si="11"/>
        <v>1278108</v>
      </c>
      <c r="V50" s="2">
        <v>0</v>
      </c>
      <c r="W50" s="164">
        <f t="shared" si="12"/>
        <v>1278108</v>
      </c>
    </row>
    <row r="51" spans="1:23" ht="12.75" hidden="1" outlineLevel="1">
      <c r="A51" s="2" t="s">
        <v>1464</v>
      </c>
      <c r="C51" s="2" t="s">
        <v>1465</v>
      </c>
      <c r="D51" s="34" t="s">
        <v>1466</v>
      </c>
      <c r="E51" s="2">
        <v>0</v>
      </c>
      <c r="F51" s="2">
        <v>0</v>
      </c>
      <c r="G51" s="166">
        <f t="shared" si="7"/>
        <v>0</v>
      </c>
      <c r="H51" s="166">
        <v>0</v>
      </c>
      <c r="I51" s="166">
        <v>29759.31</v>
      </c>
      <c r="J51" s="166">
        <v>1484550.74</v>
      </c>
      <c r="K51" s="166">
        <f t="shared" si="8"/>
        <v>1514310.05</v>
      </c>
      <c r="L51" s="166">
        <v>0</v>
      </c>
      <c r="M51" s="166">
        <v>0</v>
      </c>
      <c r="N51" s="166">
        <f t="shared" si="9"/>
        <v>0</v>
      </c>
      <c r="O51" s="166">
        <v>0</v>
      </c>
      <c r="P51" s="166">
        <v>0</v>
      </c>
      <c r="Q51" s="166">
        <v>0</v>
      </c>
      <c r="R51" s="166">
        <v>0</v>
      </c>
      <c r="S51" s="166">
        <f t="shared" si="10"/>
        <v>0</v>
      </c>
      <c r="T51" s="166">
        <v>0</v>
      </c>
      <c r="U51" s="167">
        <f t="shared" si="11"/>
        <v>1514310.05</v>
      </c>
      <c r="V51" s="2">
        <v>0</v>
      </c>
      <c r="W51" s="164">
        <f t="shared" si="12"/>
        <v>1514310.05</v>
      </c>
    </row>
    <row r="52" spans="1:23" ht="12.75" hidden="1" outlineLevel="1">
      <c r="A52" s="2" t="s">
        <v>1467</v>
      </c>
      <c r="C52" s="2" t="s">
        <v>1468</v>
      </c>
      <c r="D52" s="34" t="s">
        <v>1469</v>
      </c>
      <c r="E52" s="2">
        <v>0</v>
      </c>
      <c r="F52" s="2">
        <v>0</v>
      </c>
      <c r="G52" s="166">
        <f t="shared" si="7"/>
        <v>0</v>
      </c>
      <c r="H52" s="166">
        <v>0</v>
      </c>
      <c r="I52" s="166">
        <v>-16000</v>
      </c>
      <c r="J52" s="166">
        <v>-174000</v>
      </c>
      <c r="K52" s="166">
        <f t="shared" si="8"/>
        <v>-190000</v>
      </c>
      <c r="L52" s="166">
        <v>0</v>
      </c>
      <c r="M52" s="166">
        <v>0</v>
      </c>
      <c r="N52" s="166">
        <f t="shared" si="9"/>
        <v>0</v>
      </c>
      <c r="O52" s="166">
        <v>0</v>
      </c>
      <c r="P52" s="166">
        <v>0</v>
      </c>
      <c r="Q52" s="166">
        <v>0</v>
      </c>
      <c r="R52" s="166">
        <v>0</v>
      </c>
      <c r="S52" s="166">
        <f t="shared" si="10"/>
        <v>0</v>
      </c>
      <c r="T52" s="166">
        <v>0</v>
      </c>
      <c r="U52" s="167">
        <f t="shared" si="11"/>
        <v>-190000</v>
      </c>
      <c r="V52" s="2">
        <v>0</v>
      </c>
      <c r="W52" s="164">
        <f t="shared" si="12"/>
        <v>-190000</v>
      </c>
    </row>
    <row r="53" spans="1:23" ht="12.75" customHeight="1" collapsed="1">
      <c r="A53" s="160" t="s">
        <v>1470</v>
      </c>
      <c r="B53" s="30"/>
      <c r="C53" s="160" t="s">
        <v>1216</v>
      </c>
      <c r="D53" s="31"/>
      <c r="E53" s="32">
        <v>0</v>
      </c>
      <c r="F53" s="32">
        <v>0</v>
      </c>
      <c r="G53" s="37">
        <f t="shared" si="7"/>
        <v>0</v>
      </c>
      <c r="H53" s="37">
        <v>0</v>
      </c>
      <c r="I53" s="37">
        <v>19594.33</v>
      </c>
      <c r="J53" s="37">
        <v>1755093.61</v>
      </c>
      <c r="K53" s="37">
        <f t="shared" si="8"/>
        <v>1774687.9400000002</v>
      </c>
      <c r="L53" s="37">
        <v>0</v>
      </c>
      <c r="M53" s="37">
        <v>0</v>
      </c>
      <c r="N53" s="37">
        <f t="shared" si="9"/>
        <v>0</v>
      </c>
      <c r="O53" s="37">
        <v>0</v>
      </c>
      <c r="P53" s="37">
        <v>0</v>
      </c>
      <c r="Q53" s="37">
        <v>0</v>
      </c>
      <c r="R53" s="37">
        <v>0</v>
      </c>
      <c r="S53" s="37">
        <f t="shared" si="10"/>
        <v>0</v>
      </c>
      <c r="T53" s="37">
        <v>0</v>
      </c>
      <c r="U53" s="165">
        <f t="shared" si="11"/>
        <v>1774687.9400000002</v>
      </c>
      <c r="V53" s="32">
        <v>0</v>
      </c>
      <c r="W53" s="163">
        <f t="shared" si="12"/>
        <v>1774687.9400000002</v>
      </c>
    </row>
    <row r="54" spans="1:23" ht="12.75" hidden="1" outlineLevel="1">
      <c r="A54" s="2" t="s">
        <v>1471</v>
      </c>
      <c r="C54" s="2" t="s">
        <v>1472</v>
      </c>
      <c r="D54" s="34" t="s">
        <v>1473</v>
      </c>
      <c r="E54" s="2">
        <v>0</v>
      </c>
      <c r="F54" s="2">
        <v>0</v>
      </c>
      <c r="G54" s="166">
        <f t="shared" si="7"/>
        <v>0</v>
      </c>
      <c r="H54" s="166">
        <v>0</v>
      </c>
      <c r="I54" s="166">
        <v>0</v>
      </c>
      <c r="J54" s="166">
        <v>0</v>
      </c>
      <c r="K54" s="166">
        <f t="shared" si="8"/>
        <v>0</v>
      </c>
      <c r="L54" s="166">
        <v>0</v>
      </c>
      <c r="M54" s="166">
        <v>0</v>
      </c>
      <c r="N54" s="166">
        <f t="shared" si="9"/>
        <v>0</v>
      </c>
      <c r="O54" s="166">
        <v>0</v>
      </c>
      <c r="P54" s="166">
        <v>0</v>
      </c>
      <c r="Q54" s="166">
        <v>60490.7</v>
      </c>
      <c r="R54" s="166">
        <v>0</v>
      </c>
      <c r="S54" s="166">
        <f t="shared" si="10"/>
        <v>60490.7</v>
      </c>
      <c r="T54" s="166">
        <v>0</v>
      </c>
      <c r="U54" s="167">
        <f t="shared" si="11"/>
        <v>60490.7</v>
      </c>
      <c r="V54" s="2">
        <v>0</v>
      </c>
      <c r="W54" s="164">
        <f t="shared" si="12"/>
        <v>60490.7</v>
      </c>
    </row>
    <row r="55" spans="1:23" ht="12.75" hidden="1" outlineLevel="1">
      <c r="A55" s="2" t="s">
        <v>1474</v>
      </c>
      <c r="C55" s="2" t="s">
        <v>1475</v>
      </c>
      <c r="D55" s="34" t="s">
        <v>1476</v>
      </c>
      <c r="E55" s="2">
        <v>0</v>
      </c>
      <c r="F55" s="2">
        <v>0</v>
      </c>
      <c r="G55" s="166">
        <f t="shared" si="7"/>
        <v>0</v>
      </c>
      <c r="H55" s="166">
        <v>0</v>
      </c>
      <c r="I55" s="166">
        <v>0</v>
      </c>
      <c r="J55" s="166">
        <v>0</v>
      </c>
      <c r="K55" s="166">
        <f t="shared" si="8"/>
        <v>0</v>
      </c>
      <c r="L55" s="166">
        <v>0</v>
      </c>
      <c r="M55" s="166">
        <v>0</v>
      </c>
      <c r="N55" s="166">
        <f t="shared" si="9"/>
        <v>0</v>
      </c>
      <c r="O55" s="166">
        <v>0</v>
      </c>
      <c r="P55" s="166">
        <v>0</v>
      </c>
      <c r="Q55" s="166">
        <v>249292.22</v>
      </c>
      <c r="R55" s="166">
        <v>0</v>
      </c>
      <c r="S55" s="166">
        <f t="shared" si="10"/>
        <v>249292.22</v>
      </c>
      <c r="T55" s="166">
        <v>0</v>
      </c>
      <c r="U55" s="167">
        <f t="shared" si="11"/>
        <v>249292.22</v>
      </c>
      <c r="V55" s="2">
        <v>0</v>
      </c>
      <c r="W55" s="164">
        <f t="shared" si="12"/>
        <v>249292.22</v>
      </c>
    </row>
    <row r="56" spans="1:23" ht="12.75" hidden="1" outlineLevel="1">
      <c r="A56" s="2" t="s">
        <v>1477</v>
      </c>
      <c r="C56" s="2" t="s">
        <v>1478</v>
      </c>
      <c r="D56" s="34" t="s">
        <v>1479</v>
      </c>
      <c r="E56" s="2">
        <v>0</v>
      </c>
      <c r="F56" s="2">
        <v>0</v>
      </c>
      <c r="G56" s="166">
        <f t="shared" si="7"/>
        <v>0</v>
      </c>
      <c r="H56" s="166">
        <v>0</v>
      </c>
      <c r="I56" s="166">
        <v>0</v>
      </c>
      <c r="J56" s="166">
        <v>0</v>
      </c>
      <c r="K56" s="166">
        <f t="shared" si="8"/>
        <v>0</v>
      </c>
      <c r="L56" s="166">
        <v>0</v>
      </c>
      <c r="M56" s="166">
        <v>0</v>
      </c>
      <c r="N56" s="166">
        <f t="shared" si="9"/>
        <v>0</v>
      </c>
      <c r="O56" s="166">
        <v>0</v>
      </c>
      <c r="P56" s="166">
        <v>0</v>
      </c>
      <c r="Q56" s="166">
        <v>884146.89</v>
      </c>
      <c r="R56" s="166">
        <v>0</v>
      </c>
      <c r="S56" s="166">
        <f t="shared" si="10"/>
        <v>884146.89</v>
      </c>
      <c r="T56" s="166">
        <v>0</v>
      </c>
      <c r="U56" s="167">
        <f t="shared" si="11"/>
        <v>884146.89</v>
      </c>
      <c r="V56" s="2">
        <v>0</v>
      </c>
      <c r="W56" s="164">
        <f t="shared" si="12"/>
        <v>884146.89</v>
      </c>
    </row>
    <row r="57" spans="1:23" ht="12.75" customHeight="1" collapsed="1">
      <c r="A57" s="160" t="s">
        <v>1480</v>
      </c>
      <c r="B57" s="30"/>
      <c r="C57" s="160" t="s">
        <v>1217</v>
      </c>
      <c r="D57" s="31"/>
      <c r="E57" s="32">
        <v>0</v>
      </c>
      <c r="F57" s="32">
        <v>0</v>
      </c>
      <c r="G57" s="37">
        <f t="shared" si="7"/>
        <v>0</v>
      </c>
      <c r="H57" s="37">
        <v>0</v>
      </c>
      <c r="I57" s="37">
        <v>0</v>
      </c>
      <c r="J57" s="37">
        <v>0</v>
      </c>
      <c r="K57" s="37">
        <f t="shared" si="8"/>
        <v>0</v>
      </c>
      <c r="L57" s="37">
        <v>0</v>
      </c>
      <c r="M57" s="37">
        <v>0</v>
      </c>
      <c r="N57" s="37">
        <f t="shared" si="9"/>
        <v>0</v>
      </c>
      <c r="O57" s="37">
        <v>0</v>
      </c>
      <c r="P57" s="37">
        <v>0</v>
      </c>
      <c r="Q57" s="37">
        <v>1193929.81</v>
      </c>
      <c r="R57" s="37">
        <v>0</v>
      </c>
      <c r="S57" s="37">
        <f t="shared" si="10"/>
        <v>1193929.81</v>
      </c>
      <c r="T57" s="37">
        <v>0</v>
      </c>
      <c r="U57" s="165">
        <f t="shared" si="11"/>
        <v>1193929.81</v>
      </c>
      <c r="V57" s="32">
        <v>0</v>
      </c>
      <c r="W57" s="163">
        <f t="shared" si="12"/>
        <v>1193929.81</v>
      </c>
    </row>
    <row r="58" spans="1:23" ht="12.75" hidden="1" outlineLevel="1">
      <c r="A58" s="2" t="s">
        <v>1481</v>
      </c>
      <c r="C58" s="2" t="s">
        <v>1482</v>
      </c>
      <c r="D58" s="34" t="s">
        <v>1483</v>
      </c>
      <c r="E58" s="2">
        <v>0</v>
      </c>
      <c r="F58" s="2">
        <v>0</v>
      </c>
      <c r="G58" s="166">
        <f t="shared" si="7"/>
        <v>0</v>
      </c>
      <c r="H58" s="166">
        <v>0</v>
      </c>
      <c r="I58" s="166">
        <v>0</v>
      </c>
      <c r="J58" s="166">
        <v>0</v>
      </c>
      <c r="K58" s="166">
        <f t="shared" si="8"/>
        <v>0</v>
      </c>
      <c r="L58" s="166">
        <v>0</v>
      </c>
      <c r="M58" s="166">
        <v>46445.77</v>
      </c>
      <c r="N58" s="166">
        <f t="shared" si="9"/>
        <v>46445.77</v>
      </c>
      <c r="O58" s="166">
        <v>0</v>
      </c>
      <c r="P58" s="166">
        <v>0</v>
      </c>
      <c r="Q58" s="166">
        <v>0</v>
      </c>
      <c r="R58" s="166">
        <v>0</v>
      </c>
      <c r="S58" s="166">
        <f t="shared" si="10"/>
        <v>0</v>
      </c>
      <c r="T58" s="166">
        <v>0</v>
      </c>
      <c r="U58" s="167">
        <f t="shared" si="11"/>
        <v>46445.77</v>
      </c>
      <c r="V58" s="2">
        <v>0</v>
      </c>
      <c r="W58" s="164">
        <f t="shared" si="12"/>
        <v>46445.77</v>
      </c>
    </row>
    <row r="59" spans="1:23" ht="12.75" hidden="1" outlineLevel="1">
      <c r="A59" s="2" t="s">
        <v>1484</v>
      </c>
      <c r="C59" s="2" t="s">
        <v>1485</v>
      </c>
      <c r="D59" s="34" t="s">
        <v>1486</v>
      </c>
      <c r="E59" s="2">
        <v>0</v>
      </c>
      <c r="F59" s="2">
        <v>0</v>
      </c>
      <c r="G59" s="166">
        <f t="shared" si="7"/>
        <v>0</v>
      </c>
      <c r="H59" s="166">
        <v>0</v>
      </c>
      <c r="I59" s="166">
        <v>0</v>
      </c>
      <c r="J59" s="166">
        <v>0</v>
      </c>
      <c r="K59" s="166">
        <f t="shared" si="8"/>
        <v>0</v>
      </c>
      <c r="L59" s="166">
        <v>0</v>
      </c>
      <c r="M59" s="166">
        <v>27068537.54</v>
      </c>
      <c r="N59" s="166">
        <f t="shared" si="9"/>
        <v>27068537.54</v>
      </c>
      <c r="O59" s="166">
        <v>0</v>
      </c>
      <c r="P59" s="166">
        <v>0</v>
      </c>
      <c r="Q59" s="166">
        <v>0</v>
      </c>
      <c r="R59" s="166">
        <v>0</v>
      </c>
      <c r="S59" s="166">
        <f t="shared" si="10"/>
        <v>0</v>
      </c>
      <c r="T59" s="166">
        <v>390814.21</v>
      </c>
      <c r="U59" s="167">
        <f t="shared" si="11"/>
        <v>27459351.75</v>
      </c>
      <c r="V59" s="2">
        <v>0</v>
      </c>
      <c r="W59" s="164">
        <f t="shared" si="12"/>
        <v>27459351.75</v>
      </c>
    </row>
    <row r="60" spans="1:23" ht="12.75" hidden="1" outlineLevel="1">
      <c r="A60" s="2" t="s">
        <v>1487</v>
      </c>
      <c r="C60" s="2" t="s">
        <v>1488</v>
      </c>
      <c r="D60" s="34" t="s">
        <v>1489</v>
      </c>
      <c r="E60" s="2">
        <v>0</v>
      </c>
      <c r="F60" s="2">
        <v>0</v>
      </c>
      <c r="G60" s="166">
        <f t="shared" si="7"/>
        <v>0</v>
      </c>
      <c r="H60" s="166">
        <v>0</v>
      </c>
      <c r="I60" s="166">
        <v>0</v>
      </c>
      <c r="J60" s="166">
        <v>0</v>
      </c>
      <c r="K60" s="166">
        <f t="shared" si="8"/>
        <v>0</v>
      </c>
      <c r="L60" s="166">
        <v>0</v>
      </c>
      <c r="M60" s="166">
        <v>5283030.3</v>
      </c>
      <c r="N60" s="166">
        <f t="shared" si="9"/>
        <v>5283030.3</v>
      </c>
      <c r="O60" s="166">
        <v>0</v>
      </c>
      <c r="P60" s="166">
        <v>0</v>
      </c>
      <c r="Q60" s="166">
        <v>0</v>
      </c>
      <c r="R60" s="166">
        <v>0</v>
      </c>
      <c r="S60" s="166">
        <f t="shared" si="10"/>
        <v>0</v>
      </c>
      <c r="T60" s="166">
        <v>0</v>
      </c>
      <c r="U60" s="167">
        <f t="shared" si="11"/>
        <v>5283030.3</v>
      </c>
      <c r="V60" s="2">
        <v>0</v>
      </c>
      <c r="W60" s="164">
        <f t="shared" si="12"/>
        <v>5283030.3</v>
      </c>
    </row>
    <row r="61" spans="1:23" ht="12.75" hidden="1" outlineLevel="1">
      <c r="A61" s="2" t="s">
        <v>1490</v>
      </c>
      <c r="C61" s="2" t="s">
        <v>1491</v>
      </c>
      <c r="D61" s="34" t="s">
        <v>1492</v>
      </c>
      <c r="E61" s="2">
        <v>0</v>
      </c>
      <c r="F61" s="2">
        <v>0</v>
      </c>
      <c r="G61" s="166">
        <f t="shared" si="7"/>
        <v>0</v>
      </c>
      <c r="H61" s="166">
        <v>0</v>
      </c>
      <c r="I61" s="166">
        <v>0</v>
      </c>
      <c r="J61" s="166">
        <v>0</v>
      </c>
      <c r="K61" s="166">
        <f t="shared" si="8"/>
        <v>0</v>
      </c>
      <c r="L61" s="166">
        <v>0</v>
      </c>
      <c r="M61" s="166">
        <v>450303.1</v>
      </c>
      <c r="N61" s="166">
        <f t="shared" si="9"/>
        <v>450303.1</v>
      </c>
      <c r="O61" s="166">
        <v>0</v>
      </c>
      <c r="P61" s="166">
        <v>0</v>
      </c>
      <c r="Q61" s="166">
        <v>0</v>
      </c>
      <c r="R61" s="166">
        <v>0</v>
      </c>
      <c r="S61" s="166">
        <f t="shared" si="10"/>
        <v>0</v>
      </c>
      <c r="T61" s="166">
        <v>-13140.41</v>
      </c>
      <c r="U61" s="167">
        <f t="shared" si="11"/>
        <v>437162.69</v>
      </c>
      <c r="V61" s="2">
        <v>0</v>
      </c>
      <c r="W61" s="164">
        <f t="shared" si="12"/>
        <v>437162.69</v>
      </c>
    </row>
    <row r="62" spans="1:23" ht="12.75" hidden="1" outlineLevel="1">
      <c r="A62" s="2" t="s">
        <v>1493</v>
      </c>
      <c r="C62" s="2" t="s">
        <v>1494</v>
      </c>
      <c r="D62" s="34" t="s">
        <v>1495</v>
      </c>
      <c r="E62" s="2">
        <v>0</v>
      </c>
      <c r="F62" s="2">
        <v>0</v>
      </c>
      <c r="G62" s="166">
        <f t="shared" si="7"/>
        <v>0</v>
      </c>
      <c r="H62" s="166">
        <v>0</v>
      </c>
      <c r="I62" s="166">
        <v>0</v>
      </c>
      <c r="J62" s="166">
        <v>0</v>
      </c>
      <c r="K62" s="166">
        <f t="shared" si="8"/>
        <v>0</v>
      </c>
      <c r="L62" s="166">
        <v>0</v>
      </c>
      <c r="M62" s="166">
        <v>23941</v>
      </c>
      <c r="N62" s="166">
        <f t="shared" si="9"/>
        <v>23941</v>
      </c>
      <c r="O62" s="166">
        <v>0</v>
      </c>
      <c r="P62" s="166">
        <v>0</v>
      </c>
      <c r="Q62" s="166">
        <v>0</v>
      </c>
      <c r="R62" s="166">
        <v>0</v>
      </c>
      <c r="S62" s="166">
        <f t="shared" si="10"/>
        <v>0</v>
      </c>
      <c r="T62" s="166">
        <v>0</v>
      </c>
      <c r="U62" s="167">
        <f t="shared" si="11"/>
        <v>23941</v>
      </c>
      <c r="V62" s="2">
        <v>0</v>
      </c>
      <c r="W62" s="164">
        <f t="shared" si="12"/>
        <v>23941</v>
      </c>
    </row>
    <row r="63" spans="1:23" ht="12.75" hidden="1" outlineLevel="1">
      <c r="A63" s="2" t="s">
        <v>1496</v>
      </c>
      <c r="C63" s="2" t="s">
        <v>1497</v>
      </c>
      <c r="D63" s="34" t="s">
        <v>1498</v>
      </c>
      <c r="E63" s="2">
        <v>20839172.56</v>
      </c>
      <c r="F63" s="2">
        <v>0</v>
      </c>
      <c r="G63" s="166">
        <f t="shared" si="7"/>
        <v>20839172.56</v>
      </c>
      <c r="H63" s="166">
        <v>0</v>
      </c>
      <c r="I63" s="166">
        <v>0</v>
      </c>
      <c r="J63" s="166">
        <v>297358.6</v>
      </c>
      <c r="K63" s="166">
        <f t="shared" si="8"/>
        <v>297358.6</v>
      </c>
      <c r="L63" s="166">
        <v>0</v>
      </c>
      <c r="M63" s="166">
        <v>-2052586.88</v>
      </c>
      <c r="N63" s="166">
        <f t="shared" si="9"/>
        <v>-2052586.88</v>
      </c>
      <c r="O63" s="166">
        <v>7692776.56</v>
      </c>
      <c r="P63" s="166">
        <v>3858996.41</v>
      </c>
      <c r="Q63" s="166">
        <v>0</v>
      </c>
      <c r="R63" s="166">
        <v>0</v>
      </c>
      <c r="S63" s="166">
        <f t="shared" si="10"/>
        <v>11551772.969999999</v>
      </c>
      <c r="T63" s="166">
        <v>-40144.34</v>
      </c>
      <c r="U63" s="167">
        <f t="shared" si="11"/>
        <v>30595572.91</v>
      </c>
      <c r="V63" s="2">
        <v>0</v>
      </c>
      <c r="W63" s="164">
        <f t="shared" si="12"/>
        <v>30595572.91</v>
      </c>
    </row>
    <row r="64" spans="1:23" ht="12.75" hidden="1" outlineLevel="1">
      <c r="A64" s="2" t="s">
        <v>1499</v>
      </c>
      <c r="C64" s="2" t="s">
        <v>1500</v>
      </c>
      <c r="D64" s="34" t="s">
        <v>1501</v>
      </c>
      <c r="E64" s="2">
        <v>0</v>
      </c>
      <c r="F64" s="2">
        <v>0</v>
      </c>
      <c r="G64" s="166">
        <f t="shared" si="7"/>
        <v>0</v>
      </c>
      <c r="H64" s="166">
        <v>0</v>
      </c>
      <c r="I64" s="166">
        <v>0</v>
      </c>
      <c r="J64" s="166">
        <v>0</v>
      </c>
      <c r="K64" s="166">
        <f t="shared" si="8"/>
        <v>0</v>
      </c>
      <c r="L64" s="166">
        <v>0</v>
      </c>
      <c r="M64" s="166">
        <v>27503.51</v>
      </c>
      <c r="N64" s="166">
        <f t="shared" si="9"/>
        <v>27503.51</v>
      </c>
      <c r="O64" s="166">
        <v>0</v>
      </c>
      <c r="P64" s="166">
        <v>0</v>
      </c>
      <c r="Q64" s="166">
        <v>0</v>
      </c>
      <c r="R64" s="166">
        <v>0</v>
      </c>
      <c r="S64" s="166">
        <f t="shared" si="10"/>
        <v>0</v>
      </c>
      <c r="T64" s="166">
        <v>0</v>
      </c>
      <c r="U64" s="167">
        <f t="shared" si="11"/>
        <v>27503.51</v>
      </c>
      <c r="V64" s="2">
        <v>0</v>
      </c>
      <c r="W64" s="164">
        <f t="shared" si="12"/>
        <v>27503.51</v>
      </c>
    </row>
    <row r="65" spans="1:23" ht="12.75" customHeight="1" collapsed="1">
      <c r="A65" s="160" t="s">
        <v>1502</v>
      </c>
      <c r="B65" s="30"/>
      <c r="C65" s="160" t="s">
        <v>1218</v>
      </c>
      <c r="D65" s="31"/>
      <c r="E65" s="32">
        <v>20839172.56</v>
      </c>
      <c r="F65" s="32">
        <v>0</v>
      </c>
      <c r="G65" s="37">
        <f>E65+F65</f>
        <v>20839172.56</v>
      </c>
      <c r="H65" s="37">
        <v>0</v>
      </c>
      <c r="I65" s="37">
        <v>0</v>
      </c>
      <c r="J65" s="37">
        <v>297358.6</v>
      </c>
      <c r="K65" s="37">
        <f>I65+J65</f>
        <v>297358.6</v>
      </c>
      <c r="L65" s="37">
        <v>0</v>
      </c>
      <c r="M65" s="37">
        <v>30847174.340000004</v>
      </c>
      <c r="N65" s="37">
        <f>L65+M65</f>
        <v>30847174.340000004</v>
      </c>
      <c r="O65" s="37">
        <v>7692776.56</v>
      </c>
      <c r="P65" s="37">
        <v>3858996.41</v>
      </c>
      <c r="Q65" s="37">
        <v>0</v>
      </c>
      <c r="R65" s="37">
        <v>0</v>
      </c>
      <c r="S65" s="37">
        <f>O65+P65+Q65+R65</f>
        <v>11551772.969999999</v>
      </c>
      <c r="T65" s="37">
        <v>337529.46</v>
      </c>
      <c r="U65" s="165">
        <f>G65+H65+K65+N65+S65+T65</f>
        <v>63873007.93</v>
      </c>
      <c r="V65" s="32">
        <v>0</v>
      </c>
      <c r="W65" s="163">
        <f>U65+V65</f>
        <v>63873007.93</v>
      </c>
    </row>
    <row r="66" spans="1:23" ht="12.75" hidden="1" outlineLevel="1">
      <c r="A66" s="2" t="s">
        <v>1503</v>
      </c>
      <c r="C66" s="2" t="s">
        <v>1504</v>
      </c>
      <c r="D66" s="34" t="s">
        <v>1505</v>
      </c>
      <c r="E66" s="2">
        <v>0</v>
      </c>
      <c r="F66" s="2">
        <v>0</v>
      </c>
      <c r="G66" s="166">
        <f aca="true" t="shared" si="13" ref="G66:G75">E66+F66</f>
        <v>0</v>
      </c>
      <c r="H66" s="166">
        <v>0</v>
      </c>
      <c r="I66" s="166">
        <v>0</v>
      </c>
      <c r="J66" s="166">
        <v>0</v>
      </c>
      <c r="K66" s="166">
        <f aca="true" t="shared" si="14" ref="K66:K75">I66+J66</f>
        <v>0</v>
      </c>
      <c r="L66" s="166">
        <v>0</v>
      </c>
      <c r="M66" s="166">
        <v>0</v>
      </c>
      <c r="N66" s="166">
        <f aca="true" t="shared" si="15" ref="N66:N75">L66+M66</f>
        <v>0</v>
      </c>
      <c r="O66" s="166">
        <v>0</v>
      </c>
      <c r="P66" s="166">
        <v>0</v>
      </c>
      <c r="Q66" s="166">
        <v>0</v>
      </c>
      <c r="R66" s="166">
        <v>9298057.6</v>
      </c>
      <c r="S66" s="166">
        <f aca="true" t="shared" si="16" ref="S66:S75">O66+P66+Q66+R66</f>
        <v>9298057.6</v>
      </c>
      <c r="T66" s="166">
        <v>0</v>
      </c>
      <c r="U66" s="167">
        <f aca="true" t="shared" si="17" ref="U66:U75">G66+H66+K66+N66+S66+T66</f>
        <v>9298057.6</v>
      </c>
      <c r="V66" s="2">
        <v>0</v>
      </c>
      <c r="W66" s="164">
        <f aca="true" t="shared" si="18" ref="W66:W75">U66+V66</f>
        <v>9298057.6</v>
      </c>
    </row>
    <row r="67" spans="1:23" ht="12.75" hidden="1" outlineLevel="1">
      <c r="A67" s="2" t="s">
        <v>1506</v>
      </c>
      <c r="C67" s="2" t="s">
        <v>1507</v>
      </c>
      <c r="D67" s="34" t="s">
        <v>1508</v>
      </c>
      <c r="E67" s="2">
        <v>0</v>
      </c>
      <c r="F67" s="2">
        <v>0</v>
      </c>
      <c r="G67" s="166">
        <f t="shared" si="13"/>
        <v>0</v>
      </c>
      <c r="H67" s="166">
        <v>0</v>
      </c>
      <c r="I67" s="166">
        <v>0</v>
      </c>
      <c r="J67" s="166">
        <v>0</v>
      </c>
      <c r="K67" s="166">
        <f t="shared" si="14"/>
        <v>0</v>
      </c>
      <c r="L67" s="166">
        <v>0</v>
      </c>
      <c r="M67" s="166">
        <v>0</v>
      </c>
      <c r="N67" s="166">
        <f t="shared" si="15"/>
        <v>0</v>
      </c>
      <c r="O67" s="166">
        <v>0</v>
      </c>
      <c r="P67" s="166">
        <v>0</v>
      </c>
      <c r="Q67" s="166">
        <v>0</v>
      </c>
      <c r="R67" s="166">
        <v>13417307.68</v>
      </c>
      <c r="S67" s="166">
        <f t="shared" si="16"/>
        <v>13417307.68</v>
      </c>
      <c r="T67" s="166">
        <v>0</v>
      </c>
      <c r="U67" s="167">
        <f t="shared" si="17"/>
        <v>13417307.68</v>
      </c>
      <c r="V67" s="2">
        <v>0</v>
      </c>
      <c r="W67" s="164">
        <f t="shared" si="18"/>
        <v>13417307.68</v>
      </c>
    </row>
    <row r="68" spans="1:23" ht="12.75" hidden="1" outlineLevel="1">
      <c r="A68" s="2" t="s">
        <v>1509</v>
      </c>
      <c r="C68" s="2" t="s">
        <v>1510</v>
      </c>
      <c r="D68" s="34" t="s">
        <v>1511</v>
      </c>
      <c r="E68" s="2">
        <v>0</v>
      </c>
      <c r="F68" s="2">
        <v>0</v>
      </c>
      <c r="G68" s="166">
        <f t="shared" si="13"/>
        <v>0</v>
      </c>
      <c r="H68" s="166">
        <v>0</v>
      </c>
      <c r="I68" s="166">
        <v>0</v>
      </c>
      <c r="J68" s="166">
        <v>0</v>
      </c>
      <c r="K68" s="166">
        <f t="shared" si="14"/>
        <v>0</v>
      </c>
      <c r="L68" s="166">
        <v>0</v>
      </c>
      <c r="M68" s="166">
        <v>0</v>
      </c>
      <c r="N68" s="166">
        <f t="shared" si="15"/>
        <v>0</v>
      </c>
      <c r="O68" s="166">
        <v>0</v>
      </c>
      <c r="P68" s="166">
        <v>0</v>
      </c>
      <c r="Q68" s="166">
        <v>0</v>
      </c>
      <c r="R68" s="166">
        <v>-5657933.69</v>
      </c>
      <c r="S68" s="166">
        <f t="shared" si="16"/>
        <v>-5657933.69</v>
      </c>
      <c r="T68" s="166">
        <v>0</v>
      </c>
      <c r="U68" s="167">
        <f t="shared" si="17"/>
        <v>-5657933.69</v>
      </c>
      <c r="V68" s="2">
        <v>0</v>
      </c>
      <c r="W68" s="164">
        <f t="shared" si="18"/>
        <v>-5657933.69</v>
      </c>
    </row>
    <row r="69" spans="1:23" ht="12.75" hidden="1" outlineLevel="1">
      <c r="A69" s="2" t="s">
        <v>1512</v>
      </c>
      <c r="C69" s="2" t="s">
        <v>1513</v>
      </c>
      <c r="D69" s="34" t="s">
        <v>1514</v>
      </c>
      <c r="E69" s="2">
        <v>0</v>
      </c>
      <c r="F69" s="2">
        <v>0</v>
      </c>
      <c r="G69" s="166">
        <f t="shared" si="13"/>
        <v>0</v>
      </c>
      <c r="H69" s="166">
        <v>0</v>
      </c>
      <c r="I69" s="166">
        <v>0</v>
      </c>
      <c r="J69" s="166">
        <v>0</v>
      </c>
      <c r="K69" s="166">
        <f t="shared" si="14"/>
        <v>0</v>
      </c>
      <c r="L69" s="166">
        <v>0</v>
      </c>
      <c r="M69" s="166">
        <v>0</v>
      </c>
      <c r="N69" s="166">
        <f t="shared" si="15"/>
        <v>0</v>
      </c>
      <c r="O69" s="166">
        <v>0</v>
      </c>
      <c r="P69" s="166">
        <v>0</v>
      </c>
      <c r="Q69" s="166">
        <v>0</v>
      </c>
      <c r="R69" s="166">
        <v>230097163.51</v>
      </c>
      <c r="S69" s="166">
        <f t="shared" si="16"/>
        <v>230097163.51</v>
      </c>
      <c r="T69" s="166">
        <v>0</v>
      </c>
      <c r="U69" s="167">
        <f t="shared" si="17"/>
        <v>230097163.51</v>
      </c>
      <c r="V69" s="2">
        <v>0</v>
      </c>
      <c r="W69" s="164">
        <f t="shared" si="18"/>
        <v>230097163.51</v>
      </c>
    </row>
    <row r="70" spans="1:23" ht="12.75" hidden="1" outlineLevel="1">
      <c r="A70" s="2" t="s">
        <v>1515</v>
      </c>
      <c r="C70" s="2" t="s">
        <v>1516</v>
      </c>
      <c r="D70" s="34" t="s">
        <v>1517</v>
      </c>
      <c r="E70" s="2">
        <v>0</v>
      </c>
      <c r="F70" s="2">
        <v>0</v>
      </c>
      <c r="G70" s="166">
        <f t="shared" si="13"/>
        <v>0</v>
      </c>
      <c r="H70" s="166">
        <v>0</v>
      </c>
      <c r="I70" s="166">
        <v>0</v>
      </c>
      <c r="J70" s="166">
        <v>0</v>
      </c>
      <c r="K70" s="166">
        <f t="shared" si="14"/>
        <v>0</v>
      </c>
      <c r="L70" s="166">
        <v>0</v>
      </c>
      <c r="M70" s="166">
        <v>0</v>
      </c>
      <c r="N70" s="166">
        <f t="shared" si="15"/>
        <v>0</v>
      </c>
      <c r="O70" s="166">
        <v>0</v>
      </c>
      <c r="P70" s="166">
        <v>0</v>
      </c>
      <c r="Q70" s="166">
        <v>0</v>
      </c>
      <c r="R70" s="166">
        <v>-56438128.49</v>
      </c>
      <c r="S70" s="166">
        <f t="shared" si="16"/>
        <v>-56438128.49</v>
      </c>
      <c r="T70" s="166">
        <v>0</v>
      </c>
      <c r="U70" s="167">
        <f t="shared" si="17"/>
        <v>-56438128.49</v>
      </c>
      <c r="V70" s="2">
        <v>0</v>
      </c>
      <c r="W70" s="164">
        <f t="shared" si="18"/>
        <v>-56438128.49</v>
      </c>
    </row>
    <row r="71" spans="1:23" ht="12.75" hidden="1" outlineLevel="1">
      <c r="A71" s="2" t="s">
        <v>1518</v>
      </c>
      <c r="C71" s="2" t="s">
        <v>1519</v>
      </c>
      <c r="D71" s="34" t="s">
        <v>1520</v>
      </c>
      <c r="E71" s="2">
        <v>0</v>
      </c>
      <c r="F71" s="2">
        <v>0</v>
      </c>
      <c r="G71" s="166">
        <f t="shared" si="13"/>
        <v>0</v>
      </c>
      <c r="H71" s="166">
        <v>0</v>
      </c>
      <c r="I71" s="166">
        <v>0</v>
      </c>
      <c r="J71" s="166">
        <v>0</v>
      </c>
      <c r="K71" s="166">
        <f t="shared" si="14"/>
        <v>0</v>
      </c>
      <c r="L71" s="166">
        <v>0</v>
      </c>
      <c r="M71" s="166">
        <v>0</v>
      </c>
      <c r="N71" s="166">
        <f t="shared" si="15"/>
        <v>0</v>
      </c>
      <c r="O71" s="166">
        <v>0</v>
      </c>
      <c r="P71" s="166">
        <v>0</v>
      </c>
      <c r="Q71" s="166">
        <v>0</v>
      </c>
      <c r="R71" s="166">
        <v>18925592.11</v>
      </c>
      <c r="S71" s="166">
        <f t="shared" si="16"/>
        <v>18925592.11</v>
      </c>
      <c r="T71" s="166">
        <v>0</v>
      </c>
      <c r="U71" s="167">
        <f t="shared" si="17"/>
        <v>18925592.11</v>
      </c>
      <c r="V71" s="2">
        <v>0</v>
      </c>
      <c r="W71" s="164">
        <f t="shared" si="18"/>
        <v>18925592.11</v>
      </c>
    </row>
    <row r="72" spans="1:23" ht="12.75" hidden="1" outlineLevel="1">
      <c r="A72" s="2" t="s">
        <v>1521</v>
      </c>
      <c r="C72" s="2" t="s">
        <v>1522</v>
      </c>
      <c r="D72" s="34" t="s">
        <v>1523</v>
      </c>
      <c r="E72" s="2">
        <v>0</v>
      </c>
      <c r="F72" s="2">
        <v>0</v>
      </c>
      <c r="G72" s="166">
        <f t="shared" si="13"/>
        <v>0</v>
      </c>
      <c r="H72" s="166">
        <v>0</v>
      </c>
      <c r="I72" s="166">
        <v>0</v>
      </c>
      <c r="J72" s="166">
        <v>0</v>
      </c>
      <c r="K72" s="166">
        <f t="shared" si="14"/>
        <v>0</v>
      </c>
      <c r="L72" s="166">
        <v>0</v>
      </c>
      <c r="M72" s="166">
        <v>0</v>
      </c>
      <c r="N72" s="166">
        <f t="shared" si="15"/>
        <v>0</v>
      </c>
      <c r="O72" s="166">
        <v>0</v>
      </c>
      <c r="P72" s="166">
        <v>0</v>
      </c>
      <c r="Q72" s="166">
        <v>0</v>
      </c>
      <c r="R72" s="166">
        <v>-14573212.85</v>
      </c>
      <c r="S72" s="166">
        <f t="shared" si="16"/>
        <v>-14573212.85</v>
      </c>
      <c r="T72" s="166">
        <v>0</v>
      </c>
      <c r="U72" s="167">
        <f t="shared" si="17"/>
        <v>-14573212.85</v>
      </c>
      <c r="V72" s="2">
        <v>0</v>
      </c>
      <c r="W72" s="164">
        <f t="shared" si="18"/>
        <v>-14573212.85</v>
      </c>
    </row>
    <row r="73" spans="1:23" ht="12.75" hidden="1" outlineLevel="1">
      <c r="A73" s="2" t="s">
        <v>1524</v>
      </c>
      <c r="C73" s="2" t="s">
        <v>1525</v>
      </c>
      <c r="D73" s="34" t="s">
        <v>1526</v>
      </c>
      <c r="E73" s="2">
        <v>0</v>
      </c>
      <c r="F73" s="2">
        <v>0</v>
      </c>
      <c r="G73" s="166">
        <f t="shared" si="13"/>
        <v>0</v>
      </c>
      <c r="H73" s="166">
        <v>0</v>
      </c>
      <c r="I73" s="166">
        <v>0</v>
      </c>
      <c r="J73" s="166">
        <v>0</v>
      </c>
      <c r="K73" s="166">
        <f t="shared" si="14"/>
        <v>0</v>
      </c>
      <c r="L73" s="166">
        <v>0</v>
      </c>
      <c r="M73" s="166">
        <v>0</v>
      </c>
      <c r="N73" s="166">
        <f t="shared" si="15"/>
        <v>0</v>
      </c>
      <c r="O73" s="166">
        <v>0</v>
      </c>
      <c r="P73" s="166">
        <v>0</v>
      </c>
      <c r="Q73" s="166">
        <v>0</v>
      </c>
      <c r="R73" s="166">
        <v>36811959.7</v>
      </c>
      <c r="S73" s="166">
        <f t="shared" si="16"/>
        <v>36811959.7</v>
      </c>
      <c r="T73" s="166">
        <v>0</v>
      </c>
      <c r="U73" s="167">
        <f t="shared" si="17"/>
        <v>36811959.7</v>
      </c>
      <c r="V73" s="2">
        <v>0</v>
      </c>
      <c r="W73" s="164">
        <f t="shared" si="18"/>
        <v>36811959.7</v>
      </c>
    </row>
    <row r="74" spans="1:23" ht="12.75" hidden="1" outlineLevel="1">
      <c r="A74" s="2" t="s">
        <v>1527</v>
      </c>
      <c r="C74" s="2" t="s">
        <v>1528</v>
      </c>
      <c r="D74" s="34" t="s">
        <v>1529</v>
      </c>
      <c r="E74" s="2">
        <v>0</v>
      </c>
      <c r="F74" s="2">
        <v>0</v>
      </c>
      <c r="G74" s="166">
        <f t="shared" si="13"/>
        <v>0</v>
      </c>
      <c r="H74" s="166">
        <v>0</v>
      </c>
      <c r="I74" s="166">
        <v>0</v>
      </c>
      <c r="J74" s="166">
        <v>0</v>
      </c>
      <c r="K74" s="166">
        <f t="shared" si="14"/>
        <v>0</v>
      </c>
      <c r="L74" s="166">
        <v>0</v>
      </c>
      <c r="M74" s="166">
        <v>0</v>
      </c>
      <c r="N74" s="166">
        <f t="shared" si="15"/>
        <v>0</v>
      </c>
      <c r="O74" s="166">
        <v>0</v>
      </c>
      <c r="P74" s="166">
        <v>0</v>
      </c>
      <c r="Q74" s="166">
        <v>0</v>
      </c>
      <c r="R74" s="166">
        <v>12358951.86</v>
      </c>
      <c r="S74" s="166">
        <f t="shared" si="16"/>
        <v>12358951.86</v>
      </c>
      <c r="T74" s="166">
        <v>0</v>
      </c>
      <c r="U74" s="167">
        <f t="shared" si="17"/>
        <v>12358951.86</v>
      </c>
      <c r="V74" s="2">
        <v>0</v>
      </c>
      <c r="W74" s="164">
        <f t="shared" si="18"/>
        <v>12358951.86</v>
      </c>
    </row>
    <row r="75" spans="1:23" ht="12.75" hidden="1" outlineLevel="1">
      <c r="A75" s="2" t="s">
        <v>1530</v>
      </c>
      <c r="C75" s="2" t="s">
        <v>1531</v>
      </c>
      <c r="D75" s="34" t="s">
        <v>1532</v>
      </c>
      <c r="E75" s="2">
        <v>0</v>
      </c>
      <c r="F75" s="2">
        <v>0</v>
      </c>
      <c r="G75" s="166">
        <f t="shared" si="13"/>
        <v>0</v>
      </c>
      <c r="H75" s="166">
        <v>0</v>
      </c>
      <c r="I75" s="166">
        <v>0</v>
      </c>
      <c r="J75" s="166">
        <v>0</v>
      </c>
      <c r="K75" s="166">
        <f t="shared" si="14"/>
        <v>0</v>
      </c>
      <c r="L75" s="166">
        <v>0</v>
      </c>
      <c r="M75" s="166">
        <v>0</v>
      </c>
      <c r="N75" s="166">
        <f t="shared" si="15"/>
        <v>0</v>
      </c>
      <c r="O75" s="166">
        <v>0</v>
      </c>
      <c r="P75" s="166">
        <v>0</v>
      </c>
      <c r="Q75" s="166">
        <v>0</v>
      </c>
      <c r="R75" s="166">
        <v>3062206.04</v>
      </c>
      <c r="S75" s="166">
        <f t="shared" si="16"/>
        <v>3062206.04</v>
      </c>
      <c r="T75" s="166">
        <v>0</v>
      </c>
      <c r="U75" s="167">
        <f t="shared" si="17"/>
        <v>3062206.04</v>
      </c>
      <c r="V75" s="2">
        <v>0</v>
      </c>
      <c r="W75" s="164">
        <f t="shared" si="18"/>
        <v>3062206.04</v>
      </c>
    </row>
    <row r="76" spans="1:23" ht="12.75" customHeight="1" collapsed="1">
      <c r="A76" s="160" t="s">
        <v>1533</v>
      </c>
      <c r="B76" s="30"/>
      <c r="C76" s="160" t="s">
        <v>1219</v>
      </c>
      <c r="D76" s="31"/>
      <c r="E76" s="32">
        <v>0</v>
      </c>
      <c r="F76" s="32">
        <v>0</v>
      </c>
      <c r="G76" s="37">
        <f>E76+F76</f>
        <v>0</v>
      </c>
      <c r="H76" s="37">
        <v>0</v>
      </c>
      <c r="I76" s="37">
        <v>0</v>
      </c>
      <c r="J76" s="37">
        <v>0</v>
      </c>
      <c r="K76" s="37">
        <f>I76+J76</f>
        <v>0</v>
      </c>
      <c r="L76" s="37">
        <v>0</v>
      </c>
      <c r="M76" s="37">
        <v>0</v>
      </c>
      <c r="N76" s="37">
        <f>L76+M76</f>
        <v>0</v>
      </c>
      <c r="O76" s="37">
        <v>0</v>
      </c>
      <c r="P76" s="37">
        <v>0</v>
      </c>
      <c r="Q76" s="37">
        <v>0</v>
      </c>
      <c r="R76" s="37">
        <v>247301963.47</v>
      </c>
      <c r="S76" s="37">
        <f>O76+P76+Q76+R76</f>
        <v>247301963.47</v>
      </c>
      <c r="T76" s="37">
        <v>0</v>
      </c>
      <c r="U76" s="165">
        <f>G76+H76+K76+N76+S76+T76</f>
        <v>247301963.47</v>
      </c>
      <c r="V76" s="32">
        <v>0</v>
      </c>
      <c r="W76" s="163">
        <f>U76+V76</f>
        <v>247301963.47</v>
      </c>
    </row>
    <row r="77" spans="1:23" ht="12.75" customHeight="1">
      <c r="A77" s="34"/>
      <c r="B77" s="30"/>
      <c r="C77" s="160"/>
      <c r="D77" s="31"/>
      <c r="E77" s="32"/>
      <c r="F77" s="32"/>
      <c r="G77" s="37"/>
      <c r="H77" s="37"/>
      <c r="I77" s="37"/>
      <c r="J77" s="37"/>
      <c r="K77" s="37"/>
      <c r="L77" s="37"/>
      <c r="M77" s="37"/>
      <c r="N77" s="37"/>
      <c r="O77" s="37"/>
      <c r="P77" s="37"/>
      <c r="Q77" s="37"/>
      <c r="R77" s="37"/>
      <c r="S77" s="37"/>
      <c r="T77" s="37"/>
      <c r="U77" s="165"/>
      <c r="V77" s="32"/>
      <c r="W77" s="153"/>
    </row>
    <row r="78" spans="1:23" s="170" customFormat="1" ht="12.75" customHeight="1">
      <c r="A78" s="29"/>
      <c r="B78" s="23" t="s">
        <v>1534</v>
      </c>
      <c r="C78" s="159"/>
      <c r="D78" s="24"/>
      <c r="E78" s="27">
        <f>+E48+E53+E57+E65+E76+E46</f>
        <v>20839172.56</v>
      </c>
      <c r="F78" s="27">
        <f>+F48+F53+F57+F65+F76+F46</f>
        <v>0</v>
      </c>
      <c r="G78" s="40">
        <f aca="true" t="shared" si="19" ref="G78:U78">+G48+G53+G57+G65+G76+G46</f>
        <v>20839172.56</v>
      </c>
      <c r="H78" s="40">
        <f t="shared" si="19"/>
        <v>583289.67</v>
      </c>
      <c r="I78" s="40">
        <f>+I48+I53+I57+I65+I76+I46</f>
        <v>19594.33</v>
      </c>
      <c r="J78" s="40">
        <f>+J48+J53+J57+J65+J76+J46</f>
        <v>2052452.21</v>
      </c>
      <c r="K78" s="40">
        <f t="shared" si="19"/>
        <v>2072046.54</v>
      </c>
      <c r="L78" s="40">
        <f>+L48+L53+L57+L65+L76+L46</f>
        <v>0</v>
      </c>
      <c r="M78" s="40">
        <f>+M48+M53+M57+M65+M76+M46</f>
        <v>30847174.340000004</v>
      </c>
      <c r="N78" s="40">
        <f t="shared" si="19"/>
        <v>30847174.340000004</v>
      </c>
      <c r="O78" s="40">
        <f>+O48+O53+O57+O65+O76+O46</f>
        <v>7692776.56</v>
      </c>
      <c r="P78" s="40">
        <f>+P48+P53+P57+P65+P76+P46</f>
        <v>3858996.41</v>
      </c>
      <c r="Q78" s="40">
        <f>+Q48+Q53+Q57+Q65+Q76+Q46</f>
        <v>1193929.81</v>
      </c>
      <c r="R78" s="40">
        <f>+R48+R53+R57+R65+R76+R46</f>
        <v>247301963.47</v>
      </c>
      <c r="S78" s="40">
        <f t="shared" si="19"/>
        <v>260047666.25</v>
      </c>
      <c r="T78" s="40">
        <f t="shared" si="19"/>
        <v>337529.46</v>
      </c>
      <c r="U78" s="168">
        <f t="shared" si="19"/>
        <v>314726878.82</v>
      </c>
      <c r="V78" s="27">
        <f>+V48+V53+V57+V65+V76+V46</f>
        <v>0</v>
      </c>
      <c r="W78" s="27">
        <f>+W48+W53+W57+W65+W76+W46</f>
        <v>314726878.82</v>
      </c>
    </row>
    <row r="79" spans="1:23" ht="12.75" customHeight="1">
      <c r="A79" s="34"/>
      <c r="B79" s="30"/>
      <c r="C79" s="160"/>
      <c r="D79" s="31"/>
      <c r="E79" s="32"/>
      <c r="F79" s="32"/>
      <c r="G79" s="32"/>
      <c r="H79" s="32"/>
      <c r="I79" s="32"/>
      <c r="J79" s="32"/>
      <c r="K79" s="32"/>
      <c r="L79" s="32"/>
      <c r="M79" s="32"/>
      <c r="N79" s="32"/>
      <c r="O79" s="32"/>
      <c r="P79" s="32"/>
      <c r="Q79" s="32"/>
      <c r="R79" s="32"/>
      <c r="S79" s="32"/>
      <c r="T79" s="32"/>
      <c r="U79" s="161"/>
      <c r="V79" s="32"/>
      <c r="W79" s="32"/>
    </row>
    <row r="80" spans="1:23" s="170" customFormat="1" ht="12.75" customHeight="1">
      <c r="A80" s="29"/>
      <c r="B80" s="23" t="s">
        <v>1221</v>
      </c>
      <c r="C80" s="159"/>
      <c r="D80" s="24"/>
      <c r="E80" s="27">
        <f aca="true" t="shared" si="20" ref="E80:W80">+E43+E78</f>
        <v>33797592.129999995</v>
      </c>
      <c r="F80" s="27">
        <f t="shared" si="20"/>
        <v>4660.509999999995</v>
      </c>
      <c r="G80" s="42">
        <f t="shared" si="20"/>
        <v>33802252.64</v>
      </c>
      <c r="H80" s="42">
        <f t="shared" si="20"/>
        <v>11033919.61</v>
      </c>
      <c r="I80" s="42">
        <f t="shared" si="20"/>
        <v>103422.12</v>
      </c>
      <c r="J80" s="42">
        <f t="shared" si="20"/>
        <v>3099452.19</v>
      </c>
      <c r="K80" s="42">
        <f t="shared" si="20"/>
        <v>3202874.31</v>
      </c>
      <c r="L80" s="42">
        <f t="shared" si="20"/>
        <v>0</v>
      </c>
      <c r="M80" s="42">
        <f t="shared" si="20"/>
        <v>35191726.03</v>
      </c>
      <c r="N80" s="42">
        <f t="shared" si="20"/>
        <v>35191726.03</v>
      </c>
      <c r="O80" s="42">
        <f t="shared" si="20"/>
        <v>11091100.36</v>
      </c>
      <c r="P80" s="42">
        <f t="shared" si="20"/>
        <v>5563728.01</v>
      </c>
      <c r="Q80" s="42">
        <f t="shared" si="20"/>
        <v>1193929.81</v>
      </c>
      <c r="R80" s="42">
        <f t="shared" si="20"/>
        <v>247301963.47</v>
      </c>
      <c r="S80" s="42">
        <f t="shared" si="20"/>
        <v>265150721.65</v>
      </c>
      <c r="T80" s="42">
        <f t="shared" si="20"/>
        <v>1622147.14</v>
      </c>
      <c r="U80" s="171">
        <f t="shared" si="20"/>
        <v>350003641.38</v>
      </c>
      <c r="V80" s="27">
        <f t="shared" si="20"/>
        <v>0</v>
      </c>
      <c r="W80" s="27">
        <f t="shared" si="20"/>
        <v>350003641.38</v>
      </c>
    </row>
    <row r="81" spans="1:23" ht="12.75" customHeight="1">
      <c r="A81" s="34"/>
      <c r="B81" s="30"/>
      <c r="C81" s="160"/>
      <c r="D81" s="31"/>
      <c r="E81" s="32"/>
      <c r="F81" s="32"/>
      <c r="G81" s="32"/>
      <c r="H81" s="32"/>
      <c r="I81" s="32"/>
      <c r="J81" s="32"/>
      <c r="K81" s="32"/>
      <c r="L81" s="32"/>
      <c r="M81" s="32"/>
      <c r="N81" s="32"/>
      <c r="O81" s="32"/>
      <c r="P81" s="32"/>
      <c r="Q81" s="32"/>
      <c r="R81" s="32"/>
      <c r="S81" s="32"/>
      <c r="T81" s="32"/>
      <c r="U81" s="161"/>
      <c r="V81" s="32"/>
      <c r="W81" s="153"/>
    </row>
    <row r="82" spans="1:23" ht="12.75" customHeight="1">
      <c r="A82" s="29"/>
      <c r="B82" s="23" t="s">
        <v>1222</v>
      </c>
      <c r="C82" s="159"/>
      <c r="D82" s="24"/>
      <c r="E82" s="27"/>
      <c r="F82" s="27"/>
      <c r="G82" s="27"/>
      <c r="H82" s="27"/>
      <c r="I82" s="27"/>
      <c r="J82" s="27"/>
      <c r="K82" s="27"/>
      <c r="L82" s="27"/>
      <c r="M82" s="27"/>
      <c r="N82" s="27"/>
      <c r="O82" s="27"/>
      <c r="P82" s="27"/>
      <c r="Q82" s="27"/>
      <c r="R82" s="27"/>
      <c r="S82" s="27"/>
      <c r="T82" s="27"/>
      <c r="U82" s="142"/>
      <c r="V82" s="27"/>
      <c r="W82" s="153"/>
    </row>
    <row r="83" spans="1:23" ht="12.75" customHeight="1">
      <c r="A83" s="34"/>
      <c r="B83" s="23"/>
      <c r="C83" s="159"/>
      <c r="D83" s="24"/>
      <c r="E83" s="32"/>
      <c r="F83" s="32"/>
      <c r="G83" s="32"/>
      <c r="H83" s="32"/>
      <c r="I83" s="32"/>
      <c r="J83" s="32"/>
      <c r="K83" s="32"/>
      <c r="L83" s="32"/>
      <c r="M83" s="32"/>
      <c r="N83" s="32"/>
      <c r="O83" s="32"/>
      <c r="P83" s="32"/>
      <c r="Q83" s="32"/>
      <c r="R83" s="32"/>
      <c r="S83" s="32"/>
      <c r="T83" s="32"/>
      <c r="U83" s="161"/>
      <c r="V83" s="32"/>
      <c r="W83" s="153"/>
    </row>
    <row r="84" spans="1:23" ht="12.75" customHeight="1">
      <c r="A84" s="29"/>
      <c r="B84" s="23" t="s">
        <v>1223</v>
      </c>
      <c r="C84" s="159"/>
      <c r="D84" s="24"/>
      <c r="E84" s="27"/>
      <c r="F84" s="27"/>
      <c r="G84" s="27"/>
      <c r="H84" s="27"/>
      <c r="I84" s="27"/>
      <c r="J84" s="27"/>
      <c r="K84" s="27"/>
      <c r="L84" s="27"/>
      <c r="M84" s="27"/>
      <c r="N84" s="27"/>
      <c r="O84" s="27"/>
      <c r="P84" s="27"/>
      <c r="Q84" s="27"/>
      <c r="R84" s="27"/>
      <c r="S84" s="27"/>
      <c r="T84" s="27"/>
      <c r="U84" s="142"/>
      <c r="V84" s="27"/>
      <c r="W84" s="153"/>
    </row>
    <row r="85" spans="1:23" ht="12.75" hidden="1" outlineLevel="1">
      <c r="A85" s="2" t="s">
        <v>1535</v>
      </c>
      <c r="C85" s="2" t="s">
        <v>1536</v>
      </c>
      <c r="D85" s="34" t="s">
        <v>1537</v>
      </c>
      <c r="E85" s="2">
        <v>-100970.61</v>
      </c>
      <c r="F85" s="2">
        <v>3706</v>
      </c>
      <c r="G85" s="2">
        <f aca="true" t="shared" si="21" ref="G85:G90">E85+F85</f>
        <v>-97264.61</v>
      </c>
      <c r="H85" s="2">
        <v>307458.01</v>
      </c>
      <c r="I85" s="2">
        <v>7001</v>
      </c>
      <c r="J85" s="2">
        <v>0</v>
      </c>
      <c r="K85" s="2">
        <f aca="true" t="shared" si="22" ref="K85:K90">I85+J85</f>
        <v>7001</v>
      </c>
      <c r="L85" s="2">
        <v>0</v>
      </c>
      <c r="M85" s="2">
        <v>0</v>
      </c>
      <c r="N85" s="2">
        <f aca="true" t="shared" si="23" ref="N85:N112">L85+M85</f>
        <v>0</v>
      </c>
      <c r="O85" s="2">
        <v>1388585.66</v>
      </c>
      <c r="P85" s="2">
        <v>7160</v>
      </c>
      <c r="Q85" s="2">
        <v>0</v>
      </c>
      <c r="R85" s="2">
        <v>0</v>
      </c>
      <c r="S85" s="2">
        <f aca="true" t="shared" si="24" ref="S85:S90">O85+P85+Q85+R85</f>
        <v>1395745.66</v>
      </c>
      <c r="T85" s="2">
        <v>39685.48</v>
      </c>
      <c r="U85" s="117">
        <f aca="true" t="shared" si="25" ref="U85:U112">G85+H85+K85+N85+S85+T85</f>
        <v>1652625.54</v>
      </c>
      <c r="V85" s="2">
        <v>0</v>
      </c>
      <c r="W85" s="164">
        <f aca="true" t="shared" si="26" ref="W85:W90">U85+V85</f>
        <v>1652625.54</v>
      </c>
    </row>
    <row r="86" spans="1:23" ht="12.75" hidden="1" outlineLevel="1">
      <c r="A86" s="2" t="s">
        <v>1538</v>
      </c>
      <c r="C86" s="2" t="s">
        <v>1539</v>
      </c>
      <c r="D86" s="34" t="s">
        <v>1540</v>
      </c>
      <c r="E86" s="2">
        <v>183159.65</v>
      </c>
      <c r="F86" s="2">
        <v>954.51</v>
      </c>
      <c r="G86" s="2">
        <f t="shared" si="21"/>
        <v>184114.16</v>
      </c>
      <c r="H86" s="2">
        <v>310118.43</v>
      </c>
      <c r="I86" s="2">
        <v>1278.62</v>
      </c>
      <c r="J86" s="2">
        <v>0</v>
      </c>
      <c r="K86" s="2">
        <f t="shared" si="22"/>
        <v>1278.62</v>
      </c>
      <c r="L86" s="2">
        <v>0</v>
      </c>
      <c r="M86" s="2">
        <v>0</v>
      </c>
      <c r="N86" s="2">
        <f t="shared" si="23"/>
        <v>0</v>
      </c>
      <c r="O86" s="2">
        <v>21630</v>
      </c>
      <c r="P86" s="2">
        <v>893.1</v>
      </c>
      <c r="Q86" s="2">
        <v>0</v>
      </c>
      <c r="R86" s="2">
        <v>0</v>
      </c>
      <c r="S86" s="2">
        <f t="shared" si="24"/>
        <v>22523.1</v>
      </c>
      <c r="T86" s="2">
        <v>23776</v>
      </c>
      <c r="U86" s="117">
        <f t="shared" si="25"/>
        <v>541810.3099999999</v>
      </c>
      <c r="V86" s="2">
        <v>0</v>
      </c>
      <c r="W86" s="164">
        <f t="shared" si="26"/>
        <v>541810.3099999999</v>
      </c>
    </row>
    <row r="87" spans="1:23" ht="12.75" hidden="1" outlineLevel="1">
      <c r="A87" s="2" t="s">
        <v>1541</v>
      </c>
      <c r="C87" s="2" t="s">
        <v>1542</v>
      </c>
      <c r="D87" s="34" t="s">
        <v>1543</v>
      </c>
      <c r="E87" s="2">
        <v>2854.37</v>
      </c>
      <c r="F87" s="2">
        <v>0</v>
      </c>
      <c r="G87" s="2">
        <f t="shared" si="21"/>
        <v>2854.37</v>
      </c>
      <c r="H87" s="2">
        <v>0</v>
      </c>
      <c r="I87" s="2">
        <v>0</v>
      </c>
      <c r="J87" s="2">
        <v>0</v>
      </c>
      <c r="K87" s="2">
        <f t="shared" si="22"/>
        <v>0</v>
      </c>
      <c r="L87" s="2">
        <v>0</v>
      </c>
      <c r="M87" s="2">
        <v>0</v>
      </c>
      <c r="N87" s="2">
        <f t="shared" si="23"/>
        <v>0</v>
      </c>
      <c r="O87" s="2">
        <v>0</v>
      </c>
      <c r="P87" s="2">
        <v>0</v>
      </c>
      <c r="Q87" s="2">
        <v>0</v>
      </c>
      <c r="R87" s="2">
        <v>0</v>
      </c>
      <c r="S87" s="2">
        <f t="shared" si="24"/>
        <v>0</v>
      </c>
      <c r="T87" s="2">
        <v>0</v>
      </c>
      <c r="U87" s="117">
        <f t="shared" si="25"/>
        <v>2854.37</v>
      </c>
      <c r="V87" s="2">
        <v>0</v>
      </c>
      <c r="W87" s="164">
        <f t="shared" si="26"/>
        <v>2854.37</v>
      </c>
    </row>
    <row r="88" spans="1:23" ht="12.75" hidden="1" outlineLevel="1">
      <c r="A88" s="2" t="s">
        <v>1544</v>
      </c>
      <c r="C88" s="2" t="s">
        <v>1545</v>
      </c>
      <c r="D88" s="34" t="s">
        <v>1546</v>
      </c>
      <c r="E88" s="2">
        <v>370811.67</v>
      </c>
      <c r="F88" s="2">
        <v>0</v>
      </c>
      <c r="G88" s="2">
        <f t="shared" si="21"/>
        <v>370811.67</v>
      </c>
      <c r="H88" s="2">
        <v>0</v>
      </c>
      <c r="I88" s="2">
        <v>0</v>
      </c>
      <c r="J88" s="2">
        <v>0</v>
      </c>
      <c r="K88" s="2">
        <f t="shared" si="22"/>
        <v>0</v>
      </c>
      <c r="L88" s="2">
        <v>0</v>
      </c>
      <c r="M88" s="2">
        <v>0</v>
      </c>
      <c r="N88" s="2">
        <f t="shared" si="23"/>
        <v>0</v>
      </c>
      <c r="O88" s="2">
        <v>1473710.24</v>
      </c>
      <c r="P88" s="2">
        <v>700000</v>
      </c>
      <c r="Q88" s="2">
        <v>0</v>
      </c>
      <c r="R88" s="2">
        <v>0</v>
      </c>
      <c r="S88" s="2">
        <f t="shared" si="24"/>
        <v>2173710.24</v>
      </c>
      <c r="T88" s="2">
        <v>0</v>
      </c>
      <c r="U88" s="117">
        <f t="shared" si="25"/>
        <v>2544521.91</v>
      </c>
      <c r="V88" s="2">
        <v>0</v>
      </c>
      <c r="W88" s="164">
        <f t="shared" si="26"/>
        <v>2544521.91</v>
      </c>
    </row>
    <row r="89" spans="1:23" ht="12.75" hidden="1" outlineLevel="1">
      <c r="A89" s="2" t="s">
        <v>1547</v>
      </c>
      <c r="C89" s="2" t="s">
        <v>1548</v>
      </c>
      <c r="D89" s="34" t="s">
        <v>1549</v>
      </c>
      <c r="E89" s="2">
        <v>610.7</v>
      </c>
      <c r="F89" s="2">
        <v>0</v>
      </c>
      <c r="G89" s="2">
        <f t="shared" si="21"/>
        <v>610.7</v>
      </c>
      <c r="H89" s="2">
        <v>72</v>
      </c>
      <c r="I89" s="2">
        <v>0</v>
      </c>
      <c r="J89" s="2">
        <v>0</v>
      </c>
      <c r="K89" s="2">
        <f t="shared" si="22"/>
        <v>0</v>
      </c>
      <c r="L89" s="2">
        <v>0</v>
      </c>
      <c r="M89" s="2">
        <v>0</v>
      </c>
      <c r="N89" s="2">
        <f t="shared" si="23"/>
        <v>0</v>
      </c>
      <c r="O89" s="2">
        <v>0</v>
      </c>
      <c r="P89" s="2">
        <v>0</v>
      </c>
      <c r="Q89" s="2">
        <v>0</v>
      </c>
      <c r="R89" s="2">
        <v>0</v>
      </c>
      <c r="S89" s="2">
        <f t="shared" si="24"/>
        <v>0</v>
      </c>
      <c r="T89" s="2">
        <v>0</v>
      </c>
      <c r="U89" s="117">
        <f t="shared" si="25"/>
        <v>682.7</v>
      </c>
      <c r="V89" s="2">
        <v>0</v>
      </c>
      <c r="W89" s="164">
        <f t="shared" si="26"/>
        <v>682.7</v>
      </c>
    </row>
    <row r="90" spans="1:23" ht="12.75" hidden="1" outlineLevel="1">
      <c r="A90" s="2" t="s">
        <v>1550</v>
      </c>
      <c r="C90" s="2" t="s">
        <v>1551</v>
      </c>
      <c r="D90" s="34" t="s">
        <v>1552</v>
      </c>
      <c r="E90" s="2">
        <v>0</v>
      </c>
      <c r="F90" s="2">
        <v>0</v>
      </c>
      <c r="G90" s="2">
        <f t="shared" si="21"/>
        <v>0</v>
      </c>
      <c r="H90" s="2">
        <v>0</v>
      </c>
      <c r="I90" s="2">
        <v>-327.18</v>
      </c>
      <c r="J90" s="2">
        <v>0</v>
      </c>
      <c r="K90" s="2">
        <f t="shared" si="22"/>
        <v>-327.18</v>
      </c>
      <c r="L90" s="2">
        <v>0</v>
      </c>
      <c r="M90" s="2">
        <v>0</v>
      </c>
      <c r="N90" s="2">
        <f t="shared" si="23"/>
        <v>0</v>
      </c>
      <c r="O90" s="2">
        <v>0</v>
      </c>
      <c r="P90" s="2">
        <v>0</v>
      </c>
      <c r="Q90" s="2">
        <v>0</v>
      </c>
      <c r="R90" s="2">
        <v>0</v>
      </c>
      <c r="S90" s="2">
        <f t="shared" si="24"/>
        <v>0</v>
      </c>
      <c r="T90" s="2">
        <v>0</v>
      </c>
      <c r="U90" s="117">
        <f t="shared" si="25"/>
        <v>-327.18</v>
      </c>
      <c r="V90" s="2">
        <v>0</v>
      </c>
      <c r="W90" s="164">
        <f t="shared" si="26"/>
        <v>-327.18</v>
      </c>
    </row>
    <row r="91" spans="1:23" ht="12.75" customHeight="1" collapsed="1">
      <c r="A91" s="160" t="s">
        <v>1553</v>
      </c>
      <c r="B91" s="30"/>
      <c r="C91" s="160" t="s">
        <v>1224</v>
      </c>
      <c r="D91" s="31"/>
      <c r="E91" s="32">
        <v>456465.78</v>
      </c>
      <c r="F91" s="32">
        <v>4660.51</v>
      </c>
      <c r="G91" s="35">
        <f>E91+F91</f>
        <v>461126.29000000004</v>
      </c>
      <c r="H91" s="35">
        <v>617648.44</v>
      </c>
      <c r="I91" s="32">
        <v>7952.44</v>
      </c>
      <c r="J91" s="32">
        <v>0</v>
      </c>
      <c r="K91" s="35">
        <f>I91+J91</f>
        <v>7952.44</v>
      </c>
      <c r="L91" s="32">
        <v>0</v>
      </c>
      <c r="M91" s="32">
        <v>0</v>
      </c>
      <c r="N91" s="35">
        <f t="shared" si="23"/>
        <v>0</v>
      </c>
      <c r="O91" s="32">
        <v>2883925.9</v>
      </c>
      <c r="P91" s="32">
        <v>708053.1</v>
      </c>
      <c r="Q91" s="32">
        <v>0</v>
      </c>
      <c r="R91" s="32">
        <v>0</v>
      </c>
      <c r="S91" s="35">
        <f>O91+P91+Q91+R91</f>
        <v>3591979</v>
      </c>
      <c r="T91" s="35">
        <v>63461.48</v>
      </c>
      <c r="U91" s="162">
        <f t="shared" si="25"/>
        <v>4742167.65</v>
      </c>
      <c r="V91" s="32">
        <v>0</v>
      </c>
      <c r="W91" s="163">
        <f>U91+V91</f>
        <v>4742167.65</v>
      </c>
    </row>
    <row r="92" spans="1:23" ht="12.75" hidden="1" outlineLevel="1">
      <c r="A92" s="2" t="s">
        <v>1554</v>
      </c>
      <c r="C92" s="2" t="s">
        <v>1555</v>
      </c>
      <c r="D92" s="34" t="s">
        <v>1556</v>
      </c>
      <c r="E92" s="2">
        <v>2966746.13</v>
      </c>
      <c r="F92" s="2">
        <v>0</v>
      </c>
      <c r="G92" s="2">
        <f>E92+F92</f>
        <v>2966746.13</v>
      </c>
      <c r="H92" s="2">
        <v>90624.93</v>
      </c>
      <c r="I92" s="2">
        <v>0</v>
      </c>
      <c r="J92" s="2">
        <v>0</v>
      </c>
      <c r="K92" s="2">
        <f>I92+J92</f>
        <v>0</v>
      </c>
      <c r="L92" s="2">
        <v>0</v>
      </c>
      <c r="M92" s="2">
        <v>0</v>
      </c>
      <c r="N92" s="2">
        <f>L92+M92</f>
        <v>0</v>
      </c>
      <c r="O92" s="2">
        <v>0</v>
      </c>
      <c r="P92" s="2">
        <v>0</v>
      </c>
      <c r="Q92" s="2">
        <v>0</v>
      </c>
      <c r="R92" s="2">
        <v>0</v>
      </c>
      <c r="S92" s="2">
        <f>O92+P92+Q92+R92</f>
        <v>0</v>
      </c>
      <c r="T92" s="2">
        <v>0</v>
      </c>
      <c r="U92" s="117">
        <f>G92+H92+K92+N92+S92+T92</f>
        <v>3057371.06</v>
      </c>
      <c r="V92" s="2">
        <v>0</v>
      </c>
      <c r="W92" s="164">
        <f>U92+V92</f>
        <v>3057371.06</v>
      </c>
    </row>
    <row r="93" spans="1:23" ht="12.75" hidden="1" outlineLevel="1">
      <c r="A93" s="2" t="s">
        <v>1557</v>
      </c>
      <c r="C93" s="2" t="s">
        <v>1558</v>
      </c>
      <c r="D93" s="34" t="s">
        <v>1559</v>
      </c>
      <c r="E93" s="2">
        <v>-2604.13</v>
      </c>
      <c r="F93" s="2">
        <v>0</v>
      </c>
      <c r="G93" s="2">
        <f>E93+F93</f>
        <v>-2604.13</v>
      </c>
      <c r="H93" s="2">
        <v>0</v>
      </c>
      <c r="I93" s="2">
        <v>0</v>
      </c>
      <c r="J93" s="2">
        <v>0</v>
      </c>
      <c r="K93" s="2">
        <f>I93+J93</f>
        <v>0</v>
      </c>
      <c r="L93" s="2">
        <v>0</v>
      </c>
      <c r="M93" s="2">
        <v>0</v>
      </c>
      <c r="N93" s="2">
        <f>L93+M93</f>
        <v>0</v>
      </c>
      <c r="O93" s="2">
        <v>0</v>
      </c>
      <c r="P93" s="2">
        <v>0</v>
      </c>
      <c r="Q93" s="2">
        <v>0</v>
      </c>
      <c r="R93" s="2">
        <v>0</v>
      </c>
      <c r="S93" s="2">
        <f>O93+P93+Q93+R93</f>
        <v>0</v>
      </c>
      <c r="T93" s="2">
        <v>0</v>
      </c>
      <c r="U93" s="117">
        <f>G93+H93+K93+N93+S93+T93</f>
        <v>-2604.13</v>
      </c>
      <c r="V93" s="2">
        <v>0</v>
      </c>
      <c r="W93" s="164">
        <f>U93+V93</f>
        <v>-2604.13</v>
      </c>
    </row>
    <row r="94" spans="1:23" ht="12.75" customHeight="1" collapsed="1">
      <c r="A94" s="160" t="s">
        <v>1560</v>
      </c>
      <c r="B94" s="30"/>
      <c r="C94" s="160" t="s">
        <v>1561</v>
      </c>
      <c r="D94" s="31"/>
      <c r="E94" s="32">
        <v>2964142</v>
      </c>
      <c r="F94" s="32">
        <v>0</v>
      </c>
      <c r="G94" s="37">
        <f aca="true" t="shared" si="27" ref="G94:G104">E94+F94</f>
        <v>2964142</v>
      </c>
      <c r="H94" s="37">
        <v>90624.93</v>
      </c>
      <c r="I94" s="37">
        <v>0</v>
      </c>
      <c r="J94" s="37">
        <v>0</v>
      </c>
      <c r="K94" s="37">
        <f aca="true" t="shared" si="28" ref="K94:K104">I94+J94</f>
        <v>0</v>
      </c>
      <c r="L94" s="37">
        <v>0</v>
      </c>
      <c r="M94" s="37">
        <v>0</v>
      </c>
      <c r="N94" s="37">
        <f t="shared" si="23"/>
        <v>0</v>
      </c>
      <c r="O94" s="37">
        <v>0</v>
      </c>
      <c r="P94" s="37">
        <v>0</v>
      </c>
      <c r="Q94" s="37">
        <v>0</v>
      </c>
      <c r="R94" s="37">
        <v>0</v>
      </c>
      <c r="S94" s="37">
        <f aca="true" t="shared" si="29" ref="S94:S104">O94+P94+Q94+R94</f>
        <v>0</v>
      </c>
      <c r="T94" s="37">
        <v>0</v>
      </c>
      <c r="U94" s="165">
        <f t="shared" si="25"/>
        <v>3054766.93</v>
      </c>
      <c r="V94" s="32">
        <v>0</v>
      </c>
      <c r="W94" s="163">
        <f aca="true" t="shared" si="30" ref="W94:W112">U94+V94</f>
        <v>3054766.93</v>
      </c>
    </row>
    <row r="95" spans="1:23" ht="12.75" hidden="1" outlineLevel="1">
      <c r="A95" s="2" t="s">
        <v>1562</v>
      </c>
      <c r="C95" s="2" t="s">
        <v>1563</v>
      </c>
      <c r="D95" s="34" t="s">
        <v>1564</v>
      </c>
      <c r="E95" s="2">
        <v>2493237.95</v>
      </c>
      <c r="F95" s="2">
        <v>0</v>
      </c>
      <c r="G95" s="166">
        <f>E95+F95</f>
        <v>2493237.95</v>
      </c>
      <c r="H95" s="166">
        <v>402608.39</v>
      </c>
      <c r="I95" s="166">
        <v>0</v>
      </c>
      <c r="J95" s="166">
        <v>0</v>
      </c>
      <c r="K95" s="166">
        <f>I95+J95</f>
        <v>0</v>
      </c>
      <c r="L95" s="166">
        <v>0</v>
      </c>
      <c r="M95" s="166">
        <v>0</v>
      </c>
      <c r="N95" s="166">
        <f>L95+M95</f>
        <v>0</v>
      </c>
      <c r="O95" s="166">
        <v>0</v>
      </c>
      <c r="P95" s="166">
        <v>0</v>
      </c>
      <c r="Q95" s="166">
        <v>0</v>
      </c>
      <c r="R95" s="166">
        <v>0</v>
      </c>
      <c r="S95" s="166">
        <f>O95+P95+Q95+R95</f>
        <v>0</v>
      </c>
      <c r="T95" s="166">
        <v>0</v>
      </c>
      <c r="U95" s="167">
        <f>G95+H95+K95+N95+S95+T95</f>
        <v>2895846.3400000003</v>
      </c>
      <c r="V95" s="2">
        <v>0</v>
      </c>
      <c r="W95" s="164">
        <f>U95+V95</f>
        <v>2895846.3400000003</v>
      </c>
    </row>
    <row r="96" spans="1:23" ht="12.75" customHeight="1" collapsed="1">
      <c r="A96" s="160" t="s">
        <v>1565</v>
      </c>
      <c r="B96" s="30"/>
      <c r="C96" s="160" t="s">
        <v>1566</v>
      </c>
      <c r="D96" s="31"/>
      <c r="E96" s="32">
        <v>2493237.95</v>
      </c>
      <c r="F96" s="32">
        <v>0</v>
      </c>
      <c r="G96" s="37">
        <f t="shared" si="27"/>
        <v>2493237.95</v>
      </c>
      <c r="H96" s="37">
        <v>402608.39</v>
      </c>
      <c r="I96" s="37">
        <v>0</v>
      </c>
      <c r="J96" s="37">
        <v>0</v>
      </c>
      <c r="K96" s="37">
        <f t="shared" si="28"/>
        <v>0</v>
      </c>
      <c r="L96" s="37">
        <v>0</v>
      </c>
      <c r="M96" s="37">
        <v>0</v>
      </c>
      <c r="N96" s="37">
        <f t="shared" si="23"/>
        <v>0</v>
      </c>
      <c r="O96" s="37">
        <v>0</v>
      </c>
      <c r="P96" s="37">
        <v>0</v>
      </c>
      <c r="Q96" s="37">
        <v>0</v>
      </c>
      <c r="R96" s="37">
        <v>0</v>
      </c>
      <c r="S96" s="37">
        <f t="shared" si="29"/>
        <v>0</v>
      </c>
      <c r="T96" s="37">
        <v>0</v>
      </c>
      <c r="U96" s="165">
        <f t="shared" si="25"/>
        <v>2895846.3400000003</v>
      </c>
      <c r="V96" s="32">
        <v>0</v>
      </c>
      <c r="W96" s="163">
        <f t="shared" si="30"/>
        <v>2895846.3400000003</v>
      </c>
    </row>
    <row r="97" spans="1:23" ht="12.75" customHeight="1">
      <c r="A97" s="160" t="s">
        <v>1567</v>
      </c>
      <c r="B97" s="30"/>
      <c r="C97" s="160" t="s">
        <v>1568</v>
      </c>
      <c r="D97" s="31"/>
      <c r="E97" s="32">
        <v>0</v>
      </c>
      <c r="F97" s="32">
        <v>0</v>
      </c>
      <c r="G97" s="37">
        <f t="shared" si="27"/>
        <v>0</v>
      </c>
      <c r="H97" s="37">
        <v>0</v>
      </c>
      <c r="I97" s="37">
        <v>0</v>
      </c>
      <c r="J97" s="37">
        <v>0</v>
      </c>
      <c r="K97" s="37">
        <f t="shared" si="28"/>
        <v>0</v>
      </c>
      <c r="L97" s="37">
        <v>0</v>
      </c>
      <c r="M97" s="37">
        <v>0</v>
      </c>
      <c r="N97" s="37">
        <f t="shared" si="23"/>
        <v>0</v>
      </c>
      <c r="O97" s="37">
        <v>0</v>
      </c>
      <c r="P97" s="37">
        <v>0</v>
      </c>
      <c r="Q97" s="37">
        <v>0</v>
      </c>
      <c r="R97" s="37">
        <v>0</v>
      </c>
      <c r="S97" s="37">
        <f t="shared" si="29"/>
        <v>0</v>
      </c>
      <c r="T97" s="37">
        <v>0</v>
      </c>
      <c r="U97" s="165">
        <f t="shared" si="25"/>
        <v>0</v>
      </c>
      <c r="V97" s="32">
        <v>0</v>
      </c>
      <c r="W97" s="163">
        <f t="shared" si="30"/>
        <v>0</v>
      </c>
    </row>
    <row r="98" spans="1:23" ht="12.75" customHeight="1">
      <c r="A98" s="160" t="s">
        <v>1569</v>
      </c>
      <c r="B98" s="30"/>
      <c r="C98" s="160" t="s">
        <v>1570</v>
      </c>
      <c r="D98" s="31"/>
      <c r="E98" s="32">
        <v>0</v>
      </c>
      <c r="F98" s="32">
        <v>0</v>
      </c>
      <c r="G98" s="37">
        <f t="shared" si="27"/>
        <v>0</v>
      </c>
      <c r="H98" s="37">
        <v>0</v>
      </c>
      <c r="I98" s="37">
        <v>0</v>
      </c>
      <c r="J98" s="37">
        <v>0</v>
      </c>
      <c r="K98" s="37">
        <f t="shared" si="28"/>
        <v>0</v>
      </c>
      <c r="L98" s="37">
        <v>0</v>
      </c>
      <c r="M98" s="37">
        <v>0</v>
      </c>
      <c r="N98" s="37">
        <f t="shared" si="23"/>
        <v>0</v>
      </c>
      <c r="O98" s="37">
        <v>0</v>
      </c>
      <c r="P98" s="37">
        <v>0</v>
      </c>
      <c r="Q98" s="37">
        <v>0</v>
      </c>
      <c r="R98" s="37">
        <v>0</v>
      </c>
      <c r="S98" s="37">
        <f t="shared" si="29"/>
        <v>0</v>
      </c>
      <c r="T98" s="37">
        <v>0</v>
      </c>
      <c r="U98" s="165">
        <f t="shared" si="25"/>
        <v>0</v>
      </c>
      <c r="V98" s="32">
        <v>0</v>
      </c>
      <c r="W98" s="163">
        <f t="shared" si="30"/>
        <v>0</v>
      </c>
    </row>
    <row r="99" spans="1:23" ht="12.75" hidden="1" outlineLevel="1">
      <c r="A99" s="2" t="s">
        <v>1571</v>
      </c>
      <c r="C99" s="2" t="s">
        <v>1572</v>
      </c>
      <c r="D99" s="34" t="s">
        <v>1573</v>
      </c>
      <c r="E99" s="2">
        <v>7794607.99</v>
      </c>
      <c r="F99" s="2">
        <v>0</v>
      </c>
      <c r="G99" s="166">
        <f>E99+F99</f>
        <v>7794607.99</v>
      </c>
      <c r="H99" s="166">
        <v>0</v>
      </c>
      <c r="I99" s="166">
        <v>0</v>
      </c>
      <c r="J99" s="166">
        <v>0</v>
      </c>
      <c r="K99" s="166">
        <f>I99+J99</f>
        <v>0</v>
      </c>
      <c r="L99" s="166">
        <v>0</v>
      </c>
      <c r="M99" s="166">
        <v>0</v>
      </c>
      <c r="N99" s="166">
        <f>L99+M99</f>
        <v>0</v>
      </c>
      <c r="O99" s="166">
        <v>0</v>
      </c>
      <c r="P99" s="166">
        <v>0</v>
      </c>
      <c r="Q99" s="166">
        <v>0</v>
      </c>
      <c r="R99" s="166">
        <v>0</v>
      </c>
      <c r="S99" s="166">
        <f>O99+P99+Q99+R99</f>
        <v>0</v>
      </c>
      <c r="T99" s="166">
        <v>0</v>
      </c>
      <c r="U99" s="167">
        <f>G99+H99+K99+N99+S99+T99</f>
        <v>7794607.99</v>
      </c>
      <c r="V99" s="2">
        <v>0</v>
      </c>
      <c r="W99" s="164">
        <f>U99+V99</f>
        <v>7794607.99</v>
      </c>
    </row>
    <row r="100" spans="1:23" ht="12.75" hidden="1" outlineLevel="1">
      <c r="A100" s="2" t="s">
        <v>1574</v>
      </c>
      <c r="C100" s="2" t="s">
        <v>1575</v>
      </c>
      <c r="D100" s="34" t="s">
        <v>1576</v>
      </c>
      <c r="E100" s="2">
        <v>226310.5</v>
      </c>
      <c r="F100" s="2">
        <v>0</v>
      </c>
      <c r="G100" s="166">
        <f>E100+F100</f>
        <v>226310.5</v>
      </c>
      <c r="H100" s="166">
        <v>0</v>
      </c>
      <c r="I100" s="166">
        <v>0</v>
      </c>
      <c r="J100" s="166">
        <v>0</v>
      </c>
      <c r="K100" s="166">
        <f>I100+J100</f>
        <v>0</v>
      </c>
      <c r="L100" s="166">
        <v>0</v>
      </c>
      <c r="M100" s="166">
        <v>0</v>
      </c>
      <c r="N100" s="166">
        <f>L100+M100</f>
        <v>0</v>
      </c>
      <c r="O100" s="166">
        <v>0</v>
      </c>
      <c r="P100" s="166">
        <v>0</v>
      </c>
      <c r="Q100" s="166">
        <v>0</v>
      </c>
      <c r="R100" s="166">
        <v>0</v>
      </c>
      <c r="S100" s="166">
        <f>O100+P100+Q100+R100</f>
        <v>0</v>
      </c>
      <c r="T100" s="166">
        <v>0</v>
      </c>
      <c r="U100" s="167">
        <f>G100+H100+K100+N100+S100+T100</f>
        <v>226310.5</v>
      </c>
      <c r="V100" s="2">
        <v>0</v>
      </c>
      <c r="W100" s="164">
        <f>U100+V100</f>
        <v>226310.5</v>
      </c>
    </row>
    <row r="101" spans="1:23" ht="12.75" hidden="1" outlineLevel="1">
      <c r="A101" s="2" t="s">
        <v>1577</v>
      </c>
      <c r="C101" s="2" t="s">
        <v>1578</v>
      </c>
      <c r="D101" s="34" t="s">
        <v>1579</v>
      </c>
      <c r="E101" s="2">
        <v>20</v>
      </c>
      <c r="F101" s="2">
        <v>0</v>
      </c>
      <c r="G101" s="166">
        <f>E101+F101</f>
        <v>20</v>
      </c>
      <c r="H101" s="166">
        <v>0</v>
      </c>
      <c r="I101" s="166">
        <v>0</v>
      </c>
      <c r="J101" s="166">
        <v>0</v>
      </c>
      <c r="K101" s="166">
        <f>I101+J101</f>
        <v>0</v>
      </c>
      <c r="L101" s="166">
        <v>0</v>
      </c>
      <c r="M101" s="166">
        <v>0</v>
      </c>
      <c r="N101" s="166">
        <f>L101+M101</f>
        <v>0</v>
      </c>
      <c r="O101" s="166">
        <v>0</v>
      </c>
      <c r="P101" s="166">
        <v>0</v>
      </c>
      <c r="Q101" s="166">
        <v>0</v>
      </c>
      <c r="R101" s="166">
        <v>0</v>
      </c>
      <c r="S101" s="166">
        <f>O101+P101+Q101+R101</f>
        <v>0</v>
      </c>
      <c r="T101" s="166">
        <v>0</v>
      </c>
      <c r="U101" s="167">
        <f>G101+H101+K101+N101+S101+T101</f>
        <v>20</v>
      </c>
      <c r="V101" s="2">
        <v>0</v>
      </c>
      <c r="W101" s="164">
        <f>U101+V101</f>
        <v>20</v>
      </c>
    </row>
    <row r="102" spans="1:23" ht="12.75" customHeight="1" collapsed="1">
      <c r="A102" s="160" t="s">
        <v>1580</v>
      </c>
      <c r="B102" s="30"/>
      <c r="C102" s="160" t="s">
        <v>1581</v>
      </c>
      <c r="D102" s="31"/>
      <c r="E102" s="32">
        <v>8020938.49</v>
      </c>
      <c r="F102" s="32">
        <v>0</v>
      </c>
      <c r="G102" s="37">
        <f t="shared" si="27"/>
        <v>8020938.49</v>
      </c>
      <c r="H102" s="37">
        <v>0</v>
      </c>
      <c r="I102" s="37">
        <v>0</v>
      </c>
      <c r="J102" s="37">
        <v>0</v>
      </c>
      <c r="K102" s="37">
        <f t="shared" si="28"/>
        <v>0</v>
      </c>
      <c r="L102" s="37">
        <v>0</v>
      </c>
      <c r="M102" s="37">
        <v>0</v>
      </c>
      <c r="N102" s="37">
        <f t="shared" si="23"/>
        <v>0</v>
      </c>
      <c r="O102" s="37">
        <v>0</v>
      </c>
      <c r="P102" s="37">
        <v>0</v>
      </c>
      <c r="Q102" s="37">
        <v>0</v>
      </c>
      <c r="R102" s="37">
        <v>0</v>
      </c>
      <c r="S102" s="37">
        <f t="shared" si="29"/>
        <v>0</v>
      </c>
      <c r="T102" s="37">
        <v>0</v>
      </c>
      <c r="U102" s="165">
        <f t="shared" si="25"/>
        <v>8020938.49</v>
      </c>
      <c r="V102" s="32">
        <v>0</v>
      </c>
      <c r="W102" s="163">
        <f t="shared" si="30"/>
        <v>8020938.49</v>
      </c>
    </row>
    <row r="103" spans="1:23" ht="12.75" hidden="1" outlineLevel="1">
      <c r="A103" s="2" t="s">
        <v>1582</v>
      </c>
      <c r="C103" s="2" t="s">
        <v>1583</v>
      </c>
      <c r="D103" s="34" t="s">
        <v>1584</v>
      </c>
      <c r="E103" s="2">
        <v>0</v>
      </c>
      <c r="F103" s="2">
        <v>0</v>
      </c>
      <c r="G103" s="166">
        <f>E103+F103</f>
        <v>0</v>
      </c>
      <c r="H103" s="166">
        <v>0</v>
      </c>
      <c r="I103" s="166">
        <v>0</v>
      </c>
      <c r="J103" s="166">
        <v>0</v>
      </c>
      <c r="K103" s="166">
        <f>I103+J103</f>
        <v>0</v>
      </c>
      <c r="L103" s="166">
        <v>0</v>
      </c>
      <c r="M103" s="166">
        <v>0</v>
      </c>
      <c r="N103" s="166">
        <f>L103+M103</f>
        <v>0</v>
      </c>
      <c r="O103" s="166">
        <v>0</v>
      </c>
      <c r="P103" s="166">
        <v>0</v>
      </c>
      <c r="Q103" s="166">
        <v>0</v>
      </c>
      <c r="R103" s="166">
        <v>0</v>
      </c>
      <c r="S103" s="166">
        <f>O103+P103+Q103+R103</f>
        <v>0</v>
      </c>
      <c r="T103" s="166">
        <v>-17155.98</v>
      </c>
      <c r="U103" s="167">
        <f>G103+H103+K103+N103+S103+T103</f>
        <v>-17155.98</v>
      </c>
      <c r="V103" s="2">
        <v>0</v>
      </c>
      <c r="W103" s="164">
        <f>U103+V103</f>
        <v>-17155.98</v>
      </c>
    </row>
    <row r="104" spans="1:23" ht="12.75" customHeight="1" collapsed="1">
      <c r="A104" s="160" t="s">
        <v>1585</v>
      </c>
      <c r="B104" s="30"/>
      <c r="C104" s="160" t="s">
        <v>1586</v>
      </c>
      <c r="D104" s="31"/>
      <c r="E104" s="32">
        <v>0</v>
      </c>
      <c r="F104" s="32">
        <v>0</v>
      </c>
      <c r="G104" s="37">
        <f t="shared" si="27"/>
        <v>0</v>
      </c>
      <c r="H104" s="37">
        <v>0</v>
      </c>
      <c r="I104" s="37">
        <v>0</v>
      </c>
      <c r="J104" s="37">
        <v>0</v>
      </c>
      <c r="K104" s="37">
        <f t="shared" si="28"/>
        <v>0</v>
      </c>
      <c r="L104" s="37">
        <v>0</v>
      </c>
      <c r="M104" s="37">
        <v>0</v>
      </c>
      <c r="N104" s="37">
        <f>L104+M104</f>
        <v>0</v>
      </c>
      <c r="O104" s="37">
        <v>0</v>
      </c>
      <c r="P104" s="37">
        <v>0</v>
      </c>
      <c r="Q104" s="37">
        <v>0</v>
      </c>
      <c r="R104" s="37">
        <v>0</v>
      </c>
      <c r="S104" s="37">
        <f t="shared" si="29"/>
        <v>0</v>
      </c>
      <c r="T104" s="37">
        <v>-17155.98</v>
      </c>
      <c r="U104" s="165">
        <f t="shared" si="25"/>
        <v>-17155.98</v>
      </c>
      <c r="V104" s="32">
        <v>0</v>
      </c>
      <c r="W104" s="163">
        <f t="shared" si="30"/>
        <v>-17155.98</v>
      </c>
    </row>
    <row r="105" spans="1:23" ht="12.75" customHeight="1">
      <c r="A105" s="160" t="s">
        <v>1196</v>
      </c>
      <c r="B105" s="30"/>
      <c r="C105" s="160" t="s">
        <v>1228</v>
      </c>
      <c r="D105" s="31"/>
      <c r="E105" s="32">
        <v>0</v>
      </c>
      <c r="F105" s="32">
        <v>0</v>
      </c>
      <c r="G105" s="37">
        <v>0</v>
      </c>
      <c r="H105" s="37">
        <v>0</v>
      </c>
      <c r="I105" s="37">
        <v>0</v>
      </c>
      <c r="J105" s="37">
        <v>0</v>
      </c>
      <c r="K105" s="37">
        <v>0</v>
      </c>
      <c r="L105" s="37">
        <v>0</v>
      </c>
      <c r="M105" s="37">
        <v>0</v>
      </c>
      <c r="N105" s="37">
        <f t="shared" si="23"/>
        <v>0</v>
      </c>
      <c r="O105" s="37">
        <v>0</v>
      </c>
      <c r="P105" s="37">
        <v>0</v>
      </c>
      <c r="Q105" s="37">
        <v>0</v>
      </c>
      <c r="R105" s="37">
        <v>0</v>
      </c>
      <c r="S105" s="37">
        <v>0</v>
      </c>
      <c r="T105" s="37">
        <f>T80-T91-T94-T96-T97-T98-T102-T104-T108-T109-T111-T112</f>
        <v>1575841.64</v>
      </c>
      <c r="U105" s="165">
        <f t="shared" si="25"/>
        <v>1575841.64</v>
      </c>
      <c r="V105" s="32">
        <v>0</v>
      </c>
      <c r="W105" s="163">
        <f t="shared" si="30"/>
        <v>1575841.64</v>
      </c>
    </row>
    <row r="106" spans="1:23" ht="12.75" customHeight="1">
      <c r="A106" s="160" t="s">
        <v>1587</v>
      </c>
      <c r="B106" s="30"/>
      <c r="C106" s="160" t="s">
        <v>1588</v>
      </c>
      <c r="D106" s="31"/>
      <c r="E106" s="32">
        <v>0</v>
      </c>
      <c r="F106" s="32">
        <v>0</v>
      </c>
      <c r="G106" s="37">
        <f aca="true" t="shared" si="31" ref="G106:G112">E106+F106</f>
        <v>0</v>
      </c>
      <c r="H106" s="37">
        <v>0</v>
      </c>
      <c r="I106" s="37">
        <v>0</v>
      </c>
      <c r="J106" s="37">
        <v>0</v>
      </c>
      <c r="K106" s="37">
        <f aca="true" t="shared" si="32" ref="K106:K112">I106+J106</f>
        <v>0</v>
      </c>
      <c r="L106" s="37">
        <v>0</v>
      </c>
      <c r="M106" s="37">
        <v>0</v>
      </c>
      <c r="N106" s="37">
        <f t="shared" si="23"/>
        <v>0</v>
      </c>
      <c r="O106" s="37">
        <v>0</v>
      </c>
      <c r="P106" s="37">
        <v>0</v>
      </c>
      <c r="Q106" s="37">
        <v>0</v>
      </c>
      <c r="R106" s="37">
        <v>0</v>
      </c>
      <c r="S106" s="37">
        <f aca="true" t="shared" si="33" ref="S106:S112">O106+P106+Q106+R106</f>
        <v>0</v>
      </c>
      <c r="T106" s="37">
        <v>0</v>
      </c>
      <c r="U106" s="165">
        <f t="shared" si="25"/>
        <v>0</v>
      </c>
      <c r="V106" s="32">
        <v>0</v>
      </c>
      <c r="W106" s="163">
        <f t="shared" si="30"/>
        <v>0</v>
      </c>
    </row>
    <row r="107" spans="1:23" ht="12.75" hidden="1" outlineLevel="1">
      <c r="A107" s="2" t="s">
        <v>1589</v>
      </c>
      <c r="C107" s="2" t="s">
        <v>1590</v>
      </c>
      <c r="D107" s="34" t="s">
        <v>1591</v>
      </c>
      <c r="E107" s="2">
        <v>0</v>
      </c>
      <c r="F107" s="2">
        <v>0</v>
      </c>
      <c r="G107" s="166">
        <f t="shared" si="31"/>
        <v>0</v>
      </c>
      <c r="H107" s="166">
        <v>0</v>
      </c>
      <c r="I107" s="166">
        <v>0</v>
      </c>
      <c r="J107" s="166">
        <v>0</v>
      </c>
      <c r="K107" s="166">
        <f t="shared" si="32"/>
        <v>0</v>
      </c>
      <c r="L107" s="166">
        <v>0</v>
      </c>
      <c r="M107" s="166">
        <v>2291480.09</v>
      </c>
      <c r="N107" s="166">
        <f>L107+M107</f>
        <v>2291480.09</v>
      </c>
      <c r="O107" s="166">
        <v>0</v>
      </c>
      <c r="P107" s="166">
        <v>0</v>
      </c>
      <c r="Q107" s="166">
        <v>0</v>
      </c>
      <c r="R107" s="166">
        <v>0</v>
      </c>
      <c r="S107" s="166">
        <f t="shared" si="33"/>
        <v>0</v>
      </c>
      <c r="T107" s="166">
        <v>0</v>
      </c>
      <c r="U107" s="167">
        <f>G107+H107+K107+N107+S107+T107</f>
        <v>2291480.09</v>
      </c>
      <c r="V107" s="2">
        <v>0</v>
      </c>
      <c r="W107" s="164">
        <f>U107+V107</f>
        <v>2291480.09</v>
      </c>
    </row>
    <row r="108" spans="1:23" ht="12.75" customHeight="1" collapsed="1">
      <c r="A108" s="160" t="s">
        <v>1592</v>
      </c>
      <c r="B108" s="30"/>
      <c r="C108" s="160" t="s">
        <v>1230</v>
      </c>
      <c r="D108" s="31"/>
      <c r="E108" s="32">
        <v>0</v>
      </c>
      <c r="F108" s="32">
        <v>0</v>
      </c>
      <c r="G108" s="37">
        <f t="shared" si="31"/>
        <v>0</v>
      </c>
      <c r="H108" s="37">
        <v>0</v>
      </c>
      <c r="I108" s="37">
        <v>0</v>
      </c>
      <c r="J108" s="37">
        <v>0</v>
      </c>
      <c r="K108" s="37">
        <f t="shared" si="32"/>
        <v>0</v>
      </c>
      <c r="L108" s="37">
        <v>0</v>
      </c>
      <c r="M108" s="37">
        <v>2291480.09</v>
      </c>
      <c r="N108" s="37">
        <f t="shared" si="23"/>
        <v>2291480.09</v>
      </c>
      <c r="O108" s="37">
        <v>0</v>
      </c>
      <c r="P108" s="37">
        <v>0</v>
      </c>
      <c r="Q108" s="37">
        <v>0</v>
      </c>
      <c r="R108" s="37">
        <v>0</v>
      </c>
      <c r="S108" s="37">
        <f t="shared" si="33"/>
        <v>0</v>
      </c>
      <c r="T108" s="37">
        <v>0</v>
      </c>
      <c r="U108" s="165">
        <f t="shared" si="25"/>
        <v>2291480.09</v>
      </c>
      <c r="V108" s="32">
        <v>0</v>
      </c>
      <c r="W108" s="163">
        <f t="shared" si="30"/>
        <v>2291480.09</v>
      </c>
    </row>
    <row r="109" spans="1:23" ht="12.75" customHeight="1">
      <c r="A109" s="160" t="s">
        <v>1593</v>
      </c>
      <c r="B109" s="30"/>
      <c r="C109" s="160" t="s">
        <v>1594</v>
      </c>
      <c r="D109" s="31"/>
      <c r="E109" s="32">
        <v>0</v>
      </c>
      <c r="F109" s="32">
        <v>0</v>
      </c>
      <c r="G109" s="37">
        <f t="shared" si="31"/>
        <v>0</v>
      </c>
      <c r="H109" s="37">
        <v>0</v>
      </c>
      <c r="I109" s="37">
        <v>0</v>
      </c>
      <c r="J109" s="37">
        <v>0</v>
      </c>
      <c r="K109" s="37">
        <f t="shared" si="32"/>
        <v>0</v>
      </c>
      <c r="L109" s="37">
        <v>0</v>
      </c>
      <c r="M109" s="37">
        <v>0</v>
      </c>
      <c r="N109" s="37">
        <f t="shared" si="23"/>
        <v>0</v>
      </c>
      <c r="O109" s="37">
        <v>0</v>
      </c>
      <c r="P109" s="37">
        <v>0</v>
      </c>
      <c r="Q109" s="37">
        <v>0</v>
      </c>
      <c r="R109" s="37">
        <v>0</v>
      </c>
      <c r="S109" s="37">
        <f t="shared" si="33"/>
        <v>0</v>
      </c>
      <c r="T109" s="37">
        <v>0</v>
      </c>
      <c r="U109" s="165">
        <f t="shared" si="25"/>
        <v>0</v>
      </c>
      <c r="V109" s="32">
        <v>0</v>
      </c>
      <c r="W109" s="163">
        <f t="shared" si="30"/>
        <v>0</v>
      </c>
    </row>
    <row r="110" spans="1:23" ht="12.75" hidden="1" outlineLevel="1">
      <c r="A110" s="2" t="s">
        <v>1595</v>
      </c>
      <c r="C110" s="2" t="s">
        <v>1596</v>
      </c>
      <c r="D110" s="34" t="s">
        <v>1597</v>
      </c>
      <c r="E110" s="2">
        <v>0</v>
      </c>
      <c r="F110" s="2">
        <v>0</v>
      </c>
      <c r="G110" s="166">
        <f t="shared" si="31"/>
        <v>0</v>
      </c>
      <c r="H110" s="166">
        <v>0</v>
      </c>
      <c r="I110" s="166">
        <v>0</v>
      </c>
      <c r="J110" s="166">
        <v>0</v>
      </c>
      <c r="K110" s="166">
        <f t="shared" si="32"/>
        <v>0</v>
      </c>
      <c r="L110" s="166">
        <v>0</v>
      </c>
      <c r="M110" s="166">
        <v>0</v>
      </c>
      <c r="N110" s="166">
        <f>L110+M110</f>
        <v>0</v>
      </c>
      <c r="O110" s="166">
        <v>0</v>
      </c>
      <c r="P110" s="166">
        <v>0</v>
      </c>
      <c r="Q110" s="166">
        <v>0</v>
      </c>
      <c r="R110" s="166">
        <v>1268110.48</v>
      </c>
      <c r="S110" s="166">
        <f t="shared" si="33"/>
        <v>1268110.48</v>
      </c>
      <c r="T110" s="166">
        <v>0</v>
      </c>
      <c r="U110" s="167">
        <f>G110+H110+K110+N110+S110+T110</f>
        <v>1268110.48</v>
      </c>
      <c r="V110" s="2">
        <v>0</v>
      </c>
      <c r="W110" s="164">
        <f>U110+V110</f>
        <v>1268110.48</v>
      </c>
    </row>
    <row r="111" spans="1:23" ht="12.75" customHeight="1" collapsed="1">
      <c r="A111" s="160" t="s">
        <v>1598</v>
      </c>
      <c r="B111" s="30"/>
      <c r="C111" s="160" t="s">
        <v>1231</v>
      </c>
      <c r="D111" s="31"/>
      <c r="E111" s="32">
        <v>0</v>
      </c>
      <c r="F111" s="32">
        <v>0</v>
      </c>
      <c r="G111" s="37">
        <f t="shared" si="31"/>
        <v>0</v>
      </c>
      <c r="H111" s="37">
        <v>0</v>
      </c>
      <c r="I111" s="37">
        <v>0</v>
      </c>
      <c r="J111" s="37">
        <v>0</v>
      </c>
      <c r="K111" s="37">
        <f t="shared" si="32"/>
        <v>0</v>
      </c>
      <c r="L111" s="37">
        <v>0</v>
      </c>
      <c r="M111" s="37">
        <v>0</v>
      </c>
      <c r="N111" s="37">
        <f t="shared" si="23"/>
        <v>0</v>
      </c>
      <c r="O111" s="37">
        <v>0</v>
      </c>
      <c r="P111" s="37">
        <v>0</v>
      </c>
      <c r="Q111" s="37">
        <v>0</v>
      </c>
      <c r="R111" s="37">
        <v>1268110.48</v>
      </c>
      <c r="S111" s="37">
        <f>O111+P111+Q111+R111+1</f>
        <v>1268111.48</v>
      </c>
      <c r="T111" s="37">
        <v>0</v>
      </c>
      <c r="U111" s="165">
        <f t="shared" si="25"/>
        <v>1268111.48</v>
      </c>
      <c r="V111" s="32">
        <v>0</v>
      </c>
      <c r="W111" s="163">
        <f t="shared" si="30"/>
        <v>1268111.48</v>
      </c>
    </row>
    <row r="112" spans="1:23" s="170" customFormat="1" ht="12.75" customHeight="1" hidden="1">
      <c r="A112" s="159" t="s">
        <v>1599</v>
      </c>
      <c r="B112" s="23"/>
      <c r="C112" s="159" t="s">
        <v>1600</v>
      </c>
      <c r="D112" s="24"/>
      <c r="E112" s="27">
        <v>0</v>
      </c>
      <c r="F112" s="27">
        <v>0</v>
      </c>
      <c r="G112" s="40">
        <f t="shared" si="31"/>
        <v>0</v>
      </c>
      <c r="H112" s="40">
        <v>0</v>
      </c>
      <c r="I112" s="40">
        <v>0</v>
      </c>
      <c r="J112" s="40">
        <v>0</v>
      </c>
      <c r="K112" s="40">
        <f t="shared" si="32"/>
        <v>0</v>
      </c>
      <c r="L112" s="40">
        <v>0</v>
      </c>
      <c r="M112" s="40">
        <v>0</v>
      </c>
      <c r="N112" s="40">
        <f t="shared" si="23"/>
        <v>0</v>
      </c>
      <c r="O112" s="40">
        <v>0</v>
      </c>
      <c r="P112" s="40">
        <v>0</v>
      </c>
      <c r="Q112" s="40">
        <v>0</v>
      </c>
      <c r="R112" s="40">
        <v>0</v>
      </c>
      <c r="S112" s="40">
        <f t="shared" si="33"/>
        <v>0</v>
      </c>
      <c r="T112" s="40">
        <v>0</v>
      </c>
      <c r="U112" s="168">
        <f t="shared" si="25"/>
        <v>0</v>
      </c>
      <c r="V112" s="27">
        <v>0</v>
      </c>
      <c r="W112" s="169">
        <f t="shared" si="30"/>
        <v>0</v>
      </c>
    </row>
    <row r="113" spans="1:23" ht="12.75" customHeight="1">
      <c r="A113" s="34"/>
      <c r="B113" s="30"/>
      <c r="C113" s="160"/>
      <c r="D113" s="31"/>
      <c r="E113" s="32"/>
      <c r="F113" s="32"/>
      <c r="G113" s="37"/>
      <c r="H113" s="37"/>
      <c r="I113" s="37"/>
      <c r="J113" s="37"/>
      <c r="K113" s="37"/>
      <c r="L113" s="37"/>
      <c r="M113" s="37"/>
      <c r="N113" s="37"/>
      <c r="O113" s="37"/>
      <c r="P113" s="37"/>
      <c r="Q113" s="37"/>
      <c r="R113" s="37"/>
      <c r="S113" s="37"/>
      <c r="T113" s="37"/>
      <c r="U113" s="165"/>
      <c r="V113" s="32"/>
      <c r="W113" s="153"/>
    </row>
    <row r="114" spans="1:256" s="170" customFormat="1" ht="12.75" customHeight="1">
      <c r="A114" s="29"/>
      <c r="B114" s="23" t="s">
        <v>1601</v>
      </c>
      <c r="C114" s="159"/>
      <c r="D114" s="24"/>
      <c r="E114" s="27">
        <f aca="true" t="shared" si="34" ref="E114:W114">E91+E94+E96+E97+E104+E98+E102+E105+E108+E109+E111+E112+E106</f>
        <v>13934784.22</v>
      </c>
      <c r="F114" s="27">
        <f t="shared" si="34"/>
        <v>4660.51</v>
      </c>
      <c r="G114" s="40">
        <f t="shared" si="34"/>
        <v>13939444.73</v>
      </c>
      <c r="H114" s="40">
        <f t="shared" si="34"/>
        <v>1110881.7599999998</v>
      </c>
      <c r="I114" s="40">
        <f t="shared" si="34"/>
        <v>7952.44</v>
      </c>
      <c r="J114" s="40">
        <f t="shared" si="34"/>
        <v>0</v>
      </c>
      <c r="K114" s="40">
        <f t="shared" si="34"/>
        <v>7952.44</v>
      </c>
      <c r="L114" s="40">
        <f t="shared" si="34"/>
        <v>0</v>
      </c>
      <c r="M114" s="40">
        <f t="shared" si="34"/>
        <v>2291480.09</v>
      </c>
      <c r="N114" s="40">
        <f t="shared" si="34"/>
        <v>2291480.09</v>
      </c>
      <c r="O114" s="40">
        <f t="shared" si="34"/>
        <v>2883925.9</v>
      </c>
      <c r="P114" s="40">
        <f t="shared" si="34"/>
        <v>708053.1</v>
      </c>
      <c r="Q114" s="40">
        <f t="shared" si="34"/>
        <v>0</v>
      </c>
      <c r="R114" s="40">
        <f t="shared" si="34"/>
        <v>1268110.48</v>
      </c>
      <c r="S114" s="40">
        <f t="shared" si="34"/>
        <v>4860090.48</v>
      </c>
      <c r="T114" s="40">
        <f t="shared" si="34"/>
        <v>1622147.14</v>
      </c>
      <c r="U114" s="40">
        <f>U91+U94+U96+U97+U104+U98+U102+U105+U108+U109+U111+U112+U106-1</f>
        <v>23831995.64</v>
      </c>
      <c r="V114" s="27">
        <f t="shared" si="34"/>
        <v>0</v>
      </c>
      <c r="W114" s="27">
        <f t="shared" si="34"/>
        <v>23831996.64</v>
      </c>
      <c r="IV114" s="27"/>
    </row>
    <row r="115" spans="1:23" ht="12.75" customHeight="1">
      <c r="A115" s="34"/>
      <c r="B115" s="30"/>
      <c r="C115" s="160"/>
      <c r="D115" s="31"/>
      <c r="E115" s="32"/>
      <c r="F115" s="32"/>
      <c r="G115" s="37"/>
      <c r="H115" s="37"/>
      <c r="I115" s="37"/>
      <c r="J115" s="37"/>
      <c r="K115" s="37"/>
      <c r="L115" s="37"/>
      <c r="M115" s="37"/>
      <c r="N115" s="37"/>
      <c r="O115" s="37"/>
      <c r="P115" s="37"/>
      <c r="Q115" s="37"/>
      <c r="R115" s="37"/>
      <c r="S115" s="37"/>
      <c r="T115" s="37"/>
      <c r="U115" s="165"/>
      <c r="V115" s="32"/>
      <c r="W115" s="153"/>
    </row>
    <row r="116" spans="1:23" ht="12.75" customHeight="1">
      <c r="A116" s="29"/>
      <c r="B116" s="23" t="s">
        <v>1233</v>
      </c>
      <c r="C116" s="159"/>
      <c r="D116" s="24"/>
      <c r="E116" s="27"/>
      <c r="F116" s="27"/>
      <c r="G116" s="40"/>
      <c r="H116" s="40"/>
      <c r="I116" s="40"/>
      <c r="J116" s="40"/>
      <c r="K116" s="40"/>
      <c r="L116" s="40"/>
      <c r="M116" s="40"/>
      <c r="N116" s="40"/>
      <c r="O116" s="40"/>
      <c r="P116" s="40"/>
      <c r="Q116" s="40"/>
      <c r="R116" s="40"/>
      <c r="S116" s="40"/>
      <c r="T116" s="40"/>
      <c r="U116" s="168"/>
      <c r="V116" s="27"/>
      <c r="W116" s="153"/>
    </row>
    <row r="117" spans="2:23" ht="12.75" customHeight="1" hidden="1">
      <c r="B117" s="30"/>
      <c r="C117" s="160"/>
      <c r="D117" s="31"/>
      <c r="E117" s="32"/>
      <c r="F117" s="32"/>
      <c r="G117" s="40"/>
      <c r="H117" s="37"/>
      <c r="I117" s="37"/>
      <c r="J117" s="37"/>
      <c r="K117" s="40"/>
      <c r="L117" s="37"/>
      <c r="M117" s="37"/>
      <c r="N117" s="40"/>
      <c r="O117" s="37"/>
      <c r="P117" s="37"/>
      <c r="Q117" s="37"/>
      <c r="R117" s="37"/>
      <c r="S117" s="40"/>
      <c r="T117" s="37"/>
      <c r="U117" s="168"/>
      <c r="V117" s="32"/>
      <c r="W117" s="169"/>
    </row>
    <row r="118" spans="1:23" ht="12.75" customHeight="1">
      <c r="A118" s="2" t="s">
        <v>1602</v>
      </c>
      <c r="B118" s="30"/>
      <c r="C118" s="160" t="s">
        <v>1227</v>
      </c>
      <c r="D118" s="31"/>
      <c r="E118" s="32">
        <v>0</v>
      </c>
      <c r="F118" s="32">
        <v>0</v>
      </c>
      <c r="G118" s="37">
        <f>E118+F118</f>
        <v>0</v>
      </c>
      <c r="H118" s="37">
        <v>0</v>
      </c>
      <c r="I118" s="37">
        <v>0</v>
      </c>
      <c r="J118" s="37">
        <v>0</v>
      </c>
      <c r="K118" s="37">
        <f>I118+J118</f>
        <v>0</v>
      </c>
      <c r="L118" s="37">
        <v>0</v>
      </c>
      <c r="M118" s="37">
        <v>0</v>
      </c>
      <c r="N118" s="37">
        <f>L118+M118</f>
        <v>0</v>
      </c>
      <c r="O118" s="37">
        <v>0</v>
      </c>
      <c r="P118" s="37">
        <v>0</v>
      </c>
      <c r="Q118" s="37">
        <v>0</v>
      </c>
      <c r="R118" s="37">
        <v>0</v>
      </c>
      <c r="S118" s="37">
        <f>O118+P118+Q118+R118</f>
        <v>0</v>
      </c>
      <c r="T118" s="37">
        <v>0</v>
      </c>
      <c r="U118" s="165">
        <f>G118+H118+K118+N118+S118+T118</f>
        <v>0</v>
      </c>
      <c r="V118" s="32">
        <v>0</v>
      </c>
      <c r="W118" s="163">
        <f>U118+V118</f>
        <v>0</v>
      </c>
    </row>
    <row r="119" spans="1:23" ht="12.75" customHeight="1">
      <c r="A119" s="160" t="s">
        <v>1603</v>
      </c>
      <c r="B119" s="30"/>
      <c r="C119" s="160" t="s">
        <v>1604</v>
      </c>
      <c r="D119" s="31"/>
      <c r="E119" s="32">
        <v>0</v>
      </c>
      <c r="F119" s="32">
        <v>0</v>
      </c>
      <c r="G119" s="37">
        <f>E119+F119</f>
        <v>0</v>
      </c>
      <c r="H119" s="37">
        <v>0</v>
      </c>
      <c r="I119" s="37">
        <v>0</v>
      </c>
      <c r="J119" s="37">
        <v>0</v>
      </c>
      <c r="K119" s="37">
        <f>I119+J119</f>
        <v>0</v>
      </c>
      <c r="L119" s="37">
        <v>0</v>
      </c>
      <c r="M119" s="37">
        <v>0</v>
      </c>
      <c r="N119" s="37">
        <f>L119+M119</f>
        <v>0</v>
      </c>
      <c r="O119" s="37">
        <v>0</v>
      </c>
      <c r="P119" s="37">
        <v>0</v>
      </c>
      <c r="Q119" s="37">
        <v>0</v>
      </c>
      <c r="R119" s="37">
        <v>0</v>
      </c>
      <c r="S119" s="37">
        <f>O119+P119+Q119+R119</f>
        <v>0</v>
      </c>
      <c r="T119" s="37">
        <v>0</v>
      </c>
      <c r="U119" s="165">
        <f>G119+H119+K119+N119+S119+T119</f>
        <v>0</v>
      </c>
      <c r="V119" s="32">
        <v>0</v>
      </c>
      <c r="W119" s="163">
        <f>U119+V119</f>
        <v>0</v>
      </c>
    </row>
    <row r="120" spans="1:23" ht="12.75" hidden="1" outlineLevel="1">
      <c r="A120" s="2" t="s">
        <v>1605</v>
      </c>
      <c r="C120" s="2" t="s">
        <v>1606</v>
      </c>
      <c r="D120" s="34" t="s">
        <v>1607</v>
      </c>
      <c r="E120" s="2">
        <v>0</v>
      </c>
      <c r="F120" s="2">
        <v>0</v>
      </c>
      <c r="G120" s="166">
        <f>E120+F120</f>
        <v>0</v>
      </c>
      <c r="H120" s="166">
        <v>0</v>
      </c>
      <c r="I120" s="166">
        <v>0</v>
      </c>
      <c r="J120" s="166">
        <v>0</v>
      </c>
      <c r="K120" s="166">
        <f>I120+J120</f>
        <v>0</v>
      </c>
      <c r="L120" s="166">
        <v>0</v>
      </c>
      <c r="M120" s="166">
        <v>0</v>
      </c>
      <c r="N120" s="166">
        <f>L120+M120</f>
        <v>0</v>
      </c>
      <c r="O120" s="166">
        <v>0</v>
      </c>
      <c r="P120" s="166">
        <v>4115909.25</v>
      </c>
      <c r="Q120" s="166">
        <v>944637.59</v>
      </c>
      <c r="R120" s="166">
        <v>58610349.61</v>
      </c>
      <c r="S120" s="166">
        <f>O120+P120+Q120+R120</f>
        <v>63670896.45</v>
      </c>
      <c r="T120" s="166">
        <v>0</v>
      </c>
      <c r="U120" s="167">
        <f>G120+H120+K120+N120+S120+T120</f>
        <v>63670896.45</v>
      </c>
      <c r="V120" s="2">
        <v>0</v>
      </c>
      <c r="W120" s="164">
        <f>U120+V120</f>
        <v>63670896.45</v>
      </c>
    </row>
    <row r="121" spans="1:23" ht="12.75" customHeight="1" collapsed="1">
      <c r="A121" s="160" t="s">
        <v>1608</v>
      </c>
      <c r="B121" s="30"/>
      <c r="C121" s="160" t="s">
        <v>1234</v>
      </c>
      <c r="D121" s="31"/>
      <c r="E121" s="32">
        <v>0</v>
      </c>
      <c r="F121" s="32">
        <v>0</v>
      </c>
      <c r="G121" s="37">
        <f>E121+F121</f>
        <v>0</v>
      </c>
      <c r="H121" s="37">
        <v>0</v>
      </c>
      <c r="I121" s="37">
        <v>0</v>
      </c>
      <c r="J121" s="37">
        <v>0</v>
      </c>
      <c r="K121" s="37">
        <f>I121+J121</f>
        <v>0</v>
      </c>
      <c r="L121" s="37">
        <v>0</v>
      </c>
      <c r="M121" s="37">
        <v>0</v>
      </c>
      <c r="N121" s="37">
        <f>L121+M121</f>
        <v>0</v>
      </c>
      <c r="O121" s="37">
        <v>0</v>
      </c>
      <c r="P121" s="37">
        <v>4115909.25</v>
      </c>
      <c r="Q121" s="37">
        <v>944637.59</v>
      </c>
      <c r="R121" s="37">
        <v>58610349.61</v>
      </c>
      <c r="S121" s="37">
        <f>O121+P121+Q121+R121</f>
        <v>63670896.45</v>
      </c>
      <c r="T121" s="37">
        <v>0</v>
      </c>
      <c r="U121" s="165">
        <f>G121+H121+K121+N121+S121+T121</f>
        <v>63670896.45</v>
      </c>
      <c r="V121" s="32">
        <v>0</v>
      </c>
      <c r="W121" s="163">
        <f>U121+V121</f>
        <v>63670896.45</v>
      </c>
    </row>
    <row r="122" spans="1:23" ht="12.75" customHeight="1">
      <c r="A122" s="34"/>
      <c r="B122" s="30"/>
      <c r="C122" s="160"/>
      <c r="D122" s="31"/>
      <c r="E122" s="32"/>
      <c r="F122" s="32"/>
      <c r="G122" s="37"/>
      <c r="H122" s="37"/>
      <c r="I122" s="37"/>
      <c r="J122" s="37"/>
      <c r="K122" s="37"/>
      <c r="L122" s="37"/>
      <c r="M122" s="37"/>
      <c r="N122" s="37"/>
      <c r="O122" s="37"/>
      <c r="P122" s="37"/>
      <c r="Q122" s="37"/>
      <c r="R122" s="37"/>
      <c r="S122" s="37"/>
      <c r="T122" s="37"/>
      <c r="U122" s="165"/>
      <c r="V122" s="32"/>
      <c r="W122" s="153"/>
    </row>
    <row r="123" spans="1:23" s="170" customFormat="1" ht="12.75" customHeight="1">
      <c r="A123" s="29"/>
      <c r="B123" s="23" t="s">
        <v>1609</v>
      </c>
      <c r="C123" s="159"/>
      <c r="D123" s="24"/>
      <c r="E123" s="27">
        <f aca="true" t="shared" si="35" ref="E123:W123">E118+E119+E121</f>
        <v>0</v>
      </c>
      <c r="F123" s="27">
        <f t="shared" si="35"/>
        <v>0</v>
      </c>
      <c r="G123" s="40">
        <f t="shared" si="35"/>
        <v>0</v>
      </c>
      <c r="H123" s="40">
        <f t="shared" si="35"/>
        <v>0</v>
      </c>
      <c r="I123" s="40">
        <f t="shared" si="35"/>
        <v>0</v>
      </c>
      <c r="J123" s="40">
        <f t="shared" si="35"/>
        <v>0</v>
      </c>
      <c r="K123" s="40">
        <f t="shared" si="35"/>
        <v>0</v>
      </c>
      <c r="L123" s="40">
        <f t="shared" si="35"/>
        <v>0</v>
      </c>
      <c r="M123" s="40">
        <f t="shared" si="35"/>
        <v>0</v>
      </c>
      <c r="N123" s="40">
        <f t="shared" si="35"/>
        <v>0</v>
      </c>
      <c r="O123" s="40">
        <f t="shared" si="35"/>
        <v>0</v>
      </c>
      <c r="P123" s="40">
        <f t="shared" si="35"/>
        <v>4115909.25</v>
      </c>
      <c r="Q123" s="40">
        <f t="shared" si="35"/>
        <v>944637.59</v>
      </c>
      <c r="R123" s="40">
        <f t="shared" si="35"/>
        <v>58610349.61</v>
      </c>
      <c r="S123" s="40">
        <f t="shared" si="35"/>
        <v>63670896.45</v>
      </c>
      <c r="T123" s="40">
        <f t="shared" si="35"/>
        <v>0</v>
      </c>
      <c r="U123" s="168">
        <f t="shared" si="35"/>
        <v>63670896.45</v>
      </c>
      <c r="V123" s="27">
        <f t="shared" si="35"/>
        <v>0</v>
      </c>
      <c r="W123" s="27">
        <f t="shared" si="35"/>
        <v>63670896.45</v>
      </c>
    </row>
    <row r="124" spans="1:23" ht="12.75" customHeight="1">
      <c r="A124" s="34"/>
      <c r="B124" s="30"/>
      <c r="C124" s="160"/>
      <c r="D124" s="31"/>
      <c r="E124" s="32"/>
      <c r="F124" s="32"/>
      <c r="G124" s="37"/>
      <c r="H124" s="37"/>
      <c r="I124" s="37"/>
      <c r="J124" s="37"/>
      <c r="K124" s="37"/>
      <c r="L124" s="37"/>
      <c r="M124" s="37"/>
      <c r="N124" s="37"/>
      <c r="O124" s="37"/>
      <c r="P124" s="37"/>
      <c r="Q124" s="37"/>
      <c r="R124" s="37"/>
      <c r="S124" s="37"/>
      <c r="T124" s="37"/>
      <c r="U124" s="165"/>
      <c r="V124" s="32"/>
      <c r="W124" s="32"/>
    </row>
    <row r="125" spans="1:23" s="170" customFormat="1" ht="12.75" customHeight="1">
      <c r="A125" s="29"/>
      <c r="B125" s="23" t="s">
        <v>1236</v>
      </c>
      <c r="C125" s="159"/>
      <c r="D125" s="24"/>
      <c r="E125" s="27">
        <f aca="true" t="shared" si="36" ref="E125:W125">E114+E123</f>
        <v>13934784.22</v>
      </c>
      <c r="F125" s="27">
        <f t="shared" si="36"/>
        <v>4660.51</v>
      </c>
      <c r="G125" s="40">
        <f t="shared" si="36"/>
        <v>13939444.73</v>
      </c>
      <c r="H125" s="40">
        <f t="shared" si="36"/>
        <v>1110881.7599999998</v>
      </c>
      <c r="I125" s="40">
        <f t="shared" si="36"/>
        <v>7952.44</v>
      </c>
      <c r="J125" s="40">
        <f t="shared" si="36"/>
        <v>0</v>
      </c>
      <c r="K125" s="40">
        <f t="shared" si="36"/>
        <v>7952.44</v>
      </c>
      <c r="L125" s="40">
        <f t="shared" si="36"/>
        <v>0</v>
      </c>
      <c r="M125" s="40">
        <f t="shared" si="36"/>
        <v>2291480.09</v>
      </c>
      <c r="N125" s="40">
        <f t="shared" si="36"/>
        <v>2291480.09</v>
      </c>
      <c r="O125" s="40">
        <f t="shared" si="36"/>
        <v>2883925.9</v>
      </c>
      <c r="P125" s="40">
        <f t="shared" si="36"/>
        <v>4823962.35</v>
      </c>
      <c r="Q125" s="40">
        <f t="shared" si="36"/>
        <v>944637.59</v>
      </c>
      <c r="R125" s="40">
        <f t="shared" si="36"/>
        <v>59878460.089999996</v>
      </c>
      <c r="S125" s="40">
        <f>S114+S123-1</f>
        <v>68530985.93</v>
      </c>
      <c r="T125" s="40">
        <f t="shared" si="36"/>
        <v>1622147.14</v>
      </c>
      <c r="U125" s="168">
        <f t="shared" si="36"/>
        <v>87502892.09</v>
      </c>
      <c r="V125" s="27">
        <f t="shared" si="36"/>
        <v>0</v>
      </c>
      <c r="W125" s="27">
        <f t="shared" si="36"/>
        <v>87502893.09</v>
      </c>
    </row>
    <row r="126" spans="1:23" ht="12.75" customHeight="1">
      <c r="A126" s="34"/>
      <c r="B126" s="30"/>
      <c r="C126" s="160"/>
      <c r="D126" s="31"/>
      <c r="E126" s="32"/>
      <c r="F126" s="32"/>
      <c r="G126" s="37"/>
      <c r="H126" s="37"/>
      <c r="I126" s="37"/>
      <c r="J126" s="37"/>
      <c r="K126" s="37"/>
      <c r="L126" s="37"/>
      <c r="M126" s="37"/>
      <c r="N126" s="37"/>
      <c r="O126" s="37"/>
      <c r="P126" s="37"/>
      <c r="Q126" s="37"/>
      <c r="R126" s="37"/>
      <c r="S126" s="37"/>
      <c r="T126" s="37"/>
      <c r="U126" s="165"/>
      <c r="V126" s="32"/>
      <c r="W126" s="153"/>
    </row>
    <row r="127" spans="1:23" ht="12.75" customHeight="1">
      <c r="A127" s="34"/>
      <c r="B127" s="23" t="s">
        <v>1237</v>
      </c>
      <c r="C127" s="159"/>
      <c r="D127" s="24"/>
      <c r="E127" s="32"/>
      <c r="F127" s="32"/>
      <c r="G127" s="37"/>
      <c r="H127" s="37"/>
      <c r="I127" s="37"/>
      <c r="J127" s="37"/>
      <c r="K127" s="37"/>
      <c r="L127" s="37"/>
      <c r="M127" s="37"/>
      <c r="N127" s="37"/>
      <c r="O127" s="37"/>
      <c r="P127" s="37"/>
      <c r="Q127" s="37"/>
      <c r="R127" s="37"/>
      <c r="S127" s="37"/>
      <c r="T127" s="37"/>
      <c r="U127" s="165"/>
      <c r="V127" s="32"/>
      <c r="W127" s="153"/>
    </row>
    <row r="128" spans="1:23" ht="12.75" customHeight="1">
      <c r="A128" s="34"/>
      <c r="B128" s="30"/>
      <c r="C128" s="160"/>
      <c r="D128" s="31"/>
      <c r="E128" s="32"/>
      <c r="F128" s="32"/>
      <c r="G128" s="37"/>
      <c r="H128" s="37"/>
      <c r="I128" s="37"/>
      <c r="J128" s="37"/>
      <c r="K128" s="37"/>
      <c r="L128" s="37"/>
      <c r="M128" s="37"/>
      <c r="N128" s="37"/>
      <c r="O128" s="37"/>
      <c r="P128" s="37"/>
      <c r="Q128" s="37"/>
      <c r="R128" s="37"/>
      <c r="S128" s="37"/>
      <c r="T128" s="37"/>
      <c r="U128" s="165"/>
      <c r="V128" s="32"/>
      <c r="W128" s="153"/>
    </row>
    <row r="129" spans="1:23" ht="12.75" customHeight="1">
      <c r="A129" s="160"/>
      <c r="B129" s="30" t="s">
        <v>1238</v>
      </c>
      <c r="C129" s="160"/>
      <c r="D129" s="31"/>
      <c r="E129" s="32">
        <v>0</v>
      </c>
      <c r="F129" s="32">
        <v>0</v>
      </c>
      <c r="G129" s="37">
        <f>E129+F129</f>
        <v>0</v>
      </c>
      <c r="H129" s="37">
        <v>0</v>
      </c>
      <c r="I129" s="37">
        <v>0</v>
      </c>
      <c r="J129" s="37">
        <v>0</v>
      </c>
      <c r="K129" s="37">
        <f>I129+J129</f>
        <v>0</v>
      </c>
      <c r="L129" s="37">
        <v>0</v>
      </c>
      <c r="M129" s="37">
        <v>0</v>
      </c>
      <c r="N129" s="37">
        <f>L129+M129</f>
        <v>0</v>
      </c>
      <c r="O129" s="37">
        <v>0</v>
      </c>
      <c r="P129" s="37">
        <v>0</v>
      </c>
      <c r="Q129" s="37">
        <v>0</v>
      </c>
      <c r="R129" s="37">
        <f>R80-R125</f>
        <v>187423503.38</v>
      </c>
      <c r="S129" s="37">
        <f>O129+P129+Q129+R129</f>
        <v>187423503.38</v>
      </c>
      <c r="T129" s="37">
        <v>0</v>
      </c>
      <c r="U129" s="165">
        <f>G129+H129+K129+N129+S129+T129</f>
        <v>187423503.38</v>
      </c>
      <c r="V129" s="32">
        <v>0</v>
      </c>
      <c r="W129" s="163">
        <f>U129+V129</f>
        <v>187423503.38</v>
      </c>
    </row>
    <row r="130" spans="1:23" ht="12.75" customHeight="1" hidden="1">
      <c r="A130" s="160"/>
      <c r="B130" s="30" t="s">
        <v>1610</v>
      </c>
      <c r="C130" s="160"/>
      <c r="D130" s="31"/>
      <c r="E130" s="32">
        <v>0</v>
      </c>
      <c r="F130" s="32">
        <v>0</v>
      </c>
      <c r="G130" s="37">
        <f>E130+F130</f>
        <v>0</v>
      </c>
      <c r="H130" s="37">
        <v>0</v>
      </c>
      <c r="I130" s="37">
        <v>0</v>
      </c>
      <c r="J130" s="37">
        <v>0</v>
      </c>
      <c r="K130" s="37">
        <f>I130+J130</f>
        <v>0</v>
      </c>
      <c r="L130" s="37">
        <v>0</v>
      </c>
      <c r="M130" s="37">
        <v>0</v>
      </c>
      <c r="N130" s="37">
        <f>L130+M130</f>
        <v>0</v>
      </c>
      <c r="O130" s="37">
        <v>0</v>
      </c>
      <c r="P130" s="37">
        <v>0</v>
      </c>
      <c r="Q130" s="37">
        <v>0</v>
      </c>
      <c r="R130" s="37">
        <v>0</v>
      </c>
      <c r="S130" s="37">
        <f>O130+P130+Q130+R130</f>
        <v>0</v>
      </c>
      <c r="T130" s="37">
        <v>0</v>
      </c>
      <c r="U130" s="165">
        <f>G130+H130+K130+N130+S130+T130</f>
        <v>0</v>
      </c>
      <c r="V130" s="163">
        <f>V80-V125</f>
        <v>0</v>
      </c>
      <c r="W130" s="163">
        <f>U130+V130</f>
        <v>0</v>
      </c>
    </row>
    <row r="131" spans="1:23" ht="12.75" customHeight="1">
      <c r="A131" s="160"/>
      <c r="B131" s="30" t="s">
        <v>1239</v>
      </c>
      <c r="C131" s="160"/>
      <c r="D131" s="31"/>
      <c r="E131" s="32"/>
      <c r="F131" s="32"/>
      <c r="G131" s="37"/>
      <c r="H131" s="37"/>
      <c r="I131" s="37"/>
      <c r="J131" s="37"/>
      <c r="K131" s="37"/>
      <c r="L131" s="37"/>
      <c r="M131" s="37"/>
      <c r="N131" s="37"/>
      <c r="O131" s="37"/>
      <c r="P131" s="37"/>
      <c r="Q131" s="37"/>
      <c r="R131" s="37"/>
      <c r="S131" s="37"/>
      <c r="T131" s="37"/>
      <c r="U131" s="165"/>
      <c r="V131" s="32"/>
      <c r="W131" s="153"/>
    </row>
    <row r="132" spans="1:23" ht="12.75" customHeight="1">
      <c r="A132" s="160"/>
      <c r="B132" s="30"/>
      <c r="C132" s="160" t="s">
        <v>1240</v>
      </c>
      <c r="D132" s="31"/>
      <c r="E132" s="32">
        <v>0</v>
      </c>
      <c r="F132" s="32">
        <v>0</v>
      </c>
      <c r="G132" s="37">
        <f>E132+F132</f>
        <v>0</v>
      </c>
      <c r="H132" s="37">
        <v>0</v>
      </c>
      <c r="I132" s="37">
        <v>0</v>
      </c>
      <c r="J132" s="37">
        <f>J80-J125</f>
        <v>3099452.19</v>
      </c>
      <c r="K132" s="37">
        <f>I132+J132</f>
        <v>3099452.19</v>
      </c>
      <c r="L132" s="37">
        <v>0</v>
      </c>
      <c r="M132" s="37">
        <f>M80-M125</f>
        <v>32900245.94</v>
      </c>
      <c r="N132" s="37">
        <f>L132+M132</f>
        <v>32900245.94</v>
      </c>
      <c r="O132" s="37">
        <v>0</v>
      </c>
      <c r="P132" s="37">
        <v>0</v>
      </c>
      <c r="Q132" s="37">
        <v>0</v>
      </c>
      <c r="R132" s="37">
        <v>0</v>
      </c>
      <c r="S132" s="37">
        <f>O132+P132+Q132+R132</f>
        <v>0</v>
      </c>
      <c r="T132" s="37">
        <v>0</v>
      </c>
      <c r="U132" s="165">
        <f>G132+H132+K132+N132+S132+T132</f>
        <v>35999698.13</v>
      </c>
      <c r="V132" s="32">
        <v>0</v>
      </c>
      <c r="W132" s="163">
        <f>U132+V132</f>
        <v>35999698.13</v>
      </c>
    </row>
    <row r="133" spans="1:23" ht="12.75" customHeight="1">
      <c r="A133" s="160"/>
      <c r="B133" s="30"/>
      <c r="C133" s="160" t="s">
        <v>1241</v>
      </c>
      <c r="D133" s="31"/>
      <c r="E133" s="32">
        <v>0</v>
      </c>
      <c r="F133" s="32">
        <v>0</v>
      </c>
      <c r="G133" s="37">
        <f>E133+F133</f>
        <v>0</v>
      </c>
      <c r="H133" s="37">
        <f>H80-H125</f>
        <v>9923037.85</v>
      </c>
      <c r="I133" s="37">
        <v>0</v>
      </c>
      <c r="J133" s="37">
        <v>0</v>
      </c>
      <c r="K133" s="37">
        <f>I133+J133</f>
        <v>0</v>
      </c>
      <c r="L133" s="37">
        <v>0</v>
      </c>
      <c r="M133" s="37">
        <v>0</v>
      </c>
      <c r="N133" s="37">
        <f>L133+M133</f>
        <v>0</v>
      </c>
      <c r="O133" s="37">
        <v>0</v>
      </c>
      <c r="P133" s="37">
        <f>P80-P125</f>
        <v>739765.6600000001</v>
      </c>
      <c r="Q133" s="37">
        <f>Q80-Q125</f>
        <v>249292.2200000001</v>
      </c>
      <c r="R133" s="37">
        <v>0</v>
      </c>
      <c r="S133" s="37">
        <f>O133+P133+Q133+R133</f>
        <v>989057.8800000002</v>
      </c>
      <c r="T133" s="37">
        <v>0</v>
      </c>
      <c r="U133" s="165">
        <f>G133+H133+K133+N133+S133+T133</f>
        <v>10912095.73</v>
      </c>
      <c r="V133" s="32">
        <v>0</v>
      </c>
      <c r="W133" s="163">
        <f>U133+V133</f>
        <v>10912095.73</v>
      </c>
    </row>
    <row r="134" spans="1:23" ht="12.75" customHeight="1">
      <c r="A134" s="160"/>
      <c r="B134" s="30" t="s">
        <v>1242</v>
      </c>
      <c r="C134" s="160"/>
      <c r="D134" s="31"/>
      <c r="E134" s="32">
        <f>E80-E125</f>
        <v>19862807.909999996</v>
      </c>
      <c r="F134" s="32">
        <f>F80-F125</f>
        <v>0</v>
      </c>
      <c r="G134" s="37">
        <f>E134+F134</f>
        <v>19862807.909999996</v>
      </c>
      <c r="H134" s="37">
        <v>0</v>
      </c>
      <c r="I134" s="37">
        <f>I80-I125</f>
        <v>95469.68</v>
      </c>
      <c r="J134" s="37">
        <v>0</v>
      </c>
      <c r="K134" s="37">
        <f>I134+J134</f>
        <v>95469.68</v>
      </c>
      <c r="L134" s="37">
        <f>L80-L125</f>
        <v>0</v>
      </c>
      <c r="M134" s="37">
        <v>0</v>
      </c>
      <c r="N134" s="37">
        <f>L134+M134</f>
        <v>0</v>
      </c>
      <c r="O134" s="37">
        <f>O80-O125</f>
        <v>8207174.459999999</v>
      </c>
      <c r="P134" s="37">
        <v>0</v>
      </c>
      <c r="Q134" s="37">
        <v>0</v>
      </c>
      <c r="R134" s="37">
        <v>0</v>
      </c>
      <c r="S134" s="37">
        <f>O134+P134+Q134+R134</f>
        <v>8207174.459999999</v>
      </c>
      <c r="T134" s="37">
        <f>T80-T125</f>
        <v>0</v>
      </c>
      <c r="U134" s="165">
        <f>G134+H134+K134+N134+S134+T134</f>
        <v>28165452.049999997</v>
      </c>
      <c r="V134" s="32">
        <v>0</v>
      </c>
      <c r="W134" s="163">
        <f>U134+V134</f>
        <v>28165452.049999997</v>
      </c>
    </row>
    <row r="135" spans="1:23" ht="12.75" customHeight="1">
      <c r="A135" s="29"/>
      <c r="B135" s="23"/>
      <c r="C135" s="159"/>
      <c r="D135" s="24"/>
      <c r="E135" s="27"/>
      <c r="F135" s="27"/>
      <c r="G135" s="40"/>
      <c r="H135" s="40"/>
      <c r="I135" s="40"/>
      <c r="J135" s="40"/>
      <c r="K135" s="40"/>
      <c r="L135" s="40"/>
      <c r="M135" s="40"/>
      <c r="N135" s="40"/>
      <c r="O135" s="40"/>
      <c r="P135" s="40"/>
      <c r="Q135" s="40"/>
      <c r="R135" s="40"/>
      <c r="S135" s="40"/>
      <c r="T135" s="40"/>
      <c r="U135" s="168"/>
      <c r="V135" s="27"/>
      <c r="W135" s="153"/>
    </row>
    <row r="136" spans="1:23" s="170" customFormat="1" ht="12.75" customHeight="1">
      <c r="A136" s="29"/>
      <c r="B136" s="23" t="s">
        <v>1611</v>
      </c>
      <c r="C136" s="159"/>
      <c r="D136" s="24"/>
      <c r="E136" s="27">
        <f aca="true" t="shared" si="37" ref="E136:W136">+E129+E130+E132+E133+E134</f>
        <v>19862807.909999996</v>
      </c>
      <c r="F136" s="27">
        <f t="shared" si="37"/>
        <v>0</v>
      </c>
      <c r="G136" s="40">
        <f t="shared" si="37"/>
        <v>19862807.909999996</v>
      </c>
      <c r="H136" s="40">
        <f t="shared" si="37"/>
        <v>9923037.85</v>
      </c>
      <c r="I136" s="40">
        <f t="shared" si="37"/>
        <v>95469.68</v>
      </c>
      <c r="J136" s="40">
        <f t="shared" si="37"/>
        <v>3099452.19</v>
      </c>
      <c r="K136" s="40">
        <f t="shared" si="37"/>
        <v>3194921.87</v>
      </c>
      <c r="L136" s="40">
        <f t="shared" si="37"/>
        <v>0</v>
      </c>
      <c r="M136" s="40">
        <f t="shared" si="37"/>
        <v>32900245.94</v>
      </c>
      <c r="N136" s="40">
        <f t="shared" si="37"/>
        <v>32900245.94</v>
      </c>
      <c r="O136" s="40">
        <f t="shared" si="37"/>
        <v>8207174.459999999</v>
      </c>
      <c r="P136" s="40">
        <f t="shared" si="37"/>
        <v>739765.6600000001</v>
      </c>
      <c r="Q136" s="40">
        <f t="shared" si="37"/>
        <v>249292.2200000001</v>
      </c>
      <c r="R136" s="40">
        <f t="shared" si="37"/>
        <v>187423503.38</v>
      </c>
      <c r="S136" s="40">
        <f t="shared" si="37"/>
        <v>196619735.72</v>
      </c>
      <c r="T136" s="40">
        <f t="shared" si="37"/>
        <v>0</v>
      </c>
      <c r="U136" s="168">
        <f t="shared" si="37"/>
        <v>262500749.28999996</v>
      </c>
      <c r="V136" s="27">
        <f t="shared" si="37"/>
        <v>0</v>
      </c>
      <c r="W136" s="27">
        <f t="shared" si="37"/>
        <v>262500749.28999996</v>
      </c>
    </row>
    <row r="137" spans="1:23" ht="12.75" customHeight="1">
      <c r="A137" s="34"/>
      <c r="B137" s="30"/>
      <c r="C137" s="160"/>
      <c r="D137" s="31"/>
      <c r="E137" s="32"/>
      <c r="F137" s="32"/>
      <c r="G137" s="32"/>
      <c r="H137" s="32"/>
      <c r="I137" s="32"/>
      <c r="J137" s="32"/>
      <c r="K137" s="32"/>
      <c r="L137" s="32"/>
      <c r="M137" s="32"/>
      <c r="N137" s="32"/>
      <c r="O137" s="32"/>
      <c r="P137" s="32"/>
      <c r="Q137" s="32"/>
      <c r="R137" s="32"/>
      <c r="S137" s="32"/>
      <c r="T137" s="32"/>
      <c r="U137" s="161"/>
      <c r="V137" s="32"/>
      <c r="W137" s="32"/>
    </row>
    <row r="138" spans="1:23" s="170" customFormat="1" ht="12.75" customHeight="1">
      <c r="A138" s="29"/>
      <c r="B138" s="23" t="s">
        <v>1244</v>
      </c>
      <c r="C138" s="159"/>
      <c r="D138" s="24"/>
      <c r="E138" s="27">
        <f aca="true" t="shared" si="38" ref="E138:W138">+E125+E136</f>
        <v>33797592.129999995</v>
      </c>
      <c r="F138" s="27">
        <f t="shared" si="38"/>
        <v>4660.51</v>
      </c>
      <c r="G138" s="42">
        <f t="shared" si="38"/>
        <v>33802252.64</v>
      </c>
      <c r="H138" s="42">
        <f t="shared" si="38"/>
        <v>11033919.61</v>
      </c>
      <c r="I138" s="42">
        <f t="shared" si="38"/>
        <v>103422.12</v>
      </c>
      <c r="J138" s="42">
        <f t="shared" si="38"/>
        <v>3099452.19</v>
      </c>
      <c r="K138" s="42">
        <f t="shared" si="38"/>
        <v>3202874.31</v>
      </c>
      <c r="L138" s="42">
        <f t="shared" si="38"/>
        <v>0</v>
      </c>
      <c r="M138" s="42">
        <f t="shared" si="38"/>
        <v>35191726.03</v>
      </c>
      <c r="N138" s="42">
        <f t="shared" si="38"/>
        <v>35191726.03</v>
      </c>
      <c r="O138" s="42">
        <f t="shared" si="38"/>
        <v>11091100.36</v>
      </c>
      <c r="P138" s="42">
        <f t="shared" si="38"/>
        <v>5563728.01</v>
      </c>
      <c r="Q138" s="42">
        <f t="shared" si="38"/>
        <v>1193929.81</v>
      </c>
      <c r="R138" s="42">
        <f t="shared" si="38"/>
        <v>247301963.47</v>
      </c>
      <c r="S138" s="42">
        <f t="shared" si="38"/>
        <v>265150721.65</v>
      </c>
      <c r="T138" s="42">
        <f t="shared" si="38"/>
        <v>1622147.14</v>
      </c>
      <c r="U138" s="171">
        <f t="shared" si="38"/>
        <v>350003641.38</v>
      </c>
      <c r="V138" s="27">
        <f t="shared" si="38"/>
        <v>0</v>
      </c>
      <c r="W138" s="27">
        <f t="shared" si="38"/>
        <v>350003642.38</v>
      </c>
    </row>
    <row r="139" spans="1:22" ht="12.75">
      <c r="A139" s="34"/>
      <c r="C139" s="34"/>
      <c r="E139" s="34"/>
      <c r="F139" s="118"/>
      <c r="G139" s="34"/>
      <c r="H139" s="34"/>
      <c r="I139" s="34"/>
      <c r="J139" s="118"/>
      <c r="K139" s="34"/>
      <c r="L139" s="118"/>
      <c r="M139" s="29"/>
      <c r="N139" s="34"/>
      <c r="O139" s="34"/>
      <c r="P139" s="34"/>
      <c r="Q139" s="34"/>
      <c r="R139" s="34"/>
      <c r="S139" s="34"/>
      <c r="T139" s="34"/>
      <c r="U139" s="172"/>
      <c r="V139" s="34"/>
    </row>
    <row r="140" spans="5:18" ht="12.75">
      <c r="E140" s="118"/>
      <c r="F140" s="118"/>
      <c r="I140" s="118"/>
      <c r="J140" s="118"/>
      <c r="L140" s="118"/>
      <c r="Q140" s="118"/>
      <c r="R140" s="118"/>
    </row>
    <row r="141" spans="5:18" ht="12.75">
      <c r="E141" s="118"/>
      <c r="F141" s="118"/>
      <c r="I141" s="118"/>
      <c r="J141" s="118"/>
      <c r="L141" s="118"/>
      <c r="M141" s="34"/>
      <c r="O141" s="118"/>
      <c r="P141" s="118"/>
      <c r="Q141" s="118"/>
      <c r="R141" s="118"/>
    </row>
    <row r="142" spans="5:18" ht="12.75">
      <c r="E142" s="118"/>
      <c r="F142" s="118"/>
      <c r="I142" s="118"/>
      <c r="J142" s="118"/>
      <c r="L142" s="118"/>
      <c r="M142" s="29"/>
      <c r="O142" s="118"/>
      <c r="P142" s="118"/>
      <c r="Q142" s="118"/>
      <c r="R142" s="118"/>
    </row>
    <row r="143" spans="5:18" ht="12.75">
      <c r="E143" s="118"/>
      <c r="F143" s="118"/>
      <c r="I143" s="118"/>
      <c r="J143" s="118"/>
      <c r="L143" s="118"/>
      <c r="M143" s="34"/>
      <c r="O143" s="118"/>
      <c r="P143" s="118"/>
      <c r="Q143" s="118"/>
      <c r="R143" s="118"/>
    </row>
    <row r="144" spans="5:18" ht="12.75">
      <c r="E144" s="118"/>
      <c r="F144" s="118"/>
      <c r="I144" s="118"/>
      <c r="J144" s="118"/>
      <c r="L144" s="118"/>
      <c r="M144" s="29"/>
      <c r="O144" s="118"/>
      <c r="P144" s="118"/>
      <c r="Q144" s="118"/>
      <c r="R144" s="118"/>
    </row>
    <row r="145" spans="5:18" ht="12.75">
      <c r="E145" s="118"/>
      <c r="F145" s="118"/>
      <c r="I145" s="118"/>
      <c r="J145" s="118"/>
      <c r="L145" s="118"/>
      <c r="M145" s="34"/>
      <c r="O145" s="118"/>
      <c r="P145" s="118"/>
      <c r="Q145" s="118"/>
      <c r="R145" s="118"/>
    </row>
    <row r="146" spans="5:18" ht="12.75">
      <c r="E146" s="118"/>
      <c r="F146" s="118"/>
      <c r="I146" s="118"/>
      <c r="J146" s="118"/>
      <c r="L146" s="118"/>
      <c r="M146" s="34"/>
      <c r="O146" s="118"/>
      <c r="P146" s="118"/>
      <c r="Q146" s="118"/>
      <c r="R146" s="118"/>
    </row>
    <row r="147" spans="5:18" ht="12.75">
      <c r="E147" s="118"/>
      <c r="F147" s="118"/>
      <c r="I147" s="118"/>
      <c r="J147" s="118"/>
      <c r="L147" s="118"/>
      <c r="M147" s="34"/>
      <c r="O147" s="118"/>
      <c r="P147" s="118"/>
      <c r="Q147" s="118"/>
      <c r="R147" s="118"/>
    </row>
    <row r="148" spans="5:18" ht="12.75">
      <c r="E148" s="118"/>
      <c r="F148" s="118"/>
      <c r="I148" s="118"/>
      <c r="J148" s="118"/>
      <c r="L148" s="118"/>
      <c r="M148" s="29"/>
      <c r="O148" s="118"/>
      <c r="P148" s="118"/>
      <c r="Q148" s="118"/>
      <c r="R148" s="118"/>
    </row>
    <row r="149" spans="5:18" ht="12.75">
      <c r="E149" s="118"/>
      <c r="F149" s="118"/>
      <c r="I149" s="118"/>
      <c r="J149" s="118"/>
      <c r="L149" s="118"/>
      <c r="M149" s="29"/>
      <c r="O149" s="118"/>
      <c r="P149" s="118"/>
      <c r="Q149" s="118"/>
      <c r="R149" s="118"/>
    </row>
    <row r="150" spans="5:18" ht="12.75">
      <c r="E150" s="118"/>
      <c r="F150" s="118"/>
      <c r="I150" s="118"/>
      <c r="J150" s="118"/>
      <c r="L150" s="118"/>
      <c r="M150" s="29"/>
      <c r="O150" s="118"/>
      <c r="P150" s="118"/>
      <c r="Q150" s="118"/>
      <c r="R150" s="118"/>
    </row>
    <row r="151" spans="5:18" ht="12.75">
      <c r="E151" s="118"/>
      <c r="F151" s="118"/>
      <c r="I151" s="118"/>
      <c r="J151" s="118"/>
      <c r="L151" s="118"/>
      <c r="M151" s="29"/>
      <c r="O151" s="118"/>
      <c r="P151" s="118"/>
      <c r="Q151" s="118"/>
      <c r="R151" s="118"/>
    </row>
    <row r="152" spans="5:18" ht="12.75">
      <c r="E152" s="118"/>
      <c r="F152" s="118"/>
      <c r="I152" s="118"/>
      <c r="J152" s="118"/>
      <c r="L152" s="118"/>
      <c r="M152" s="29"/>
      <c r="O152" s="118"/>
      <c r="P152" s="118"/>
      <c r="Q152" s="118"/>
      <c r="R152" s="118"/>
    </row>
    <row r="153" spans="5:18" ht="12.75">
      <c r="E153" s="118"/>
      <c r="F153" s="118"/>
      <c r="I153" s="118"/>
      <c r="J153" s="118"/>
      <c r="L153" s="118"/>
      <c r="M153" s="29"/>
      <c r="O153" s="118"/>
      <c r="P153" s="118"/>
      <c r="Q153" s="118"/>
      <c r="R153" s="118"/>
    </row>
    <row r="154" spans="5:18" ht="12.75">
      <c r="E154" s="118"/>
      <c r="F154" s="118"/>
      <c r="I154" s="118"/>
      <c r="J154" s="118"/>
      <c r="L154" s="118"/>
      <c r="M154" s="29"/>
      <c r="O154" s="118"/>
      <c r="P154" s="118"/>
      <c r="Q154" s="118"/>
      <c r="R154" s="118"/>
    </row>
    <row r="155" spans="5:18" ht="12.75">
      <c r="E155" s="118"/>
      <c r="F155" s="118"/>
      <c r="I155" s="118"/>
      <c r="J155" s="118"/>
      <c r="L155" s="118"/>
      <c r="M155" s="29"/>
      <c r="O155" s="118"/>
      <c r="P155" s="118"/>
      <c r="Q155" s="118"/>
      <c r="R155" s="118"/>
    </row>
    <row r="156" spans="5:18" ht="12.75">
      <c r="E156" s="118"/>
      <c r="F156" s="118"/>
      <c r="I156" s="118"/>
      <c r="J156" s="118"/>
      <c r="L156" s="118"/>
      <c r="M156" s="34"/>
      <c r="O156" s="118"/>
      <c r="P156" s="118"/>
      <c r="Q156" s="118"/>
      <c r="R156" s="118"/>
    </row>
    <row r="157" spans="5:18" ht="12.75">
      <c r="E157" s="118"/>
      <c r="F157" s="118"/>
      <c r="I157" s="118"/>
      <c r="J157" s="118"/>
      <c r="L157" s="118"/>
      <c r="M157" s="29"/>
      <c r="O157" s="118"/>
      <c r="P157" s="118"/>
      <c r="Q157" s="118"/>
      <c r="R157" s="118"/>
    </row>
    <row r="158" spans="5:18" ht="12.75">
      <c r="E158" s="118"/>
      <c r="F158" s="118"/>
      <c r="I158" s="118"/>
      <c r="J158" s="118"/>
      <c r="L158" s="118"/>
      <c r="M158" s="34"/>
      <c r="O158" s="118"/>
      <c r="P158" s="118"/>
      <c r="Q158" s="118"/>
      <c r="R158" s="118"/>
    </row>
    <row r="159" spans="5:18" ht="12.75">
      <c r="E159" s="118"/>
      <c r="F159" s="118"/>
      <c r="I159" s="118"/>
      <c r="J159" s="118"/>
      <c r="L159" s="118"/>
      <c r="O159" s="118"/>
      <c r="P159" s="118"/>
      <c r="Q159" s="118"/>
      <c r="R159" s="118"/>
    </row>
    <row r="160" spans="5:18" ht="12.75">
      <c r="E160" s="118"/>
      <c r="F160" s="118"/>
      <c r="I160" s="118"/>
      <c r="J160" s="118"/>
      <c r="L160" s="118"/>
      <c r="O160" s="118"/>
      <c r="P160" s="118"/>
      <c r="Q160" s="118"/>
      <c r="R160" s="118"/>
    </row>
    <row r="161" spans="5:18" ht="12.75">
      <c r="E161" s="118"/>
      <c r="F161" s="118"/>
      <c r="I161" s="118"/>
      <c r="J161" s="118"/>
      <c r="L161" s="118"/>
      <c r="O161" s="118"/>
      <c r="P161" s="118"/>
      <c r="Q161" s="118"/>
      <c r="R161" s="118"/>
    </row>
    <row r="162" spans="5:18" ht="12.75">
      <c r="E162" s="118"/>
      <c r="F162" s="118"/>
      <c r="I162" s="118"/>
      <c r="J162" s="118"/>
      <c r="L162" s="118"/>
      <c r="O162" s="118"/>
      <c r="P162" s="118"/>
      <c r="Q162" s="118"/>
      <c r="R162" s="118"/>
    </row>
    <row r="163" spans="5:18" ht="12.75">
      <c r="E163" s="118"/>
      <c r="F163" s="118"/>
      <c r="I163" s="118"/>
      <c r="J163" s="118"/>
      <c r="L163" s="118"/>
      <c r="O163" s="118"/>
      <c r="P163" s="118"/>
      <c r="Q163" s="118"/>
      <c r="R163" s="118"/>
    </row>
    <row r="164" spans="5:18" ht="12.75">
      <c r="E164" s="118"/>
      <c r="F164" s="118"/>
      <c r="I164" s="118"/>
      <c r="J164" s="118"/>
      <c r="L164" s="118"/>
      <c r="O164" s="118"/>
      <c r="P164" s="118"/>
      <c r="Q164" s="118"/>
      <c r="R164" s="118"/>
    </row>
    <row r="165" spans="5:18" ht="12.75">
      <c r="E165" s="118"/>
      <c r="F165" s="118"/>
      <c r="I165" s="118"/>
      <c r="J165" s="118"/>
      <c r="L165" s="118"/>
      <c r="O165" s="118"/>
      <c r="P165" s="118"/>
      <c r="Q165" s="118"/>
      <c r="R165" s="118"/>
    </row>
    <row r="166" spans="5:18" ht="12.75">
      <c r="E166" s="118"/>
      <c r="F166" s="118"/>
      <c r="I166" s="118"/>
      <c r="J166" s="118"/>
      <c r="L166" s="118"/>
      <c r="O166" s="118"/>
      <c r="P166" s="118"/>
      <c r="Q166" s="118"/>
      <c r="R166" s="118"/>
    </row>
    <row r="167" spans="5:18" ht="12.75">
      <c r="E167" s="118"/>
      <c r="F167" s="118"/>
      <c r="I167" s="118"/>
      <c r="J167" s="118"/>
      <c r="L167" s="118"/>
      <c r="O167" s="118"/>
      <c r="P167" s="118"/>
      <c r="Q167" s="118"/>
      <c r="R167" s="118"/>
    </row>
    <row r="168" spans="5:18" ht="12.75">
      <c r="E168" s="118"/>
      <c r="F168" s="118"/>
      <c r="I168" s="118"/>
      <c r="J168" s="118"/>
      <c r="L168" s="118"/>
      <c r="O168" s="118"/>
      <c r="P168" s="118"/>
      <c r="Q168" s="118"/>
      <c r="R168" s="118"/>
    </row>
    <row r="169" spans="5:18" ht="12.75">
      <c r="E169" s="118"/>
      <c r="F169" s="118"/>
      <c r="I169" s="118"/>
      <c r="J169" s="118"/>
      <c r="L169" s="118"/>
      <c r="O169" s="118"/>
      <c r="P169" s="118"/>
      <c r="Q169" s="118"/>
      <c r="R169" s="118"/>
    </row>
    <row r="170" spans="5:18" ht="12.75">
      <c r="E170" s="118"/>
      <c r="F170" s="118"/>
      <c r="I170" s="118"/>
      <c r="J170" s="118"/>
      <c r="L170" s="118"/>
      <c r="O170" s="118"/>
      <c r="P170" s="118"/>
      <c r="Q170" s="118"/>
      <c r="R170" s="118"/>
    </row>
    <row r="171" spans="5:18" ht="12.75">
      <c r="E171" s="118"/>
      <c r="F171" s="118"/>
      <c r="I171" s="118"/>
      <c r="J171" s="118"/>
      <c r="L171" s="118"/>
      <c r="O171" s="118"/>
      <c r="P171" s="118"/>
      <c r="Q171" s="118"/>
      <c r="R171" s="118"/>
    </row>
    <row r="172" spans="5:18" ht="12.75">
      <c r="E172" s="118"/>
      <c r="F172" s="118"/>
      <c r="I172" s="118"/>
      <c r="J172" s="118"/>
      <c r="L172" s="118"/>
      <c r="O172" s="118"/>
      <c r="P172" s="118"/>
      <c r="Q172" s="118"/>
      <c r="R172" s="118"/>
    </row>
    <row r="173" spans="5:18" ht="12.75">
      <c r="E173" s="118"/>
      <c r="F173" s="118"/>
      <c r="I173" s="118"/>
      <c r="J173" s="118"/>
      <c r="L173" s="118"/>
      <c r="O173" s="118"/>
      <c r="P173" s="118"/>
      <c r="Q173" s="118"/>
      <c r="R173" s="118"/>
    </row>
    <row r="174" spans="5:18" ht="12.75">
      <c r="E174" s="118"/>
      <c r="F174" s="118"/>
      <c r="I174" s="118"/>
      <c r="J174" s="118"/>
      <c r="L174" s="118"/>
      <c r="O174" s="118"/>
      <c r="P174" s="118"/>
      <c r="Q174" s="118"/>
      <c r="R174" s="118"/>
    </row>
    <row r="175" spans="5:18" ht="12.75">
      <c r="E175" s="118"/>
      <c r="F175" s="118"/>
      <c r="I175" s="118"/>
      <c r="J175" s="118"/>
      <c r="L175" s="118"/>
      <c r="O175" s="118"/>
      <c r="P175" s="118"/>
      <c r="Q175" s="118"/>
      <c r="R175" s="118"/>
    </row>
    <row r="176" spans="5:18" ht="12.75">
      <c r="E176" s="118"/>
      <c r="F176" s="118"/>
      <c r="I176" s="118"/>
      <c r="J176" s="118"/>
      <c r="L176" s="118"/>
      <c r="O176" s="118"/>
      <c r="P176" s="118"/>
      <c r="Q176" s="118"/>
      <c r="R176" s="118"/>
    </row>
    <row r="177" spans="5:18" ht="12.75">
      <c r="E177" s="118"/>
      <c r="F177" s="118"/>
      <c r="I177" s="118"/>
      <c r="J177" s="118"/>
      <c r="L177" s="118"/>
      <c r="O177" s="118"/>
      <c r="P177" s="118"/>
      <c r="Q177" s="118"/>
      <c r="R177" s="118"/>
    </row>
    <row r="178" spans="5:18" ht="12.75">
      <c r="E178" s="118"/>
      <c r="F178" s="118"/>
      <c r="I178" s="118"/>
      <c r="J178" s="118"/>
      <c r="L178" s="118"/>
      <c r="O178" s="118"/>
      <c r="P178" s="118"/>
      <c r="Q178" s="118"/>
      <c r="R178" s="118"/>
    </row>
    <row r="179" spans="5:18" ht="12.75">
      <c r="E179" s="118"/>
      <c r="F179" s="118"/>
      <c r="I179" s="118"/>
      <c r="J179" s="118"/>
      <c r="L179" s="118"/>
      <c r="O179" s="118"/>
      <c r="P179" s="118"/>
      <c r="Q179" s="118"/>
      <c r="R179" s="118"/>
    </row>
    <row r="180" spans="5:18" ht="12.75">
      <c r="E180" s="118"/>
      <c r="F180" s="118"/>
      <c r="I180" s="118"/>
      <c r="J180" s="118"/>
      <c r="L180" s="118"/>
      <c r="O180" s="118"/>
      <c r="P180" s="118"/>
      <c r="Q180" s="118"/>
      <c r="R180" s="118"/>
    </row>
    <row r="181" spans="5:18" ht="12.75">
      <c r="E181" s="118"/>
      <c r="F181" s="118"/>
      <c r="I181" s="118"/>
      <c r="J181" s="118"/>
      <c r="L181" s="118"/>
      <c r="O181" s="118"/>
      <c r="P181" s="118"/>
      <c r="Q181" s="118"/>
      <c r="R181" s="118"/>
    </row>
    <row r="182" spans="5:18" ht="12.75">
      <c r="E182" s="118"/>
      <c r="F182" s="118"/>
      <c r="I182" s="118"/>
      <c r="J182" s="118"/>
      <c r="L182" s="118"/>
      <c r="O182" s="118"/>
      <c r="P182" s="118"/>
      <c r="Q182" s="118"/>
      <c r="R182" s="118"/>
    </row>
    <row r="183" spans="5:18" ht="12.75">
      <c r="E183" s="118"/>
      <c r="F183" s="118"/>
      <c r="I183" s="118"/>
      <c r="J183" s="118"/>
      <c r="L183" s="118"/>
      <c r="O183" s="118"/>
      <c r="P183" s="118"/>
      <c r="Q183" s="118"/>
      <c r="R183" s="118"/>
    </row>
    <row r="184" spans="5:18" ht="12.75">
      <c r="E184" s="118"/>
      <c r="F184" s="118"/>
      <c r="I184" s="118"/>
      <c r="J184" s="118"/>
      <c r="L184" s="118"/>
      <c r="O184" s="118"/>
      <c r="P184" s="118"/>
      <c r="Q184" s="118"/>
      <c r="R184" s="118"/>
    </row>
    <row r="185" spans="5:18" ht="12.75">
      <c r="E185" s="118"/>
      <c r="F185" s="118"/>
      <c r="I185" s="118"/>
      <c r="J185" s="118"/>
      <c r="L185" s="118"/>
      <c r="O185" s="118"/>
      <c r="P185" s="118"/>
      <c r="Q185" s="118"/>
      <c r="R185" s="118"/>
    </row>
    <row r="186" spans="5:18" ht="12.75">
      <c r="E186" s="118"/>
      <c r="F186" s="118"/>
      <c r="I186" s="118"/>
      <c r="J186" s="118"/>
      <c r="L186" s="118"/>
      <c r="O186" s="118"/>
      <c r="P186" s="118"/>
      <c r="Q186" s="118"/>
      <c r="R186" s="118"/>
    </row>
    <row r="187" spans="5:18" ht="12.75">
      <c r="E187" s="118"/>
      <c r="F187" s="118"/>
      <c r="I187" s="118"/>
      <c r="J187" s="118"/>
      <c r="L187" s="118"/>
      <c r="O187" s="118"/>
      <c r="P187" s="118"/>
      <c r="Q187" s="118"/>
      <c r="R187" s="118"/>
    </row>
    <row r="188" spans="5:18" ht="12.75">
      <c r="E188" s="118"/>
      <c r="F188" s="118"/>
      <c r="I188" s="118"/>
      <c r="J188" s="118"/>
      <c r="L188" s="118"/>
      <c r="O188" s="118"/>
      <c r="P188" s="118"/>
      <c r="Q188" s="118"/>
      <c r="R188" s="118"/>
    </row>
    <row r="189" spans="5:18" ht="12.75">
      <c r="E189" s="118"/>
      <c r="F189" s="118"/>
      <c r="I189" s="118"/>
      <c r="J189" s="118"/>
      <c r="L189" s="118"/>
      <c r="O189" s="118"/>
      <c r="P189" s="118"/>
      <c r="Q189" s="118"/>
      <c r="R189" s="118"/>
    </row>
    <row r="190" spans="5:18" ht="12.75">
      <c r="E190" s="118"/>
      <c r="F190" s="118"/>
      <c r="I190" s="118"/>
      <c r="J190" s="118"/>
      <c r="L190" s="118"/>
      <c r="O190" s="118"/>
      <c r="P190" s="118"/>
      <c r="Q190" s="118"/>
      <c r="R190" s="118"/>
    </row>
    <row r="191" spans="5:18" ht="12.75">
      <c r="E191" s="118"/>
      <c r="F191" s="118"/>
      <c r="I191" s="118"/>
      <c r="J191" s="118"/>
      <c r="L191" s="118"/>
      <c r="O191" s="118"/>
      <c r="P191" s="118"/>
      <c r="Q191" s="118"/>
      <c r="R191" s="118"/>
    </row>
    <row r="192" spans="5:18" ht="12.75">
      <c r="E192" s="118"/>
      <c r="F192" s="118"/>
      <c r="I192" s="118"/>
      <c r="J192" s="118"/>
      <c r="L192" s="118"/>
      <c r="O192" s="118"/>
      <c r="P192" s="118"/>
      <c r="Q192" s="118"/>
      <c r="R192" s="118"/>
    </row>
    <row r="193" spans="5:18" ht="12.75">
      <c r="E193" s="118"/>
      <c r="F193" s="118"/>
      <c r="I193" s="118"/>
      <c r="J193" s="118"/>
      <c r="L193" s="118"/>
      <c r="O193" s="118"/>
      <c r="P193" s="118"/>
      <c r="Q193" s="118"/>
      <c r="R193" s="118"/>
    </row>
    <row r="194" spans="5:18" ht="12.75">
      <c r="E194" s="118"/>
      <c r="F194" s="118"/>
      <c r="I194" s="118"/>
      <c r="J194" s="118"/>
      <c r="L194" s="118"/>
      <c r="O194" s="118"/>
      <c r="P194" s="118"/>
      <c r="Q194" s="118"/>
      <c r="R194" s="118"/>
    </row>
    <row r="195" spans="5:18" ht="12.75">
      <c r="E195" s="118"/>
      <c r="F195" s="118"/>
      <c r="I195" s="118"/>
      <c r="J195" s="118"/>
      <c r="L195" s="118"/>
      <c r="O195" s="118"/>
      <c r="P195" s="118"/>
      <c r="Q195" s="118"/>
      <c r="R195" s="118"/>
    </row>
    <row r="196" spans="5:18" ht="12.75">
      <c r="E196" s="118"/>
      <c r="F196" s="118"/>
      <c r="I196" s="118"/>
      <c r="J196" s="118"/>
      <c r="L196" s="118"/>
      <c r="O196" s="118"/>
      <c r="P196" s="118"/>
      <c r="Q196" s="118"/>
      <c r="R196" s="118"/>
    </row>
    <row r="197" spans="5:18" ht="12.75">
      <c r="E197" s="118"/>
      <c r="F197" s="118"/>
      <c r="I197" s="118"/>
      <c r="J197" s="118"/>
      <c r="L197" s="118"/>
      <c r="O197" s="118"/>
      <c r="P197" s="118"/>
      <c r="Q197" s="118"/>
      <c r="R197" s="118"/>
    </row>
    <row r="198" spans="5:18" ht="12.75">
      <c r="E198" s="118"/>
      <c r="F198" s="118"/>
      <c r="I198" s="118"/>
      <c r="J198" s="118"/>
      <c r="L198" s="118"/>
      <c r="O198" s="118"/>
      <c r="P198" s="118"/>
      <c r="Q198" s="118"/>
      <c r="R198" s="118"/>
    </row>
    <row r="199" spans="5:18" ht="12.75">
      <c r="E199" s="118"/>
      <c r="F199" s="118"/>
      <c r="I199" s="118"/>
      <c r="J199" s="118"/>
      <c r="L199" s="118"/>
      <c r="O199" s="118"/>
      <c r="P199" s="118"/>
      <c r="Q199" s="118"/>
      <c r="R199" s="118"/>
    </row>
    <row r="200" spans="5:18" ht="12.75">
      <c r="E200" s="118"/>
      <c r="F200" s="118"/>
      <c r="I200" s="118"/>
      <c r="J200" s="118"/>
      <c r="L200" s="118"/>
      <c r="O200" s="118"/>
      <c r="P200" s="118"/>
      <c r="Q200" s="118"/>
      <c r="R200" s="118"/>
    </row>
    <row r="201" spans="5:18" ht="12.75">
      <c r="E201" s="118"/>
      <c r="F201" s="118"/>
      <c r="I201" s="118"/>
      <c r="J201" s="118"/>
      <c r="L201" s="118"/>
      <c r="O201" s="118"/>
      <c r="P201" s="118"/>
      <c r="Q201" s="118"/>
      <c r="R201" s="118"/>
    </row>
    <row r="202" spans="5:18" ht="12.75">
      <c r="E202" s="118"/>
      <c r="F202" s="118"/>
      <c r="I202" s="118"/>
      <c r="J202" s="118"/>
      <c r="L202" s="118"/>
      <c r="O202" s="118"/>
      <c r="P202" s="118"/>
      <c r="Q202" s="118"/>
      <c r="R202" s="118"/>
    </row>
    <row r="203" spans="5:18" ht="12.75">
      <c r="E203" s="118"/>
      <c r="F203" s="118"/>
      <c r="I203" s="118"/>
      <c r="J203" s="118"/>
      <c r="L203" s="118"/>
      <c r="O203" s="118"/>
      <c r="P203" s="118"/>
      <c r="Q203" s="118"/>
      <c r="R203" s="118"/>
    </row>
    <row r="204" spans="5:18" ht="12.75">
      <c r="E204" s="118"/>
      <c r="F204" s="118"/>
      <c r="I204" s="118"/>
      <c r="J204" s="118"/>
      <c r="L204" s="118"/>
      <c r="O204" s="118"/>
      <c r="P204" s="118"/>
      <c r="Q204" s="118"/>
      <c r="R204" s="118"/>
    </row>
    <row r="205" spans="5:18" ht="12.75">
      <c r="E205" s="118"/>
      <c r="F205" s="118"/>
      <c r="I205" s="118"/>
      <c r="J205" s="118"/>
      <c r="L205" s="118"/>
      <c r="O205" s="118"/>
      <c r="P205" s="118"/>
      <c r="Q205" s="118"/>
      <c r="R205" s="118"/>
    </row>
    <row r="206" spans="5:18" ht="12.75">
      <c r="E206" s="118"/>
      <c r="F206" s="118"/>
      <c r="I206" s="118"/>
      <c r="J206" s="118"/>
      <c r="L206" s="118"/>
      <c r="O206" s="118"/>
      <c r="P206" s="118"/>
      <c r="Q206" s="118"/>
      <c r="R206" s="118"/>
    </row>
    <row r="207" spans="5:18" ht="12.75">
      <c r="E207" s="118"/>
      <c r="F207" s="118"/>
      <c r="I207" s="118"/>
      <c r="J207" s="118"/>
      <c r="L207" s="118"/>
      <c r="O207" s="118"/>
      <c r="P207" s="118"/>
      <c r="Q207" s="118"/>
      <c r="R207" s="118"/>
    </row>
    <row r="208" spans="5:18" ht="12.75">
      <c r="E208" s="118"/>
      <c r="F208" s="118"/>
      <c r="I208" s="118"/>
      <c r="J208" s="118"/>
      <c r="L208" s="118"/>
      <c r="O208" s="118"/>
      <c r="P208" s="118"/>
      <c r="Q208" s="118"/>
      <c r="R208" s="118"/>
    </row>
    <row r="209" spans="5:18" ht="12.75">
      <c r="E209" s="118"/>
      <c r="F209" s="118"/>
      <c r="I209" s="118"/>
      <c r="J209" s="118"/>
      <c r="L209" s="118"/>
      <c r="O209" s="118"/>
      <c r="P209" s="118"/>
      <c r="Q209" s="118"/>
      <c r="R209" s="118"/>
    </row>
    <row r="210" spans="5:18" ht="12.75">
      <c r="E210" s="118"/>
      <c r="F210" s="118"/>
      <c r="I210" s="118"/>
      <c r="J210" s="118"/>
      <c r="L210" s="118"/>
      <c r="O210" s="118"/>
      <c r="P210" s="118"/>
      <c r="Q210" s="118"/>
      <c r="R210" s="118"/>
    </row>
    <row r="211" spans="5:18" ht="12.75">
      <c r="E211" s="118"/>
      <c r="F211" s="118"/>
      <c r="I211" s="118"/>
      <c r="J211" s="118"/>
      <c r="L211" s="118"/>
      <c r="O211" s="118"/>
      <c r="P211" s="118"/>
      <c r="Q211" s="118"/>
      <c r="R211" s="118"/>
    </row>
    <row r="212" spans="5:18" ht="12.75">
      <c r="E212" s="118"/>
      <c r="F212" s="118"/>
      <c r="I212" s="118"/>
      <c r="J212" s="118"/>
      <c r="L212" s="118"/>
      <c r="O212" s="118"/>
      <c r="P212" s="118"/>
      <c r="Q212" s="118"/>
      <c r="R212" s="118"/>
    </row>
    <row r="213" spans="5:18" ht="12.75">
      <c r="E213" s="118"/>
      <c r="F213" s="118"/>
      <c r="I213" s="118"/>
      <c r="J213" s="118"/>
      <c r="L213" s="118"/>
      <c r="O213" s="118"/>
      <c r="P213" s="118"/>
      <c r="Q213" s="118"/>
      <c r="R213" s="118"/>
    </row>
    <row r="214" spans="5:18" ht="12.75">
      <c r="E214" s="118"/>
      <c r="F214" s="118"/>
      <c r="I214" s="118"/>
      <c r="J214" s="118"/>
      <c r="L214" s="118"/>
      <c r="O214" s="118"/>
      <c r="P214" s="118"/>
      <c r="Q214" s="118"/>
      <c r="R214" s="118"/>
    </row>
    <row r="215" spans="5:18" ht="12.75">
      <c r="E215" s="118"/>
      <c r="F215" s="118"/>
      <c r="I215" s="118"/>
      <c r="J215" s="118"/>
      <c r="L215" s="118"/>
      <c r="O215" s="118"/>
      <c r="P215" s="118"/>
      <c r="Q215" s="118"/>
      <c r="R215" s="118"/>
    </row>
    <row r="216" spans="5:18" ht="12.75">
      <c r="E216" s="118"/>
      <c r="F216" s="118"/>
      <c r="I216" s="118"/>
      <c r="J216" s="118"/>
      <c r="L216" s="118"/>
      <c r="O216" s="118"/>
      <c r="P216" s="118"/>
      <c r="Q216" s="118"/>
      <c r="R216" s="118"/>
    </row>
    <row r="217" spans="5:18" ht="12.75">
      <c r="E217" s="118"/>
      <c r="F217" s="118"/>
      <c r="I217" s="118"/>
      <c r="J217" s="118"/>
      <c r="L217" s="118"/>
      <c r="O217" s="118"/>
      <c r="P217" s="118"/>
      <c r="Q217" s="118"/>
      <c r="R217" s="118"/>
    </row>
    <row r="218" spans="5:18" ht="12.75">
      <c r="E218" s="118"/>
      <c r="F218" s="118"/>
      <c r="I218" s="118"/>
      <c r="J218" s="118"/>
      <c r="L218" s="118"/>
      <c r="O218" s="118"/>
      <c r="P218" s="118"/>
      <c r="Q218" s="118"/>
      <c r="R218" s="118"/>
    </row>
    <row r="219" spans="5:18" ht="12.75">
      <c r="E219" s="118"/>
      <c r="F219" s="118"/>
      <c r="I219" s="118"/>
      <c r="J219" s="118"/>
      <c r="L219" s="118"/>
      <c r="O219" s="118"/>
      <c r="P219" s="118"/>
      <c r="Q219" s="118"/>
      <c r="R219" s="118"/>
    </row>
    <row r="220" spans="5:18" ht="12.75">
      <c r="E220" s="118"/>
      <c r="F220" s="118"/>
      <c r="I220" s="118"/>
      <c r="J220" s="118"/>
      <c r="L220" s="118"/>
      <c r="O220" s="118"/>
      <c r="P220" s="118"/>
      <c r="Q220" s="118"/>
      <c r="R220" s="118"/>
    </row>
    <row r="221" spans="5:18" ht="12.75">
      <c r="E221" s="118"/>
      <c r="F221" s="118"/>
      <c r="I221" s="118"/>
      <c r="J221" s="118"/>
      <c r="L221" s="118"/>
      <c r="O221" s="118"/>
      <c r="P221" s="118"/>
      <c r="Q221" s="118"/>
      <c r="R221" s="118"/>
    </row>
    <row r="222" spans="5:18" ht="12.75">
      <c r="E222" s="118"/>
      <c r="F222" s="118"/>
      <c r="I222" s="118"/>
      <c r="J222" s="118"/>
      <c r="L222" s="118"/>
      <c r="O222" s="118"/>
      <c r="P222" s="118"/>
      <c r="Q222" s="118"/>
      <c r="R222" s="118"/>
    </row>
    <row r="223" spans="5:18" ht="12.75">
      <c r="E223" s="118"/>
      <c r="F223" s="118"/>
      <c r="I223" s="118"/>
      <c r="J223" s="118"/>
      <c r="L223" s="118"/>
      <c r="O223" s="118"/>
      <c r="P223" s="118"/>
      <c r="Q223" s="118"/>
      <c r="R223" s="118"/>
    </row>
    <row r="224" spans="5:18" ht="12.75">
      <c r="E224" s="118"/>
      <c r="F224" s="118"/>
      <c r="I224" s="118"/>
      <c r="J224" s="118"/>
      <c r="L224" s="118"/>
      <c r="O224" s="118"/>
      <c r="P224" s="118"/>
      <c r="Q224" s="118"/>
      <c r="R224" s="118"/>
    </row>
    <row r="225" spans="5:18" ht="12.75">
      <c r="E225" s="118"/>
      <c r="F225" s="118"/>
      <c r="I225" s="118"/>
      <c r="J225" s="118"/>
      <c r="L225" s="118"/>
      <c r="O225" s="118"/>
      <c r="P225" s="118"/>
      <c r="Q225" s="118"/>
      <c r="R225" s="118"/>
    </row>
    <row r="226" spans="5:18" ht="12.75">
      <c r="E226" s="118"/>
      <c r="F226" s="118"/>
      <c r="I226" s="118"/>
      <c r="J226" s="118"/>
      <c r="L226" s="118"/>
      <c r="O226" s="118"/>
      <c r="P226" s="118"/>
      <c r="Q226" s="118"/>
      <c r="R226" s="118"/>
    </row>
    <row r="227" spans="5:18" ht="12.75">
      <c r="E227" s="118"/>
      <c r="F227" s="118"/>
      <c r="I227" s="118"/>
      <c r="J227" s="118"/>
      <c r="L227" s="118"/>
      <c r="O227" s="118"/>
      <c r="P227" s="118"/>
      <c r="Q227" s="118"/>
      <c r="R227" s="118"/>
    </row>
    <row r="228" spans="5:18" ht="12.75">
      <c r="E228" s="118"/>
      <c r="F228" s="118"/>
      <c r="I228" s="118"/>
      <c r="J228" s="118"/>
      <c r="L228" s="118"/>
      <c r="O228" s="118"/>
      <c r="P228" s="118"/>
      <c r="Q228" s="118"/>
      <c r="R228" s="118"/>
    </row>
    <row r="229" spans="5:18" ht="12.75">
      <c r="E229" s="118"/>
      <c r="F229" s="118"/>
      <c r="I229" s="118"/>
      <c r="J229" s="118"/>
      <c r="L229" s="118"/>
      <c r="O229" s="118"/>
      <c r="P229" s="118"/>
      <c r="Q229" s="118"/>
      <c r="R229" s="118"/>
    </row>
    <row r="230" spans="5:18" ht="12.75">
      <c r="E230" s="118"/>
      <c r="F230" s="118"/>
      <c r="I230" s="118"/>
      <c r="J230" s="118"/>
      <c r="L230" s="118"/>
      <c r="O230" s="118"/>
      <c r="P230" s="118"/>
      <c r="Q230" s="118"/>
      <c r="R230" s="118"/>
    </row>
    <row r="231" spans="5:18" ht="12.75">
      <c r="E231" s="118"/>
      <c r="F231" s="118"/>
      <c r="I231" s="118"/>
      <c r="J231" s="118"/>
      <c r="L231" s="118"/>
      <c r="O231" s="118"/>
      <c r="P231" s="118"/>
      <c r="Q231" s="118"/>
      <c r="R231" s="118"/>
    </row>
    <row r="232" spans="5:18" ht="12.75">
      <c r="E232" s="118"/>
      <c r="F232" s="118"/>
      <c r="I232" s="118"/>
      <c r="J232" s="118"/>
      <c r="L232" s="118"/>
      <c r="O232" s="118"/>
      <c r="P232" s="118"/>
      <c r="Q232" s="118"/>
      <c r="R232" s="118"/>
    </row>
    <row r="233" spans="5:18" ht="12.75">
      <c r="E233" s="118"/>
      <c r="F233" s="118"/>
      <c r="I233" s="118"/>
      <c r="J233" s="118"/>
      <c r="L233" s="118"/>
      <c r="O233" s="118"/>
      <c r="P233" s="118"/>
      <c r="Q233" s="118"/>
      <c r="R233" s="118"/>
    </row>
    <row r="234" spans="5:18" ht="12.75">
      <c r="E234" s="118"/>
      <c r="F234" s="118"/>
      <c r="I234" s="118"/>
      <c r="J234" s="118"/>
      <c r="L234" s="118"/>
      <c r="O234" s="118"/>
      <c r="P234" s="118"/>
      <c r="Q234" s="118"/>
      <c r="R234" s="118"/>
    </row>
    <row r="235" spans="5:18" ht="12.75">
      <c r="E235" s="118"/>
      <c r="F235" s="118"/>
      <c r="I235" s="118"/>
      <c r="J235" s="118"/>
      <c r="L235" s="118"/>
      <c r="O235" s="118"/>
      <c r="P235" s="118"/>
      <c r="Q235" s="118"/>
      <c r="R235" s="118"/>
    </row>
    <row r="236" spans="5:18" ht="12.75">
      <c r="E236" s="118"/>
      <c r="F236" s="118"/>
      <c r="I236" s="118"/>
      <c r="J236" s="118"/>
      <c r="L236" s="118"/>
      <c r="O236" s="118"/>
      <c r="P236" s="118"/>
      <c r="Q236" s="118"/>
      <c r="R236" s="118"/>
    </row>
    <row r="237" spans="5:18" ht="12.75">
      <c r="E237" s="118"/>
      <c r="F237" s="118"/>
      <c r="I237" s="118"/>
      <c r="J237" s="118"/>
      <c r="L237" s="118"/>
      <c r="O237" s="118"/>
      <c r="P237" s="118"/>
      <c r="Q237" s="118"/>
      <c r="R237" s="118"/>
    </row>
    <row r="238" spans="5:18" ht="12.75">
      <c r="E238" s="118"/>
      <c r="F238" s="118"/>
      <c r="I238" s="118"/>
      <c r="J238" s="118"/>
      <c r="L238" s="118"/>
      <c r="O238" s="118"/>
      <c r="P238" s="118"/>
      <c r="Q238" s="118"/>
      <c r="R238" s="118"/>
    </row>
    <row r="239" spans="5:18" ht="12.75">
      <c r="E239" s="118"/>
      <c r="F239" s="118"/>
      <c r="I239" s="118"/>
      <c r="J239" s="118"/>
      <c r="L239" s="118"/>
      <c r="O239" s="118"/>
      <c r="P239" s="118"/>
      <c r="Q239" s="118"/>
      <c r="R239" s="118"/>
    </row>
    <row r="240" spans="5:18" ht="12.75">
      <c r="E240" s="118"/>
      <c r="F240" s="118"/>
      <c r="I240" s="118"/>
      <c r="J240" s="118"/>
      <c r="L240" s="118"/>
      <c r="O240" s="118"/>
      <c r="P240" s="118"/>
      <c r="Q240" s="118"/>
      <c r="R240" s="118"/>
    </row>
    <row r="241" spans="5:18" ht="12.75">
      <c r="E241" s="118"/>
      <c r="F241" s="118"/>
      <c r="I241" s="118"/>
      <c r="J241" s="118"/>
      <c r="L241" s="118"/>
      <c r="O241" s="118"/>
      <c r="P241" s="118"/>
      <c r="Q241" s="118"/>
      <c r="R241" s="118"/>
    </row>
    <row r="242" spans="5:18" ht="12.75">
      <c r="E242" s="118"/>
      <c r="F242" s="118"/>
      <c r="I242" s="118"/>
      <c r="J242" s="118"/>
      <c r="L242" s="118"/>
      <c r="O242" s="118"/>
      <c r="P242" s="118"/>
      <c r="Q242" s="118"/>
      <c r="R242" s="118"/>
    </row>
    <row r="243" spans="5:18" ht="12.75">
      <c r="E243" s="118"/>
      <c r="F243" s="118"/>
      <c r="I243" s="118"/>
      <c r="J243" s="118"/>
      <c r="L243" s="118"/>
      <c r="O243" s="118"/>
      <c r="P243" s="118"/>
      <c r="Q243" s="118"/>
      <c r="R243" s="118"/>
    </row>
    <row r="244" spans="5:18" ht="12.75">
      <c r="E244" s="118"/>
      <c r="F244" s="118"/>
      <c r="I244" s="118"/>
      <c r="J244" s="118"/>
      <c r="L244" s="118"/>
      <c r="O244" s="118"/>
      <c r="P244" s="118"/>
      <c r="Q244" s="118"/>
      <c r="R244" s="118"/>
    </row>
    <row r="245" spans="5:18" ht="12.75">
      <c r="E245" s="118"/>
      <c r="F245" s="118"/>
      <c r="I245" s="118"/>
      <c r="J245" s="118"/>
      <c r="L245" s="118"/>
      <c r="O245" s="118"/>
      <c r="P245" s="118"/>
      <c r="Q245" s="118"/>
      <c r="R245" s="118"/>
    </row>
    <row r="246" spans="5:18" ht="12.75">
      <c r="E246" s="118"/>
      <c r="F246" s="118"/>
      <c r="I246" s="118"/>
      <c r="J246" s="118"/>
      <c r="L246" s="118"/>
      <c r="O246" s="118"/>
      <c r="P246" s="118"/>
      <c r="Q246" s="118"/>
      <c r="R246" s="118"/>
    </row>
    <row r="247" spans="5:18" ht="12.75">
      <c r="E247" s="118"/>
      <c r="F247" s="118"/>
      <c r="I247" s="118"/>
      <c r="J247" s="118"/>
      <c r="L247" s="118"/>
      <c r="O247" s="118"/>
      <c r="P247" s="118"/>
      <c r="Q247" s="118"/>
      <c r="R247" s="118"/>
    </row>
    <row r="248" spans="5:18" ht="12.75">
      <c r="E248" s="118"/>
      <c r="F248" s="118"/>
      <c r="I248" s="118"/>
      <c r="J248" s="118"/>
      <c r="L248" s="118"/>
      <c r="O248" s="118"/>
      <c r="P248" s="118"/>
      <c r="Q248" s="118"/>
      <c r="R248" s="118"/>
    </row>
    <row r="249" spans="5:18" ht="12.75">
      <c r="E249" s="118"/>
      <c r="F249" s="118"/>
      <c r="I249" s="118"/>
      <c r="J249" s="118"/>
      <c r="L249" s="118"/>
      <c r="O249" s="118"/>
      <c r="P249" s="118"/>
      <c r="Q249" s="118"/>
      <c r="R249" s="118"/>
    </row>
    <row r="250" spans="5:18" ht="12.75">
      <c r="E250" s="118"/>
      <c r="F250" s="118"/>
      <c r="I250" s="118"/>
      <c r="J250" s="118"/>
      <c r="L250" s="118"/>
      <c r="O250" s="118"/>
      <c r="P250" s="118"/>
      <c r="Q250" s="118"/>
      <c r="R250" s="118"/>
    </row>
    <row r="251" spans="5:18" ht="12.75">
      <c r="E251" s="118"/>
      <c r="F251" s="118"/>
      <c r="I251" s="118"/>
      <c r="J251" s="118"/>
      <c r="L251" s="118"/>
      <c r="O251" s="118"/>
      <c r="P251" s="118"/>
      <c r="Q251" s="118"/>
      <c r="R251" s="118"/>
    </row>
    <row r="252" spans="5:18" ht="12.75">
      <c r="E252" s="118"/>
      <c r="F252" s="118"/>
      <c r="I252" s="118"/>
      <c r="J252" s="118"/>
      <c r="L252" s="118"/>
      <c r="O252" s="118"/>
      <c r="P252" s="118"/>
      <c r="Q252" s="118"/>
      <c r="R252" s="118"/>
    </row>
    <row r="253" spans="5:18" ht="12.75">
      <c r="E253" s="118"/>
      <c r="F253" s="118"/>
      <c r="I253" s="118"/>
      <c r="J253" s="118"/>
      <c r="L253" s="118"/>
      <c r="O253" s="118"/>
      <c r="P253" s="118"/>
      <c r="Q253" s="118"/>
      <c r="R253" s="118"/>
    </row>
    <row r="254" spans="5:18" ht="12.75">
      <c r="E254" s="118"/>
      <c r="F254" s="118"/>
      <c r="I254" s="118"/>
      <c r="J254" s="118"/>
      <c r="L254" s="118"/>
      <c r="O254" s="118"/>
      <c r="P254" s="118"/>
      <c r="Q254" s="118"/>
      <c r="R254" s="118"/>
    </row>
    <row r="255" spans="5:18" ht="12.75">
      <c r="E255" s="118"/>
      <c r="F255" s="118"/>
      <c r="I255" s="118"/>
      <c r="J255" s="118"/>
      <c r="L255" s="118"/>
      <c r="O255" s="118"/>
      <c r="P255" s="118"/>
      <c r="Q255" s="118"/>
      <c r="R255" s="118"/>
    </row>
    <row r="256" spans="5:18" ht="12.75">
      <c r="E256" s="118"/>
      <c r="F256" s="118"/>
      <c r="I256" s="118"/>
      <c r="J256" s="118"/>
      <c r="L256" s="118"/>
      <c r="O256" s="118"/>
      <c r="P256" s="118"/>
      <c r="Q256" s="118"/>
      <c r="R256" s="118"/>
    </row>
    <row r="257" spans="5:18" ht="12.75">
      <c r="E257" s="118"/>
      <c r="F257" s="118"/>
      <c r="I257" s="118"/>
      <c r="J257" s="118"/>
      <c r="L257" s="118"/>
      <c r="O257" s="118"/>
      <c r="P257" s="118"/>
      <c r="Q257" s="118"/>
      <c r="R257" s="118"/>
    </row>
    <row r="258" spans="5:18" ht="12.75">
      <c r="E258" s="118"/>
      <c r="F258" s="118"/>
      <c r="I258" s="118"/>
      <c r="J258" s="118"/>
      <c r="L258" s="118"/>
      <c r="O258" s="118"/>
      <c r="P258" s="118"/>
      <c r="Q258" s="118"/>
      <c r="R258" s="118"/>
    </row>
    <row r="259" spans="5:18" ht="12.75">
      <c r="E259" s="118"/>
      <c r="F259" s="118"/>
      <c r="I259" s="118"/>
      <c r="J259" s="118"/>
      <c r="L259" s="118"/>
      <c r="O259" s="118"/>
      <c r="P259" s="118"/>
      <c r="Q259" s="118"/>
      <c r="R259" s="118"/>
    </row>
    <row r="260" spans="5:18" ht="12.75">
      <c r="E260" s="118"/>
      <c r="F260" s="118"/>
      <c r="I260" s="118"/>
      <c r="J260" s="118"/>
      <c r="L260" s="118"/>
      <c r="O260" s="118"/>
      <c r="P260" s="118"/>
      <c r="Q260" s="118"/>
      <c r="R260" s="118"/>
    </row>
    <row r="261" spans="5:18" ht="12.75">
      <c r="E261" s="118"/>
      <c r="F261" s="118"/>
      <c r="I261" s="118"/>
      <c r="J261" s="118"/>
      <c r="L261" s="118"/>
      <c r="O261" s="118"/>
      <c r="P261" s="118"/>
      <c r="Q261" s="118"/>
      <c r="R261" s="118"/>
    </row>
    <row r="262" spans="5:18" ht="12.75">
      <c r="E262" s="118"/>
      <c r="F262" s="118"/>
      <c r="I262" s="118"/>
      <c r="J262" s="118"/>
      <c r="L262" s="118"/>
      <c r="O262" s="118"/>
      <c r="P262" s="118"/>
      <c r="Q262" s="118"/>
      <c r="R262" s="118"/>
    </row>
    <row r="263" spans="5:18" ht="12.75">
      <c r="E263" s="118"/>
      <c r="F263" s="118"/>
      <c r="I263" s="118"/>
      <c r="J263" s="118"/>
      <c r="L263" s="118"/>
      <c r="O263" s="118"/>
      <c r="P263" s="118"/>
      <c r="Q263" s="118"/>
      <c r="R263" s="118"/>
    </row>
    <row r="264" spans="5:18" ht="12.75">
      <c r="E264" s="118"/>
      <c r="F264" s="118"/>
      <c r="I264" s="118"/>
      <c r="J264" s="118"/>
      <c r="L264" s="118"/>
      <c r="O264" s="118"/>
      <c r="P264" s="118"/>
      <c r="Q264" s="118"/>
      <c r="R264" s="118"/>
    </row>
    <row r="265" spans="5:18" ht="12.75">
      <c r="E265" s="118"/>
      <c r="F265" s="118"/>
      <c r="I265" s="118"/>
      <c r="J265" s="118"/>
      <c r="L265" s="118"/>
      <c r="O265" s="118"/>
      <c r="P265" s="118"/>
      <c r="Q265" s="118"/>
      <c r="R265" s="118"/>
    </row>
    <row r="266" spans="5:18" ht="12.75">
      <c r="E266" s="118"/>
      <c r="F266" s="118"/>
      <c r="I266" s="118"/>
      <c r="J266" s="118"/>
      <c r="L266" s="118"/>
      <c r="O266" s="118"/>
      <c r="P266" s="118"/>
      <c r="Q266" s="118"/>
      <c r="R266" s="118"/>
    </row>
    <row r="267" spans="5:18" ht="12.75">
      <c r="E267" s="118"/>
      <c r="F267" s="118"/>
      <c r="I267" s="118"/>
      <c r="J267" s="118"/>
      <c r="L267" s="118"/>
      <c r="O267" s="118"/>
      <c r="P267" s="118"/>
      <c r="Q267" s="118"/>
      <c r="R267" s="118"/>
    </row>
    <row r="268" spans="5:18" ht="12.75">
      <c r="E268" s="118"/>
      <c r="F268" s="118"/>
      <c r="I268" s="118"/>
      <c r="J268" s="118"/>
      <c r="L268" s="118"/>
      <c r="O268" s="118"/>
      <c r="P268" s="118"/>
      <c r="Q268" s="118"/>
      <c r="R268" s="118"/>
    </row>
    <row r="269" spans="5:18" ht="12.75">
      <c r="E269" s="118"/>
      <c r="F269" s="118"/>
      <c r="I269" s="118"/>
      <c r="J269" s="118"/>
      <c r="L269" s="118"/>
      <c r="O269" s="118"/>
      <c r="P269" s="118"/>
      <c r="Q269" s="118"/>
      <c r="R269" s="118"/>
    </row>
    <row r="270" spans="5:18" ht="12.75">
      <c r="E270" s="118"/>
      <c r="F270" s="118"/>
      <c r="I270" s="118"/>
      <c r="J270" s="118"/>
      <c r="L270" s="118"/>
      <c r="O270" s="118"/>
      <c r="P270" s="118"/>
      <c r="Q270" s="118"/>
      <c r="R270" s="118"/>
    </row>
    <row r="271" spans="5:18" ht="12.75">
      <c r="E271" s="118"/>
      <c r="F271" s="118"/>
      <c r="I271" s="118"/>
      <c r="J271" s="118"/>
      <c r="L271" s="118"/>
      <c r="O271" s="118"/>
      <c r="P271" s="118"/>
      <c r="Q271" s="118"/>
      <c r="R271" s="118"/>
    </row>
    <row r="272" spans="5:18" ht="12.75">
      <c r="E272" s="118"/>
      <c r="F272" s="118"/>
      <c r="I272" s="118"/>
      <c r="J272" s="118"/>
      <c r="L272" s="118"/>
      <c r="O272" s="118"/>
      <c r="P272" s="118"/>
      <c r="Q272" s="118"/>
      <c r="R272" s="118"/>
    </row>
    <row r="273" spans="5:18" ht="12.75">
      <c r="E273" s="118"/>
      <c r="F273" s="118"/>
      <c r="I273" s="118"/>
      <c r="J273" s="118"/>
      <c r="L273" s="118"/>
      <c r="O273" s="118"/>
      <c r="P273" s="118"/>
      <c r="Q273" s="118"/>
      <c r="R273" s="118"/>
    </row>
    <row r="274" spans="5:18" ht="12.75">
      <c r="E274" s="118"/>
      <c r="F274" s="118"/>
      <c r="I274" s="118"/>
      <c r="J274" s="118"/>
      <c r="L274" s="118"/>
      <c r="O274" s="118"/>
      <c r="P274" s="118"/>
      <c r="Q274" s="118"/>
      <c r="R274" s="118"/>
    </row>
    <row r="275" spans="5:18" ht="12.75">
      <c r="E275" s="118"/>
      <c r="F275" s="118"/>
      <c r="I275" s="118"/>
      <c r="J275" s="118"/>
      <c r="L275" s="118"/>
      <c r="O275" s="118"/>
      <c r="P275" s="118"/>
      <c r="Q275" s="118"/>
      <c r="R275" s="118"/>
    </row>
    <row r="276" spans="5:18" ht="12.75">
      <c r="E276" s="118"/>
      <c r="F276" s="118"/>
      <c r="I276" s="118"/>
      <c r="J276" s="118"/>
      <c r="L276" s="118"/>
      <c r="O276" s="118"/>
      <c r="P276" s="118"/>
      <c r="Q276" s="118"/>
      <c r="R276" s="118"/>
    </row>
    <row r="277" spans="5:18" ht="12.75">
      <c r="E277" s="118"/>
      <c r="F277" s="118"/>
      <c r="I277" s="118"/>
      <c r="J277" s="118"/>
      <c r="L277" s="118"/>
      <c r="O277" s="118"/>
      <c r="P277" s="118"/>
      <c r="Q277" s="118"/>
      <c r="R277" s="118"/>
    </row>
    <row r="278" spans="5:18" ht="12.75">
      <c r="E278" s="118"/>
      <c r="F278" s="118"/>
      <c r="I278" s="118"/>
      <c r="J278" s="118"/>
      <c r="L278" s="118"/>
      <c r="O278" s="118"/>
      <c r="P278" s="118"/>
      <c r="Q278" s="118"/>
      <c r="R278" s="118"/>
    </row>
    <row r="279" spans="5:18" ht="12.75">
      <c r="E279" s="118"/>
      <c r="F279" s="118"/>
      <c r="I279" s="118"/>
      <c r="J279" s="118"/>
      <c r="L279" s="118"/>
      <c r="O279" s="118"/>
      <c r="P279" s="118"/>
      <c r="Q279" s="118"/>
      <c r="R279" s="118"/>
    </row>
    <row r="280" spans="5:18" ht="12.75">
      <c r="E280" s="118"/>
      <c r="F280" s="118"/>
      <c r="I280" s="118"/>
      <c r="J280" s="118"/>
      <c r="L280" s="118"/>
      <c r="O280" s="118"/>
      <c r="P280" s="118"/>
      <c r="Q280" s="118"/>
      <c r="R280" s="118"/>
    </row>
    <row r="281" spans="5:18" ht="12.75">
      <c r="E281" s="118"/>
      <c r="F281" s="118"/>
      <c r="I281" s="118"/>
      <c r="J281" s="118"/>
      <c r="L281" s="118"/>
      <c r="O281" s="118"/>
      <c r="P281" s="118"/>
      <c r="Q281" s="118"/>
      <c r="R281" s="118"/>
    </row>
    <row r="282" spans="5:18" ht="12.75">
      <c r="E282" s="118"/>
      <c r="F282" s="118"/>
      <c r="I282" s="118"/>
      <c r="J282" s="118"/>
      <c r="L282" s="118"/>
      <c r="O282" s="118"/>
      <c r="P282" s="118"/>
      <c r="Q282" s="118"/>
      <c r="R282" s="118"/>
    </row>
    <row r="283" spans="5:18" ht="12.75">
      <c r="E283" s="118"/>
      <c r="F283" s="118"/>
      <c r="I283" s="118"/>
      <c r="J283" s="118"/>
      <c r="L283" s="118"/>
      <c r="O283" s="118"/>
      <c r="P283" s="118"/>
      <c r="Q283" s="118"/>
      <c r="R283" s="118"/>
    </row>
    <row r="284" spans="5:18" ht="12.75">
      <c r="E284" s="118"/>
      <c r="F284" s="118"/>
      <c r="I284" s="118"/>
      <c r="J284" s="118"/>
      <c r="L284" s="118"/>
      <c r="O284" s="118"/>
      <c r="P284" s="118"/>
      <c r="Q284" s="118"/>
      <c r="R284" s="118"/>
    </row>
    <row r="285" spans="5:18" ht="12.75">
      <c r="E285" s="118"/>
      <c r="F285" s="118"/>
      <c r="I285" s="118"/>
      <c r="J285" s="118"/>
      <c r="L285" s="118"/>
      <c r="O285" s="118"/>
      <c r="P285" s="118"/>
      <c r="Q285" s="118"/>
      <c r="R285" s="118"/>
    </row>
    <row r="286" spans="5:18" ht="12.75">
      <c r="E286" s="118"/>
      <c r="F286" s="118"/>
      <c r="I286" s="118"/>
      <c r="J286" s="118"/>
      <c r="L286" s="118"/>
      <c r="O286" s="118"/>
      <c r="P286" s="118"/>
      <c r="Q286" s="118"/>
      <c r="R286" s="118"/>
    </row>
    <row r="287" spans="5:18" ht="12.75">
      <c r="E287" s="118"/>
      <c r="F287" s="118"/>
      <c r="I287" s="118"/>
      <c r="J287" s="118"/>
      <c r="L287" s="118"/>
      <c r="O287" s="118"/>
      <c r="P287" s="118"/>
      <c r="Q287" s="118"/>
      <c r="R287" s="118"/>
    </row>
    <row r="288" spans="5:18" ht="12.75">
      <c r="E288" s="118"/>
      <c r="F288" s="118"/>
      <c r="I288" s="118"/>
      <c r="J288" s="118"/>
      <c r="L288" s="118"/>
      <c r="O288" s="118"/>
      <c r="P288" s="118"/>
      <c r="Q288" s="118"/>
      <c r="R288" s="118"/>
    </row>
    <row r="289" spans="5:18" ht="12.75">
      <c r="E289" s="118"/>
      <c r="F289" s="118"/>
      <c r="I289" s="118"/>
      <c r="J289" s="118"/>
      <c r="L289" s="118"/>
      <c r="O289" s="118"/>
      <c r="P289" s="118"/>
      <c r="Q289" s="118"/>
      <c r="R289" s="118"/>
    </row>
    <row r="290" spans="5:18" ht="12.75">
      <c r="E290" s="118"/>
      <c r="F290" s="118"/>
      <c r="I290" s="118"/>
      <c r="J290" s="118"/>
      <c r="L290" s="118"/>
      <c r="O290" s="118"/>
      <c r="P290" s="118"/>
      <c r="Q290" s="118"/>
      <c r="R290" s="118"/>
    </row>
    <row r="291" spans="5:18" ht="12.75">
      <c r="E291" s="118"/>
      <c r="F291" s="118"/>
      <c r="I291" s="118"/>
      <c r="J291" s="118"/>
      <c r="L291" s="118"/>
      <c r="O291" s="118"/>
      <c r="P291" s="118"/>
      <c r="Q291" s="118"/>
      <c r="R291" s="118"/>
    </row>
    <row r="292" spans="5:18" ht="12.75">
      <c r="E292" s="118"/>
      <c r="F292" s="118"/>
      <c r="I292" s="118"/>
      <c r="J292" s="118"/>
      <c r="L292" s="118"/>
      <c r="O292" s="118"/>
      <c r="P292" s="118"/>
      <c r="Q292" s="118"/>
      <c r="R292" s="118"/>
    </row>
    <row r="293" spans="5:18" ht="12.75">
      <c r="E293" s="118"/>
      <c r="F293" s="118"/>
      <c r="I293" s="118"/>
      <c r="J293" s="118"/>
      <c r="L293" s="118"/>
      <c r="O293" s="118"/>
      <c r="P293" s="118"/>
      <c r="Q293" s="118"/>
      <c r="R293" s="118"/>
    </row>
    <row r="294" spans="5:18" ht="12.75">
      <c r="E294" s="118"/>
      <c r="F294" s="118"/>
      <c r="I294" s="118"/>
      <c r="J294" s="118"/>
      <c r="L294" s="118"/>
      <c r="O294" s="118"/>
      <c r="P294" s="118"/>
      <c r="Q294" s="118"/>
      <c r="R294" s="118"/>
    </row>
    <row r="295" spans="5:18" ht="12.75">
      <c r="E295" s="118"/>
      <c r="F295" s="118"/>
      <c r="I295" s="118"/>
      <c r="J295" s="118"/>
      <c r="L295" s="118"/>
      <c r="O295" s="118"/>
      <c r="P295" s="118"/>
      <c r="Q295" s="118"/>
      <c r="R295" s="118"/>
    </row>
    <row r="296" spans="5:18" ht="12.75">
      <c r="E296" s="118"/>
      <c r="F296" s="118"/>
      <c r="I296" s="118"/>
      <c r="J296" s="118"/>
      <c r="L296" s="118"/>
      <c r="O296" s="118"/>
      <c r="P296" s="118"/>
      <c r="Q296" s="118"/>
      <c r="R296" s="118"/>
    </row>
    <row r="297" spans="5:18" ht="12.75">
      <c r="E297" s="118"/>
      <c r="F297" s="118"/>
      <c r="I297" s="118"/>
      <c r="J297" s="118"/>
      <c r="L297" s="118"/>
      <c r="O297" s="118"/>
      <c r="P297" s="118"/>
      <c r="Q297" s="118"/>
      <c r="R297" s="118"/>
    </row>
    <row r="298" spans="5:18" ht="12.75">
      <c r="E298" s="118"/>
      <c r="F298" s="118"/>
      <c r="I298" s="118"/>
      <c r="J298" s="118"/>
      <c r="L298" s="118"/>
      <c r="O298" s="118"/>
      <c r="P298" s="118"/>
      <c r="Q298" s="118"/>
      <c r="R298" s="118"/>
    </row>
    <row r="299" spans="5:18" ht="12.75">
      <c r="E299" s="118"/>
      <c r="F299" s="118"/>
      <c r="I299" s="118"/>
      <c r="J299" s="118"/>
      <c r="L299" s="118"/>
      <c r="O299" s="118"/>
      <c r="P299" s="118"/>
      <c r="Q299" s="118"/>
      <c r="R299" s="118"/>
    </row>
    <row r="300" spans="5:18" ht="12.75">
      <c r="E300" s="118"/>
      <c r="F300" s="118"/>
      <c r="I300" s="118"/>
      <c r="J300" s="118"/>
      <c r="L300" s="118"/>
      <c r="O300" s="118"/>
      <c r="P300" s="118"/>
      <c r="Q300" s="118"/>
      <c r="R300" s="118"/>
    </row>
    <row r="301" spans="5:18" ht="12.75">
      <c r="E301" s="118"/>
      <c r="F301" s="118"/>
      <c r="I301" s="118"/>
      <c r="J301" s="118"/>
      <c r="L301" s="118"/>
      <c r="O301" s="118"/>
      <c r="P301" s="118"/>
      <c r="Q301" s="118"/>
      <c r="R301" s="118"/>
    </row>
    <row r="302" spans="5:18" ht="12.75">
      <c r="E302" s="118"/>
      <c r="F302" s="118"/>
      <c r="I302" s="118"/>
      <c r="J302" s="118"/>
      <c r="L302" s="118"/>
      <c r="O302" s="118"/>
      <c r="P302" s="118"/>
      <c r="Q302" s="118"/>
      <c r="R302" s="118"/>
    </row>
    <row r="303" spans="5:18" ht="12.75">
      <c r="E303" s="118"/>
      <c r="F303" s="118"/>
      <c r="I303" s="118"/>
      <c r="J303" s="118"/>
      <c r="L303" s="118"/>
      <c r="O303" s="118"/>
      <c r="P303" s="118"/>
      <c r="Q303" s="118"/>
      <c r="R303" s="118"/>
    </row>
    <row r="304" spans="5:18" ht="12.75">
      <c r="E304" s="118"/>
      <c r="F304" s="118"/>
      <c r="I304" s="118"/>
      <c r="J304" s="118"/>
      <c r="L304" s="118"/>
      <c r="O304" s="118"/>
      <c r="P304" s="118"/>
      <c r="Q304" s="118"/>
      <c r="R304" s="118"/>
    </row>
    <row r="305" spans="5:18" ht="12.75">
      <c r="E305" s="118"/>
      <c r="F305" s="118"/>
      <c r="I305" s="118"/>
      <c r="J305" s="118"/>
      <c r="L305" s="118"/>
      <c r="O305" s="118"/>
      <c r="P305" s="118"/>
      <c r="Q305" s="118"/>
      <c r="R305" s="118"/>
    </row>
    <row r="306" spans="5:18" ht="12.75">
      <c r="E306" s="118"/>
      <c r="F306" s="118"/>
      <c r="I306" s="118"/>
      <c r="J306" s="118"/>
      <c r="L306" s="118"/>
      <c r="O306" s="118"/>
      <c r="P306" s="118"/>
      <c r="Q306" s="118"/>
      <c r="R306" s="118"/>
    </row>
    <row r="307" spans="5:18" ht="12.75">
      <c r="E307" s="118"/>
      <c r="F307" s="118"/>
      <c r="I307" s="118"/>
      <c r="J307" s="118"/>
      <c r="L307" s="118"/>
      <c r="O307" s="118"/>
      <c r="P307" s="118"/>
      <c r="Q307" s="118"/>
      <c r="R307" s="118"/>
    </row>
    <row r="308" spans="5:18" ht="12.75">
      <c r="E308" s="118"/>
      <c r="F308" s="118"/>
      <c r="I308" s="118"/>
      <c r="J308" s="118"/>
      <c r="L308" s="118"/>
      <c r="O308" s="118"/>
      <c r="P308" s="118"/>
      <c r="Q308" s="118"/>
      <c r="R308" s="118"/>
    </row>
    <row r="309" spans="5:18" ht="12.75">
      <c r="E309" s="118"/>
      <c r="F309" s="118"/>
      <c r="I309" s="118"/>
      <c r="J309" s="118"/>
      <c r="L309" s="118"/>
      <c r="O309" s="118"/>
      <c r="P309" s="118"/>
      <c r="Q309" s="118"/>
      <c r="R309" s="118"/>
    </row>
    <row r="310" spans="5:18" ht="12.75">
      <c r="E310" s="118"/>
      <c r="F310" s="118"/>
      <c r="I310" s="118"/>
      <c r="J310" s="118"/>
      <c r="L310" s="118"/>
      <c r="O310" s="118"/>
      <c r="P310" s="118"/>
      <c r="Q310" s="118"/>
      <c r="R310" s="118"/>
    </row>
    <row r="311" spans="5:18" ht="12.75">
      <c r="E311" s="118"/>
      <c r="F311" s="118"/>
      <c r="I311" s="118"/>
      <c r="J311" s="118"/>
      <c r="L311" s="118"/>
      <c r="O311" s="118"/>
      <c r="P311" s="118"/>
      <c r="Q311" s="118"/>
      <c r="R311" s="118"/>
    </row>
    <row r="312" spans="5:18" ht="12.75">
      <c r="E312" s="118"/>
      <c r="F312" s="118"/>
      <c r="I312" s="118"/>
      <c r="J312" s="118"/>
      <c r="L312" s="118"/>
      <c r="O312" s="118"/>
      <c r="P312" s="118"/>
      <c r="Q312" s="118"/>
      <c r="R312" s="118"/>
    </row>
    <row r="313" spans="5:18" ht="12.75">
      <c r="E313" s="118"/>
      <c r="F313" s="118"/>
      <c r="I313" s="118"/>
      <c r="J313" s="118"/>
      <c r="L313" s="118"/>
      <c r="O313" s="118"/>
      <c r="P313" s="118"/>
      <c r="Q313" s="118"/>
      <c r="R313" s="118"/>
    </row>
    <row r="314" spans="5:18" ht="12.75">
      <c r="E314" s="118"/>
      <c r="F314" s="118"/>
      <c r="I314" s="118"/>
      <c r="J314" s="118"/>
      <c r="L314" s="118"/>
      <c r="O314" s="118"/>
      <c r="P314" s="118"/>
      <c r="Q314" s="118"/>
      <c r="R314" s="118"/>
    </row>
    <row r="315" spans="5:18" ht="12.75">
      <c r="E315" s="118"/>
      <c r="F315" s="118"/>
      <c r="I315" s="118"/>
      <c r="J315" s="118"/>
      <c r="L315" s="118"/>
      <c r="O315" s="118"/>
      <c r="P315" s="118"/>
      <c r="Q315" s="118"/>
      <c r="R315" s="118"/>
    </row>
    <row r="316" spans="5:18" ht="12.75">
      <c r="E316" s="118"/>
      <c r="F316" s="118"/>
      <c r="I316" s="118"/>
      <c r="J316" s="118"/>
      <c r="L316" s="118"/>
      <c r="O316" s="118"/>
      <c r="P316" s="118"/>
      <c r="Q316" s="118"/>
      <c r="R316" s="118"/>
    </row>
    <row r="317" spans="5:18" ht="12.75">
      <c r="E317" s="118"/>
      <c r="F317" s="118"/>
      <c r="I317" s="118"/>
      <c r="J317" s="118"/>
      <c r="L317" s="118"/>
      <c r="O317" s="118"/>
      <c r="P317" s="118"/>
      <c r="Q317" s="118"/>
      <c r="R317" s="118"/>
    </row>
    <row r="318" spans="5:18" ht="12.75">
      <c r="E318" s="118"/>
      <c r="F318" s="118"/>
      <c r="I318" s="118"/>
      <c r="J318" s="118"/>
      <c r="L318" s="118"/>
      <c r="O318" s="118"/>
      <c r="P318" s="118"/>
      <c r="Q318" s="118"/>
      <c r="R318" s="118"/>
    </row>
    <row r="319" spans="5:18" ht="12.75">
      <c r="E319" s="118"/>
      <c r="F319" s="118"/>
      <c r="I319" s="118"/>
      <c r="J319" s="118"/>
      <c r="L319" s="118"/>
      <c r="O319" s="118"/>
      <c r="P319" s="118"/>
      <c r="Q319" s="118"/>
      <c r="R319" s="118"/>
    </row>
    <row r="320" spans="5:18" ht="12.75">
      <c r="E320" s="118"/>
      <c r="F320" s="118"/>
      <c r="I320" s="118"/>
      <c r="J320" s="118"/>
      <c r="L320" s="118"/>
      <c r="O320" s="118"/>
      <c r="P320" s="118"/>
      <c r="Q320" s="118"/>
      <c r="R320" s="118"/>
    </row>
    <row r="321" spans="5:18" ht="12.75">
      <c r="E321" s="118"/>
      <c r="F321" s="118"/>
      <c r="I321" s="118"/>
      <c r="J321" s="118"/>
      <c r="L321" s="118"/>
      <c r="O321" s="118"/>
      <c r="P321" s="118"/>
      <c r="Q321" s="118"/>
      <c r="R321" s="118"/>
    </row>
    <row r="322" spans="5:18" ht="12.75">
      <c r="E322" s="118"/>
      <c r="F322" s="118"/>
      <c r="I322" s="118"/>
      <c r="J322" s="118"/>
      <c r="L322" s="118"/>
      <c r="O322" s="118"/>
      <c r="P322" s="118"/>
      <c r="Q322" s="118"/>
      <c r="R322" s="118"/>
    </row>
    <row r="323" spans="5:18" ht="12.75">
      <c r="E323" s="118"/>
      <c r="F323" s="118"/>
      <c r="I323" s="118"/>
      <c r="J323" s="118"/>
      <c r="L323" s="118"/>
      <c r="O323" s="118"/>
      <c r="P323" s="118"/>
      <c r="Q323" s="118"/>
      <c r="R323" s="118"/>
    </row>
    <row r="324" spans="5:18" ht="12.75">
      <c r="E324" s="118"/>
      <c r="F324" s="118"/>
      <c r="I324" s="118"/>
      <c r="J324" s="118"/>
      <c r="L324" s="118"/>
      <c r="O324" s="118"/>
      <c r="P324" s="118"/>
      <c r="Q324" s="118"/>
      <c r="R324" s="118"/>
    </row>
    <row r="325" spans="5:18" ht="12.75">
      <c r="E325" s="118"/>
      <c r="F325" s="118"/>
      <c r="I325" s="118"/>
      <c r="J325" s="118"/>
      <c r="L325" s="118"/>
      <c r="O325" s="118"/>
      <c r="P325" s="118"/>
      <c r="Q325" s="118"/>
      <c r="R325" s="118"/>
    </row>
    <row r="326" spans="5:18" ht="12.75">
      <c r="E326" s="118"/>
      <c r="F326" s="118"/>
      <c r="I326" s="118"/>
      <c r="J326" s="118"/>
      <c r="L326" s="118"/>
      <c r="O326" s="118"/>
      <c r="P326" s="118"/>
      <c r="Q326" s="118"/>
      <c r="R326" s="118"/>
    </row>
    <row r="327" spans="5:18" ht="12.75">
      <c r="E327" s="118"/>
      <c r="F327" s="118"/>
      <c r="I327" s="118"/>
      <c r="J327" s="118"/>
      <c r="L327" s="118"/>
      <c r="O327" s="118"/>
      <c r="P327" s="118"/>
      <c r="Q327" s="118"/>
      <c r="R327" s="118"/>
    </row>
    <row r="328" spans="5:18" ht="12.75">
      <c r="E328" s="118"/>
      <c r="F328" s="118"/>
      <c r="I328" s="118"/>
      <c r="J328" s="118"/>
      <c r="L328" s="118"/>
      <c r="O328" s="118"/>
      <c r="P328" s="118"/>
      <c r="Q328" s="118"/>
      <c r="R328" s="118"/>
    </row>
    <row r="329" spans="5:18" ht="12.75">
      <c r="E329" s="118"/>
      <c r="F329" s="118"/>
      <c r="I329" s="118"/>
      <c r="J329" s="118"/>
      <c r="L329" s="118"/>
      <c r="O329" s="118"/>
      <c r="P329" s="118"/>
      <c r="Q329" s="118"/>
      <c r="R329" s="118"/>
    </row>
    <row r="330" spans="5:18" ht="12.75">
      <c r="E330" s="118"/>
      <c r="F330" s="118"/>
      <c r="I330" s="118"/>
      <c r="J330" s="118"/>
      <c r="L330" s="118"/>
      <c r="O330" s="118"/>
      <c r="P330" s="118"/>
      <c r="Q330" s="118"/>
      <c r="R330" s="118"/>
    </row>
    <row r="331" spans="5:18" ht="12.75">
      <c r="E331" s="118"/>
      <c r="F331" s="118"/>
      <c r="I331" s="118"/>
      <c r="J331" s="118"/>
      <c r="L331" s="118"/>
      <c r="O331" s="118"/>
      <c r="P331" s="118"/>
      <c r="Q331" s="118"/>
      <c r="R331" s="118"/>
    </row>
    <row r="332" spans="5:18" ht="12.75">
      <c r="E332" s="118"/>
      <c r="F332" s="118"/>
      <c r="I332" s="118"/>
      <c r="J332" s="118"/>
      <c r="L332" s="118"/>
      <c r="O332" s="118"/>
      <c r="P332" s="118"/>
      <c r="Q332" s="118"/>
      <c r="R332" s="118"/>
    </row>
    <row r="333" spans="5:18" ht="12.75">
      <c r="E333" s="118"/>
      <c r="F333" s="118"/>
      <c r="I333" s="118"/>
      <c r="J333" s="118"/>
      <c r="L333" s="118"/>
      <c r="O333" s="118"/>
      <c r="P333" s="118"/>
      <c r="Q333" s="118"/>
      <c r="R333" s="118"/>
    </row>
    <row r="334" spans="5:18" ht="12.75">
      <c r="E334" s="118"/>
      <c r="F334" s="118"/>
      <c r="I334" s="118"/>
      <c r="J334" s="118"/>
      <c r="L334" s="118"/>
      <c r="O334" s="118"/>
      <c r="P334" s="118"/>
      <c r="Q334" s="118"/>
      <c r="R334" s="118"/>
    </row>
    <row r="335" spans="5:18" ht="12.75">
      <c r="E335" s="118"/>
      <c r="F335" s="118"/>
      <c r="I335" s="118"/>
      <c r="J335" s="118"/>
      <c r="L335" s="118"/>
      <c r="O335" s="118"/>
      <c r="P335" s="118"/>
      <c r="Q335" s="118"/>
      <c r="R335" s="118"/>
    </row>
    <row r="336" spans="5:18" ht="12.75">
      <c r="E336" s="118"/>
      <c r="F336" s="118"/>
      <c r="I336" s="118"/>
      <c r="J336" s="118"/>
      <c r="L336" s="118"/>
      <c r="O336" s="118"/>
      <c r="P336" s="118"/>
      <c r="Q336" s="118"/>
      <c r="R336" s="118"/>
    </row>
    <row r="337" spans="5:18" ht="12.75">
      <c r="E337" s="118"/>
      <c r="F337" s="118"/>
      <c r="I337" s="118"/>
      <c r="J337" s="118"/>
      <c r="L337" s="118"/>
      <c r="O337" s="118"/>
      <c r="P337" s="118"/>
      <c r="Q337" s="118"/>
      <c r="R337" s="118"/>
    </row>
    <row r="338" spans="5:18" ht="12.75">
      <c r="E338" s="118"/>
      <c r="F338" s="118"/>
      <c r="I338" s="118"/>
      <c r="J338" s="118"/>
      <c r="L338" s="118"/>
      <c r="O338" s="118"/>
      <c r="P338" s="118"/>
      <c r="Q338" s="118"/>
      <c r="R338" s="118"/>
    </row>
    <row r="339" spans="5:18" ht="12.75">
      <c r="E339" s="118"/>
      <c r="F339" s="118"/>
      <c r="I339" s="118"/>
      <c r="J339" s="118"/>
      <c r="L339" s="118"/>
      <c r="O339" s="118"/>
      <c r="P339" s="118"/>
      <c r="Q339" s="118"/>
      <c r="R339" s="118"/>
    </row>
    <row r="340" spans="5:18" ht="12.75">
      <c r="E340" s="118"/>
      <c r="F340" s="118"/>
      <c r="I340" s="118"/>
      <c r="J340" s="118"/>
      <c r="L340" s="118"/>
      <c r="O340" s="118"/>
      <c r="P340" s="118"/>
      <c r="Q340" s="118"/>
      <c r="R340" s="118"/>
    </row>
    <row r="341" spans="5:18" ht="12.75">
      <c r="E341" s="118"/>
      <c r="F341" s="118"/>
      <c r="I341" s="118"/>
      <c r="J341" s="118"/>
      <c r="L341" s="118"/>
      <c r="O341" s="118"/>
      <c r="P341" s="118"/>
      <c r="Q341" s="118"/>
      <c r="R341" s="118"/>
    </row>
    <row r="342" spans="5:18" ht="12.75">
      <c r="E342" s="118"/>
      <c r="F342" s="118"/>
      <c r="I342" s="118"/>
      <c r="J342" s="118"/>
      <c r="L342" s="118"/>
      <c r="O342" s="118"/>
      <c r="P342" s="118"/>
      <c r="Q342" s="118"/>
      <c r="R342" s="118"/>
    </row>
    <row r="343" spans="5:18" ht="12.75">
      <c r="E343" s="118"/>
      <c r="F343" s="118"/>
      <c r="I343" s="118"/>
      <c r="J343" s="118"/>
      <c r="L343" s="118"/>
      <c r="O343" s="118"/>
      <c r="P343" s="118"/>
      <c r="Q343" s="118"/>
      <c r="R343" s="118"/>
    </row>
    <row r="344" spans="5:18" ht="12.75">
      <c r="E344" s="118"/>
      <c r="F344" s="118"/>
      <c r="I344" s="118"/>
      <c r="J344" s="118"/>
      <c r="L344" s="118"/>
      <c r="O344" s="118"/>
      <c r="P344" s="118"/>
      <c r="Q344" s="118"/>
      <c r="R344" s="118"/>
    </row>
    <row r="345" spans="5:18" ht="12.75">
      <c r="E345" s="118"/>
      <c r="F345" s="118"/>
      <c r="I345" s="118"/>
      <c r="J345" s="118"/>
      <c r="L345" s="118"/>
      <c r="O345" s="118"/>
      <c r="P345" s="118"/>
      <c r="Q345" s="118"/>
      <c r="R345" s="118"/>
    </row>
    <row r="346" spans="5:18" ht="12.75">
      <c r="E346" s="118"/>
      <c r="F346" s="118"/>
      <c r="I346" s="118"/>
      <c r="J346" s="118"/>
      <c r="L346" s="118"/>
      <c r="O346" s="118"/>
      <c r="P346" s="118"/>
      <c r="Q346" s="118"/>
      <c r="R346" s="118"/>
    </row>
    <row r="347" spans="5:18" ht="12.75">
      <c r="E347" s="118"/>
      <c r="F347" s="118"/>
      <c r="I347" s="118"/>
      <c r="J347" s="118"/>
      <c r="L347" s="118"/>
      <c r="O347" s="118"/>
      <c r="P347" s="118"/>
      <c r="Q347" s="118"/>
      <c r="R347" s="118"/>
    </row>
    <row r="348" spans="5:18" ht="12.75">
      <c r="E348" s="118"/>
      <c r="F348" s="118"/>
      <c r="I348" s="118"/>
      <c r="J348" s="118"/>
      <c r="L348" s="118"/>
      <c r="O348" s="118"/>
      <c r="P348" s="118"/>
      <c r="Q348" s="118"/>
      <c r="R348" s="118"/>
    </row>
    <row r="349" spans="5:18" ht="12.75">
      <c r="E349" s="118"/>
      <c r="F349" s="118"/>
      <c r="I349" s="118"/>
      <c r="J349" s="118"/>
      <c r="L349" s="118"/>
      <c r="O349" s="118"/>
      <c r="P349" s="118"/>
      <c r="Q349" s="118"/>
      <c r="R349" s="118"/>
    </row>
    <row r="350" spans="5:18" ht="12.75">
      <c r="E350" s="118"/>
      <c r="F350" s="118"/>
      <c r="I350" s="118"/>
      <c r="J350" s="118"/>
      <c r="L350" s="118"/>
      <c r="O350" s="118"/>
      <c r="P350" s="118"/>
      <c r="Q350" s="118"/>
      <c r="R350" s="118"/>
    </row>
    <row r="351" spans="5:18" ht="12.75">
      <c r="E351" s="118"/>
      <c r="F351" s="118"/>
      <c r="I351" s="118"/>
      <c r="J351" s="118"/>
      <c r="L351" s="118"/>
      <c r="O351" s="118"/>
      <c r="P351" s="118"/>
      <c r="Q351" s="118"/>
      <c r="R351" s="118"/>
    </row>
    <row r="352" spans="5:18" ht="12.75">
      <c r="E352" s="118"/>
      <c r="F352" s="118"/>
      <c r="I352" s="118"/>
      <c r="J352" s="118"/>
      <c r="L352" s="118"/>
      <c r="O352" s="118"/>
      <c r="P352" s="118"/>
      <c r="Q352" s="118"/>
      <c r="R352" s="118"/>
    </row>
    <row r="353" spans="5:18" ht="12.75">
      <c r="E353" s="118"/>
      <c r="F353" s="118"/>
      <c r="I353" s="118"/>
      <c r="J353" s="118"/>
      <c r="L353" s="118"/>
      <c r="O353" s="118"/>
      <c r="P353" s="118"/>
      <c r="Q353" s="118"/>
      <c r="R353" s="118"/>
    </row>
    <row r="354" spans="5:18" ht="12.75">
      <c r="E354" s="118"/>
      <c r="F354" s="118"/>
      <c r="I354" s="118"/>
      <c r="J354" s="118"/>
      <c r="L354" s="118"/>
      <c r="O354" s="118"/>
      <c r="P354" s="118"/>
      <c r="Q354" s="118"/>
      <c r="R354" s="118"/>
    </row>
    <row r="355" spans="5:18" ht="12.75">
      <c r="E355" s="118"/>
      <c r="F355" s="118"/>
      <c r="I355" s="118"/>
      <c r="J355" s="118"/>
      <c r="L355" s="118"/>
      <c r="O355" s="118"/>
      <c r="P355" s="118"/>
      <c r="Q355" s="118"/>
      <c r="R355" s="118"/>
    </row>
    <row r="356" spans="5:18" ht="12.75">
      <c r="E356" s="118"/>
      <c r="F356" s="118"/>
      <c r="I356" s="118"/>
      <c r="J356" s="118"/>
      <c r="L356" s="118"/>
      <c r="O356" s="118"/>
      <c r="P356" s="118"/>
      <c r="Q356" s="118"/>
      <c r="R356" s="118"/>
    </row>
    <row r="357" spans="5:18" ht="12.75">
      <c r="E357" s="118"/>
      <c r="F357" s="118"/>
      <c r="I357" s="118"/>
      <c r="J357" s="118"/>
      <c r="L357" s="118"/>
      <c r="O357" s="118"/>
      <c r="P357" s="118"/>
      <c r="Q357" s="118"/>
      <c r="R357" s="118"/>
    </row>
    <row r="358" spans="5:18" ht="12.75">
      <c r="E358" s="118"/>
      <c r="F358" s="118"/>
      <c r="I358" s="118"/>
      <c r="J358" s="118"/>
      <c r="L358" s="118"/>
      <c r="O358" s="118"/>
      <c r="P358" s="118"/>
      <c r="Q358" s="118"/>
      <c r="R358" s="118"/>
    </row>
    <row r="359" spans="5:18" ht="12.75">
      <c r="E359" s="118"/>
      <c r="F359" s="118"/>
      <c r="I359" s="118"/>
      <c r="J359" s="118"/>
      <c r="L359" s="118"/>
      <c r="O359" s="118"/>
      <c r="P359" s="118"/>
      <c r="Q359" s="118"/>
      <c r="R359" s="118"/>
    </row>
    <row r="360" spans="5:18" ht="12.75">
      <c r="E360" s="118"/>
      <c r="F360" s="118"/>
      <c r="I360" s="118"/>
      <c r="J360" s="118"/>
      <c r="L360" s="118"/>
      <c r="O360" s="118"/>
      <c r="P360" s="118"/>
      <c r="Q360" s="118"/>
      <c r="R360" s="118"/>
    </row>
    <row r="361" spans="5:18" ht="12.75">
      <c r="E361" s="118"/>
      <c r="F361" s="118"/>
      <c r="I361" s="118"/>
      <c r="J361" s="118"/>
      <c r="L361" s="118"/>
      <c r="O361" s="118"/>
      <c r="P361" s="118"/>
      <c r="Q361" s="118"/>
      <c r="R361" s="118"/>
    </row>
    <row r="362" spans="5:18" ht="12.75">
      <c r="E362" s="118"/>
      <c r="F362" s="118"/>
      <c r="I362" s="118"/>
      <c r="J362" s="118"/>
      <c r="L362" s="118"/>
      <c r="O362" s="118"/>
      <c r="P362" s="118"/>
      <c r="Q362" s="118"/>
      <c r="R362" s="118"/>
    </row>
    <row r="363" spans="5:18" ht="12.75">
      <c r="E363" s="118"/>
      <c r="F363" s="118"/>
      <c r="I363" s="118"/>
      <c r="J363" s="118"/>
      <c r="L363" s="118"/>
      <c r="O363" s="118"/>
      <c r="P363" s="118"/>
      <c r="Q363" s="118"/>
      <c r="R363" s="118"/>
    </row>
    <row r="364" spans="5:18" ht="12.75">
      <c r="E364" s="118"/>
      <c r="F364" s="118"/>
      <c r="I364" s="118"/>
      <c r="J364" s="118"/>
      <c r="L364" s="118"/>
      <c r="O364" s="118"/>
      <c r="P364" s="118"/>
      <c r="Q364" s="118"/>
      <c r="R364" s="118"/>
    </row>
    <row r="365" spans="5:18" ht="12.75">
      <c r="E365" s="118"/>
      <c r="F365" s="118"/>
      <c r="I365" s="118"/>
      <c r="J365" s="118"/>
      <c r="L365" s="118"/>
      <c r="O365" s="118"/>
      <c r="P365" s="118"/>
      <c r="Q365" s="118"/>
      <c r="R365" s="118"/>
    </row>
    <row r="366" spans="5:18" ht="12.75">
      <c r="E366" s="118"/>
      <c r="F366" s="118"/>
      <c r="I366" s="118"/>
      <c r="J366" s="118"/>
      <c r="L366" s="118"/>
      <c r="O366" s="118"/>
      <c r="P366" s="118"/>
      <c r="Q366" s="118"/>
      <c r="R366" s="118"/>
    </row>
    <row r="367" spans="5:18" ht="12.75">
      <c r="E367" s="118"/>
      <c r="F367" s="118"/>
      <c r="I367" s="118"/>
      <c r="J367" s="118"/>
      <c r="L367" s="118"/>
      <c r="O367" s="118"/>
      <c r="P367" s="118"/>
      <c r="Q367" s="118"/>
      <c r="R367" s="118"/>
    </row>
    <row r="368" spans="5:18" ht="12.75">
      <c r="E368" s="118"/>
      <c r="F368" s="118"/>
      <c r="I368" s="118"/>
      <c r="J368" s="118"/>
      <c r="L368" s="118"/>
      <c r="O368" s="118"/>
      <c r="P368" s="118"/>
      <c r="Q368" s="118"/>
      <c r="R368" s="118"/>
    </row>
    <row r="369" spans="5:18" ht="12.75">
      <c r="E369" s="118"/>
      <c r="F369" s="118"/>
      <c r="I369" s="118"/>
      <c r="J369" s="118"/>
      <c r="L369" s="118"/>
      <c r="O369" s="118"/>
      <c r="P369" s="118"/>
      <c r="Q369" s="118"/>
      <c r="R369" s="118"/>
    </row>
    <row r="370" spans="5:18" ht="12.75">
      <c r="E370" s="118"/>
      <c r="F370" s="118"/>
      <c r="I370" s="118"/>
      <c r="J370" s="118"/>
      <c r="L370" s="118"/>
      <c r="O370" s="118"/>
      <c r="P370" s="118"/>
      <c r="Q370" s="118"/>
      <c r="R370" s="118"/>
    </row>
    <row r="371" spans="5:18" ht="12.75">
      <c r="E371" s="118"/>
      <c r="F371" s="118"/>
      <c r="I371" s="118"/>
      <c r="J371" s="118"/>
      <c r="L371" s="118"/>
      <c r="O371" s="118"/>
      <c r="P371" s="118"/>
      <c r="Q371" s="118"/>
      <c r="R371" s="118"/>
    </row>
    <row r="372" spans="5:18" ht="12.75">
      <c r="E372" s="118"/>
      <c r="F372" s="118"/>
      <c r="I372" s="118"/>
      <c r="J372" s="118"/>
      <c r="L372" s="118"/>
      <c r="O372" s="118"/>
      <c r="P372" s="118"/>
      <c r="Q372" s="118"/>
      <c r="R372" s="118"/>
    </row>
    <row r="373" spans="5:18" ht="12.75">
      <c r="E373" s="118"/>
      <c r="F373" s="118"/>
      <c r="I373" s="118"/>
      <c r="J373" s="118"/>
      <c r="L373" s="118"/>
      <c r="O373" s="118"/>
      <c r="P373" s="118"/>
      <c r="Q373" s="118"/>
      <c r="R373" s="118"/>
    </row>
    <row r="374" spans="5:18" ht="12.75">
      <c r="E374" s="118"/>
      <c r="F374" s="118"/>
      <c r="I374" s="118"/>
      <c r="J374" s="118"/>
      <c r="L374" s="118"/>
      <c r="O374" s="118"/>
      <c r="P374" s="118"/>
      <c r="Q374" s="118"/>
      <c r="R374" s="118"/>
    </row>
    <row r="375" spans="5:18" ht="12.75">
      <c r="E375" s="118"/>
      <c r="F375" s="118"/>
      <c r="I375" s="118"/>
      <c r="J375" s="118"/>
      <c r="L375" s="118"/>
      <c r="O375" s="118"/>
      <c r="P375" s="118"/>
      <c r="Q375" s="118"/>
      <c r="R375" s="118"/>
    </row>
    <row r="376" spans="5:18" ht="12.75">
      <c r="E376" s="118"/>
      <c r="F376" s="118"/>
      <c r="I376" s="118"/>
      <c r="J376" s="118"/>
      <c r="L376" s="118"/>
      <c r="O376" s="118"/>
      <c r="P376" s="118"/>
      <c r="Q376" s="118"/>
      <c r="R376" s="118"/>
    </row>
    <row r="377" spans="5:18" ht="12.75">
      <c r="E377" s="118"/>
      <c r="F377" s="118"/>
      <c r="I377" s="118"/>
      <c r="J377" s="118"/>
      <c r="L377" s="118"/>
      <c r="O377" s="118"/>
      <c r="P377" s="118"/>
      <c r="Q377" s="118"/>
      <c r="R377" s="118"/>
    </row>
    <row r="378" spans="5:18" ht="12.75">
      <c r="E378" s="118"/>
      <c r="F378" s="118"/>
      <c r="I378" s="118"/>
      <c r="J378" s="118"/>
      <c r="L378" s="118"/>
      <c r="O378" s="118"/>
      <c r="P378" s="118"/>
      <c r="Q378" s="118"/>
      <c r="R378" s="118"/>
    </row>
    <row r="379" spans="5:18" ht="12.75">
      <c r="E379" s="118"/>
      <c r="F379" s="118"/>
      <c r="I379" s="118"/>
      <c r="J379" s="118"/>
      <c r="L379" s="118"/>
      <c r="O379" s="118"/>
      <c r="P379" s="118"/>
      <c r="Q379" s="118"/>
      <c r="R379" s="118"/>
    </row>
    <row r="380" spans="5:18" ht="12.75">
      <c r="E380" s="118"/>
      <c r="F380" s="118"/>
      <c r="I380" s="118"/>
      <c r="J380" s="118"/>
      <c r="L380" s="118"/>
      <c r="O380" s="118"/>
      <c r="P380" s="118"/>
      <c r="Q380" s="118"/>
      <c r="R380" s="118"/>
    </row>
    <row r="381" spans="5:18" ht="12.75">
      <c r="E381" s="118"/>
      <c r="F381" s="118"/>
      <c r="I381" s="118"/>
      <c r="J381" s="118"/>
      <c r="L381" s="118"/>
      <c r="O381" s="118"/>
      <c r="P381" s="118"/>
      <c r="Q381" s="118"/>
      <c r="R381" s="118"/>
    </row>
    <row r="382" spans="5:18" ht="12.75">
      <c r="E382" s="118"/>
      <c r="F382" s="118"/>
      <c r="I382" s="118"/>
      <c r="J382" s="118"/>
      <c r="L382" s="118"/>
      <c r="O382" s="118"/>
      <c r="P382" s="118"/>
      <c r="Q382" s="118"/>
      <c r="R382" s="118"/>
    </row>
    <row r="383" spans="5:18" ht="12.75">
      <c r="E383" s="118"/>
      <c r="F383" s="118"/>
      <c r="I383" s="118"/>
      <c r="J383" s="118"/>
      <c r="L383" s="118"/>
      <c r="O383" s="118"/>
      <c r="P383" s="118"/>
      <c r="Q383" s="118"/>
      <c r="R383" s="118"/>
    </row>
    <row r="384" spans="5:18" ht="12.75">
      <c r="E384" s="118"/>
      <c r="F384" s="118"/>
      <c r="I384" s="118"/>
      <c r="J384" s="118"/>
      <c r="L384" s="118"/>
      <c r="O384" s="118"/>
      <c r="P384" s="118"/>
      <c r="Q384" s="118"/>
      <c r="R384" s="118"/>
    </row>
    <row r="385" spans="5:18" ht="12.75">
      <c r="E385" s="118"/>
      <c r="F385" s="118"/>
      <c r="I385" s="118"/>
      <c r="J385" s="118"/>
      <c r="L385" s="118"/>
      <c r="O385" s="118"/>
      <c r="P385" s="118"/>
      <c r="Q385" s="118"/>
      <c r="R385" s="118"/>
    </row>
    <row r="386" spans="5:18" ht="12.75">
      <c r="E386" s="118"/>
      <c r="F386" s="118"/>
      <c r="I386" s="118"/>
      <c r="J386" s="118"/>
      <c r="L386" s="118"/>
      <c r="O386" s="118"/>
      <c r="P386" s="118"/>
      <c r="Q386" s="118"/>
      <c r="R386" s="118"/>
    </row>
    <row r="387" spans="5:18" ht="12.75">
      <c r="E387" s="118"/>
      <c r="F387" s="118"/>
      <c r="I387" s="118"/>
      <c r="J387" s="118"/>
      <c r="L387" s="118"/>
      <c r="O387" s="118"/>
      <c r="P387" s="118"/>
      <c r="Q387" s="118"/>
      <c r="R387" s="118"/>
    </row>
    <row r="388" spans="5:18" ht="12.75">
      <c r="E388" s="118"/>
      <c r="F388" s="118"/>
      <c r="I388" s="118"/>
      <c r="J388" s="118"/>
      <c r="L388" s="118"/>
      <c r="O388" s="118"/>
      <c r="P388" s="118"/>
      <c r="Q388" s="118"/>
      <c r="R388" s="118"/>
    </row>
    <row r="389" spans="5:18" ht="12.75">
      <c r="E389" s="118"/>
      <c r="F389" s="118"/>
      <c r="I389" s="118"/>
      <c r="J389" s="118"/>
      <c r="L389" s="118"/>
      <c r="O389" s="118"/>
      <c r="P389" s="118"/>
      <c r="Q389" s="118"/>
      <c r="R389" s="118"/>
    </row>
    <row r="390" spans="5:18" ht="12.75">
      <c r="E390" s="118"/>
      <c r="F390" s="118"/>
      <c r="I390" s="118"/>
      <c r="J390" s="118"/>
      <c r="L390" s="118"/>
      <c r="O390" s="118"/>
      <c r="P390" s="118"/>
      <c r="Q390" s="118"/>
      <c r="R390" s="118"/>
    </row>
    <row r="391" spans="5:18" ht="12.75">
      <c r="E391" s="118"/>
      <c r="F391" s="118"/>
      <c r="I391" s="118"/>
      <c r="J391" s="118"/>
      <c r="L391" s="118"/>
      <c r="O391" s="118"/>
      <c r="P391" s="118"/>
      <c r="Q391" s="118"/>
      <c r="R391" s="118"/>
    </row>
    <row r="392" spans="5:18" ht="12.75">
      <c r="E392" s="118"/>
      <c r="F392" s="118"/>
      <c r="I392" s="118"/>
      <c r="J392" s="118"/>
      <c r="L392" s="118"/>
      <c r="O392" s="118"/>
      <c r="P392" s="118"/>
      <c r="Q392" s="118"/>
      <c r="R392" s="118"/>
    </row>
    <row r="393" spans="5:18" ht="12.75">
      <c r="E393" s="118"/>
      <c r="F393" s="118"/>
      <c r="I393" s="118"/>
      <c r="J393" s="118"/>
      <c r="L393" s="118"/>
      <c r="O393" s="118"/>
      <c r="P393" s="118"/>
      <c r="Q393" s="118"/>
      <c r="R393" s="118"/>
    </row>
    <row r="394" spans="5:18" ht="12.75">
      <c r="E394" s="118"/>
      <c r="F394" s="118"/>
      <c r="I394" s="118"/>
      <c r="J394" s="118"/>
      <c r="L394" s="118"/>
      <c r="O394" s="118"/>
      <c r="P394" s="118"/>
      <c r="Q394" s="118"/>
      <c r="R394" s="118"/>
    </row>
    <row r="395" spans="5:18" ht="12.75">
      <c r="E395" s="118"/>
      <c r="F395" s="118"/>
      <c r="I395" s="118"/>
      <c r="J395" s="118"/>
      <c r="L395" s="118"/>
      <c r="O395" s="118"/>
      <c r="P395" s="118"/>
      <c r="Q395" s="118"/>
      <c r="R395" s="118"/>
    </row>
    <row r="396" spans="5:18" ht="12.75">
      <c r="E396" s="118"/>
      <c r="F396" s="118"/>
      <c r="I396" s="118"/>
      <c r="J396" s="118"/>
      <c r="L396" s="118"/>
      <c r="O396" s="118"/>
      <c r="P396" s="118"/>
      <c r="Q396" s="118"/>
      <c r="R396" s="118"/>
    </row>
    <row r="397" spans="5:18" ht="12.75">
      <c r="E397" s="118"/>
      <c r="F397" s="118"/>
      <c r="I397" s="118"/>
      <c r="J397" s="118"/>
      <c r="L397" s="118"/>
      <c r="O397" s="118"/>
      <c r="P397" s="118"/>
      <c r="Q397" s="118"/>
      <c r="R397" s="118"/>
    </row>
    <row r="398" spans="5:18" ht="12.75">
      <c r="E398" s="118"/>
      <c r="F398" s="118"/>
      <c r="I398" s="118"/>
      <c r="J398" s="118"/>
      <c r="L398" s="118"/>
      <c r="O398" s="118"/>
      <c r="P398" s="118"/>
      <c r="Q398" s="118"/>
      <c r="R398" s="118"/>
    </row>
    <row r="399" spans="5:18" ht="12.75">
      <c r="E399" s="118"/>
      <c r="F399" s="118"/>
      <c r="I399" s="118"/>
      <c r="J399" s="118"/>
      <c r="L399" s="118"/>
      <c r="O399" s="118"/>
      <c r="P399" s="118"/>
      <c r="Q399" s="118"/>
      <c r="R399" s="118"/>
    </row>
    <row r="400" spans="5:18" ht="12.75">
      <c r="E400" s="118"/>
      <c r="F400" s="118"/>
      <c r="I400" s="118"/>
      <c r="J400" s="118"/>
      <c r="L400" s="118"/>
      <c r="O400" s="118"/>
      <c r="P400" s="118"/>
      <c r="Q400" s="118"/>
      <c r="R400" s="118"/>
    </row>
    <row r="401" spans="5:18" ht="12.75">
      <c r="E401" s="118"/>
      <c r="F401" s="118"/>
      <c r="I401" s="118"/>
      <c r="J401" s="118"/>
      <c r="L401" s="118"/>
      <c r="O401" s="118"/>
      <c r="P401" s="118"/>
      <c r="Q401" s="118"/>
      <c r="R401" s="118"/>
    </row>
    <row r="402" spans="5:18" ht="12.75">
      <c r="E402" s="118"/>
      <c r="F402" s="118"/>
      <c r="I402" s="118"/>
      <c r="J402" s="118"/>
      <c r="L402" s="118"/>
      <c r="O402" s="118"/>
      <c r="P402" s="118"/>
      <c r="Q402" s="118"/>
      <c r="R402" s="118"/>
    </row>
    <row r="403" spans="5:18" ht="12.75">
      <c r="E403" s="118"/>
      <c r="F403" s="118"/>
      <c r="I403" s="118"/>
      <c r="J403" s="118"/>
      <c r="L403" s="118"/>
      <c r="O403" s="118"/>
      <c r="P403" s="118"/>
      <c r="Q403" s="118"/>
      <c r="R403" s="118"/>
    </row>
    <row r="404" spans="5:18" ht="12.75">
      <c r="E404" s="118"/>
      <c r="F404" s="118"/>
      <c r="I404" s="118"/>
      <c r="J404" s="118"/>
      <c r="L404" s="118"/>
      <c r="O404" s="118"/>
      <c r="P404" s="118"/>
      <c r="Q404" s="118"/>
      <c r="R404" s="118"/>
    </row>
    <row r="405" spans="5:18" ht="12.75">
      <c r="E405" s="118"/>
      <c r="F405" s="118"/>
      <c r="I405" s="118"/>
      <c r="J405" s="118"/>
      <c r="L405" s="118"/>
      <c r="O405" s="118"/>
      <c r="P405" s="118"/>
      <c r="Q405" s="118"/>
      <c r="R405" s="118"/>
    </row>
    <row r="406" spans="5:18" ht="12.75">
      <c r="E406" s="118"/>
      <c r="F406" s="118"/>
      <c r="I406" s="118"/>
      <c r="J406" s="118"/>
      <c r="L406" s="118"/>
      <c r="O406" s="118"/>
      <c r="P406" s="118"/>
      <c r="Q406" s="118"/>
      <c r="R406" s="118"/>
    </row>
    <row r="407" spans="5:18" ht="12.75">
      <c r="E407" s="118"/>
      <c r="F407" s="118"/>
      <c r="I407" s="118"/>
      <c r="J407" s="118"/>
      <c r="L407" s="118"/>
      <c r="O407" s="118"/>
      <c r="P407" s="118"/>
      <c r="Q407" s="118"/>
      <c r="R407" s="118"/>
    </row>
    <row r="408" spans="5:18" ht="12.75">
      <c r="E408" s="118"/>
      <c r="F408" s="118"/>
      <c r="I408" s="118"/>
      <c r="J408" s="118"/>
      <c r="L408" s="118"/>
      <c r="O408" s="118"/>
      <c r="P408" s="118"/>
      <c r="Q408" s="118"/>
      <c r="R408" s="118"/>
    </row>
    <row r="409" spans="5:18" ht="12.75">
      <c r="E409" s="118"/>
      <c r="F409" s="118"/>
      <c r="I409" s="118"/>
      <c r="J409" s="118"/>
      <c r="L409" s="118"/>
      <c r="O409" s="118"/>
      <c r="P409" s="118"/>
      <c r="Q409" s="118"/>
      <c r="R409" s="118"/>
    </row>
    <row r="410" spans="5:18" ht="12.75">
      <c r="E410" s="118"/>
      <c r="F410" s="118"/>
      <c r="I410" s="118"/>
      <c r="J410" s="118"/>
      <c r="L410" s="118"/>
      <c r="O410" s="118"/>
      <c r="P410" s="118"/>
      <c r="Q410" s="118"/>
      <c r="R410" s="118"/>
    </row>
    <row r="411" spans="5:18" ht="12.75">
      <c r="E411" s="118"/>
      <c r="F411" s="118"/>
      <c r="I411" s="118"/>
      <c r="J411" s="118"/>
      <c r="L411" s="118"/>
      <c r="O411" s="118"/>
      <c r="P411" s="118"/>
      <c r="Q411" s="118"/>
      <c r="R411" s="118"/>
    </row>
    <row r="412" spans="5:18" ht="12.75">
      <c r="E412" s="118"/>
      <c r="F412" s="118"/>
      <c r="I412" s="118"/>
      <c r="J412" s="118"/>
      <c r="L412" s="118"/>
      <c r="O412" s="118"/>
      <c r="P412" s="118"/>
      <c r="Q412" s="118"/>
      <c r="R412" s="118"/>
    </row>
    <row r="413" spans="5:18" ht="12.75">
      <c r="E413" s="118"/>
      <c r="F413" s="118"/>
      <c r="I413" s="118"/>
      <c r="J413" s="118"/>
      <c r="L413" s="118"/>
      <c r="O413" s="118"/>
      <c r="P413" s="118"/>
      <c r="Q413" s="118"/>
      <c r="R413" s="118"/>
    </row>
    <row r="414" spans="5:18" ht="12.75">
      <c r="E414" s="118"/>
      <c r="F414" s="118"/>
      <c r="I414" s="118"/>
      <c r="J414" s="118"/>
      <c r="L414" s="118"/>
      <c r="O414" s="118"/>
      <c r="P414" s="118"/>
      <c r="Q414" s="118"/>
      <c r="R414" s="118"/>
    </row>
    <row r="415" spans="5:18" ht="12.75">
      <c r="E415" s="118"/>
      <c r="F415" s="118"/>
      <c r="I415" s="118"/>
      <c r="J415" s="118"/>
      <c r="L415" s="118"/>
      <c r="O415" s="118"/>
      <c r="P415" s="118"/>
      <c r="Q415" s="118"/>
      <c r="R415" s="118"/>
    </row>
    <row r="416" spans="5:18" ht="12.75">
      <c r="E416" s="118"/>
      <c r="F416" s="118"/>
      <c r="I416" s="118"/>
      <c r="J416" s="118"/>
      <c r="L416" s="118"/>
      <c r="O416" s="118"/>
      <c r="P416" s="118"/>
      <c r="Q416" s="118"/>
      <c r="R416" s="118"/>
    </row>
    <row r="417" spans="5:18" ht="12.75">
      <c r="E417" s="118"/>
      <c r="F417" s="118"/>
      <c r="I417" s="118"/>
      <c r="J417" s="118"/>
      <c r="L417" s="118"/>
      <c r="O417" s="118"/>
      <c r="P417" s="118"/>
      <c r="Q417" s="118"/>
      <c r="R417" s="118"/>
    </row>
    <row r="418" spans="5:18" ht="12.75">
      <c r="E418" s="118"/>
      <c r="F418" s="118"/>
      <c r="I418" s="118"/>
      <c r="J418" s="118"/>
      <c r="L418" s="118"/>
      <c r="O418" s="118"/>
      <c r="P418" s="118"/>
      <c r="Q418" s="118"/>
      <c r="R418" s="118"/>
    </row>
    <row r="419" spans="5:18" ht="12.75">
      <c r="E419" s="118"/>
      <c r="F419" s="118"/>
      <c r="I419" s="118"/>
      <c r="J419" s="118"/>
      <c r="L419" s="118"/>
      <c r="O419" s="118"/>
      <c r="P419" s="118"/>
      <c r="Q419" s="118"/>
      <c r="R419" s="118"/>
    </row>
    <row r="420" spans="5:18" ht="12.75">
      <c r="E420" s="118"/>
      <c r="F420" s="118"/>
      <c r="I420" s="118"/>
      <c r="J420" s="118"/>
      <c r="L420" s="118"/>
      <c r="O420" s="118"/>
      <c r="P420" s="118"/>
      <c r="Q420" s="118"/>
      <c r="R420" s="118"/>
    </row>
    <row r="421" spans="5:18" ht="12.75">
      <c r="E421" s="118"/>
      <c r="F421" s="118"/>
      <c r="I421" s="118"/>
      <c r="J421" s="118"/>
      <c r="L421" s="118"/>
      <c r="O421" s="118"/>
      <c r="P421" s="118"/>
      <c r="Q421" s="118"/>
      <c r="R421" s="118"/>
    </row>
    <row r="422" spans="5:18" ht="12.75">
      <c r="E422" s="118"/>
      <c r="F422" s="118"/>
      <c r="I422" s="118"/>
      <c r="J422" s="118"/>
      <c r="L422" s="118"/>
      <c r="O422" s="118"/>
      <c r="P422" s="118"/>
      <c r="Q422" s="118"/>
      <c r="R422" s="118"/>
    </row>
    <row r="423" spans="5:18" ht="12.75">
      <c r="E423" s="118"/>
      <c r="F423" s="118"/>
      <c r="I423" s="118"/>
      <c r="J423" s="118"/>
      <c r="L423" s="118"/>
      <c r="O423" s="118"/>
      <c r="P423" s="118"/>
      <c r="Q423" s="118"/>
      <c r="R423" s="118"/>
    </row>
    <row r="424" spans="5:18" ht="12.75">
      <c r="E424" s="118"/>
      <c r="F424" s="118"/>
      <c r="I424" s="118"/>
      <c r="J424" s="118"/>
      <c r="L424" s="118"/>
      <c r="O424" s="118"/>
      <c r="P424" s="118"/>
      <c r="Q424" s="118"/>
      <c r="R424" s="118"/>
    </row>
    <row r="425" spans="5:18" ht="12.75">
      <c r="E425" s="118"/>
      <c r="F425" s="118"/>
      <c r="I425" s="118"/>
      <c r="J425" s="118"/>
      <c r="L425" s="118"/>
      <c r="O425" s="118"/>
      <c r="P425" s="118"/>
      <c r="Q425" s="118"/>
      <c r="R425" s="118"/>
    </row>
    <row r="426" spans="5:18" ht="12.75">
      <c r="E426" s="118"/>
      <c r="F426" s="118"/>
      <c r="I426" s="118"/>
      <c r="J426" s="118"/>
      <c r="L426" s="118"/>
      <c r="O426" s="118"/>
      <c r="P426" s="118"/>
      <c r="Q426" s="118"/>
      <c r="R426" s="118"/>
    </row>
    <row r="427" spans="5:18" ht="12.75">
      <c r="E427" s="118"/>
      <c r="F427" s="118"/>
      <c r="I427" s="118"/>
      <c r="J427" s="118"/>
      <c r="L427" s="118"/>
      <c r="O427" s="118"/>
      <c r="P427" s="118"/>
      <c r="Q427" s="118"/>
      <c r="R427" s="118"/>
    </row>
    <row r="428" spans="5:18" ht="12.75">
      <c r="E428" s="118"/>
      <c r="F428" s="118"/>
      <c r="I428" s="118"/>
      <c r="J428" s="118"/>
      <c r="L428" s="118"/>
      <c r="O428" s="118"/>
      <c r="P428" s="118"/>
      <c r="Q428" s="118"/>
      <c r="R428" s="118"/>
    </row>
    <row r="429" spans="5:18" ht="12.75">
      <c r="E429" s="118"/>
      <c r="F429" s="118"/>
      <c r="I429" s="118"/>
      <c r="J429" s="118"/>
      <c r="L429" s="118"/>
      <c r="O429" s="118"/>
      <c r="P429" s="118"/>
      <c r="Q429" s="118"/>
      <c r="R429" s="118"/>
    </row>
    <row r="430" spans="5:18" ht="12.75">
      <c r="E430" s="118"/>
      <c r="F430" s="118"/>
      <c r="I430" s="118"/>
      <c r="J430" s="118"/>
      <c r="L430" s="118"/>
      <c r="O430" s="118"/>
      <c r="P430" s="118"/>
      <c r="Q430" s="118"/>
      <c r="R430" s="118"/>
    </row>
    <row r="431" spans="5:18" ht="12.75">
      <c r="E431" s="118"/>
      <c r="F431" s="118"/>
      <c r="I431" s="118"/>
      <c r="J431" s="118"/>
      <c r="L431" s="118"/>
      <c r="O431" s="118"/>
      <c r="P431" s="118"/>
      <c r="Q431" s="118"/>
      <c r="R431" s="118"/>
    </row>
    <row r="432" spans="5:18" ht="12.75">
      <c r="E432" s="118"/>
      <c r="F432" s="118"/>
      <c r="I432" s="118"/>
      <c r="J432" s="118"/>
      <c r="L432" s="118"/>
      <c r="O432" s="118"/>
      <c r="P432" s="118"/>
      <c r="Q432" s="118"/>
      <c r="R432" s="118"/>
    </row>
    <row r="433" spans="5:18" ht="12.75">
      <c r="E433" s="118"/>
      <c r="F433" s="118"/>
      <c r="I433" s="118"/>
      <c r="J433" s="118"/>
      <c r="L433" s="118"/>
      <c r="O433" s="118"/>
      <c r="P433" s="118"/>
      <c r="Q433" s="118"/>
      <c r="R433" s="118"/>
    </row>
    <row r="434" spans="5:18" ht="12.75">
      <c r="E434" s="118"/>
      <c r="F434" s="118"/>
      <c r="I434" s="118"/>
      <c r="J434" s="118"/>
      <c r="L434" s="118"/>
      <c r="O434" s="118"/>
      <c r="P434" s="118"/>
      <c r="Q434" s="118"/>
      <c r="R434" s="118"/>
    </row>
    <row r="435" spans="5:18" ht="12.75">
      <c r="E435" s="118"/>
      <c r="F435" s="118"/>
      <c r="I435" s="118"/>
      <c r="J435" s="118"/>
      <c r="L435" s="118"/>
      <c r="O435" s="118"/>
      <c r="P435" s="118"/>
      <c r="Q435" s="118"/>
      <c r="R435" s="118"/>
    </row>
    <row r="436" spans="5:18" ht="12.75">
      <c r="E436" s="118"/>
      <c r="F436" s="118"/>
      <c r="I436" s="118"/>
      <c r="J436" s="118"/>
      <c r="L436" s="118"/>
      <c r="O436" s="118"/>
      <c r="P436" s="118"/>
      <c r="Q436" s="118"/>
      <c r="R436" s="118"/>
    </row>
    <row r="437" spans="5:18" ht="12.75">
      <c r="E437" s="118"/>
      <c r="F437" s="118"/>
      <c r="I437" s="118"/>
      <c r="J437" s="118"/>
      <c r="L437" s="118"/>
      <c r="O437" s="118"/>
      <c r="P437" s="118"/>
      <c r="Q437" s="118"/>
      <c r="R437" s="118"/>
    </row>
    <row r="438" spans="5:18" ht="12.75">
      <c r="E438" s="118"/>
      <c r="F438" s="118"/>
      <c r="I438" s="118"/>
      <c r="J438" s="118"/>
      <c r="L438" s="118"/>
      <c r="O438" s="118"/>
      <c r="P438" s="118"/>
      <c r="Q438" s="118"/>
      <c r="R438" s="118"/>
    </row>
    <row r="439" spans="5:18" ht="12.75">
      <c r="E439" s="118"/>
      <c r="F439" s="118"/>
      <c r="I439" s="118"/>
      <c r="J439" s="118"/>
      <c r="L439" s="118"/>
      <c r="O439" s="118"/>
      <c r="P439" s="118"/>
      <c r="Q439" s="118"/>
      <c r="R439" s="118"/>
    </row>
    <row r="440" spans="5:18" ht="12.75">
      <c r="E440" s="118"/>
      <c r="F440" s="118"/>
      <c r="I440" s="118"/>
      <c r="J440" s="118"/>
      <c r="L440" s="118"/>
      <c r="O440" s="118"/>
      <c r="P440" s="118"/>
      <c r="Q440" s="118"/>
      <c r="R440" s="118"/>
    </row>
    <row r="441" spans="5:18" ht="12.75">
      <c r="E441" s="118"/>
      <c r="F441" s="118"/>
      <c r="I441" s="118"/>
      <c r="J441" s="118"/>
      <c r="L441" s="118"/>
      <c r="O441" s="118"/>
      <c r="P441" s="118"/>
      <c r="Q441" s="118"/>
      <c r="R441" s="118"/>
    </row>
    <row r="442" spans="5:18" ht="12.75">
      <c r="E442" s="118"/>
      <c r="F442" s="118"/>
      <c r="I442" s="118"/>
      <c r="J442" s="118"/>
      <c r="L442" s="118"/>
      <c r="O442" s="118"/>
      <c r="P442" s="118"/>
      <c r="Q442" s="118"/>
      <c r="R442" s="118"/>
    </row>
    <row r="443" spans="5:18" ht="12.75">
      <c r="E443" s="118"/>
      <c r="F443" s="118"/>
      <c r="I443" s="118"/>
      <c r="J443" s="118"/>
      <c r="L443" s="118"/>
      <c r="O443" s="118"/>
      <c r="P443" s="118"/>
      <c r="Q443" s="118"/>
      <c r="R443" s="118"/>
    </row>
    <row r="444" spans="5:18" ht="12.75">
      <c r="E444" s="118"/>
      <c r="F444" s="118"/>
      <c r="I444" s="118"/>
      <c r="J444" s="118"/>
      <c r="L444" s="118"/>
      <c r="O444" s="118"/>
      <c r="P444" s="118"/>
      <c r="Q444" s="118"/>
      <c r="R444" s="118"/>
    </row>
    <row r="445" spans="5:18" ht="12.75">
      <c r="E445" s="118"/>
      <c r="F445" s="118"/>
      <c r="I445" s="118"/>
      <c r="J445" s="118"/>
      <c r="L445" s="118"/>
      <c r="O445" s="118"/>
      <c r="P445" s="118"/>
      <c r="Q445" s="118"/>
      <c r="R445" s="118"/>
    </row>
    <row r="446" spans="5:18" ht="12.75">
      <c r="E446" s="118"/>
      <c r="F446" s="118"/>
      <c r="I446" s="118"/>
      <c r="J446" s="118"/>
      <c r="L446" s="118"/>
      <c r="O446" s="118"/>
      <c r="P446" s="118"/>
      <c r="Q446" s="118"/>
      <c r="R446" s="118"/>
    </row>
    <row r="447" spans="5:18" ht="12.75">
      <c r="E447" s="118"/>
      <c r="F447" s="118"/>
      <c r="I447" s="118"/>
      <c r="J447" s="118"/>
      <c r="L447" s="118"/>
      <c r="O447" s="118"/>
      <c r="P447" s="118"/>
      <c r="Q447" s="118"/>
      <c r="R447" s="118"/>
    </row>
    <row r="448" spans="5:18" ht="12.75">
      <c r="E448" s="118"/>
      <c r="F448" s="118"/>
      <c r="I448" s="118"/>
      <c r="J448" s="118"/>
      <c r="L448" s="118"/>
      <c r="O448" s="118"/>
      <c r="P448" s="118"/>
      <c r="Q448" s="118"/>
      <c r="R448" s="118"/>
    </row>
    <row r="449" spans="5:18" ht="12.75">
      <c r="E449" s="118"/>
      <c r="F449" s="118"/>
      <c r="I449" s="118"/>
      <c r="J449" s="118"/>
      <c r="L449" s="118"/>
      <c r="O449" s="118"/>
      <c r="P449" s="118"/>
      <c r="Q449" s="118"/>
      <c r="R449" s="118"/>
    </row>
    <row r="450" spans="5:18" ht="12.75">
      <c r="E450" s="118"/>
      <c r="F450" s="118"/>
      <c r="I450" s="118"/>
      <c r="J450" s="118"/>
      <c r="L450" s="118"/>
      <c r="O450" s="118"/>
      <c r="P450" s="118"/>
      <c r="Q450" s="118"/>
      <c r="R450" s="118"/>
    </row>
    <row r="451" spans="5:18" ht="12.75">
      <c r="E451" s="118"/>
      <c r="F451" s="118"/>
      <c r="I451" s="118"/>
      <c r="J451" s="118"/>
      <c r="L451" s="118"/>
      <c r="O451" s="118"/>
      <c r="P451" s="118"/>
      <c r="Q451" s="118"/>
      <c r="R451" s="118"/>
    </row>
    <row r="452" spans="5:18" ht="12.75">
      <c r="E452" s="118"/>
      <c r="F452" s="118"/>
      <c r="I452" s="118"/>
      <c r="J452" s="118"/>
      <c r="L452" s="118"/>
      <c r="O452" s="118"/>
      <c r="P452" s="118"/>
      <c r="Q452" s="118"/>
      <c r="R452" s="118"/>
    </row>
    <row r="453" spans="5:18" ht="12.75">
      <c r="E453" s="118"/>
      <c r="F453" s="118"/>
      <c r="I453" s="118"/>
      <c r="J453" s="118"/>
      <c r="L453" s="118"/>
      <c r="O453" s="118"/>
      <c r="P453" s="118"/>
      <c r="Q453" s="118"/>
      <c r="R453" s="118"/>
    </row>
    <row r="454" spans="5:18" ht="12.75">
      <c r="E454" s="118"/>
      <c r="F454" s="118"/>
      <c r="I454" s="118"/>
      <c r="J454" s="118"/>
      <c r="L454" s="118"/>
      <c r="O454" s="118"/>
      <c r="P454" s="118"/>
      <c r="Q454" s="118"/>
      <c r="R454" s="118"/>
    </row>
    <row r="455" spans="5:18" ht="12.75">
      <c r="E455" s="118"/>
      <c r="F455" s="118"/>
      <c r="I455" s="118"/>
      <c r="J455" s="118"/>
      <c r="L455" s="118"/>
      <c r="O455" s="118"/>
      <c r="P455" s="118"/>
      <c r="Q455" s="118"/>
      <c r="R455" s="118"/>
    </row>
    <row r="456" spans="5:18" ht="12.75">
      <c r="E456" s="118"/>
      <c r="F456" s="118"/>
      <c r="I456" s="118"/>
      <c r="J456" s="118"/>
      <c r="L456" s="118"/>
      <c r="O456" s="118"/>
      <c r="P456" s="118"/>
      <c r="Q456" s="118"/>
      <c r="R456" s="118"/>
    </row>
    <row r="457" spans="5:18" ht="12.75">
      <c r="E457" s="118"/>
      <c r="F457" s="118"/>
      <c r="I457" s="118"/>
      <c r="J457" s="118"/>
      <c r="L457" s="118"/>
      <c r="O457" s="118"/>
      <c r="P457" s="118"/>
      <c r="Q457" s="118"/>
      <c r="R457" s="118"/>
    </row>
    <row r="458" spans="5:18" ht="12.75">
      <c r="E458" s="118"/>
      <c r="F458" s="118"/>
      <c r="I458" s="118"/>
      <c r="J458" s="118"/>
      <c r="L458" s="118"/>
      <c r="O458" s="118"/>
      <c r="P458" s="118"/>
      <c r="Q458" s="118"/>
      <c r="R458" s="118"/>
    </row>
    <row r="459" spans="5:18" ht="12.75">
      <c r="E459" s="118"/>
      <c r="F459" s="118"/>
      <c r="I459" s="118"/>
      <c r="J459" s="118"/>
      <c r="L459" s="118"/>
      <c r="O459" s="118"/>
      <c r="P459" s="118"/>
      <c r="Q459" s="118"/>
      <c r="R459" s="118"/>
    </row>
    <row r="460" spans="5:18" ht="12.75">
      <c r="E460" s="118"/>
      <c r="F460" s="118"/>
      <c r="I460" s="118"/>
      <c r="J460" s="118"/>
      <c r="L460" s="118"/>
      <c r="O460" s="118"/>
      <c r="P460" s="118"/>
      <c r="Q460" s="118"/>
      <c r="R460" s="118"/>
    </row>
    <row r="461" spans="5:18" ht="12.75">
      <c r="E461" s="118"/>
      <c r="F461" s="118"/>
      <c r="I461" s="118"/>
      <c r="J461" s="118"/>
      <c r="L461" s="118"/>
      <c r="O461" s="118"/>
      <c r="P461" s="118"/>
      <c r="Q461" s="118"/>
      <c r="R461" s="118"/>
    </row>
    <row r="462" spans="5:18" ht="12.75">
      <c r="E462" s="118"/>
      <c r="F462" s="118"/>
      <c r="I462" s="118"/>
      <c r="J462" s="118"/>
      <c r="L462" s="118"/>
      <c r="O462" s="118"/>
      <c r="P462" s="118"/>
      <c r="Q462" s="118"/>
      <c r="R462" s="118"/>
    </row>
    <row r="463" spans="5:18" ht="12.75">
      <c r="E463" s="118"/>
      <c r="F463" s="118"/>
      <c r="I463" s="118"/>
      <c r="J463" s="118"/>
      <c r="L463" s="118"/>
      <c r="O463" s="118"/>
      <c r="P463" s="118"/>
      <c r="Q463" s="118"/>
      <c r="R463" s="118"/>
    </row>
    <row r="464" spans="5:18" ht="12.75">
      <c r="E464" s="118"/>
      <c r="F464" s="118"/>
      <c r="I464" s="118"/>
      <c r="J464" s="118"/>
      <c r="L464" s="118"/>
      <c r="O464" s="118"/>
      <c r="P464" s="118"/>
      <c r="Q464" s="118"/>
      <c r="R464" s="118"/>
    </row>
    <row r="465" spans="5:18" ht="12.75">
      <c r="E465" s="118"/>
      <c r="F465" s="118"/>
      <c r="I465" s="118"/>
      <c r="J465" s="118"/>
      <c r="L465" s="118"/>
      <c r="O465" s="118"/>
      <c r="P465" s="118"/>
      <c r="Q465" s="118"/>
      <c r="R465" s="118"/>
    </row>
    <row r="466" spans="5:18" ht="12.75">
      <c r="E466" s="118"/>
      <c r="F466" s="118"/>
      <c r="I466" s="118"/>
      <c r="J466" s="118"/>
      <c r="L466" s="118"/>
      <c r="O466" s="118"/>
      <c r="P466" s="118"/>
      <c r="Q466" s="118"/>
      <c r="R466" s="118"/>
    </row>
    <row r="467" spans="5:18" ht="12.75">
      <c r="E467" s="118"/>
      <c r="F467" s="118"/>
      <c r="I467" s="118"/>
      <c r="J467" s="118"/>
      <c r="L467" s="118"/>
      <c r="O467" s="118"/>
      <c r="P467" s="118"/>
      <c r="Q467" s="118"/>
      <c r="R467" s="118"/>
    </row>
    <row r="468" spans="5:18" ht="12.75">
      <c r="E468" s="118"/>
      <c r="F468" s="118"/>
      <c r="I468" s="118"/>
      <c r="J468" s="118"/>
      <c r="L468" s="118"/>
      <c r="O468" s="118"/>
      <c r="P468" s="118"/>
      <c r="Q468" s="118"/>
      <c r="R468" s="118"/>
    </row>
    <row r="469" spans="5:18" ht="12.75">
      <c r="E469" s="118"/>
      <c r="F469" s="118"/>
      <c r="I469" s="118"/>
      <c r="J469" s="118"/>
      <c r="L469" s="118"/>
      <c r="O469" s="118"/>
      <c r="P469" s="118"/>
      <c r="Q469" s="118"/>
      <c r="R469" s="118"/>
    </row>
    <row r="470" spans="5:18" ht="12.75">
      <c r="E470" s="118"/>
      <c r="F470" s="118"/>
      <c r="I470" s="118"/>
      <c r="J470" s="118"/>
      <c r="L470" s="118"/>
      <c r="O470" s="118"/>
      <c r="P470" s="118"/>
      <c r="Q470" s="118"/>
      <c r="R470" s="118"/>
    </row>
    <row r="471" spans="5:18" ht="12.75">
      <c r="E471" s="118"/>
      <c r="F471" s="118"/>
      <c r="I471" s="118"/>
      <c r="J471" s="118"/>
      <c r="L471" s="118"/>
      <c r="O471" s="118"/>
      <c r="P471" s="118"/>
      <c r="Q471" s="118"/>
      <c r="R471" s="118"/>
    </row>
    <row r="472" spans="5:18" ht="12.75">
      <c r="E472" s="118"/>
      <c r="F472" s="118"/>
      <c r="I472" s="118"/>
      <c r="J472" s="118"/>
      <c r="L472" s="118"/>
      <c r="O472" s="118"/>
      <c r="P472" s="118"/>
      <c r="Q472" s="118"/>
      <c r="R472" s="118"/>
    </row>
    <row r="473" spans="5:18" ht="12.75">
      <c r="E473" s="118"/>
      <c r="F473" s="118"/>
      <c r="I473" s="118"/>
      <c r="J473" s="118"/>
      <c r="L473" s="118"/>
      <c r="O473" s="118"/>
      <c r="P473" s="118"/>
      <c r="Q473" s="118"/>
      <c r="R473" s="118"/>
    </row>
    <row r="474" spans="5:18" ht="12.75">
      <c r="E474" s="118"/>
      <c r="F474" s="118"/>
      <c r="I474" s="118"/>
      <c r="J474" s="118"/>
      <c r="L474" s="118"/>
      <c r="O474" s="118"/>
      <c r="P474" s="118"/>
      <c r="Q474" s="118"/>
      <c r="R474" s="118"/>
    </row>
    <row r="475" spans="5:18" ht="12.75">
      <c r="E475" s="118"/>
      <c r="F475" s="118"/>
      <c r="I475" s="118"/>
      <c r="J475" s="118"/>
      <c r="L475" s="118"/>
      <c r="O475" s="118"/>
      <c r="P475" s="118"/>
      <c r="Q475" s="118"/>
      <c r="R475" s="118"/>
    </row>
    <row r="476" spans="5:18" ht="12.75">
      <c r="E476" s="118"/>
      <c r="F476" s="118"/>
      <c r="I476" s="118"/>
      <c r="J476" s="118"/>
      <c r="L476" s="118"/>
      <c r="O476" s="118"/>
      <c r="P476" s="118"/>
      <c r="Q476" s="118"/>
      <c r="R476" s="118"/>
    </row>
    <row r="477" spans="5:18" ht="12.75">
      <c r="E477" s="118"/>
      <c r="F477" s="118"/>
      <c r="I477" s="118"/>
      <c r="J477" s="118"/>
      <c r="L477" s="118"/>
      <c r="O477" s="118"/>
      <c r="P477" s="118"/>
      <c r="Q477" s="118"/>
      <c r="R477" s="118"/>
    </row>
    <row r="478" spans="5:18" ht="12.75">
      <c r="E478" s="118"/>
      <c r="F478" s="118"/>
      <c r="I478" s="118"/>
      <c r="J478" s="118"/>
      <c r="L478" s="118"/>
      <c r="O478" s="118"/>
      <c r="P478" s="118"/>
      <c r="Q478" s="118"/>
      <c r="R478" s="118"/>
    </row>
    <row r="479" spans="5:18" ht="12.75">
      <c r="E479" s="118"/>
      <c r="F479" s="118"/>
      <c r="I479" s="118"/>
      <c r="J479" s="118"/>
      <c r="L479" s="118"/>
      <c r="O479" s="118"/>
      <c r="P479" s="118"/>
      <c r="Q479" s="118"/>
      <c r="R479" s="118"/>
    </row>
    <row r="480" spans="5:18" ht="12.75">
      <c r="E480" s="118"/>
      <c r="F480" s="118"/>
      <c r="I480" s="118"/>
      <c r="J480" s="118"/>
      <c r="L480" s="118"/>
      <c r="O480" s="118"/>
      <c r="P480" s="118"/>
      <c r="Q480" s="118"/>
      <c r="R480" s="118"/>
    </row>
    <row r="481" spans="5:18" ht="12.75">
      <c r="E481" s="118"/>
      <c r="F481" s="118"/>
      <c r="I481" s="118"/>
      <c r="J481" s="118"/>
      <c r="L481" s="118"/>
      <c r="O481" s="118"/>
      <c r="P481" s="118"/>
      <c r="Q481" s="118"/>
      <c r="R481" s="118"/>
    </row>
    <row r="482" spans="5:18" ht="12.75">
      <c r="E482" s="118"/>
      <c r="F482" s="118"/>
      <c r="I482" s="118"/>
      <c r="J482" s="118"/>
      <c r="L482" s="118"/>
      <c r="O482" s="118"/>
      <c r="P482" s="118"/>
      <c r="Q482" s="118"/>
      <c r="R482" s="118"/>
    </row>
    <row r="483" spans="5:18" ht="12.75">
      <c r="E483" s="118"/>
      <c r="F483" s="118"/>
      <c r="I483" s="118"/>
      <c r="J483" s="118"/>
      <c r="L483" s="118"/>
      <c r="O483" s="118"/>
      <c r="P483" s="118"/>
      <c r="Q483" s="118"/>
      <c r="R483" s="118"/>
    </row>
    <row r="484" spans="5:18" ht="12.75">
      <c r="E484" s="118"/>
      <c r="F484" s="118"/>
      <c r="I484" s="118"/>
      <c r="J484" s="118"/>
      <c r="L484" s="118"/>
      <c r="O484" s="118"/>
      <c r="P484" s="118"/>
      <c r="Q484" s="118"/>
      <c r="R484" s="118"/>
    </row>
    <row r="485" spans="5:18" ht="12.75">
      <c r="E485" s="118"/>
      <c r="F485" s="118"/>
      <c r="I485" s="118"/>
      <c r="J485" s="118"/>
      <c r="L485" s="118"/>
      <c r="O485" s="118"/>
      <c r="P485" s="118"/>
      <c r="Q485" s="118"/>
      <c r="R485" s="118"/>
    </row>
    <row r="486" spans="5:18" ht="12.75">
      <c r="E486" s="118"/>
      <c r="F486" s="118"/>
      <c r="I486" s="118"/>
      <c r="J486" s="118"/>
      <c r="L486" s="118"/>
      <c r="O486" s="118"/>
      <c r="P486" s="118"/>
      <c r="Q486" s="118"/>
      <c r="R486" s="118"/>
    </row>
    <row r="487" spans="5:18" ht="12.75">
      <c r="E487" s="118"/>
      <c r="F487" s="118"/>
      <c r="I487" s="118"/>
      <c r="J487" s="118"/>
      <c r="L487" s="118"/>
      <c r="O487" s="118"/>
      <c r="P487" s="118"/>
      <c r="Q487" s="118"/>
      <c r="R487" s="118"/>
    </row>
    <row r="488" spans="5:18" ht="12.75">
      <c r="E488" s="118"/>
      <c r="F488" s="118"/>
      <c r="I488" s="118"/>
      <c r="J488" s="118"/>
      <c r="L488" s="118"/>
      <c r="O488" s="118"/>
      <c r="P488" s="118"/>
      <c r="Q488" s="118"/>
      <c r="R488" s="118"/>
    </row>
    <row r="489" spans="5:18" ht="12.75">
      <c r="E489" s="118"/>
      <c r="F489" s="118"/>
      <c r="I489" s="118"/>
      <c r="J489" s="118"/>
      <c r="L489" s="118"/>
      <c r="O489" s="118"/>
      <c r="P489" s="118"/>
      <c r="Q489" s="118"/>
      <c r="R489" s="118"/>
    </row>
    <row r="490" spans="5:18" ht="12.75">
      <c r="E490" s="118"/>
      <c r="F490" s="118"/>
      <c r="I490" s="118"/>
      <c r="J490" s="118"/>
      <c r="L490" s="118"/>
      <c r="O490" s="118"/>
      <c r="P490" s="118"/>
      <c r="Q490" s="118"/>
      <c r="R490" s="118"/>
    </row>
    <row r="491" spans="5:18" ht="12.75">
      <c r="E491" s="118"/>
      <c r="F491" s="118"/>
      <c r="I491" s="118"/>
      <c r="J491" s="118"/>
      <c r="L491" s="118"/>
      <c r="O491" s="118"/>
      <c r="P491" s="118"/>
      <c r="Q491" s="118"/>
      <c r="R491" s="118"/>
    </row>
    <row r="492" spans="5:18" ht="12.75">
      <c r="E492" s="118"/>
      <c r="F492" s="118"/>
      <c r="I492" s="118"/>
      <c r="J492" s="118"/>
      <c r="L492" s="118"/>
      <c r="O492" s="118"/>
      <c r="P492" s="118"/>
      <c r="Q492" s="118"/>
      <c r="R492" s="118"/>
    </row>
    <row r="493" spans="5:18" ht="12.75">
      <c r="E493" s="118"/>
      <c r="F493" s="118"/>
      <c r="I493" s="118"/>
      <c r="J493" s="118"/>
      <c r="L493" s="118"/>
      <c r="O493" s="118"/>
      <c r="P493" s="118"/>
      <c r="Q493" s="118"/>
      <c r="R493" s="118"/>
    </row>
    <row r="494" spans="5:18" ht="12.75">
      <c r="E494" s="118"/>
      <c r="F494" s="118"/>
      <c r="I494" s="118"/>
      <c r="J494" s="118"/>
      <c r="L494" s="118"/>
      <c r="O494" s="118"/>
      <c r="P494" s="118"/>
      <c r="Q494" s="118"/>
      <c r="R494" s="118"/>
    </row>
    <row r="495" spans="5:18" ht="12.75">
      <c r="E495" s="118"/>
      <c r="F495" s="118"/>
      <c r="I495" s="118"/>
      <c r="J495" s="118"/>
      <c r="L495" s="118"/>
      <c r="O495" s="118"/>
      <c r="P495" s="118"/>
      <c r="Q495" s="118"/>
      <c r="R495" s="118"/>
    </row>
    <row r="496" spans="5:18" ht="12.75">
      <c r="E496" s="118"/>
      <c r="F496" s="118"/>
      <c r="I496" s="118"/>
      <c r="J496" s="118"/>
      <c r="L496" s="118"/>
      <c r="O496" s="118"/>
      <c r="P496" s="118"/>
      <c r="Q496" s="118"/>
      <c r="R496" s="118"/>
    </row>
    <row r="497" spans="5:18" ht="12.75">
      <c r="E497" s="118"/>
      <c r="F497" s="118"/>
      <c r="I497" s="118"/>
      <c r="J497" s="118"/>
      <c r="L497" s="118"/>
      <c r="O497" s="118"/>
      <c r="P497" s="118"/>
      <c r="Q497" s="118"/>
      <c r="R497" s="118"/>
    </row>
    <row r="498" spans="5:18" ht="12.75">
      <c r="E498" s="118"/>
      <c r="F498" s="118"/>
      <c r="I498" s="118"/>
      <c r="J498" s="118"/>
      <c r="L498" s="118"/>
      <c r="O498" s="118"/>
      <c r="P498" s="118"/>
      <c r="Q498" s="118"/>
      <c r="R498" s="118"/>
    </row>
    <row r="499" spans="5:18" ht="12.75">
      <c r="E499" s="118"/>
      <c r="F499" s="118"/>
      <c r="I499" s="118"/>
      <c r="J499" s="118"/>
      <c r="L499" s="118"/>
      <c r="O499" s="118"/>
      <c r="P499" s="118"/>
      <c r="Q499" s="118"/>
      <c r="R499" s="118"/>
    </row>
    <row r="500" spans="5:18" ht="12.75">
      <c r="E500" s="118"/>
      <c r="F500" s="118"/>
      <c r="I500" s="118"/>
      <c r="J500" s="118"/>
      <c r="L500" s="118"/>
      <c r="O500" s="118"/>
      <c r="P500" s="118"/>
      <c r="Q500" s="118"/>
      <c r="R500" s="118"/>
    </row>
    <row r="501" spans="5:18" ht="12.75">
      <c r="E501" s="118"/>
      <c r="F501" s="118"/>
      <c r="I501" s="118"/>
      <c r="J501" s="118"/>
      <c r="L501" s="118"/>
      <c r="O501" s="118"/>
      <c r="P501" s="118"/>
      <c r="Q501" s="118"/>
      <c r="R501" s="118"/>
    </row>
    <row r="502" spans="5:18" ht="12.75">
      <c r="E502" s="118"/>
      <c r="F502" s="118"/>
      <c r="I502" s="118"/>
      <c r="J502" s="118"/>
      <c r="L502" s="118"/>
      <c r="O502" s="118"/>
      <c r="P502" s="118"/>
      <c r="Q502" s="118"/>
      <c r="R502" s="118"/>
    </row>
    <row r="503" spans="5:18" ht="12.75">
      <c r="E503" s="118"/>
      <c r="F503" s="118"/>
      <c r="I503" s="118"/>
      <c r="J503" s="118"/>
      <c r="L503" s="118"/>
      <c r="O503" s="118"/>
      <c r="P503" s="118"/>
      <c r="Q503" s="118"/>
      <c r="R503" s="118"/>
    </row>
    <row r="504" spans="5:18" ht="12.75">
      <c r="E504" s="118"/>
      <c r="F504" s="118"/>
      <c r="I504" s="118"/>
      <c r="J504" s="118"/>
      <c r="L504" s="118"/>
      <c r="O504" s="118"/>
      <c r="P504" s="118"/>
      <c r="Q504" s="118"/>
      <c r="R504" s="118"/>
    </row>
    <row r="505" spans="5:18" ht="12.75">
      <c r="E505" s="118"/>
      <c r="F505" s="118"/>
      <c r="I505" s="118"/>
      <c r="J505" s="118"/>
      <c r="L505" s="118"/>
      <c r="O505" s="118"/>
      <c r="P505" s="118"/>
      <c r="Q505" s="118"/>
      <c r="R505" s="118"/>
    </row>
    <row r="506" spans="5:18" ht="12.75">
      <c r="E506" s="118"/>
      <c r="F506" s="118"/>
      <c r="I506" s="118"/>
      <c r="J506" s="118"/>
      <c r="L506" s="118"/>
      <c r="O506" s="118"/>
      <c r="P506" s="118"/>
      <c r="Q506" s="118"/>
      <c r="R506" s="118"/>
    </row>
    <row r="507" spans="5:18" ht="12.75">
      <c r="E507" s="118"/>
      <c r="F507" s="118"/>
      <c r="I507" s="118"/>
      <c r="J507" s="118"/>
      <c r="L507" s="118"/>
      <c r="O507" s="118"/>
      <c r="P507" s="118"/>
      <c r="Q507" s="118"/>
      <c r="R507" s="118"/>
    </row>
    <row r="508" spans="5:18" ht="12.75">
      <c r="E508" s="118"/>
      <c r="F508" s="118"/>
      <c r="I508" s="118"/>
      <c r="J508" s="118"/>
      <c r="L508" s="118"/>
      <c r="O508" s="118"/>
      <c r="P508" s="118"/>
      <c r="Q508" s="118"/>
      <c r="R508" s="118"/>
    </row>
    <row r="509" spans="5:18" ht="12.75">
      <c r="E509" s="118"/>
      <c r="F509" s="118"/>
      <c r="I509" s="118"/>
      <c r="J509" s="118"/>
      <c r="L509" s="118"/>
      <c r="O509" s="118"/>
      <c r="P509" s="118"/>
      <c r="Q509" s="118"/>
      <c r="R509" s="118"/>
    </row>
    <row r="510" spans="5:18" ht="12.75">
      <c r="E510" s="118"/>
      <c r="F510" s="118"/>
      <c r="I510" s="118"/>
      <c r="J510" s="118"/>
      <c r="L510" s="118"/>
      <c r="O510" s="118"/>
      <c r="P510" s="118"/>
      <c r="Q510" s="118"/>
      <c r="R510" s="118"/>
    </row>
    <row r="511" spans="5:18" ht="12.75">
      <c r="E511" s="118"/>
      <c r="F511" s="118"/>
      <c r="I511" s="118"/>
      <c r="J511" s="118"/>
      <c r="L511" s="118"/>
      <c r="O511" s="118"/>
      <c r="P511" s="118"/>
      <c r="Q511" s="118"/>
      <c r="R511" s="118"/>
    </row>
    <row r="512" spans="5:18" ht="12.75">
      <c r="E512" s="118"/>
      <c r="F512" s="118"/>
      <c r="I512" s="118"/>
      <c r="J512" s="118"/>
      <c r="L512" s="118"/>
      <c r="O512" s="118"/>
      <c r="P512" s="118"/>
      <c r="Q512" s="118"/>
      <c r="R512" s="118"/>
    </row>
    <row r="513" spans="5:18" ht="12.75">
      <c r="E513" s="118"/>
      <c r="F513" s="118"/>
      <c r="I513" s="118"/>
      <c r="J513" s="118"/>
      <c r="L513" s="118"/>
      <c r="O513" s="118"/>
      <c r="P513" s="118"/>
      <c r="Q513" s="118"/>
      <c r="R513" s="118"/>
    </row>
    <row r="514" spans="5:18" ht="12.75">
      <c r="E514" s="118"/>
      <c r="F514" s="118"/>
      <c r="I514" s="118"/>
      <c r="J514" s="118"/>
      <c r="L514" s="118"/>
      <c r="O514" s="118"/>
      <c r="P514" s="118"/>
      <c r="Q514" s="118"/>
      <c r="R514" s="118"/>
    </row>
    <row r="515" spans="5:18" ht="12.75">
      <c r="E515" s="118"/>
      <c r="F515" s="118"/>
      <c r="I515" s="118"/>
      <c r="J515" s="118"/>
      <c r="L515" s="118"/>
      <c r="O515" s="118"/>
      <c r="P515" s="118"/>
      <c r="Q515" s="118"/>
      <c r="R515" s="118"/>
    </row>
    <row r="516" spans="5:18" ht="12.75">
      <c r="E516" s="118"/>
      <c r="F516" s="118"/>
      <c r="I516" s="118"/>
      <c r="J516" s="118"/>
      <c r="L516" s="118"/>
      <c r="O516" s="118"/>
      <c r="P516" s="118"/>
      <c r="Q516" s="118"/>
      <c r="R516" s="118"/>
    </row>
    <row r="517" spans="5:18" ht="12.75">
      <c r="E517" s="118"/>
      <c r="F517" s="118"/>
      <c r="I517" s="118"/>
      <c r="J517" s="118"/>
      <c r="L517" s="118"/>
      <c r="O517" s="118"/>
      <c r="P517" s="118"/>
      <c r="Q517" s="118"/>
      <c r="R517" s="118"/>
    </row>
    <row r="518" spans="5:18" ht="12.75">
      <c r="E518" s="118"/>
      <c r="F518" s="118"/>
      <c r="I518" s="118"/>
      <c r="J518" s="118"/>
      <c r="L518" s="118"/>
      <c r="O518" s="118"/>
      <c r="P518" s="118"/>
      <c r="Q518" s="118"/>
      <c r="R518" s="118"/>
    </row>
    <row r="519" spans="5:18" ht="12.75">
      <c r="E519" s="118"/>
      <c r="F519" s="118"/>
      <c r="I519" s="118"/>
      <c r="J519" s="118"/>
      <c r="L519" s="118"/>
      <c r="O519" s="118"/>
      <c r="P519" s="118"/>
      <c r="Q519" s="118"/>
      <c r="R519" s="118"/>
    </row>
    <row r="520" spans="5:18" ht="12.75">
      <c r="E520" s="118"/>
      <c r="F520" s="118"/>
      <c r="I520" s="118"/>
      <c r="J520" s="118"/>
      <c r="L520" s="118"/>
      <c r="O520" s="118"/>
      <c r="P520" s="118"/>
      <c r="Q520" s="118"/>
      <c r="R520" s="118"/>
    </row>
    <row r="521" spans="5:18" ht="12.75">
      <c r="E521" s="118"/>
      <c r="F521" s="118"/>
      <c r="I521" s="118"/>
      <c r="J521" s="118"/>
      <c r="L521" s="118"/>
      <c r="O521" s="118"/>
      <c r="P521" s="118"/>
      <c r="Q521" s="118"/>
      <c r="R521" s="118"/>
    </row>
    <row r="522" spans="5:18" ht="12.75">
      <c r="E522" s="118"/>
      <c r="F522" s="118"/>
      <c r="I522" s="118"/>
      <c r="J522" s="118"/>
      <c r="L522" s="118"/>
      <c r="O522" s="118"/>
      <c r="P522" s="118"/>
      <c r="Q522" s="118"/>
      <c r="R522" s="118"/>
    </row>
    <row r="523" spans="5:18" ht="12.75">
      <c r="E523" s="118"/>
      <c r="F523" s="118"/>
      <c r="I523" s="118"/>
      <c r="J523" s="118"/>
      <c r="L523" s="118"/>
      <c r="O523" s="118"/>
      <c r="P523" s="118"/>
      <c r="Q523" s="118"/>
      <c r="R523" s="118"/>
    </row>
    <row r="524" spans="5:18" ht="12.75">
      <c r="E524" s="118"/>
      <c r="F524" s="118"/>
      <c r="I524" s="118"/>
      <c r="J524" s="118"/>
      <c r="L524" s="118"/>
      <c r="O524" s="118"/>
      <c r="P524" s="118"/>
      <c r="Q524" s="118"/>
      <c r="R524" s="118"/>
    </row>
    <row r="525" spans="5:18" ht="12.75">
      <c r="E525" s="118"/>
      <c r="F525" s="118"/>
      <c r="I525" s="118"/>
      <c r="J525" s="118"/>
      <c r="L525" s="118"/>
      <c r="O525" s="118"/>
      <c r="P525" s="118"/>
      <c r="Q525" s="118"/>
      <c r="R525" s="118"/>
    </row>
    <row r="526" spans="5:18" ht="12.75">
      <c r="E526" s="118"/>
      <c r="F526" s="118"/>
      <c r="I526" s="118"/>
      <c r="J526" s="118"/>
      <c r="L526" s="118"/>
      <c r="O526" s="118"/>
      <c r="P526" s="118"/>
      <c r="Q526" s="118"/>
      <c r="R526" s="118"/>
    </row>
    <row r="527" spans="5:18" ht="12.75">
      <c r="E527" s="118"/>
      <c r="F527" s="118"/>
      <c r="I527" s="118"/>
      <c r="J527" s="118"/>
      <c r="L527" s="118"/>
      <c r="O527" s="118"/>
      <c r="P527" s="118"/>
      <c r="Q527" s="118"/>
      <c r="R527" s="118"/>
    </row>
    <row r="528" spans="5:18" ht="12.75">
      <c r="E528" s="118"/>
      <c r="F528" s="118"/>
      <c r="I528" s="118"/>
      <c r="J528" s="118"/>
      <c r="L528" s="118"/>
      <c r="O528" s="118"/>
      <c r="P528" s="118"/>
      <c r="Q528" s="118"/>
      <c r="R528" s="118"/>
    </row>
    <row r="529" spans="5:18" ht="12.75">
      <c r="E529" s="118"/>
      <c r="F529" s="118"/>
      <c r="I529" s="118"/>
      <c r="J529" s="118"/>
      <c r="L529" s="118"/>
      <c r="O529" s="118"/>
      <c r="P529" s="118"/>
      <c r="Q529" s="118"/>
      <c r="R529" s="118"/>
    </row>
    <row r="530" spans="5:18" ht="12.75">
      <c r="E530" s="118"/>
      <c r="F530" s="118"/>
      <c r="I530" s="118"/>
      <c r="J530" s="118"/>
      <c r="L530" s="118"/>
      <c r="O530" s="118"/>
      <c r="P530" s="118"/>
      <c r="Q530" s="118"/>
      <c r="R530" s="118"/>
    </row>
    <row r="531" spans="5:18" ht="12.75">
      <c r="E531" s="118"/>
      <c r="F531" s="118"/>
      <c r="I531" s="118"/>
      <c r="J531" s="118"/>
      <c r="L531" s="118"/>
      <c r="O531" s="118"/>
      <c r="P531" s="118"/>
      <c r="Q531" s="118"/>
      <c r="R531" s="118"/>
    </row>
    <row r="532" spans="5:18" ht="12.75">
      <c r="E532" s="118"/>
      <c r="F532" s="118"/>
      <c r="I532" s="118"/>
      <c r="J532" s="118"/>
      <c r="L532" s="118"/>
      <c r="O532" s="118"/>
      <c r="P532" s="118"/>
      <c r="Q532" s="118"/>
      <c r="R532" s="118"/>
    </row>
    <row r="533" spans="5:18" ht="12.75">
      <c r="E533" s="118"/>
      <c r="F533" s="118"/>
      <c r="I533" s="118"/>
      <c r="J533" s="118"/>
      <c r="L533" s="118"/>
      <c r="O533" s="118"/>
      <c r="P533" s="118"/>
      <c r="Q533" s="118"/>
      <c r="R533" s="118"/>
    </row>
    <row r="534" spans="5:18" ht="12.75">
      <c r="E534" s="118"/>
      <c r="F534" s="118"/>
      <c r="I534" s="118"/>
      <c r="J534" s="118"/>
      <c r="L534" s="118"/>
      <c r="O534" s="118"/>
      <c r="P534" s="118"/>
      <c r="Q534" s="118"/>
      <c r="R534" s="118"/>
    </row>
    <row r="535" spans="5:18" ht="12.75">
      <c r="E535" s="118"/>
      <c r="F535" s="118"/>
      <c r="I535" s="118"/>
      <c r="J535" s="118"/>
      <c r="L535" s="118"/>
      <c r="O535" s="118"/>
      <c r="P535" s="118"/>
      <c r="Q535" s="118"/>
      <c r="R535" s="118"/>
    </row>
    <row r="536" spans="5:18" ht="12.75">
      <c r="E536" s="118"/>
      <c r="F536" s="118"/>
      <c r="I536" s="118"/>
      <c r="J536" s="118"/>
      <c r="L536" s="118"/>
      <c r="O536" s="118"/>
      <c r="P536" s="118"/>
      <c r="Q536" s="118"/>
      <c r="R536" s="118"/>
    </row>
    <row r="537" spans="5:18" ht="12.75">
      <c r="E537" s="118"/>
      <c r="F537" s="118"/>
      <c r="I537" s="118"/>
      <c r="J537" s="118"/>
      <c r="L537" s="118"/>
      <c r="O537" s="118"/>
      <c r="P537" s="118"/>
      <c r="Q537" s="118"/>
      <c r="R537" s="118"/>
    </row>
    <row r="538" spans="5:18" ht="12.75">
      <c r="E538" s="118"/>
      <c r="F538" s="118"/>
      <c r="I538" s="118"/>
      <c r="J538" s="118"/>
      <c r="L538" s="118"/>
      <c r="O538" s="118"/>
      <c r="P538" s="118"/>
      <c r="Q538" s="118"/>
      <c r="R538" s="118"/>
    </row>
    <row r="539" spans="5:18" ht="12.75">
      <c r="E539" s="118"/>
      <c r="F539" s="118"/>
      <c r="I539" s="118"/>
      <c r="J539" s="118"/>
      <c r="L539" s="118"/>
      <c r="O539" s="118"/>
      <c r="P539" s="118"/>
      <c r="Q539" s="118"/>
      <c r="R539" s="118"/>
    </row>
    <row r="540" spans="5:18" ht="12.75">
      <c r="E540" s="118"/>
      <c r="F540" s="118"/>
      <c r="I540" s="118"/>
      <c r="J540" s="118"/>
      <c r="L540" s="118"/>
      <c r="O540" s="118"/>
      <c r="P540" s="118"/>
      <c r="Q540" s="118"/>
      <c r="R540" s="118"/>
    </row>
    <row r="541" spans="5:18" ht="12.75">
      <c r="E541" s="118"/>
      <c r="F541" s="118"/>
      <c r="I541" s="118"/>
      <c r="J541" s="118"/>
      <c r="L541" s="118"/>
      <c r="O541" s="118"/>
      <c r="P541" s="118"/>
      <c r="Q541" s="118"/>
      <c r="R541" s="118"/>
    </row>
    <row r="542" spans="5:18" ht="12.75">
      <c r="E542" s="118"/>
      <c r="F542" s="118"/>
      <c r="I542" s="118"/>
      <c r="J542" s="118"/>
      <c r="L542" s="118"/>
      <c r="O542" s="118"/>
      <c r="P542" s="118"/>
      <c r="Q542" s="118"/>
      <c r="R542" s="118"/>
    </row>
    <row r="543" spans="5:18" ht="12.75">
      <c r="E543" s="118"/>
      <c r="F543" s="118"/>
      <c r="I543" s="118"/>
      <c r="J543" s="118"/>
      <c r="L543" s="118"/>
      <c r="O543" s="118"/>
      <c r="P543" s="118"/>
      <c r="Q543" s="118"/>
      <c r="R543" s="118"/>
    </row>
    <row r="544" spans="5:18" ht="12.75">
      <c r="E544" s="118"/>
      <c r="F544" s="118"/>
      <c r="I544" s="118"/>
      <c r="J544" s="118"/>
      <c r="L544" s="118"/>
      <c r="O544" s="118"/>
      <c r="P544" s="118"/>
      <c r="Q544" s="118"/>
      <c r="R544" s="118"/>
    </row>
    <row r="545" spans="5:18" ht="12.75">
      <c r="E545" s="118"/>
      <c r="F545" s="118"/>
      <c r="I545" s="118"/>
      <c r="J545" s="118"/>
      <c r="L545" s="118"/>
      <c r="O545" s="118"/>
      <c r="P545" s="118"/>
      <c r="Q545" s="118"/>
      <c r="R545" s="118"/>
    </row>
    <row r="546" spans="5:18" ht="12.75">
      <c r="E546" s="118"/>
      <c r="F546" s="118"/>
      <c r="I546" s="118"/>
      <c r="J546" s="118"/>
      <c r="L546" s="118"/>
      <c r="O546" s="118"/>
      <c r="P546" s="118"/>
      <c r="Q546" s="118"/>
      <c r="R546" s="118"/>
    </row>
    <row r="547" spans="5:18" ht="12.75">
      <c r="E547" s="118"/>
      <c r="F547" s="118"/>
      <c r="I547" s="118"/>
      <c r="J547" s="118"/>
      <c r="L547" s="118"/>
      <c r="O547" s="118"/>
      <c r="P547" s="118"/>
      <c r="Q547" s="118"/>
      <c r="R547" s="118"/>
    </row>
    <row r="548" spans="5:18" ht="12.75">
      <c r="E548" s="118"/>
      <c r="F548" s="118"/>
      <c r="I548" s="118"/>
      <c r="J548" s="118"/>
      <c r="L548" s="118"/>
      <c r="O548" s="118"/>
      <c r="P548" s="118"/>
      <c r="Q548" s="118"/>
      <c r="R548" s="118"/>
    </row>
    <row r="549" spans="5:18" ht="12.75">
      <c r="E549" s="118"/>
      <c r="F549" s="118"/>
      <c r="I549" s="118"/>
      <c r="J549" s="118"/>
      <c r="L549" s="118"/>
      <c r="O549" s="118"/>
      <c r="P549" s="118"/>
      <c r="Q549" s="118"/>
      <c r="R549" s="118"/>
    </row>
    <row r="550" spans="5:18" ht="12.75">
      <c r="E550" s="118"/>
      <c r="F550" s="118"/>
      <c r="I550" s="118"/>
      <c r="J550" s="118"/>
      <c r="L550" s="118"/>
      <c r="O550" s="118"/>
      <c r="P550" s="118"/>
      <c r="Q550" s="118"/>
      <c r="R550" s="118"/>
    </row>
    <row r="551" spans="5:18" ht="12.75">
      <c r="E551" s="118"/>
      <c r="F551" s="118"/>
      <c r="I551" s="118"/>
      <c r="J551" s="118"/>
      <c r="L551" s="118"/>
      <c r="O551" s="118"/>
      <c r="P551" s="118"/>
      <c r="Q551" s="118"/>
      <c r="R551" s="118"/>
    </row>
    <row r="552" spans="5:18" ht="12.75">
      <c r="E552" s="118"/>
      <c r="F552" s="118"/>
      <c r="I552" s="118"/>
      <c r="J552" s="118"/>
      <c r="L552" s="118"/>
      <c r="O552" s="118"/>
      <c r="P552" s="118"/>
      <c r="Q552" s="118"/>
      <c r="R552" s="118"/>
    </row>
    <row r="553" spans="5:18" ht="12.75">
      <c r="E553" s="118"/>
      <c r="F553" s="118"/>
      <c r="I553" s="118"/>
      <c r="J553" s="118"/>
      <c r="L553" s="118"/>
      <c r="O553" s="118"/>
      <c r="P553" s="118"/>
      <c r="Q553" s="118"/>
      <c r="R553" s="118"/>
    </row>
    <row r="554" spans="5:18" ht="12.75">
      <c r="E554" s="118"/>
      <c r="F554" s="118"/>
      <c r="I554" s="118"/>
      <c r="J554" s="118"/>
      <c r="L554" s="118"/>
      <c r="O554" s="118"/>
      <c r="P554" s="118"/>
      <c r="Q554" s="118"/>
      <c r="R554" s="118"/>
    </row>
    <row r="555" spans="5:18" ht="12.75">
      <c r="E555" s="118"/>
      <c r="F555" s="118"/>
      <c r="I555" s="118"/>
      <c r="J555" s="118"/>
      <c r="L555" s="118"/>
      <c r="O555" s="118"/>
      <c r="P555" s="118"/>
      <c r="Q555" s="118"/>
      <c r="R555" s="118"/>
    </row>
    <row r="556" spans="5:18" ht="12.75">
      <c r="E556" s="118"/>
      <c r="F556" s="118"/>
      <c r="I556" s="118"/>
      <c r="J556" s="118"/>
      <c r="L556" s="118"/>
      <c r="O556" s="118"/>
      <c r="P556" s="118"/>
      <c r="Q556" s="118"/>
      <c r="R556" s="118"/>
    </row>
    <row r="557" spans="5:18" ht="12.75">
      <c r="E557" s="118"/>
      <c r="F557" s="118"/>
      <c r="I557" s="118"/>
      <c r="J557" s="118"/>
      <c r="L557" s="118"/>
      <c r="O557" s="118"/>
      <c r="P557" s="118"/>
      <c r="Q557" s="118"/>
      <c r="R557" s="118"/>
    </row>
    <row r="558" spans="5:18" ht="12.75">
      <c r="E558" s="118"/>
      <c r="F558" s="118"/>
      <c r="I558" s="118"/>
      <c r="J558" s="118"/>
      <c r="L558" s="118"/>
      <c r="O558" s="118"/>
      <c r="P558" s="118"/>
      <c r="Q558" s="118"/>
      <c r="R558" s="118"/>
    </row>
    <row r="559" spans="5:18" ht="12.75">
      <c r="E559" s="118"/>
      <c r="F559" s="118"/>
      <c r="I559" s="118"/>
      <c r="J559" s="118"/>
      <c r="L559" s="118"/>
      <c r="O559" s="118"/>
      <c r="P559" s="118"/>
      <c r="Q559" s="118"/>
      <c r="R559" s="118"/>
    </row>
    <row r="560" spans="5:18" ht="12.75">
      <c r="E560" s="118"/>
      <c r="F560" s="118"/>
      <c r="I560" s="118"/>
      <c r="J560" s="118"/>
      <c r="L560" s="118"/>
      <c r="O560" s="118"/>
      <c r="P560" s="118"/>
      <c r="Q560" s="118"/>
      <c r="R560" s="118"/>
    </row>
    <row r="561" spans="5:18" ht="12.75">
      <c r="E561" s="118"/>
      <c r="F561" s="118"/>
      <c r="I561" s="118"/>
      <c r="J561" s="118"/>
      <c r="L561" s="118"/>
      <c r="O561" s="118"/>
      <c r="P561" s="118"/>
      <c r="Q561" s="118"/>
      <c r="R561" s="118"/>
    </row>
    <row r="562" spans="5:18" ht="12.75">
      <c r="E562" s="118"/>
      <c r="F562" s="118"/>
      <c r="I562" s="118"/>
      <c r="J562" s="118"/>
      <c r="L562" s="118"/>
      <c r="O562" s="118"/>
      <c r="P562" s="118"/>
      <c r="Q562" s="118"/>
      <c r="R562" s="118"/>
    </row>
    <row r="563" spans="5:18" ht="12.75">
      <c r="E563" s="118"/>
      <c r="F563" s="118"/>
      <c r="I563" s="118"/>
      <c r="J563" s="118"/>
      <c r="L563" s="118"/>
      <c r="O563" s="118"/>
      <c r="P563" s="118"/>
      <c r="Q563" s="118"/>
      <c r="R563" s="118"/>
    </row>
    <row r="564" spans="5:18" ht="12.75">
      <c r="E564" s="118"/>
      <c r="F564" s="118"/>
      <c r="I564" s="118"/>
      <c r="J564" s="118"/>
      <c r="L564" s="118"/>
      <c r="O564" s="118"/>
      <c r="P564" s="118"/>
      <c r="Q564" s="118"/>
      <c r="R564" s="118"/>
    </row>
    <row r="565" spans="5:18" ht="12.75">
      <c r="E565" s="118"/>
      <c r="F565" s="118"/>
      <c r="I565" s="118"/>
      <c r="J565" s="118"/>
      <c r="L565" s="118"/>
      <c r="O565" s="118"/>
      <c r="P565" s="118"/>
      <c r="Q565" s="118"/>
      <c r="R565" s="118"/>
    </row>
    <row r="566" spans="5:18" ht="12.75">
      <c r="E566" s="118"/>
      <c r="F566" s="118"/>
      <c r="I566" s="118"/>
      <c r="J566" s="118"/>
      <c r="L566" s="118"/>
      <c r="O566" s="118"/>
      <c r="P566" s="118"/>
      <c r="Q566" s="118"/>
      <c r="R566" s="118"/>
    </row>
    <row r="567" spans="5:18" ht="12.75">
      <c r="E567" s="118"/>
      <c r="F567" s="118"/>
      <c r="I567" s="118"/>
      <c r="J567" s="118"/>
      <c r="L567" s="118"/>
      <c r="O567" s="118"/>
      <c r="P567" s="118"/>
      <c r="Q567" s="118"/>
      <c r="R567" s="118"/>
    </row>
    <row r="568" spans="5:18" ht="12.75">
      <c r="E568" s="118"/>
      <c r="F568" s="118"/>
      <c r="I568" s="118"/>
      <c r="J568" s="118"/>
      <c r="L568" s="118"/>
      <c r="O568" s="118"/>
      <c r="P568" s="118"/>
      <c r="Q568" s="118"/>
      <c r="R568" s="118"/>
    </row>
    <row r="569" spans="5:18" ht="12.75">
      <c r="E569" s="118"/>
      <c r="F569" s="118"/>
      <c r="I569" s="118"/>
      <c r="J569" s="118"/>
      <c r="L569" s="118"/>
      <c r="O569" s="118"/>
      <c r="P569" s="118"/>
      <c r="Q569" s="118"/>
      <c r="R569" s="118"/>
    </row>
    <row r="570" spans="5:18" ht="12.75">
      <c r="E570" s="118"/>
      <c r="F570" s="118"/>
      <c r="I570" s="118"/>
      <c r="J570" s="118"/>
      <c r="L570" s="118"/>
      <c r="O570" s="118"/>
      <c r="P570" s="118"/>
      <c r="Q570" s="118"/>
      <c r="R570" s="118"/>
    </row>
    <row r="571" spans="5:18" ht="12.75">
      <c r="E571" s="118"/>
      <c r="F571" s="118"/>
      <c r="I571" s="118"/>
      <c r="J571" s="118"/>
      <c r="L571" s="118"/>
      <c r="O571" s="118"/>
      <c r="P571" s="118"/>
      <c r="Q571" s="118"/>
      <c r="R571" s="118"/>
    </row>
    <row r="572" spans="5:18" ht="12.75">
      <c r="E572" s="118"/>
      <c r="F572" s="118"/>
      <c r="I572" s="118"/>
      <c r="J572" s="118"/>
      <c r="L572" s="118"/>
      <c r="O572" s="118"/>
      <c r="P572" s="118"/>
      <c r="Q572" s="118"/>
      <c r="R572" s="118"/>
    </row>
    <row r="573" spans="5:18" ht="12.75">
      <c r="E573" s="118"/>
      <c r="F573" s="118"/>
      <c r="I573" s="118"/>
      <c r="J573" s="118"/>
      <c r="L573" s="118"/>
      <c r="O573" s="118"/>
      <c r="P573" s="118"/>
      <c r="Q573" s="118"/>
      <c r="R573" s="118"/>
    </row>
    <row r="574" spans="5:18" ht="12.75">
      <c r="E574" s="118"/>
      <c r="F574" s="118"/>
      <c r="I574" s="118"/>
      <c r="J574" s="118"/>
      <c r="L574" s="118"/>
      <c r="O574" s="118"/>
      <c r="P574" s="118"/>
      <c r="Q574" s="118"/>
      <c r="R574" s="118"/>
    </row>
    <row r="575" spans="5:18" ht="12.75">
      <c r="E575" s="118"/>
      <c r="F575" s="118"/>
      <c r="I575" s="118"/>
      <c r="J575" s="118"/>
      <c r="L575" s="118"/>
      <c r="O575" s="118"/>
      <c r="P575" s="118"/>
      <c r="Q575" s="118"/>
      <c r="R575" s="118"/>
    </row>
    <row r="576" spans="5:18" ht="12.75">
      <c r="E576" s="118"/>
      <c r="F576" s="118"/>
      <c r="I576" s="118"/>
      <c r="J576" s="118"/>
      <c r="L576" s="118"/>
      <c r="O576" s="118"/>
      <c r="P576" s="118"/>
      <c r="Q576" s="118"/>
      <c r="R576" s="118"/>
    </row>
    <row r="577" spans="5:18" ht="12.75">
      <c r="E577" s="118"/>
      <c r="F577" s="118"/>
      <c r="I577" s="118"/>
      <c r="J577" s="118"/>
      <c r="L577" s="118"/>
      <c r="O577" s="118"/>
      <c r="P577" s="118"/>
      <c r="Q577" s="118"/>
      <c r="R577" s="118"/>
    </row>
    <row r="578" spans="5:18" ht="12.75">
      <c r="E578" s="118"/>
      <c r="F578" s="118"/>
      <c r="I578" s="118"/>
      <c r="J578" s="118"/>
      <c r="L578" s="118"/>
      <c r="O578" s="118"/>
      <c r="P578" s="118"/>
      <c r="Q578" s="118"/>
      <c r="R578" s="118"/>
    </row>
    <row r="579" spans="5:18" ht="12.75">
      <c r="E579" s="118"/>
      <c r="F579" s="118"/>
      <c r="I579" s="118"/>
      <c r="J579" s="118"/>
      <c r="L579" s="118"/>
      <c r="O579" s="118"/>
      <c r="P579" s="118"/>
      <c r="Q579" s="118"/>
      <c r="R579" s="118"/>
    </row>
    <row r="580" spans="5:18" ht="12.75">
      <c r="E580" s="118"/>
      <c r="F580" s="118"/>
      <c r="I580" s="118"/>
      <c r="J580" s="118"/>
      <c r="L580" s="118"/>
      <c r="O580" s="118"/>
      <c r="P580" s="118"/>
      <c r="Q580" s="118"/>
      <c r="R580" s="118"/>
    </row>
    <row r="581" spans="5:18" ht="12.75">
      <c r="E581" s="118"/>
      <c r="F581" s="118"/>
      <c r="I581" s="118"/>
      <c r="J581" s="118"/>
      <c r="L581" s="118"/>
      <c r="O581" s="118"/>
      <c r="P581" s="118"/>
      <c r="Q581" s="118"/>
      <c r="R581" s="118"/>
    </row>
    <row r="582" spans="5:18" ht="12.75">
      <c r="E582" s="118"/>
      <c r="F582" s="118"/>
      <c r="I582" s="118"/>
      <c r="J582" s="118"/>
      <c r="L582" s="118"/>
      <c r="O582" s="118"/>
      <c r="P582" s="118"/>
      <c r="Q582" s="118"/>
      <c r="R582" s="118"/>
    </row>
    <row r="583" spans="5:18" ht="12.75">
      <c r="E583" s="118"/>
      <c r="F583" s="118"/>
      <c r="I583" s="118"/>
      <c r="J583" s="118"/>
      <c r="L583" s="118"/>
      <c r="O583" s="118"/>
      <c r="P583" s="118"/>
      <c r="Q583" s="118"/>
      <c r="R583" s="118"/>
    </row>
    <row r="584" spans="5:18" ht="12.75">
      <c r="E584" s="118"/>
      <c r="F584" s="118"/>
      <c r="I584" s="118"/>
      <c r="J584" s="118"/>
      <c r="L584" s="118"/>
      <c r="O584" s="118"/>
      <c r="P584" s="118"/>
      <c r="Q584" s="118"/>
      <c r="R584" s="118"/>
    </row>
    <row r="585" spans="5:18" ht="12.75">
      <c r="E585" s="118"/>
      <c r="F585" s="118"/>
      <c r="I585" s="118"/>
      <c r="J585" s="118"/>
      <c r="L585" s="118"/>
      <c r="O585" s="118"/>
      <c r="P585" s="118"/>
      <c r="Q585" s="118"/>
      <c r="R585" s="118"/>
    </row>
    <row r="586" spans="5:18" ht="12.75">
      <c r="E586" s="118"/>
      <c r="F586" s="118"/>
      <c r="I586" s="118"/>
      <c r="J586" s="118"/>
      <c r="L586" s="118"/>
      <c r="O586" s="118"/>
      <c r="P586" s="118"/>
      <c r="Q586" s="118"/>
      <c r="R586" s="118"/>
    </row>
    <row r="587" spans="5:18" ht="12.75">
      <c r="E587" s="118"/>
      <c r="F587" s="118"/>
      <c r="I587" s="118"/>
      <c r="J587" s="118"/>
      <c r="L587" s="118"/>
      <c r="O587" s="118"/>
      <c r="P587" s="118"/>
      <c r="Q587" s="118"/>
      <c r="R587" s="118"/>
    </row>
    <row r="588" spans="5:18" ht="12.75">
      <c r="E588" s="118"/>
      <c r="F588" s="118"/>
      <c r="I588" s="118"/>
      <c r="J588" s="118"/>
      <c r="L588" s="118"/>
      <c r="O588" s="118"/>
      <c r="P588" s="118"/>
      <c r="Q588" s="118"/>
      <c r="R588" s="118"/>
    </row>
    <row r="589" spans="5:18" ht="12.75">
      <c r="E589" s="118"/>
      <c r="F589" s="118"/>
      <c r="I589" s="118"/>
      <c r="J589" s="118"/>
      <c r="L589" s="118"/>
      <c r="O589" s="118"/>
      <c r="P589" s="118"/>
      <c r="Q589" s="118"/>
      <c r="R589" s="118"/>
    </row>
    <row r="590" spans="5:18" ht="12.75">
      <c r="E590" s="118"/>
      <c r="F590" s="118"/>
      <c r="I590" s="118"/>
      <c r="J590" s="118"/>
      <c r="L590" s="118"/>
      <c r="O590" s="118"/>
      <c r="P590" s="118"/>
      <c r="Q590" s="118"/>
      <c r="R590" s="118"/>
    </row>
    <row r="591" spans="5:18" ht="12.75">
      <c r="E591" s="118"/>
      <c r="F591" s="118"/>
      <c r="I591" s="118"/>
      <c r="J591" s="118"/>
      <c r="L591" s="118"/>
      <c r="O591" s="118"/>
      <c r="P591" s="118"/>
      <c r="Q591" s="118"/>
      <c r="R591" s="118"/>
    </row>
    <row r="592" spans="5:18" ht="12.75">
      <c r="E592" s="118"/>
      <c r="F592" s="118"/>
      <c r="I592" s="118"/>
      <c r="J592" s="118"/>
      <c r="L592" s="118"/>
      <c r="O592" s="118"/>
      <c r="P592" s="118"/>
      <c r="Q592" s="118"/>
      <c r="R592" s="118"/>
    </row>
    <row r="593" spans="5:18" ht="12.75">
      <c r="E593" s="118"/>
      <c r="F593" s="118"/>
      <c r="I593" s="118"/>
      <c r="J593" s="118"/>
      <c r="L593" s="118"/>
      <c r="O593" s="118"/>
      <c r="P593" s="118"/>
      <c r="Q593" s="118"/>
      <c r="R593" s="118"/>
    </row>
    <row r="594" spans="5:18" ht="12.75">
      <c r="E594" s="118"/>
      <c r="F594" s="118"/>
      <c r="I594" s="118"/>
      <c r="J594" s="118"/>
      <c r="L594" s="118"/>
      <c r="O594" s="118"/>
      <c r="P594" s="118"/>
      <c r="Q594" s="118"/>
      <c r="R594" s="118"/>
    </row>
    <row r="595" spans="5:18" ht="12.75">
      <c r="E595" s="118"/>
      <c r="F595" s="118"/>
      <c r="I595" s="118"/>
      <c r="J595" s="118"/>
      <c r="L595" s="118"/>
      <c r="O595" s="118"/>
      <c r="P595" s="118"/>
      <c r="Q595" s="118"/>
      <c r="R595" s="118"/>
    </row>
    <row r="596" spans="5:18" ht="12.75">
      <c r="E596" s="118"/>
      <c r="F596" s="118"/>
      <c r="I596" s="118"/>
      <c r="J596" s="118"/>
      <c r="L596" s="118"/>
      <c r="O596" s="118"/>
      <c r="P596" s="118"/>
      <c r="Q596" s="118"/>
      <c r="R596" s="118"/>
    </row>
    <row r="597" spans="5:18" ht="12.75">
      <c r="E597" s="118"/>
      <c r="F597" s="118"/>
      <c r="I597" s="118"/>
      <c r="J597" s="118"/>
      <c r="L597" s="118"/>
      <c r="O597" s="118"/>
      <c r="P597" s="118"/>
      <c r="Q597" s="118"/>
      <c r="R597" s="118"/>
    </row>
    <row r="598" spans="5:18" ht="12.75">
      <c r="E598" s="118"/>
      <c r="F598" s="118"/>
      <c r="I598" s="118"/>
      <c r="J598" s="118"/>
      <c r="L598" s="118"/>
      <c r="O598" s="118"/>
      <c r="P598" s="118"/>
      <c r="Q598" s="118"/>
      <c r="R598" s="118"/>
    </row>
    <row r="599" spans="5:18" ht="12.75">
      <c r="E599" s="118"/>
      <c r="F599" s="118"/>
      <c r="I599" s="118"/>
      <c r="J599" s="118"/>
      <c r="L599" s="118"/>
      <c r="O599" s="118"/>
      <c r="P599" s="118"/>
      <c r="Q599" s="118"/>
      <c r="R599" s="118"/>
    </row>
    <row r="600" spans="5:18" ht="12.75">
      <c r="E600" s="118"/>
      <c r="F600" s="118"/>
      <c r="I600" s="118"/>
      <c r="J600" s="118"/>
      <c r="L600" s="118"/>
      <c r="O600" s="118"/>
      <c r="P600" s="118"/>
      <c r="Q600" s="118"/>
      <c r="R600" s="118"/>
    </row>
    <row r="601" spans="5:18" ht="12.75">
      <c r="E601" s="118"/>
      <c r="F601" s="118"/>
      <c r="I601" s="118"/>
      <c r="J601" s="118"/>
      <c r="L601" s="118"/>
      <c r="O601" s="118"/>
      <c r="P601" s="118"/>
      <c r="Q601" s="118"/>
      <c r="R601" s="118"/>
    </row>
    <row r="602" spans="5:18" ht="12.75">
      <c r="E602" s="118"/>
      <c r="F602" s="118"/>
      <c r="I602" s="118"/>
      <c r="J602" s="118"/>
      <c r="L602" s="118"/>
      <c r="O602" s="118"/>
      <c r="P602" s="118"/>
      <c r="Q602" s="118"/>
      <c r="R602" s="118"/>
    </row>
    <row r="603" spans="5:18" ht="12.75">
      <c r="E603" s="118"/>
      <c r="F603" s="118"/>
      <c r="I603" s="118"/>
      <c r="J603" s="118"/>
      <c r="L603" s="118"/>
      <c r="O603" s="118"/>
      <c r="P603" s="118"/>
      <c r="Q603" s="118"/>
      <c r="R603" s="118"/>
    </row>
    <row r="604" spans="5:18" ht="12.75">
      <c r="E604" s="118"/>
      <c r="F604" s="118"/>
      <c r="I604" s="118"/>
      <c r="J604" s="118"/>
      <c r="L604" s="118"/>
      <c r="O604" s="118"/>
      <c r="P604" s="118"/>
      <c r="Q604" s="118"/>
      <c r="R604" s="118"/>
    </row>
    <row r="605" spans="5:18" ht="12.75">
      <c r="E605" s="118"/>
      <c r="F605" s="118"/>
      <c r="I605" s="118"/>
      <c r="J605" s="118"/>
      <c r="L605" s="118"/>
      <c r="O605" s="118"/>
      <c r="P605" s="118"/>
      <c r="Q605" s="118"/>
      <c r="R605" s="118"/>
    </row>
    <row r="606" spans="5:18" ht="12.75">
      <c r="E606" s="118"/>
      <c r="F606" s="118"/>
      <c r="I606" s="118"/>
      <c r="J606" s="118"/>
      <c r="L606" s="118"/>
      <c r="O606" s="118"/>
      <c r="P606" s="118"/>
      <c r="Q606" s="118"/>
      <c r="R606" s="118"/>
    </row>
    <row r="607" spans="5:18" ht="12.75">
      <c r="E607" s="118"/>
      <c r="F607" s="118"/>
      <c r="I607" s="118"/>
      <c r="J607" s="118"/>
      <c r="L607" s="118"/>
      <c r="O607" s="118"/>
      <c r="P607" s="118"/>
      <c r="Q607" s="118"/>
      <c r="R607" s="118"/>
    </row>
    <row r="608" spans="5:18" ht="12.75">
      <c r="E608" s="118"/>
      <c r="F608" s="118"/>
      <c r="I608" s="118"/>
      <c r="J608" s="118"/>
      <c r="L608" s="118"/>
      <c r="O608" s="118"/>
      <c r="P608" s="118"/>
      <c r="Q608" s="118"/>
      <c r="R608" s="118"/>
    </row>
    <row r="609" spans="5:18" ht="12.75">
      <c r="E609" s="118"/>
      <c r="F609" s="118"/>
      <c r="I609" s="118"/>
      <c r="J609" s="118"/>
      <c r="L609" s="118"/>
      <c r="O609" s="118"/>
      <c r="P609" s="118"/>
      <c r="Q609" s="118"/>
      <c r="R609" s="118"/>
    </row>
    <row r="610" spans="5:18" ht="12.75">
      <c r="E610" s="118"/>
      <c r="F610" s="118"/>
      <c r="I610" s="118"/>
      <c r="J610" s="118"/>
      <c r="L610" s="118"/>
      <c r="O610" s="118"/>
      <c r="P610" s="118"/>
      <c r="Q610" s="118"/>
      <c r="R610" s="118"/>
    </row>
    <row r="611" spans="5:18" ht="12.75">
      <c r="E611" s="118"/>
      <c r="F611" s="118"/>
      <c r="I611" s="118"/>
      <c r="J611" s="118"/>
      <c r="L611" s="118"/>
      <c r="O611" s="118"/>
      <c r="P611" s="118"/>
      <c r="Q611" s="118"/>
      <c r="R611" s="118"/>
    </row>
    <row r="612" spans="5:18" ht="12.75">
      <c r="E612" s="118"/>
      <c r="F612" s="118"/>
      <c r="I612" s="118"/>
      <c r="J612" s="118"/>
      <c r="L612" s="118"/>
      <c r="O612" s="118"/>
      <c r="P612" s="118"/>
      <c r="Q612" s="118"/>
      <c r="R612" s="118"/>
    </row>
    <row r="613" spans="5:18" ht="12.75">
      <c r="E613" s="118"/>
      <c r="F613" s="118"/>
      <c r="I613" s="118"/>
      <c r="J613" s="118"/>
      <c r="L613" s="118"/>
      <c r="O613" s="118"/>
      <c r="P613" s="118"/>
      <c r="Q613" s="118"/>
      <c r="R613" s="118"/>
    </row>
    <row r="614" spans="5:18" ht="12.75">
      <c r="E614" s="118"/>
      <c r="F614" s="118"/>
      <c r="I614" s="118"/>
      <c r="J614" s="118"/>
      <c r="L614" s="118"/>
      <c r="O614" s="118"/>
      <c r="P614" s="118"/>
      <c r="Q614" s="118"/>
      <c r="R614" s="118"/>
    </row>
    <row r="615" spans="5:18" ht="12.75">
      <c r="E615" s="118"/>
      <c r="F615" s="118"/>
      <c r="I615" s="118"/>
      <c r="J615" s="118"/>
      <c r="L615" s="118"/>
      <c r="O615" s="118"/>
      <c r="P615" s="118"/>
      <c r="Q615" s="118"/>
      <c r="R615" s="118"/>
    </row>
    <row r="616" spans="5:18" ht="12.75">
      <c r="E616" s="118"/>
      <c r="F616" s="118"/>
      <c r="I616" s="118"/>
      <c r="J616" s="118"/>
      <c r="L616" s="118"/>
      <c r="O616" s="118"/>
      <c r="P616" s="118"/>
      <c r="Q616" s="118"/>
      <c r="R616" s="118"/>
    </row>
    <row r="617" spans="5:18" ht="12.75">
      <c r="E617" s="118"/>
      <c r="F617" s="118"/>
      <c r="I617" s="118"/>
      <c r="J617" s="118"/>
      <c r="L617" s="118"/>
      <c r="O617" s="118"/>
      <c r="P617" s="118"/>
      <c r="Q617" s="118"/>
      <c r="R617" s="118"/>
    </row>
    <row r="618" spans="5:18" ht="12.75">
      <c r="E618" s="118"/>
      <c r="F618" s="118"/>
      <c r="I618" s="118"/>
      <c r="J618" s="118"/>
      <c r="L618" s="118"/>
      <c r="O618" s="118"/>
      <c r="P618" s="118"/>
      <c r="Q618" s="118"/>
      <c r="R618" s="118"/>
    </row>
    <row r="619" spans="5:18" ht="12.75">
      <c r="E619" s="118"/>
      <c r="F619" s="118"/>
      <c r="I619" s="118"/>
      <c r="J619" s="118"/>
      <c r="L619" s="118"/>
      <c r="O619" s="118"/>
      <c r="P619" s="118"/>
      <c r="Q619" s="118"/>
      <c r="R619" s="118"/>
    </row>
    <row r="620" spans="5:18" ht="12.75">
      <c r="E620" s="118"/>
      <c r="F620" s="118"/>
      <c r="I620" s="118"/>
      <c r="J620" s="118"/>
      <c r="L620" s="118"/>
      <c r="O620" s="118"/>
      <c r="P620" s="118"/>
      <c r="Q620" s="118"/>
      <c r="R620" s="118"/>
    </row>
    <row r="621" spans="5:18" ht="12.75">
      <c r="E621" s="118"/>
      <c r="F621" s="118"/>
      <c r="I621" s="118"/>
      <c r="J621" s="118"/>
      <c r="L621" s="118"/>
      <c r="O621" s="118"/>
      <c r="P621" s="118"/>
      <c r="Q621" s="118"/>
      <c r="R621" s="118"/>
    </row>
    <row r="622" spans="5:18" ht="12.75">
      <c r="E622" s="118"/>
      <c r="F622" s="118"/>
      <c r="I622" s="118"/>
      <c r="J622" s="118"/>
      <c r="L622" s="118"/>
      <c r="O622" s="118"/>
      <c r="P622" s="118"/>
      <c r="Q622" s="118"/>
      <c r="R622" s="118"/>
    </row>
    <row r="623" spans="5:18" ht="12.75">
      <c r="E623" s="118"/>
      <c r="F623" s="118"/>
      <c r="I623" s="118"/>
      <c r="J623" s="118"/>
      <c r="L623" s="118"/>
      <c r="O623" s="118"/>
      <c r="P623" s="118"/>
      <c r="Q623" s="118"/>
      <c r="R623" s="118"/>
    </row>
    <row r="624" spans="5:18" ht="12.75">
      <c r="E624" s="118"/>
      <c r="F624" s="118"/>
      <c r="I624" s="118"/>
      <c r="J624" s="118"/>
      <c r="L624" s="118"/>
      <c r="O624" s="118"/>
      <c r="P624" s="118"/>
      <c r="Q624" s="118"/>
      <c r="R624" s="118"/>
    </row>
    <row r="625" spans="5:18" ht="12.75">
      <c r="E625" s="118"/>
      <c r="F625" s="118"/>
      <c r="I625" s="118"/>
      <c r="J625" s="118"/>
      <c r="L625" s="118"/>
      <c r="O625" s="118"/>
      <c r="P625" s="118"/>
      <c r="Q625" s="118"/>
      <c r="R625" s="118"/>
    </row>
    <row r="626" spans="5:18" ht="12.75">
      <c r="E626" s="118"/>
      <c r="F626" s="118"/>
      <c r="I626" s="118"/>
      <c r="J626" s="118"/>
      <c r="L626" s="118"/>
      <c r="O626" s="118"/>
      <c r="P626" s="118"/>
      <c r="Q626" s="118"/>
      <c r="R626" s="118"/>
    </row>
    <row r="627" spans="5:18" ht="12.75">
      <c r="E627" s="118"/>
      <c r="F627" s="118"/>
      <c r="I627" s="118"/>
      <c r="J627" s="118"/>
      <c r="L627" s="118"/>
      <c r="O627" s="118"/>
      <c r="P627" s="118"/>
      <c r="Q627" s="118"/>
      <c r="R627" s="118"/>
    </row>
    <row r="628" spans="5:18" ht="12.75">
      <c r="E628" s="118"/>
      <c r="F628" s="118"/>
      <c r="I628" s="118"/>
      <c r="J628" s="118"/>
      <c r="L628" s="118"/>
      <c r="O628" s="118"/>
      <c r="P628" s="118"/>
      <c r="Q628" s="118"/>
      <c r="R628" s="118"/>
    </row>
    <row r="629" spans="5:18" ht="12.75">
      <c r="E629" s="118"/>
      <c r="F629" s="118"/>
      <c r="I629" s="118"/>
      <c r="J629" s="118"/>
      <c r="L629" s="118"/>
      <c r="O629" s="118"/>
      <c r="P629" s="118"/>
      <c r="Q629" s="118"/>
      <c r="R629" s="118"/>
    </row>
    <row r="630" spans="5:18" ht="12.75">
      <c r="E630" s="118"/>
      <c r="F630" s="118"/>
      <c r="I630" s="118"/>
      <c r="J630" s="118"/>
      <c r="L630" s="118"/>
      <c r="O630" s="118"/>
      <c r="P630" s="118"/>
      <c r="Q630" s="118"/>
      <c r="R630" s="118"/>
    </row>
    <row r="631" spans="5:18" ht="12.75">
      <c r="E631" s="118"/>
      <c r="F631" s="118"/>
      <c r="I631" s="118"/>
      <c r="J631" s="118"/>
      <c r="L631" s="118"/>
      <c r="O631" s="118"/>
      <c r="P631" s="118"/>
      <c r="Q631" s="118"/>
      <c r="R631" s="118"/>
    </row>
    <row r="632" spans="5:18" ht="12.75">
      <c r="E632" s="118"/>
      <c r="F632" s="118"/>
      <c r="I632" s="118"/>
      <c r="J632" s="118"/>
      <c r="L632" s="118"/>
      <c r="O632" s="118"/>
      <c r="P632" s="118"/>
      <c r="Q632" s="118"/>
      <c r="R632" s="118"/>
    </row>
    <row r="633" spans="5:18" ht="12.75">
      <c r="E633" s="118"/>
      <c r="F633" s="118"/>
      <c r="I633" s="118"/>
      <c r="J633" s="118"/>
      <c r="L633" s="118"/>
      <c r="O633" s="118"/>
      <c r="P633" s="118"/>
      <c r="Q633" s="118"/>
      <c r="R633" s="118"/>
    </row>
    <row r="634" spans="5:18" ht="12.75">
      <c r="E634" s="118"/>
      <c r="F634" s="118"/>
      <c r="I634" s="118"/>
      <c r="J634" s="118"/>
      <c r="L634" s="118"/>
      <c r="O634" s="118"/>
      <c r="P634" s="118"/>
      <c r="Q634" s="118"/>
      <c r="R634" s="118"/>
    </row>
    <row r="635" spans="5:18" ht="12.75">
      <c r="E635" s="118"/>
      <c r="F635" s="118"/>
      <c r="I635" s="118"/>
      <c r="J635" s="118"/>
      <c r="L635" s="118"/>
      <c r="O635" s="118"/>
      <c r="P635" s="118"/>
      <c r="Q635" s="118"/>
      <c r="R635" s="118"/>
    </row>
    <row r="636" spans="5:18" ht="12.75">
      <c r="E636" s="118"/>
      <c r="F636" s="118"/>
      <c r="I636" s="118"/>
      <c r="J636" s="118"/>
      <c r="L636" s="118"/>
      <c r="O636" s="118"/>
      <c r="P636" s="118"/>
      <c r="Q636" s="118"/>
      <c r="R636" s="118"/>
    </row>
    <row r="637" spans="5:18" ht="12.75">
      <c r="E637" s="118"/>
      <c r="F637" s="118"/>
      <c r="I637" s="118"/>
      <c r="J637" s="118"/>
      <c r="L637" s="118"/>
      <c r="O637" s="118"/>
      <c r="P637" s="118"/>
      <c r="Q637" s="118"/>
      <c r="R637" s="118"/>
    </row>
    <row r="638" spans="5:18" ht="12.75">
      <c r="E638" s="118"/>
      <c r="F638" s="118"/>
      <c r="I638" s="118"/>
      <c r="J638" s="118"/>
      <c r="L638" s="118"/>
      <c r="O638" s="118"/>
      <c r="P638" s="118"/>
      <c r="Q638" s="118"/>
      <c r="R638" s="118"/>
    </row>
    <row r="639" spans="5:18" ht="12.75">
      <c r="E639" s="118"/>
      <c r="F639" s="118"/>
      <c r="I639" s="118"/>
      <c r="J639" s="118"/>
      <c r="L639" s="118"/>
      <c r="O639" s="118"/>
      <c r="P639" s="118"/>
      <c r="Q639" s="118"/>
      <c r="R639" s="118"/>
    </row>
    <row r="640" spans="5:18" ht="12.75">
      <c r="E640" s="118"/>
      <c r="F640" s="118"/>
      <c r="I640" s="118"/>
      <c r="J640" s="118"/>
      <c r="L640" s="118"/>
      <c r="O640" s="118"/>
      <c r="P640" s="118"/>
      <c r="Q640" s="118"/>
      <c r="R640" s="118"/>
    </row>
    <row r="641" spans="5:18" ht="12.75">
      <c r="E641" s="118"/>
      <c r="F641" s="118"/>
      <c r="I641" s="118"/>
      <c r="J641" s="118"/>
      <c r="L641" s="118"/>
      <c r="O641" s="118"/>
      <c r="P641" s="118"/>
      <c r="Q641" s="118"/>
      <c r="R641" s="118"/>
    </row>
    <row r="642" spans="5:18" ht="12.75">
      <c r="E642" s="118"/>
      <c r="F642" s="118"/>
      <c r="I642" s="118"/>
      <c r="J642" s="118"/>
      <c r="L642" s="118"/>
      <c r="O642" s="118"/>
      <c r="P642" s="118"/>
      <c r="Q642" s="118"/>
      <c r="R642" s="118"/>
    </row>
    <row r="643" spans="5:18" ht="12.75">
      <c r="E643" s="118"/>
      <c r="F643" s="118"/>
      <c r="I643" s="118"/>
      <c r="J643" s="118"/>
      <c r="L643" s="118"/>
      <c r="O643" s="118"/>
      <c r="P643" s="118"/>
      <c r="Q643" s="118"/>
      <c r="R643" s="118"/>
    </row>
    <row r="644" spans="5:18" ht="12.75">
      <c r="E644" s="118"/>
      <c r="F644" s="118"/>
      <c r="I644" s="118"/>
      <c r="J644" s="118"/>
      <c r="L644" s="118"/>
      <c r="O644" s="118"/>
      <c r="P644" s="118"/>
      <c r="Q644" s="118"/>
      <c r="R644" s="118"/>
    </row>
    <row r="645" spans="5:18" ht="12.75">
      <c r="E645" s="118"/>
      <c r="F645" s="118"/>
      <c r="I645" s="118"/>
      <c r="J645" s="118"/>
      <c r="L645" s="118"/>
      <c r="O645" s="118"/>
      <c r="P645" s="118"/>
      <c r="Q645" s="118"/>
      <c r="R645" s="118"/>
    </row>
    <row r="646" spans="5:18" ht="12.75">
      <c r="E646" s="118"/>
      <c r="F646" s="118"/>
      <c r="I646" s="118"/>
      <c r="J646" s="118"/>
      <c r="L646" s="118"/>
      <c r="O646" s="118"/>
      <c r="P646" s="118"/>
      <c r="Q646" s="118"/>
      <c r="R646" s="118"/>
    </row>
    <row r="647" spans="5:18" ht="12.75">
      <c r="E647" s="118"/>
      <c r="F647" s="118"/>
      <c r="I647" s="118"/>
      <c r="J647" s="118"/>
      <c r="L647" s="118"/>
      <c r="O647" s="118"/>
      <c r="P647" s="118"/>
      <c r="Q647" s="118"/>
      <c r="R647" s="118"/>
    </row>
    <row r="648" spans="5:18" ht="12.75">
      <c r="E648" s="118"/>
      <c r="F648" s="118"/>
      <c r="I648" s="118"/>
      <c r="J648" s="118"/>
      <c r="L648" s="118"/>
      <c r="O648" s="118"/>
      <c r="P648" s="118"/>
      <c r="Q648" s="118"/>
      <c r="R648" s="118"/>
    </row>
    <row r="649" spans="5:18" ht="12.75">
      <c r="E649" s="118"/>
      <c r="F649" s="118"/>
      <c r="I649" s="118"/>
      <c r="J649" s="118"/>
      <c r="L649" s="118"/>
      <c r="O649" s="118"/>
      <c r="P649" s="118"/>
      <c r="Q649" s="118"/>
      <c r="R649" s="118"/>
    </row>
    <row r="650" spans="5:18" ht="12.75">
      <c r="E650" s="118"/>
      <c r="F650" s="118"/>
      <c r="I650" s="118"/>
      <c r="J650" s="118"/>
      <c r="L650" s="118"/>
      <c r="O650" s="118"/>
      <c r="P650" s="118"/>
      <c r="Q650" s="118"/>
      <c r="R650" s="118"/>
    </row>
    <row r="651" spans="5:18" ht="12.75">
      <c r="E651" s="118"/>
      <c r="F651" s="118"/>
      <c r="I651" s="118"/>
      <c r="J651" s="118"/>
      <c r="L651" s="118"/>
      <c r="O651" s="118"/>
      <c r="P651" s="118"/>
      <c r="Q651" s="118"/>
      <c r="R651" s="118"/>
    </row>
    <row r="652" spans="5:18" ht="12.75">
      <c r="E652" s="118"/>
      <c r="F652" s="118"/>
      <c r="I652" s="118"/>
      <c r="J652" s="118"/>
      <c r="L652" s="118"/>
      <c r="O652" s="118"/>
      <c r="P652" s="118"/>
      <c r="Q652" s="118"/>
      <c r="R652" s="118"/>
    </row>
    <row r="653" spans="5:18" ht="12.75">
      <c r="E653" s="118"/>
      <c r="F653" s="118"/>
      <c r="I653" s="118"/>
      <c r="J653" s="118"/>
      <c r="L653" s="118"/>
      <c r="O653" s="118"/>
      <c r="P653" s="118"/>
      <c r="Q653" s="118"/>
      <c r="R653" s="118"/>
    </row>
    <row r="654" spans="5:18" ht="12.75">
      <c r="E654" s="118"/>
      <c r="F654" s="118"/>
      <c r="I654" s="118"/>
      <c r="J654" s="118"/>
      <c r="L654" s="118"/>
      <c r="O654" s="118"/>
      <c r="P654" s="118"/>
      <c r="Q654" s="118"/>
      <c r="R654" s="118"/>
    </row>
    <row r="655" spans="5:18" ht="12.75">
      <c r="E655" s="118"/>
      <c r="F655" s="118"/>
      <c r="I655" s="118"/>
      <c r="J655" s="118"/>
      <c r="L655" s="118"/>
      <c r="O655" s="118"/>
      <c r="P655" s="118"/>
      <c r="Q655" s="118"/>
      <c r="R655" s="118"/>
    </row>
    <row r="656" spans="5:18" ht="12.75">
      <c r="E656" s="118"/>
      <c r="F656" s="118"/>
      <c r="I656" s="118"/>
      <c r="J656" s="118"/>
      <c r="L656" s="118"/>
      <c r="O656" s="118"/>
      <c r="P656" s="118"/>
      <c r="Q656" s="118"/>
      <c r="R656" s="118"/>
    </row>
    <row r="657" spans="5:18" ht="12.75">
      <c r="E657" s="118"/>
      <c r="F657" s="118"/>
      <c r="I657" s="118"/>
      <c r="J657" s="118"/>
      <c r="L657" s="118"/>
      <c r="O657" s="118"/>
      <c r="P657" s="118"/>
      <c r="Q657" s="118"/>
      <c r="R657" s="118"/>
    </row>
    <row r="658" spans="5:18" ht="12.75">
      <c r="E658" s="118"/>
      <c r="F658" s="118"/>
      <c r="I658" s="118"/>
      <c r="J658" s="118"/>
      <c r="L658" s="118"/>
      <c r="O658" s="118"/>
      <c r="P658" s="118"/>
      <c r="Q658" s="118"/>
      <c r="R658" s="118"/>
    </row>
    <row r="659" spans="5:18" ht="12.75">
      <c r="E659" s="118"/>
      <c r="F659" s="118"/>
      <c r="I659" s="118"/>
      <c r="J659" s="118"/>
      <c r="L659" s="118"/>
      <c r="O659" s="118"/>
      <c r="P659" s="118"/>
      <c r="Q659" s="118"/>
      <c r="R659" s="118"/>
    </row>
    <row r="660" spans="5:18" ht="12.75">
      <c r="E660" s="118"/>
      <c r="F660" s="118"/>
      <c r="I660" s="118"/>
      <c r="J660" s="118"/>
      <c r="L660" s="118"/>
      <c r="O660" s="118"/>
      <c r="P660" s="118"/>
      <c r="Q660" s="118"/>
      <c r="R660" s="118"/>
    </row>
    <row r="661" spans="5:18" ht="12.75">
      <c r="E661" s="118"/>
      <c r="F661" s="118"/>
      <c r="I661" s="118"/>
      <c r="J661" s="118"/>
      <c r="L661" s="118"/>
      <c r="O661" s="118"/>
      <c r="P661" s="118"/>
      <c r="Q661" s="118"/>
      <c r="R661" s="118"/>
    </row>
    <row r="662" spans="5:18" ht="12.75">
      <c r="E662" s="118"/>
      <c r="F662" s="118"/>
      <c r="I662" s="118"/>
      <c r="J662" s="118"/>
      <c r="L662" s="118"/>
      <c r="O662" s="118"/>
      <c r="P662" s="118"/>
      <c r="Q662" s="118"/>
      <c r="R662" s="118"/>
    </row>
    <row r="663" spans="5:18" ht="12.75">
      <c r="E663" s="118"/>
      <c r="F663" s="118"/>
      <c r="I663" s="118"/>
      <c r="J663" s="118"/>
      <c r="L663" s="118"/>
      <c r="O663" s="118"/>
      <c r="P663" s="118"/>
      <c r="Q663" s="118"/>
      <c r="R663" s="118"/>
    </row>
    <row r="664" spans="5:18" ht="12.75">
      <c r="E664" s="118"/>
      <c r="F664" s="118"/>
      <c r="I664" s="118"/>
      <c r="J664" s="118"/>
      <c r="L664" s="118"/>
      <c r="O664" s="118"/>
      <c r="P664" s="118"/>
      <c r="Q664" s="118"/>
      <c r="R664" s="118"/>
    </row>
    <row r="665" spans="5:18" ht="12.75">
      <c r="E665" s="118"/>
      <c r="F665" s="118"/>
      <c r="I665" s="118"/>
      <c r="J665" s="118"/>
      <c r="L665" s="118"/>
      <c r="O665" s="118"/>
      <c r="P665" s="118"/>
      <c r="Q665" s="118"/>
      <c r="R665" s="118"/>
    </row>
    <row r="666" spans="5:18" ht="12.75">
      <c r="E666" s="118"/>
      <c r="F666" s="118"/>
      <c r="I666" s="118"/>
      <c r="J666" s="118"/>
      <c r="L666" s="118"/>
      <c r="O666" s="118"/>
      <c r="P666" s="118"/>
      <c r="Q666" s="118"/>
      <c r="R666" s="118"/>
    </row>
    <row r="667" spans="5:18" ht="12.75">
      <c r="E667" s="118"/>
      <c r="F667" s="118"/>
      <c r="I667" s="118"/>
      <c r="J667" s="118"/>
      <c r="L667" s="118"/>
      <c r="O667" s="118"/>
      <c r="P667" s="118"/>
      <c r="Q667" s="118"/>
      <c r="R667" s="118"/>
    </row>
    <row r="668" spans="5:18" ht="12.75">
      <c r="E668" s="118"/>
      <c r="F668" s="118"/>
      <c r="I668" s="118"/>
      <c r="J668" s="118"/>
      <c r="L668" s="118"/>
      <c r="O668" s="118"/>
      <c r="P668" s="118"/>
      <c r="Q668" s="118"/>
      <c r="R668" s="118"/>
    </row>
    <row r="669" spans="5:18" ht="12.75">
      <c r="E669" s="118"/>
      <c r="F669" s="118"/>
      <c r="I669" s="118"/>
      <c r="J669" s="118"/>
      <c r="L669" s="118"/>
      <c r="O669" s="118"/>
      <c r="P669" s="118"/>
      <c r="Q669" s="118"/>
      <c r="R669" s="118"/>
    </row>
    <row r="670" spans="5:18" ht="12.75">
      <c r="E670" s="118"/>
      <c r="F670" s="118"/>
      <c r="I670" s="118"/>
      <c r="J670" s="118"/>
      <c r="L670" s="118"/>
      <c r="O670" s="118"/>
      <c r="P670" s="118"/>
      <c r="Q670" s="118"/>
      <c r="R670" s="118"/>
    </row>
    <row r="671" spans="5:18" ht="12.75">
      <c r="E671" s="118"/>
      <c r="F671" s="118"/>
      <c r="I671" s="118"/>
      <c r="J671" s="118"/>
      <c r="L671" s="118"/>
      <c r="O671" s="118"/>
      <c r="P671" s="118"/>
      <c r="Q671" s="118"/>
      <c r="R671" s="118"/>
    </row>
    <row r="672" spans="5:18" ht="12.75">
      <c r="E672" s="118"/>
      <c r="F672" s="118"/>
      <c r="I672" s="118"/>
      <c r="J672" s="118"/>
      <c r="L672" s="118"/>
      <c r="O672" s="118"/>
      <c r="P672" s="118"/>
      <c r="Q672" s="118"/>
      <c r="R672" s="118"/>
    </row>
    <row r="673" spans="5:18" ht="12.75">
      <c r="E673" s="118"/>
      <c r="F673" s="118"/>
      <c r="I673" s="118"/>
      <c r="J673" s="118"/>
      <c r="L673" s="118"/>
      <c r="O673" s="118"/>
      <c r="P673" s="118"/>
      <c r="Q673" s="118"/>
      <c r="R673" s="118"/>
    </row>
    <row r="674" spans="5:18" ht="12.75">
      <c r="E674" s="118"/>
      <c r="F674" s="118"/>
      <c r="I674" s="118"/>
      <c r="J674" s="118"/>
      <c r="L674" s="118"/>
      <c r="O674" s="118"/>
      <c r="P674" s="118"/>
      <c r="Q674" s="118"/>
      <c r="R674" s="118"/>
    </row>
    <row r="675" spans="5:18" ht="12.75">
      <c r="E675" s="118"/>
      <c r="F675" s="118"/>
      <c r="I675" s="118"/>
      <c r="J675" s="118"/>
      <c r="L675" s="118"/>
      <c r="O675" s="118"/>
      <c r="P675" s="118"/>
      <c r="Q675" s="118"/>
      <c r="R675" s="118"/>
    </row>
    <row r="676" spans="5:18" ht="12.75">
      <c r="E676" s="118"/>
      <c r="F676" s="118"/>
      <c r="I676" s="118"/>
      <c r="J676" s="118"/>
      <c r="L676" s="118"/>
      <c r="O676" s="118"/>
      <c r="P676" s="118"/>
      <c r="Q676" s="118"/>
      <c r="R676" s="118"/>
    </row>
    <row r="677" spans="5:18" ht="12.75">
      <c r="E677" s="118"/>
      <c r="F677" s="118"/>
      <c r="I677" s="118"/>
      <c r="J677" s="118"/>
      <c r="L677" s="118"/>
      <c r="O677" s="118"/>
      <c r="P677" s="118"/>
      <c r="Q677" s="118"/>
      <c r="R677" s="118"/>
    </row>
    <row r="678" spans="5:18" ht="12.75">
      <c r="E678" s="118"/>
      <c r="F678" s="118"/>
      <c r="I678" s="118"/>
      <c r="J678" s="118"/>
      <c r="L678" s="118"/>
      <c r="O678" s="118"/>
      <c r="P678" s="118"/>
      <c r="Q678" s="118"/>
      <c r="R678" s="118"/>
    </row>
    <row r="679" spans="5:18" ht="12.75">
      <c r="E679" s="118"/>
      <c r="F679" s="118"/>
      <c r="I679" s="118"/>
      <c r="J679" s="118"/>
      <c r="L679" s="118"/>
      <c r="O679" s="118"/>
      <c r="P679" s="118"/>
      <c r="Q679" s="118"/>
      <c r="R679" s="118"/>
    </row>
    <row r="680" spans="5:18" ht="12.75">
      <c r="E680" s="118"/>
      <c r="F680" s="118"/>
      <c r="I680" s="118"/>
      <c r="J680" s="118"/>
      <c r="L680" s="118"/>
      <c r="O680" s="118"/>
      <c r="P680" s="118"/>
      <c r="Q680" s="118"/>
      <c r="R680" s="118"/>
    </row>
    <row r="681" spans="5:18" ht="12.75">
      <c r="E681" s="118"/>
      <c r="F681" s="118"/>
      <c r="I681" s="118"/>
      <c r="J681" s="118"/>
      <c r="L681" s="118"/>
      <c r="O681" s="118"/>
      <c r="P681" s="118"/>
      <c r="Q681" s="118"/>
      <c r="R681" s="118"/>
    </row>
    <row r="682" spans="5:18" ht="12.75">
      <c r="E682" s="118"/>
      <c r="F682" s="118"/>
      <c r="I682" s="118"/>
      <c r="J682" s="118"/>
      <c r="L682" s="118"/>
      <c r="O682" s="118"/>
      <c r="P682" s="118"/>
      <c r="Q682" s="118"/>
      <c r="R682" s="118"/>
    </row>
    <row r="683" spans="5:18" ht="12.75">
      <c r="E683" s="118"/>
      <c r="F683" s="118"/>
      <c r="I683" s="118"/>
      <c r="J683" s="118"/>
      <c r="L683" s="118"/>
      <c r="O683" s="118"/>
      <c r="P683" s="118"/>
      <c r="Q683" s="118"/>
      <c r="R683" s="118"/>
    </row>
    <row r="684" spans="5:18" ht="12.75">
      <c r="E684" s="118"/>
      <c r="F684" s="118"/>
      <c r="I684" s="118"/>
      <c r="J684" s="118"/>
      <c r="L684" s="118"/>
      <c r="O684" s="118"/>
      <c r="P684" s="118"/>
      <c r="Q684" s="118"/>
      <c r="R684" s="118"/>
    </row>
    <row r="685" spans="5:18" ht="12.75">
      <c r="E685" s="118"/>
      <c r="F685" s="118"/>
      <c r="I685" s="118"/>
      <c r="J685" s="118"/>
      <c r="L685" s="118"/>
      <c r="O685" s="118"/>
      <c r="P685" s="118"/>
      <c r="Q685" s="118"/>
      <c r="R685" s="118"/>
    </row>
    <row r="686" spans="5:18" ht="12.75">
      <c r="E686" s="118"/>
      <c r="F686" s="118"/>
      <c r="I686" s="118"/>
      <c r="J686" s="118"/>
      <c r="L686" s="118"/>
      <c r="O686" s="118"/>
      <c r="P686" s="118"/>
      <c r="Q686" s="118"/>
      <c r="R686" s="118"/>
    </row>
    <row r="687" spans="5:18" ht="12.75">
      <c r="E687" s="118"/>
      <c r="F687" s="118"/>
      <c r="I687" s="118"/>
      <c r="J687" s="118"/>
      <c r="L687" s="118"/>
      <c r="O687" s="118"/>
      <c r="P687" s="118"/>
      <c r="Q687" s="118"/>
      <c r="R687" s="118"/>
    </row>
    <row r="688" spans="5:18" ht="12.75">
      <c r="E688" s="118"/>
      <c r="F688" s="118"/>
      <c r="I688" s="118"/>
      <c r="J688" s="118"/>
      <c r="L688" s="118"/>
      <c r="O688" s="118"/>
      <c r="P688" s="118"/>
      <c r="Q688" s="118"/>
      <c r="R688" s="118"/>
    </row>
    <row r="689" spans="5:18" ht="12.75">
      <c r="E689" s="118"/>
      <c r="F689" s="118"/>
      <c r="I689" s="118"/>
      <c r="J689" s="118"/>
      <c r="L689" s="118"/>
      <c r="O689" s="118"/>
      <c r="P689" s="118"/>
      <c r="Q689" s="118"/>
      <c r="R689" s="118"/>
    </row>
    <row r="690" spans="5:18" ht="12.75">
      <c r="E690" s="118"/>
      <c r="F690" s="118"/>
      <c r="I690" s="118"/>
      <c r="J690" s="118"/>
      <c r="L690" s="118"/>
      <c r="O690" s="118"/>
      <c r="P690" s="118"/>
      <c r="Q690" s="118"/>
      <c r="R690" s="118"/>
    </row>
    <row r="691" spans="5:18" ht="12.75">
      <c r="E691" s="118"/>
      <c r="F691" s="118"/>
      <c r="I691" s="118"/>
      <c r="J691" s="118"/>
      <c r="L691" s="118"/>
      <c r="O691" s="118"/>
      <c r="P691" s="118"/>
      <c r="Q691" s="118"/>
      <c r="R691" s="118"/>
    </row>
    <row r="692" spans="5:18" ht="12.75">
      <c r="E692" s="118"/>
      <c r="F692" s="118"/>
      <c r="I692" s="118"/>
      <c r="J692" s="118"/>
      <c r="L692" s="118"/>
      <c r="O692" s="118"/>
      <c r="P692" s="118"/>
      <c r="Q692" s="118"/>
      <c r="R692" s="118"/>
    </row>
    <row r="693" spans="5:18" ht="12.75">
      <c r="E693" s="118"/>
      <c r="F693" s="118"/>
      <c r="I693" s="118"/>
      <c r="J693" s="118"/>
      <c r="L693" s="118"/>
      <c r="O693" s="118"/>
      <c r="P693" s="118"/>
      <c r="Q693" s="118"/>
      <c r="R693" s="118"/>
    </row>
    <row r="694" spans="5:18" ht="12.75">
      <c r="E694" s="118"/>
      <c r="F694" s="118"/>
      <c r="I694" s="118"/>
      <c r="J694" s="118"/>
      <c r="L694" s="118"/>
      <c r="O694" s="118"/>
      <c r="P694" s="118"/>
      <c r="Q694" s="118"/>
      <c r="R694" s="118"/>
    </row>
    <row r="695" spans="5:18" ht="12.75">
      <c r="E695" s="118"/>
      <c r="F695" s="118"/>
      <c r="I695" s="118"/>
      <c r="J695" s="118"/>
      <c r="L695" s="118"/>
      <c r="O695" s="118"/>
      <c r="P695" s="118"/>
      <c r="Q695" s="118"/>
      <c r="R695" s="118"/>
    </row>
    <row r="696" spans="5:18" ht="12.75">
      <c r="E696" s="118"/>
      <c r="F696" s="118"/>
      <c r="I696" s="118"/>
      <c r="J696" s="118"/>
      <c r="L696" s="118"/>
      <c r="O696" s="118"/>
      <c r="P696" s="118"/>
      <c r="Q696" s="118"/>
      <c r="R696" s="118"/>
    </row>
    <row r="697" spans="5:18" ht="12.75">
      <c r="E697" s="118"/>
      <c r="F697" s="118"/>
      <c r="I697" s="118"/>
      <c r="J697" s="118"/>
      <c r="L697" s="118"/>
      <c r="O697" s="118"/>
      <c r="P697" s="118"/>
      <c r="Q697" s="118"/>
      <c r="R697" s="118"/>
    </row>
    <row r="698" spans="5:18" ht="12.75">
      <c r="E698" s="118"/>
      <c r="F698" s="118"/>
      <c r="I698" s="118"/>
      <c r="J698" s="118"/>
      <c r="L698" s="118"/>
      <c r="O698" s="118"/>
      <c r="P698" s="118"/>
      <c r="Q698" s="118"/>
      <c r="R698" s="118"/>
    </row>
    <row r="699" spans="5:18" ht="12.75">
      <c r="E699" s="118"/>
      <c r="F699" s="118"/>
      <c r="I699" s="118"/>
      <c r="J699" s="118"/>
      <c r="L699" s="118"/>
      <c r="O699" s="118"/>
      <c r="P699" s="118"/>
      <c r="Q699" s="118"/>
      <c r="R699" s="118"/>
    </row>
    <row r="700" spans="5:18" ht="12.75">
      <c r="E700" s="118"/>
      <c r="F700" s="118"/>
      <c r="I700" s="118"/>
      <c r="J700" s="118"/>
      <c r="L700" s="118"/>
      <c r="O700" s="118"/>
      <c r="P700" s="118"/>
      <c r="Q700" s="118"/>
      <c r="R700" s="118"/>
    </row>
    <row r="701" spans="5:18" ht="12.75">
      <c r="E701" s="118"/>
      <c r="F701" s="118"/>
      <c r="I701" s="118"/>
      <c r="J701" s="118"/>
      <c r="L701" s="118"/>
      <c r="O701" s="118"/>
      <c r="P701" s="118"/>
      <c r="Q701" s="118"/>
      <c r="R701" s="118"/>
    </row>
    <row r="702" spans="5:18" ht="12.75">
      <c r="E702" s="118"/>
      <c r="F702" s="118"/>
      <c r="I702" s="118"/>
      <c r="J702" s="118"/>
      <c r="L702" s="118"/>
      <c r="O702" s="118"/>
      <c r="P702" s="118"/>
      <c r="Q702" s="118"/>
      <c r="R702" s="118"/>
    </row>
    <row r="703" spans="5:18" ht="12.75">
      <c r="E703" s="118"/>
      <c r="F703" s="118"/>
      <c r="I703" s="118"/>
      <c r="J703" s="118"/>
      <c r="L703" s="118"/>
      <c r="O703" s="118"/>
      <c r="P703" s="118"/>
      <c r="Q703" s="118"/>
      <c r="R703" s="118"/>
    </row>
    <row r="704" spans="5:18" ht="12.75">
      <c r="E704" s="118"/>
      <c r="F704" s="118"/>
      <c r="I704" s="118"/>
      <c r="J704" s="118"/>
      <c r="L704" s="118"/>
      <c r="O704" s="118"/>
      <c r="P704" s="118"/>
      <c r="Q704" s="118"/>
      <c r="R704" s="118"/>
    </row>
    <row r="705" spans="5:18" ht="12.75">
      <c r="E705" s="118"/>
      <c r="F705" s="118"/>
      <c r="I705" s="118"/>
      <c r="J705" s="118"/>
      <c r="L705" s="118"/>
      <c r="O705" s="118"/>
      <c r="P705" s="118"/>
      <c r="Q705" s="118"/>
      <c r="R705" s="118"/>
    </row>
    <row r="706" spans="5:18" ht="12.75">
      <c r="E706" s="118"/>
      <c r="F706" s="118"/>
      <c r="I706" s="118"/>
      <c r="J706" s="118"/>
      <c r="L706" s="118"/>
      <c r="O706" s="118"/>
      <c r="P706" s="118"/>
      <c r="Q706" s="118"/>
      <c r="R706" s="118"/>
    </row>
    <row r="707" spans="5:18" ht="12.75">
      <c r="E707" s="118"/>
      <c r="F707" s="118"/>
      <c r="I707" s="118"/>
      <c r="J707" s="118"/>
      <c r="L707" s="118"/>
      <c r="O707" s="118"/>
      <c r="P707" s="118"/>
      <c r="Q707" s="118"/>
      <c r="R707" s="118"/>
    </row>
    <row r="708" spans="5:18" ht="12.75">
      <c r="E708" s="118"/>
      <c r="F708" s="118"/>
      <c r="I708" s="118"/>
      <c r="J708" s="118"/>
      <c r="L708" s="118"/>
      <c r="O708" s="118"/>
      <c r="P708" s="118"/>
      <c r="Q708" s="118"/>
      <c r="R708" s="118"/>
    </row>
    <row r="709" spans="5:18" ht="12.75">
      <c r="E709" s="118"/>
      <c r="F709" s="118"/>
      <c r="I709" s="118"/>
      <c r="J709" s="118"/>
      <c r="L709" s="118"/>
      <c r="O709" s="118"/>
      <c r="P709" s="118"/>
      <c r="Q709" s="118"/>
      <c r="R709" s="118"/>
    </row>
    <row r="710" spans="5:18" ht="12.75">
      <c r="E710" s="118"/>
      <c r="F710" s="118"/>
      <c r="I710" s="118"/>
      <c r="J710" s="118"/>
      <c r="L710" s="118"/>
      <c r="O710" s="118"/>
      <c r="P710" s="118"/>
      <c r="Q710" s="118"/>
      <c r="R710" s="118"/>
    </row>
    <row r="711" spans="5:18" ht="12.75">
      <c r="E711" s="118"/>
      <c r="F711" s="118"/>
      <c r="I711" s="118"/>
      <c r="J711" s="118"/>
      <c r="L711" s="118"/>
      <c r="O711" s="118"/>
      <c r="P711" s="118"/>
      <c r="Q711" s="118"/>
      <c r="R711" s="118"/>
    </row>
    <row r="712" spans="5:18" ht="12.75">
      <c r="E712" s="118"/>
      <c r="F712" s="118"/>
      <c r="I712" s="118"/>
      <c r="J712" s="118"/>
      <c r="L712" s="118"/>
      <c r="O712" s="118"/>
      <c r="P712" s="118"/>
      <c r="Q712" s="118"/>
      <c r="R712" s="118"/>
    </row>
    <row r="713" spans="5:18" ht="12.75">
      <c r="E713" s="118"/>
      <c r="F713" s="118"/>
      <c r="I713" s="118"/>
      <c r="J713" s="118"/>
      <c r="L713" s="118"/>
      <c r="O713" s="118"/>
      <c r="P713" s="118"/>
      <c r="Q713" s="118"/>
      <c r="R713" s="118"/>
    </row>
    <row r="714" spans="5:18" ht="12.75">
      <c r="E714" s="118"/>
      <c r="F714" s="118"/>
      <c r="I714" s="118"/>
      <c r="J714" s="118"/>
      <c r="L714" s="118"/>
      <c r="O714" s="118"/>
      <c r="P714" s="118"/>
      <c r="Q714" s="118"/>
      <c r="R714" s="118"/>
    </row>
    <row r="715" spans="5:18" ht="12.75">
      <c r="E715" s="118"/>
      <c r="F715" s="118"/>
      <c r="I715" s="118"/>
      <c r="J715" s="118"/>
      <c r="L715" s="118"/>
      <c r="O715" s="118"/>
      <c r="P715" s="118"/>
      <c r="Q715" s="118"/>
      <c r="R715" s="118"/>
    </row>
    <row r="716" spans="5:18" ht="12.75">
      <c r="E716" s="118"/>
      <c r="F716" s="118"/>
      <c r="I716" s="118"/>
      <c r="J716" s="118"/>
      <c r="L716" s="118"/>
      <c r="O716" s="118"/>
      <c r="P716" s="118"/>
      <c r="Q716" s="118"/>
      <c r="R716" s="118"/>
    </row>
    <row r="717" spans="5:18" ht="12.75">
      <c r="E717" s="118"/>
      <c r="F717" s="118"/>
      <c r="I717" s="118"/>
      <c r="J717" s="118"/>
      <c r="L717" s="118"/>
      <c r="O717" s="118"/>
      <c r="P717" s="118"/>
      <c r="Q717" s="118"/>
      <c r="R717" s="118"/>
    </row>
    <row r="718" spans="5:18" ht="12.75">
      <c r="E718" s="118"/>
      <c r="F718" s="118"/>
      <c r="I718" s="118"/>
      <c r="J718" s="118"/>
      <c r="L718" s="118"/>
      <c r="O718" s="118"/>
      <c r="P718" s="118"/>
      <c r="Q718" s="118"/>
      <c r="R718" s="118"/>
    </row>
    <row r="719" spans="5:18" ht="12.75">
      <c r="E719" s="118"/>
      <c r="F719" s="118"/>
      <c r="I719" s="118"/>
      <c r="J719" s="118"/>
      <c r="L719" s="118"/>
      <c r="O719" s="118"/>
      <c r="P719" s="118"/>
      <c r="Q719" s="118"/>
      <c r="R719" s="118"/>
    </row>
    <row r="720" spans="5:18" ht="12.75">
      <c r="E720" s="118"/>
      <c r="F720" s="118"/>
      <c r="I720" s="118"/>
      <c r="J720" s="118"/>
      <c r="L720" s="118"/>
      <c r="O720" s="118"/>
      <c r="P720" s="118"/>
      <c r="Q720" s="118"/>
      <c r="R720" s="118"/>
    </row>
    <row r="721" spans="5:18" ht="12.75">
      <c r="E721" s="118"/>
      <c r="F721" s="118"/>
      <c r="I721" s="118"/>
      <c r="J721" s="118"/>
      <c r="L721" s="118"/>
      <c r="O721" s="118"/>
      <c r="P721" s="118"/>
      <c r="Q721" s="118"/>
      <c r="R721" s="118"/>
    </row>
    <row r="722" spans="5:18" ht="12.75">
      <c r="E722" s="118"/>
      <c r="F722" s="118"/>
      <c r="I722" s="118"/>
      <c r="J722" s="118"/>
      <c r="L722" s="118"/>
      <c r="O722" s="118"/>
      <c r="P722" s="118"/>
      <c r="Q722" s="118"/>
      <c r="R722" s="118"/>
    </row>
    <row r="723" spans="5:18" ht="12.75">
      <c r="E723" s="118"/>
      <c r="F723" s="118"/>
      <c r="I723" s="118"/>
      <c r="J723" s="118"/>
      <c r="L723" s="118"/>
      <c r="O723" s="118"/>
      <c r="P723" s="118"/>
      <c r="Q723" s="118"/>
      <c r="R723" s="118"/>
    </row>
    <row r="724" spans="5:18" ht="12.75">
      <c r="E724" s="118"/>
      <c r="F724" s="118"/>
      <c r="I724" s="118"/>
      <c r="J724" s="118"/>
      <c r="L724" s="118"/>
      <c r="O724" s="118"/>
      <c r="P724" s="118"/>
      <c r="Q724" s="118"/>
      <c r="R724" s="118"/>
    </row>
    <row r="725" spans="5:18" ht="12.75">
      <c r="E725" s="118"/>
      <c r="F725" s="118"/>
      <c r="I725" s="118"/>
      <c r="J725" s="118"/>
      <c r="L725" s="118"/>
      <c r="O725" s="118"/>
      <c r="P725" s="118"/>
      <c r="Q725" s="118"/>
      <c r="R725" s="118"/>
    </row>
    <row r="726" spans="5:18" ht="12.75">
      <c r="E726" s="118"/>
      <c r="F726" s="118"/>
      <c r="I726" s="118"/>
      <c r="J726" s="118"/>
      <c r="L726" s="118"/>
      <c r="O726" s="118"/>
      <c r="P726" s="118"/>
      <c r="Q726" s="118"/>
      <c r="R726" s="118"/>
    </row>
    <row r="727" spans="5:18" ht="12.75">
      <c r="E727" s="118"/>
      <c r="F727" s="118"/>
      <c r="I727" s="118"/>
      <c r="J727" s="118"/>
      <c r="L727" s="118"/>
      <c r="O727" s="118"/>
      <c r="P727" s="118"/>
      <c r="Q727" s="118"/>
      <c r="R727" s="118"/>
    </row>
    <row r="728" spans="5:18" ht="12.75">
      <c r="E728" s="118"/>
      <c r="F728" s="118"/>
      <c r="I728" s="118"/>
      <c r="J728" s="118"/>
      <c r="L728" s="118"/>
      <c r="O728" s="118"/>
      <c r="P728" s="118"/>
      <c r="Q728" s="118"/>
      <c r="R728" s="118"/>
    </row>
    <row r="729" spans="5:18" ht="12.75">
      <c r="E729" s="118"/>
      <c r="F729" s="118"/>
      <c r="I729" s="118"/>
      <c r="J729" s="118"/>
      <c r="L729" s="118"/>
      <c r="O729" s="118"/>
      <c r="P729" s="118"/>
      <c r="Q729" s="118"/>
      <c r="R729" s="118"/>
    </row>
    <row r="730" spans="5:18" ht="12.75">
      <c r="E730" s="118"/>
      <c r="F730" s="118"/>
      <c r="I730" s="118"/>
      <c r="J730" s="118"/>
      <c r="L730" s="118"/>
      <c r="O730" s="118"/>
      <c r="P730" s="118"/>
      <c r="Q730" s="118"/>
      <c r="R730" s="118"/>
    </row>
    <row r="731" spans="5:18" ht="12.75">
      <c r="E731" s="118"/>
      <c r="F731" s="118"/>
      <c r="I731" s="118"/>
      <c r="J731" s="118"/>
      <c r="L731" s="118"/>
      <c r="O731" s="118"/>
      <c r="P731" s="118"/>
      <c r="Q731" s="118"/>
      <c r="R731" s="118"/>
    </row>
    <row r="732" spans="5:18" ht="12.75">
      <c r="E732" s="118"/>
      <c r="F732" s="118"/>
      <c r="I732" s="118"/>
      <c r="J732" s="118"/>
      <c r="L732" s="118"/>
      <c r="O732" s="118"/>
      <c r="P732" s="118"/>
      <c r="Q732" s="118"/>
      <c r="R732" s="118"/>
    </row>
    <row r="733" spans="5:18" ht="12.75">
      <c r="E733" s="118"/>
      <c r="F733" s="118"/>
      <c r="I733" s="118"/>
      <c r="J733" s="118"/>
      <c r="L733" s="118"/>
      <c r="O733" s="118"/>
      <c r="P733" s="118"/>
      <c r="Q733" s="118"/>
      <c r="R733" s="118"/>
    </row>
    <row r="734" spans="5:18" ht="12.75">
      <c r="E734" s="118"/>
      <c r="F734" s="118"/>
      <c r="I734" s="118"/>
      <c r="J734" s="118"/>
      <c r="L734" s="118"/>
      <c r="O734" s="118"/>
      <c r="P734" s="118"/>
      <c r="Q734" s="118"/>
      <c r="R734" s="118"/>
    </row>
    <row r="735" spans="5:18" ht="12.75">
      <c r="E735" s="118"/>
      <c r="F735" s="118"/>
      <c r="I735" s="118"/>
      <c r="J735" s="118"/>
      <c r="L735" s="118"/>
      <c r="O735" s="118"/>
      <c r="P735" s="118"/>
      <c r="Q735" s="118"/>
      <c r="R735" s="118"/>
    </row>
    <row r="736" spans="5:18" ht="12.75">
      <c r="E736" s="118"/>
      <c r="F736" s="118"/>
      <c r="I736" s="118"/>
      <c r="J736" s="118"/>
      <c r="L736" s="118"/>
      <c r="O736" s="118"/>
      <c r="P736" s="118"/>
      <c r="Q736" s="118"/>
      <c r="R736" s="118"/>
    </row>
    <row r="737" spans="5:18" ht="12.75">
      <c r="E737" s="118"/>
      <c r="F737" s="118"/>
      <c r="I737" s="118"/>
      <c r="J737" s="118"/>
      <c r="L737" s="118"/>
      <c r="O737" s="118"/>
      <c r="P737" s="118"/>
      <c r="Q737" s="118"/>
      <c r="R737" s="118"/>
    </row>
    <row r="738" spans="5:18" ht="12.75">
      <c r="E738" s="118"/>
      <c r="F738" s="118"/>
      <c r="I738" s="118"/>
      <c r="J738" s="118"/>
      <c r="L738" s="118"/>
      <c r="O738" s="118"/>
      <c r="P738" s="118"/>
      <c r="Q738" s="118"/>
      <c r="R738" s="118"/>
    </row>
    <row r="739" spans="5:18" ht="12.75">
      <c r="E739" s="118"/>
      <c r="F739" s="118"/>
      <c r="I739" s="118"/>
      <c r="J739" s="118"/>
      <c r="L739" s="118"/>
      <c r="O739" s="118"/>
      <c r="P739" s="118"/>
      <c r="Q739" s="118"/>
      <c r="R739" s="118"/>
    </row>
    <row r="740" spans="5:18" ht="12.75">
      <c r="E740" s="118"/>
      <c r="F740" s="118"/>
      <c r="I740" s="118"/>
      <c r="J740" s="118"/>
      <c r="L740" s="118"/>
      <c r="O740" s="118"/>
      <c r="P740" s="118"/>
      <c r="Q740" s="118"/>
      <c r="R740" s="118"/>
    </row>
    <row r="741" spans="5:18" ht="12.75">
      <c r="E741" s="118"/>
      <c r="F741" s="118"/>
      <c r="I741" s="118"/>
      <c r="J741" s="118"/>
      <c r="L741" s="118"/>
      <c r="O741" s="118"/>
      <c r="P741" s="118"/>
      <c r="Q741" s="118"/>
      <c r="R741" s="118"/>
    </row>
    <row r="742" spans="5:18" ht="12.75">
      <c r="E742" s="118"/>
      <c r="F742" s="118"/>
      <c r="I742" s="118"/>
      <c r="J742" s="118"/>
      <c r="L742" s="118"/>
      <c r="O742" s="118"/>
      <c r="P742" s="118"/>
      <c r="Q742" s="118"/>
      <c r="R742" s="118"/>
    </row>
    <row r="743" spans="5:18" ht="12.75">
      <c r="E743" s="118"/>
      <c r="F743" s="118"/>
      <c r="I743" s="118"/>
      <c r="J743" s="118"/>
      <c r="L743" s="118"/>
      <c r="O743" s="118"/>
      <c r="P743" s="118"/>
      <c r="Q743" s="118"/>
      <c r="R743" s="118"/>
    </row>
    <row r="744" spans="5:18" ht="12.75">
      <c r="E744" s="118"/>
      <c r="F744" s="118"/>
      <c r="I744" s="118"/>
      <c r="J744" s="118"/>
      <c r="L744" s="118"/>
      <c r="O744" s="118"/>
      <c r="P744" s="118"/>
      <c r="Q744" s="118"/>
      <c r="R744" s="118"/>
    </row>
    <row r="745" spans="5:18" ht="12.75">
      <c r="E745" s="118"/>
      <c r="F745" s="118"/>
      <c r="I745" s="118"/>
      <c r="J745" s="118"/>
      <c r="L745" s="118"/>
      <c r="O745" s="118"/>
      <c r="P745" s="118"/>
      <c r="Q745" s="118"/>
      <c r="R745" s="118"/>
    </row>
    <row r="746" spans="5:18" ht="12.75">
      <c r="E746" s="118"/>
      <c r="F746" s="118"/>
      <c r="I746" s="118"/>
      <c r="J746" s="118"/>
      <c r="L746" s="118"/>
      <c r="O746" s="118"/>
      <c r="P746" s="118"/>
      <c r="Q746" s="118"/>
      <c r="R746" s="118"/>
    </row>
    <row r="747" spans="5:18" ht="12.75">
      <c r="E747" s="118"/>
      <c r="F747" s="118"/>
      <c r="I747" s="118"/>
      <c r="J747" s="118"/>
      <c r="L747" s="118"/>
      <c r="O747" s="118"/>
      <c r="P747" s="118"/>
      <c r="Q747" s="118"/>
      <c r="R747" s="118"/>
    </row>
    <row r="748" spans="5:18" ht="12.75">
      <c r="E748" s="118"/>
      <c r="F748" s="118"/>
      <c r="I748" s="118"/>
      <c r="J748" s="118"/>
      <c r="L748" s="118"/>
      <c r="O748" s="118"/>
      <c r="P748" s="118"/>
      <c r="Q748" s="118"/>
      <c r="R748" s="118"/>
    </row>
    <row r="749" spans="5:18" ht="12.75">
      <c r="E749" s="118"/>
      <c r="F749" s="118"/>
      <c r="I749" s="118"/>
      <c r="J749" s="118"/>
      <c r="L749" s="118"/>
      <c r="O749" s="118"/>
      <c r="P749" s="118"/>
      <c r="Q749" s="118"/>
      <c r="R749" s="118"/>
    </row>
    <row r="750" spans="5:18" ht="12.75">
      <c r="E750" s="118"/>
      <c r="F750" s="118"/>
      <c r="I750" s="118"/>
      <c r="J750" s="118"/>
      <c r="L750" s="118"/>
      <c r="O750" s="118"/>
      <c r="P750" s="118"/>
      <c r="Q750" s="118"/>
      <c r="R750" s="118"/>
    </row>
    <row r="751" spans="5:18" ht="12.75">
      <c r="E751" s="118"/>
      <c r="F751" s="118"/>
      <c r="I751" s="118"/>
      <c r="J751" s="118"/>
      <c r="L751" s="118"/>
      <c r="O751" s="118"/>
      <c r="P751" s="118"/>
      <c r="Q751" s="118"/>
      <c r="R751" s="118"/>
    </row>
    <row r="752" spans="5:18" ht="12.75">
      <c r="E752" s="118"/>
      <c r="F752" s="118"/>
      <c r="I752" s="118"/>
      <c r="J752" s="118"/>
      <c r="L752" s="118"/>
      <c r="O752" s="118"/>
      <c r="P752" s="118"/>
      <c r="Q752" s="118"/>
      <c r="R752" s="118"/>
    </row>
    <row r="753" spans="5:18" ht="12.75">
      <c r="E753" s="118"/>
      <c r="F753" s="118"/>
      <c r="I753" s="118"/>
      <c r="J753" s="118"/>
      <c r="L753" s="118"/>
      <c r="O753" s="118"/>
      <c r="P753" s="118"/>
      <c r="Q753" s="118"/>
      <c r="R753" s="118"/>
    </row>
    <row r="754" spans="5:18" ht="12.75">
      <c r="E754" s="118"/>
      <c r="F754" s="118"/>
      <c r="I754" s="118"/>
      <c r="J754" s="118"/>
      <c r="L754" s="118"/>
      <c r="O754" s="118"/>
      <c r="P754" s="118"/>
      <c r="Q754" s="118"/>
      <c r="R754" s="118"/>
    </row>
    <row r="755" spans="5:18" ht="12.75">
      <c r="E755" s="118"/>
      <c r="F755" s="118"/>
      <c r="I755" s="118"/>
      <c r="J755" s="118"/>
      <c r="L755" s="118"/>
      <c r="O755" s="118"/>
      <c r="P755" s="118"/>
      <c r="Q755" s="118"/>
      <c r="R755" s="118"/>
    </row>
    <row r="756" spans="5:18" ht="12.75">
      <c r="E756" s="118"/>
      <c r="F756" s="118"/>
      <c r="I756" s="118"/>
      <c r="J756" s="118"/>
      <c r="L756" s="118"/>
      <c r="O756" s="118"/>
      <c r="P756" s="118"/>
      <c r="Q756" s="118"/>
      <c r="R756" s="118"/>
    </row>
    <row r="757" spans="5:18" ht="12.75">
      <c r="E757" s="118"/>
      <c r="F757" s="118"/>
      <c r="I757" s="118"/>
      <c r="J757" s="118"/>
      <c r="L757" s="118"/>
      <c r="O757" s="118"/>
      <c r="P757" s="118"/>
      <c r="Q757" s="118"/>
      <c r="R757" s="118"/>
    </row>
    <row r="758" spans="5:18" ht="12.75">
      <c r="E758" s="118"/>
      <c r="F758" s="118"/>
      <c r="I758" s="118"/>
      <c r="J758" s="118"/>
      <c r="L758" s="118"/>
      <c r="O758" s="118"/>
      <c r="P758" s="118"/>
      <c r="Q758" s="118"/>
      <c r="R758" s="118"/>
    </row>
    <row r="759" spans="5:18" ht="12.75">
      <c r="E759" s="118"/>
      <c r="F759" s="118"/>
      <c r="I759" s="118"/>
      <c r="J759" s="118"/>
      <c r="L759" s="118"/>
      <c r="O759" s="118"/>
      <c r="P759" s="118"/>
      <c r="Q759" s="118"/>
      <c r="R759" s="118"/>
    </row>
    <row r="760" spans="5:18" ht="12.75">
      <c r="E760" s="118"/>
      <c r="F760" s="118"/>
      <c r="I760" s="118"/>
      <c r="J760" s="118"/>
      <c r="L760" s="118"/>
      <c r="O760" s="118"/>
      <c r="P760" s="118"/>
      <c r="Q760" s="118"/>
      <c r="R760" s="118"/>
    </row>
    <row r="761" spans="5:18" ht="12.75">
      <c r="E761" s="118"/>
      <c r="F761" s="118"/>
      <c r="I761" s="118"/>
      <c r="J761" s="118"/>
      <c r="L761" s="118"/>
      <c r="O761" s="118"/>
      <c r="P761" s="118"/>
      <c r="Q761" s="118"/>
      <c r="R761" s="118"/>
    </row>
    <row r="762" spans="5:18" ht="12.75">
      <c r="E762" s="118"/>
      <c r="F762" s="118"/>
      <c r="I762" s="118"/>
      <c r="J762" s="118"/>
      <c r="L762" s="118"/>
      <c r="O762" s="118"/>
      <c r="P762" s="118"/>
      <c r="Q762" s="118"/>
      <c r="R762" s="118"/>
    </row>
    <row r="763" spans="5:18" ht="12.75">
      <c r="E763" s="118"/>
      <c r="F763" s="118"/>
      <c r="I763" s="118"/>
      <c r="J763" s="118"/>
      <c r="L763" s="118"/>
      <c r="O763" s="118"/>
      <c r="P763" s="118"/>
      <c r="Q763" s="118"/>
      <c r="R763" s="118"/>
    </row>
    <row r="764" spans="5:18" ht="12.75">
      <c r="E764" s="118"/>
      <c r="F764" s="118"/>
      <c r="I764" s="118"/>
      <c r="J764" s="118"/>
      <c r="L764" s="118"/>
      <c r="O764" s="118"/>
      <c r="P764" s="118"/>
      <c r="Q764" s="118"/>
      <c r="R764" s="118"/>
    </row>
    <row r="765" spans="5:18" ht="12.75">
      <c r="E765" s="118"/>
      <c r="F765" s="118"/>
      <c r="I765" s="118"/>
      <c r="J765" s="118"/>
      <c r="L765" s="118"/>
      <c r="O765" s="118"/>
      <c r="P765" s="118"/>
      <c r="Q765" s="118"/>
      <c r="R765" s="118"/>
    </row>
    <row r="766" spans="5:18" ht="12.75">
      <c r="E766" s="118"/>
      <c r="F766" s="118"/>
      <c r="I766" s="118"/>
      <c r="J766" s="118"/>
      <c r="L766" s="118"/>
      <c r="O766" s="118"/>
      <c r="P766" s="118"/>
      <c r="Q766" s="118"/>
      <c r="R766" s="118"/>
    </row>
    <row r="767" spans="5:18" ht="12.75">
      <c r="E767" s="118"/>
      <c r="F767" s="118"/>
      <c r="I767" s="118"/>
      <c r="J767" s="118"/>
      <c r="L767" s="118"/>
      <c r="O767" s="118"/>
      <c r="P767" s="118"/>
      <c r="Q767" s="118"/>
      <c r="R767" s="118"/>
    </row>
    <row r="768" spans="5:18" ht="12.75">
      <c r="E768" s="118"/>
      <c r="F768" s="118"/>
      <c r="I768" s="118"/>
      <c r="J768" s="118"/>
      <c r="L768" s="118"/>
      <c r="O768" s="118"/>
      <c r="P768" s="118"/>
      <c r="Q768" s="118"/>
      <c r="R768" s="118"/>
    </row>
    <row r="769" spans="5:18" ht="12.75">
      <c r="E769" s="118"/>
      <c r="F769" s="118"/>
      <c r="I769" s="118"/>
      <c r="J769" s="118"/>
      <c r="L769" s="118"/>
      <c r="O769" s="118"/>
      <c r="P769" s="118"/>
      <c r="Q769" s="118"/>
      <c r="R769" s="118"/>
    </row>
    <row r="770" spans="5:18" ht="12.75">
      <c r="E770" s="118"/>
      <c r="F770" s="118"/>
      <c r="I770" s="118"/>
      <c r="J770" s="118"/>
      <c r="L770" s="118"/>
      <c r="O770" s="118"/>
      <c r="P770" s="118"/>
      <c r="Q770" s="118"/>
      <c r="R770" s="118"/>
    </row>
    <row r="771" spans="5:18" ht="12.75">
      <c r="E771" s="118"/>
      <c r="F771" s="118"/>
      <c r="I771" s="118"/>
      <c r="J771" s="118"/>
      <c r="L771" s="118"/>
      <c r="O771" s="118"/>
      <c r="P771" s="118"/>
      <c r="Q771" s="118"/>
      <c r="R771" s="118"/>
    </row>
    <row r="772" spans="5:18" ht="12.75">
      <c r="E772" s="118"/>
      <c r="F772" s="118"/>
      <c r="I772" s="118"/>
      <c r="J772" s="118"/>
      <c r="L772" s="118"/>
      <c r="O772" s="118"/>
      <c r="P772" s="118"/>
      <c r="Q772" s="118"/>
      <c r="R772" s="118"/>
    </row>
    <row r="773" spans="5:18" ht="12.75">
      <c r="E773" s="118"/>
      <c r="F773" s="118"/>
      <c r="I773" s="118"/>
      <c r="J773" s="118"/>
      <c r="L773" s="118"/>
      <c r="O773" s="118"/>
      <c r="P773" s="118"/>
      <c r="Q773" s="118"/>
      <c r="R773" s="118"/>
    </row>
    <row r="774" spans="5:18" ht="12.75">
      <c r="E774" s="118"/>
      <c r="F774" s="118"/>
      <c r="I774" s="118"/>
      <c r="J774" s="118"/>
      <c r="L774" s="118"/>
      <c r="O774" s="118"/>
      <c r="P774" s="118"/>
      <c r="Q774" s="118"/>
      <c r="R774" s="118"/>
    </row>
    <row r="775" spans="5:18" ht="12.75">
      <c r="E775" s="118"/>
      <c r="F775" s="118"/>
      <c r="I775" s="118"/>
      <c r="J775" s="118"/>
      <c r="L775" s="118"/>
      <c r="O775" s="118"/>
      <c r="P775" s="118"/>
      <c r="Q775" s="118"/>
      <c r="R775" s="118"/>
    </row>
    <row r="776" spans="5:18" ht="12.75">
      <c r="E776" s="118"/>
      <c r="F776" s="118"/>
      <c r="I776" s="118"/>
      <c r="J776" s="118"/>
      <c r="L776" s="118"/>
      <c r="O776" s="118"/>
      <c r="P776" s="118"/>
      <c r="Q776" s="118"/>
      <c r="R776" s="118"/>
    </row>
    <row r="777" spans="5:18" ht="12.75">
      <c r="E777" s="118"/>
      <c r="F777" s="118"/>
      <c r="I777" s="118"/>
      <c r="J777" s="118"/>
      <c r="L777" s="118"/>
      <c r="O777" s="118"/>
      <c r="P777" s="118"/>
      <c r="Q777" s="118"/>
      <c r="R777" s="118"/>
    </row>
    <row r="778" spans="5:18" ht="12.75">
      <c r="E778" s="118"/>
      <c r="F778" s="118"/>
      <c r="I778" s="118"/>
      <c r="J778" s="118"/>
      <c r="L778" s="118"/>
      <c r="O778" s="118"/>
      <c r="P778" s="118"/>
      <c r="Q778" s="118"/>
      <c r="R778" s="118"/>
    </row>
    <row r="779" spans="5:18" ht="12.75">
      <c r="E779" s="118"/>
      <c r="F779" s="118"/>
      <c r="I779" s="118"/>
      <c r="J779" s="118"/>
      <c r="L779" s="118"/>
      <c r="O779" s="118"/>
      <c r="P779" s="118"/>
      <c r="Q779" s="118"/>
      <c r="R779" s="118"/>
    </row>
    <row r="780" spans="5:18" ht="12.75">
      <c r="E780" s="118"/>
      <c r="F780" s="118"/>
      <c r="I780" s="118"/>
      <c r="J780" s="118"/>
      <c r="L780" s="118"/>
      <c r="O780" s="118"/>
      <c r="P780" s="118"/>
      <c r="Q780" s="118"/>
      <c r="R780" s="118"/>
    </row>
    <row r="781" spans="5:18" ht="12.75">
      <c r="E781" s="118"/>
      <c r="F781" s="118"/>
      <c r="I781" s="118"/>
      <c r="J781" s="118"/>
      <c r="L781" s="118"/>
      <c r="O781" s="118"/>
      <c r="P781" s="118"/>
      <c r="Q781" s="118"/>
      <c r="R781" s="118"/>
    </row>
    <row r="782" spans="5:18" ht="12.75">
      <c r="E782" s="118"/>
      <c r="F782" s="118"/>
      <c r="I782" s="118"/>
      <c r="J782" s="118"/>
      <c r="L782" s="118"/>
      <c r="O782" s="118"/>
      <c r="P782" s="118"/>
      <c r="Q782" s="118"/>
      <c r="R782" s="118"/>
    </row>
    <row r="783" spans="5:18" ht="12.75">
      <c r="E783" s="118"/>
      <c r="F783" s="118"/>
      <c r="I783" s="118"/>
      <c r="J783" s="118"/>
      <c r="L783" s="118"/>
      <c r="O783" s="118"/>
      <c r="P783" s="118"/>
      <c r="Q783" s="118"/>
      <c r="R783" s="118"/>
    </row>
    <row r="784" spans="5:18" ht="12.75">
      <c r="E784" s="118"/>
      <c r="F784" s="118"/>
      <c r="I784" s="118"/>
      <c r="J784" s="118"/>
      <c r="L784" s="118"/>
      <c r="O784" s="118"/>
      <c r="P784" s="118"/>
      <c r="Q784" s="118"/>
      <c r="R784" s="118"/>
    </row>
    <row r="785" spans="5:18" ht="12.75">
      <c r="E785" s="118"/>
      <c r="F785" s="118"/>
      <c r="I785" s="118"/>
      <c r="J785" s="118"/>
      <c r="L785" s="118"/>
      <c r="O785" s="118"/>
      <c r="P785" s="118"/>
      <c r="Q785" s="118"/>
      <c r="R785" s="118"/>
    </row>
    <row r="786" spans="5:18" ht="12.75">
      <c r="E786" s="118"/>
      <c r="F786" s="118"/>
      <c r="I786" s="118"/>
      <c r="J786" s="118"/>
      <c r="L786" s="118"/>
      <c r="O786" s="118"/>
      <c r="P786" s="118"/>
      <c r="Q786" s="118"/>
      <c r="R786" s="118"/>
    </row>
    <row r="787" spans="5:18" ht="12.75">
      <c r="E787" s="118"/>
      <c r="F787" s="118"/>
      <c r="I787" s="118"/>
      <c r="J787" s="118"/>
      <c r="L787" s="118"/>
      <c r="O787" s="118"/>
      <c r="P787" s="118"/>
      <c r="Q787" s="118"/>
      <c r="R787" s="118"/>
    </row>
    <row r="788" spans="5:18" ht="12.75">
      <c r="E788" s="118"/>
      <c r="F788" s="118"/>
      <c r="I788" s="118"/>
      <c r="J788" s="118"/>
      <c r="L788" s="118"/>
      <c r="O788" s="118"/>
      <c r="P788" s="118"/>
      <c r="Q788" s="118"/>
      <c r="R788" s="118"/>
    </row>
    <row r="789" spans="5:18" ht="12.75">
      <c r="E789" s="118"/>
      <c r="F789" s="118"/>
      <c r="I789" s="118"/>
      <c r="J789" s="118"/>
      <c r="L789" s="118"/>
      <c r="O789" s="118"/>
      <c r="P789" s="118"/>
      <c r="Q789" s="118"/>
      <c r="R789" s="118"/>
    </row>
    <row r="790" spans="5:18" ht="12.75">
      <c r="E790" s="118"/>
      <c r="F790" s="118"/>
      <c r="I790" s="118"/>
      <c r="J790" s="118"/>
      <c r="L790" s="118"/>
      <c r="O790" s="118"/>
      <c r="P790" s="118"/>
      <c r="Q790" s="118"/>
      <c r="R790" s="118"/>
    </row>
    <row r="791" spans="5:18" ht="12.75">
      <c r="E791" s="118"/>
      <c r="F791" s="118"/>
      <c r="I791" s="118"/>
      <c r="J791" s="118"/>
      <c r="L791" s="118"/>
      <c r="O791" s="118"/>
      <c r="P791" s="118"/>
      <c r="Q791" s="118"/>
      <c r="R791" s="118"/>
    </row>
    <row r="792" spans="5:18" ht="12.75">
      <c r="E792" s="118"/>
      <c r="F792" s="118"/>
      <c r="I792" s="118"/>
      <c r="J792" s="118"/>
      <c r="L792" s="118"/>
      <c r="O792" s="118"/>
      <c r="P792" s="118"/>
      <c r="Q792" s="118"/>
      <c r="R792" s="118"/>
    </row>
    <row r="793" spans="5:18" ht="12.75">
      <c r="E793" s="118"/>
      <c r="F793" s="118"/>
      <c r="I793" s="118"/>
      <c r="J793" s="118"/>
      <c r="L793" s="118"/>
      <c r="O793" s="118"/>
      <c r="P793" s="118"/>
      <c r="Q793" s="118"/>
      <c r="R793" s="118"/>
    </row>
    <row r="794" spans="5:18" ht="12.75">
      <c r="E794" s="118"/>
      <c r="F794" s="118"/>
      <c r="I794" s="118"/>
      <c r="J794" s="118"/>
      <c r="L794" s="118"/>
      <c r="O794" s="118"/>
      <c r="P794" s="118"/>
      <c r="Q794" s="118"/>
      <c r="R794" s="118"/>
    </row>
    <row r="795" spans="5:18" ht="12.75">
      <c r="E795" s="118"/>
      <c r="F795" s="118"/>
      <c r="I795" s="118"/>
      <c r="J795" s="118"/>
      <c r="L795" s="118"/>
      <c r="O795" s="118"/>
      <c r="P795" s="118"/>
      <c r="Q795" s="118"/>
      <c r="R795" s="118"/>
    </row>
    <row r="796" spans="5:18" ht="12.75">
      <c r="E796" s="118"/>
      <c r="F796" s="118"/>
      <c r="I796" s="118"/>
      <c r="J796" s="118"/>
      <c r="L796" s="118"/>
      <c r="O796" s="118"/>
      <c r="P796" s="118"/>
      <c r="Q796" s="118"/>
      <c r="R796" s="118"/>
    </row>
    <row r="797" spans="5:18" ht="12.75">
      <c r="E797" s="118"/>
      <c r="F797" s="118"/>
      <c r="I797" s="118"/>
      <c r="J797" s="118"/>
      <c r="L797" s="118"/>
      <c r="O797" s="118"/>
      <c r="P797" s="118"/>
      <c r="Q797" s="118"/>
      <c r="R797" s="118"/>
    </row>
    <row r="798" spans="5:18" ht="12.75">
      <c r="E798" s="118"/>
      <c r="F798" s="118"/>
      <c r="I798" s="118"/>
      <c r="J798" s="118"/>
      <c r="L798" s="118"/>
      <c r="O798" s="118"/>
      <c r="P798" s="118"/>
      <c r="Q798" s="118"/>
      <c r="R798" s="118"/>
    </row>
    <row r="799" spans="5:18" ht="12.75">
      <c r="E799" s="118"/>
      <c r="F799" s="118"/>
      <c r="I799" s="118"/>
      <c r="J799" s="118"/>
      <c r="L799" s="118"/>
      <c r="O799" s="118"/>
      <c r="P799" s="118"/>
      <c r="Q799" s="118"/>
      <c r="R799" s="118"/>
    </row>
    <row r="800" spans="5:18" ht="12.75">
      <c r="E800" s="118"/>
      <c r="F800" s="118"/>
      <c r="I800" s="118"/>
      <c r="J800" s="118"/>
      <c r="L800" s="118"/>
      <c r="O800" s="118"/>
      <c r="P800" s="118"/>
      <c r="Q800" s="118"/>
      <c r="R800" s="118"/>
    </row>
    <row r="801" spans="5:18" ht="12.75">
      <c r="E801" s="118"/>
      <c r="F801" s="118"/>
      <c r="I801" s="118"/>
      <c r="J801" s="118"/>
      <c r="L801" s="118"/>
      <c r="O801" s="118"/>
      <c r="P801" s="118"/>
      <c r="Q801" s="118"/>
      <c r="R801" s="118"/>
    </row>
    <row r="802" spans="5:18" ht="12.75">
      <c r="E802" s="118"/>
      <c r="F802" s="118"/>
      <c r="I802" s="118"/>
      <c r="J802" s="118"/>
      <c r="L802" s="118"/>
      <c r="O802" s="118"/>
      <c r="P802" s="118"/>
      <c r="Q802" s="118"/>
      <c r="R802" s="118"/>
    </row>
    <row r="803" spans="5:18" ht="12.75">
      <c r="E803" s="118"/>
      <c r="F803" s="118"/>
      <c r="I803" s="118"/>
      <c r="J803" s="118"/>
      <c r="L803" s="118"/>
      <c r="O803" s="118"/>
      <c r="P803" s="118"/>
      <c r="Q803" s="118"/>
      <c r="R803" s="118"/>
    </row>
    <row r="804" spans="5:18" ht="12.75">
      <c r="E804" s="118"/>
      <c r="F804" s="118"/>
      <c r="I804" s="118"/>
      <c r="J804" s="118"/>
      <c r="L804" s="118"/>
      <c r="O804" s="118"/>
      <c r="P804" s="118"/>
      <c r="Q804" s="118"/>
      <c r="R804" s="118"/>
    </row>
    <row r="805" spans="5:18" ht="12.75">
      <c r="E805" s="118"/>
      <c r="F805" s="118"/>
      <c r="I805" s="118"/>
      <c r="J805" s="118"/>
      <c r="L805" s="118"/>
      <c r="O805" s="118"/>
      <c r="P805" s="118"/>
      <c r="Q805" s="118"/>
      <c r="R805" s="118"/>
    </row>
    <row r="806" spans="5:18" ht="12.75">
      <c r="E806" s="118"/>
      <c r="F806" s="118"/>
      <c r="I806" s="118"/>
      <c r="J806" s="118"/>
      <c r="L806" s="118"/>
      <c r="O806" s="118"/>
      <c r="P806" s="118"/>
      <c r="Q806" s="118"/>
      <c r="R806" s="118"/>
    </row>
    <row r="807" spans="5:18" ht="12.75">
      <c r="E807" s="118"/>
      <c r="F807" s="118"/>
      <c r="I807" s="118"/>
      <c r="J807" s="118"/>
      <c r="L807" s="118"/>
      <c r="O807" s="118"/>
      <c r="P807" s="118"/>
      <c r="Q807" s="118"/>
      <c r="R807" s="118"/>
    </row>
    <row r="808" spans="5:18" ht="12.75">
      <c r="E808" s="118"/>
      <c r="F808" s="118"/>
      <c r="I808" s="118"/>
      <c r="J808" s="118"/>
      <c r="L808" s="118"/>
      <c r="O808" s="118"/>
      <c r="P808" s="118"/>
      <c r="Q808" s="118"/>
      <c r="R808" s="118"/>
    </row>
    <row r="809" spans="5:18" ht="12.75">
      <c r="E809" s="118"/>
      <c r="F809" s="118"/>
      <c r="I809" s="118"/>
      <c r="J809" s="118"/>
      <c r="L809" s="118"/>
      <c r="O809" s="118"/>
      <c r="P809" s="118"/>
      <c r="Q809" s="118"/>
      <c r="R809" s="118"/>
    </row>
    <row r="810" spans="5:18" ht="12.75">
      <c r="E810" s="118"/>
      <c r="F810" s="118"/>
      <c r="I810" s="118"/>
      <c r="J810" s="118"/>
      <c r="L810" s="118"/>
      <c r="O810" s="118"/>
      <c r="P810" s="118"/>
      <c r="Q810" s="118"/>
      <c r="R810" s="118"/>
    </row>
    <row r="811" spans="5:18" ht="12.75">
      <c r="E811" s="118"/>
      <c r="F811" s="118"/>
      <c r="I811" s="118"/>
      <c r="J811" s="118"/>
      <c r="L811" s="118"/>
      <c r="O811" s="118"/>
      <c r="P811" s="118"/>
      <c r="Q811" s="118"/>
      <c r="R811" s="118"/>
    </row>
    <row r="812" spans="5:18" ht="12.75">
      <c r="E812" s="118"/>
      <c r="F812" s="118"/>
      <c r="I812" s="118"/>
      <c r="J812" s="118"/>
      <c r="L812" s="118"/>
      <c r="O812" s="118"/>
      <c r="P812" s="118"/>
      <c r="Q812" s="118"/>
      <c r="R812" s="118"/>
    </row>
    <row r="813" spans="5:18" ht="12.75">
      <c r="E813" s="118"/>
      <c r="F813" s="118"/>
      <c r="I813" s="118"/>
      <c r="J813" s="118"/>
      <c r="L813" s="118"/>
      <c r="O813" s="118"/>
      <c r="P813" s="118"/>
      <c r="Q813" s="118"/>
      <c r="R813" s="118"/>
    </row>
    <row r="814" spans="5:18" ht="12.75">
      <c r="E814" s="118"/>
      <c r="F814" s="118"/>
      <c r="I814" s="118"/>
      <c r="J814" s="118"/>
      <c r="L814" s="118"/>
      <c r="O814" s="118"/>
      <c r="P814" s="118"/>
      <c r="Q814" s="118"/>
      <c r="R814" s="118"/>
    </row>
    <row r="815" spans="5:18" ht="12.75">
      <c r="E815" s="118"/>
      <c r="F815" s="118"/>
      <c r="I815" s="118"/>
      <c r="J815" s="118"/>
      <c r="L815" s="118"/>
      <c r="O815" s="118"/>
      <c r="P815" s="118"/>
      <c r="Q815" s="118"/>
      <c r="R815" s="118"/>
    </row>
    <row r="816" spans="5:18" ht="12.75">
      <c r="E816" s="118"/>
      <c r="F816" s="118"/>
      <c r="I816" s="118"/>
      <c r="J816" s="118"/>
      <c r="L816" s="118"/>
      <c r="O816" s="118"/>
      <c r="P816" s="118"/>
      <c r="Q816" s="118"/>
      <c r="R816" s="118"/>
    </row>
    <row r="817" spans="5:18" ht="12.75">
      <c r="E817" s="118"/>
      <c r="F817" s="118"/>
      <c r="I817" s="118"/>
      <c r="J817" s="118"/>
      <c r="L817" s="118"/>
      <c r="O817" s="118"/>
      <c r="P817" s="118"/>
      <c r="Q817" s="118"/>
      <c r="R817" s="118"/>
    </row>
    <row r="818" spans="5:18" ht="12.75">
      <c r="E818" s="118"/>
      <c r="F818" s="118"/>
      <c r="I818" s="118"/>
      <c r="J818" s="118"/>
      <c r="L818" s="118"/>
      <c r="O818" s="118"/>
      <c r="P818" s="118"/>
      <c r="Q818" s="118"/>
      <c r="R818" s="118"/>
    </row>
    <row r="819" spans="5:18" ht="12.75">
      <c r="E819" s="118"/>
      <c r="F819" s="118"/>
      <c r="I819" s="118"/>
      <c r="J819" s="118"/>
      <c r="L819" s="118"/>
      <c r="O819" s="118"/>
      <c r="P819" s="118"/>
      <c r="Q819" s="118"/>
      <c r="R819" s="118"/>
    </row>
    <row r="820" spans="5:18" ht="12.75">
      <c r="E820" s="118"/>
      <c r="F820" s="118"/>
      <c r="I820" s="118"/>
      <c r="J820" s="118"/>
      <c r="L820" s="118"/>
      <c r="O820" s="118"/>
      <c r="P820" s="118"/>
      <c r="Q820" s="118"/>
      <c r="R820" s="118"/>
    </row>
    <row r="821" spans="5:18" ht="12.75">
      <c r="E821" s="118"/>
      <c r="F821" s="118"/>
      <c r="I821" s="118"/>
      <c r="J821" s="118"/>
      <c r="L821" s="118"/>
      <c r="O821" s="118"/>
      <c r="P821" s="118"/>
      <c r="Q821" s="118"/>
      <c r="R821" s="118"/>
    </row>
    <row r="822" spans="5:18" ht="12.75">
      <c r="E822" s="118"/>
      <c r="F822" s="118"/>
      <c r="I822" s="118"/>
      <c r="J822" s="118"/>
      <c r="L822" s="118"/>
      <c r="O822" s="118"/>
      <c r="P822" s="118"/>
      <c r="Q822" s="118"/>
      <c r="R822" s="118"/>
    </row>
    <row r="823" spans="5:18" ht="12.75">
      <c r="E823" s="118"/>
      <c r="F823" s="118"/>
      <c r="I823" s="118"/>
      <c r="J823" s="118"/>
      <c r="L823" s="118"/>
      <c r="O823" s="118"/>
      <c r="P823" s="118"/>
      <c r="Q823" s="118"/>
      <c r="R823" s="118"/>
    </row>
    <row r="824" spans="5:18" ht="12.75">
      <c r="E824" s="118"/>
      <c r="F824" s="118"/>
      <c r="I824" s="118"/>
      <c r="J824" s="118"/>
      <c r="L824" s="118"/>
      <c r="O824" s="118"/>
      <c r="P824" s="118"/>
      <c r="Q824" s="118"/>
      <c r="R824" s="118"/>
    </row>
    <row r="825" spans="5:18" ht="12.75">
      <c r="E825" s="118"/>
      <c r="F825" s="118"/>
      <c r="I825" s="118"/>
      <c r="J825" s="118"/>
      <c r="L825" s="118"/>
      <c r="O825" s="118"/>
      <c r="P825" s="118"/>
      <c r="Q825" s="118"/>
      <c r="R825" s="118"/>
    </row>
    <row r="826" spans="5:18" ht="12.75">
      <c r="E826" s="118"/>
      <c r="F826" s="118"/>
      <c r="I826" s="118"/>
      <c r="J826" s="118"/>
      <c r="L826" s="118"/>
      <c r="O826" s="118"/>
      <c r="P826" s="118"/>
      <c r="Q826" s="118"/>
      <c r="R826" s="118"/>
    </row>
    <row r="827" spans="5:18" ht="12.75">
      <c r="E827" s="118"/>
      <c r="F827" s="118"/>
      <c r="I827" s="118"/>
      <c r="J827" s="118"/>
      <c r="L827" s="118"/>
      <c r="O827" s="118"/>
      <c r="P827" s="118"/>
      <c r="Q827" s="118"/>
      <c r="R827" s="118"/>
    </row>
    <row r="828" spans="5:18" ht="12.75">
      <c r="E828" s="118"/>
      <c r="F828" s="118"/>
      <c r="I828" s="118"/>
      <c r="J828" s="118"/>
      <c r="L828" s="118"/>
      <c r="O828" s="118"/>
      <c r="P828" s="118"/>
      <c r="Q828" s="118"/>
      <c r="R828" s="118"/>
    </row>
    <row r="829" spans="5:18" ht="12.75">
      <c r="E829" s="118"/>
      <c r="F829" s="118"/>
      <c r="I829" s="118"/>
      <c r="J829" s="118"/>
      <c r="L829" s="118"/>
      <c r="O829" s="118"/>
      <c r="P829" s="118"/>
      <c r="Q829" s="118"/>
      <c r="R829" s="118"/>
    </row>
    <row r="830" spans="5:18" ht="12.75">
      <c r="E830" s="118"/>
      <c r="F830" s="118"/>
      <c r="I830" s="118"/>
      <c r="J830" s="118"/>
      <c r="L830" s="118"/>
      <c r="O830" s="118"/>
      <c r="P830" s="118"/>
      <c r="Q830" s="118"/>
      <c r="R830" s="118"/>
    </row>
    <row r="831" spans="5:18" ht="12.75">
      <c r="E831" s="118"/>
      <c r="F831" s="118"/>
      <c r="I831" s="118"/>
      <c r="J831" s="118"/>
      <c r="L831" s="118"/>
      <c r="O831" s="118"/>
      <c r="P831" s="118"/>
      <c r="Q831" s="118"/>
      <c r="R831" s="118"/>
    </row>
    <row r="832" spans="5:18" ht="12.75">
      <c r="E832" s="118"/>
      <c r="F832" s="118"/>
      <c r="I832" s="118"/>
      <c r="J832" s="118"/>
      <c r="L832" s="118"/>
      <c r="O832" s="118"/>
      <c r="P832" s="118"/>
      <c r="Q832" s="118"/>
      <c r="R832" s="118"/>
    </row>
    <row r="833" spans="5:18" ht="12.75">
      <c r="E833" s="118"/>
      <c r="F833" s="118"/>
      <c r="I833" s="118"/>
      <c r="J833" s="118"/>
      <c r="L833" s="118"/>
      <c r="O833" s="118"/>
      <c r="P833" s="118"/>
      <c r="Q833" s="118"/>
      <c r="R833" s="118"/>
    </row>
    <row r="834" spans="5:18" ht="12.75">
      <c r="E834" s="118"/>
      <c r="F834" s="118"/>
      <c r="I834" s="118"/>
      <c r="J834" s="118"/>
      <c r="L834" s="118"/>
      <c r="O834" s="118"/>
      <c r="P834" s="118"/>
      <c r="Q834" s="118"/>
      <c r="R834" s="118"/>
    </row>
    <row r="835" spans="5:18" ht="12.75">
      <c r="E835" s="118"/>
      <c r="F835" s="118"/>
      <c r="I835" s="118"/>
      <c r="J835" s="118"/>
      <c r="L835" s="118"/>
      <c r="O835" s="118"/>
      <c r="P835" s="118"/>
      <c r="Q835" s="118"/>
      <c r="R835" s="118"/>
    </row>
    <row r="836" spans="5:18" ht="12.75">
      <c r="E836" s="118"/>
      <c r="F836" s="118"/>
      <c r="I836" s="118"/>
      <c r="J836" s="118"/>
      <c r="L836" s="118"/>
      <c r="O836" s="118"/>
      <c r="P836" s="118"/>
      <c r="Q836" s="118"/>
      <c r="R836" s="118"/>
    </row>
    <row r="837" spans="5:18" ht="12.75">
      <c r="E837" s="118"/>
      <c r="F837" s="118"/>
      <c r="I837" s="118"/>
      <c r="J837" s="118"/>
      <c r="L837" s="118"/>
      <c r="O837" s="118"/>
      <c r="P837" s="118"/>
      <c r="Q837" s="118"/>
      <c r="R837" s="118"/>
    </row>
    <row r="838" spans="5:18" ht="12.75">
      <c r="E838" s="118"/>
      <c r="F838" s="118"/>
      <c r="I838" s="118"/>
      <c r="J838" s="118"/>
      <c r="L838" s="118"/>
      <c r="O838" s="118"/>
      <c r="P838" s="118"/>
      <c r="Q838" s="118"/>
      <c r="R838" s="118"/>
    </row>
    <row r="839" spans="5:18" ht="12.75">
      <c r="E839" s="118"/>
      <c r="F839" s="118"/>
      <c r="I839" s="118"/>
      <c r="J839" s="118"/>
      <c r="L839" s="118"/>
      <c r="O839" s="118"/>
      <c r="P839" s="118"/>
      <c r="Q839" s="118"/>
      <c r="R839" s="118"/>
    </row>
    <row r="840" spans="5:18" ht="12.75">
      <c r="E840" s="118"/>
      <c r="F840" s="118"/>
      <c r="I840" s="118"/>
      <c r="J840" s="118"/>
      <c r="L840" s="118"/>
      <c r="O840" s="118"/>
      <c r="P840" s="118"/>
      <c r="Q840" s="118"/>
      <c r="R840" s="118"/>
    </row>
    <row r="841" spans="5:18" ht="12.75">
      <c r="E841" s="118"/>
      <c r="F841" s="118"/>
      <c r="I841" s="118"/>
      <c r="J841" s="118"/>
      <c r="L841" s="118"/>
      <c r="O841" s="118"/>
      <c r="P841" s="118"/>
      <c r="Q841" s="118"/>
      <c r="R841" s="118"/>
    </row>
    <row r="842" spans="5:18" ht="12.75">
      <c r="E842" s="118"/>
      <c r="F842" s="118"/>
      <c r="I842" s="118"/>
      <c r="J842" s="118"/>
      <c r="L842" s="118"/>
      <c r="O842" s="118"/>
      <c r="P842" s="118"/>
      <c r="Q842" s="118"/>
      <c r="R842" s="118"/>
    </row>
    <row r="843" spans="5:18" ht="12.75">
      <c r="E843" s="118"/>
      <c r="F843" s="118"/>
      <c r="I843" s="118"/>
      <c r="J843" s="118"/>
      <c r="L843" s="118"/>
      <c r="O843" s="118"/>
      <c r="P843" s="118"/>
      <c r="Q843" s="118"/>
      <c r="R843" s="118"/>
    </row>
    <row r="844" spans="5:18" ht="12.75">
      <c r="E844" s="118"/>
      <c r="F844" s="118"/>
      <c r="I844" s="118"/>
      <c r="J844" s="118"/>
      <c r="L844" s="118"/>
      <c r="O844" s="118"/>
      <c r="P844" s="118"/>
      <c r="Q844" s="118"/>
      <c r="R844" s="118"/>
    </row>
    <row r="845" spans="5:18" ht="12.75">
      <c r="E845" s="118"/>
      <c r="F845" s="118"/>
      <c r="I845" s="118"/>
      <c r="J845" s="118"/>
      <c r="L845" s="118"/>
      <c r="O845" s="118"/>
      <c r="P845" s="118"/>
      <c r="Q845" s="118"/>
      <c r="R845" s="118"/>
    </row>
    <row r="846" spans="5:18" ht="12.75">
      <c r="E846" s="118"/>
      <c r="F846" s="118"/>
      <c r="I846" s="118"/>
      <c r="J846" s="118"/>
      <c r="L846" s="118"/>
      <c r="O846" s="118"/>
      <c r="P846" s="118"/>
      <c r="Q846" s="118"/>
      <c r="R846" s="118"/>
    </row>
    <row r="847" spans="5:18" ht="12.75">
      <c r="E847" s="118"/>
      <c r="F847" s="118"/>
      <c r="I847" s="118"/>
      <c r="J847" s="118"/>
      <c r="L847" s="118"/>
      <c r="O847" s="118"/>
      <c r="P847" s="118"/>
      <c r="Q847" s="118"/>
      <c r="R847" s="118"/>
    </row>
    <row r="848" spans="5:18" ht="12.75">
      <c r="E848" s="118"/>
      <c r="F848" s="118"/>
      <c r="I848" s="118"/>
      <c r="J848" s="118"/>
      <c r="L848" s="118"/>
      <c r="O848" s="118"/>
      <c r="P848" s="118"/>
      <c r="Q848" s="118"/>
      <c r="R848" s="118"/>
    </row>
    <row r="849" spans="5:18" ht="12.75">
      <c r="E849" s="118"/>
      <c r="F849" s="118"/>
      <c r="I849" s="118"/>
      <c r="J849" s="118"/>
      <c r="L849" s="118"/>
      <c r="O849" s="118"/>
      <c r="P849" s="118"/>
      <c r="Q849" s="118"/>
      <c r="R849" s="118"/>
    </row>
    <row r="850" spans="5:18" ht="12.75">
      <c r="E850" s="118"/>
      <c r="F850" s="118"/>
      <c r="I850" s="118"/>
      <c r="J850" s="118"/>
      <c r="L850" s="118"/>
      <c r="O850" s="118"/>
      <c r="P850" s="118"/>
      <c r="Q850" s="118"/>
      <c r="R850" s="118"/>
    </row>
    <row r="851" spans="5:18" ht="12.75">
      <c r="E851" s="118"/>
      <c r="F851" s="118"/>
      <c r="I851" s="118"/>
      <c r="J851" s="118"/>
      <c r="L851" s="118"/>
      <c r="O851" s="118"/>
      <c r="P851" s="118"/>
      <c r="Q851" s="118"/>
      <c r="R851" s="118"/>
    </row>
    <row r="852" spans="5:18" ht="12.75">
      <c r="E852" s="118"/>
      <c r="F852" s="118"/>
      <c r="I852" s="118"/>
      <c r="J852" s="118"/>
      <c r="L852" s="118"/>
      <c r="O852" s="118"/>
      <c r="P852" s="118"/>
      <c r="Q852" s="118"/>
      <c r="R852" s="118"/>
    </row>
    <row r="853" spans="5:18" ht="12.75">
      <c r="E853" s="118"/>
      <c r="F853" s="118"/>
      <c r="I853" s="118"/>
      <c r="J853" s="118"/>
      <c r="L853" s="118"/>
      <c r="O853" s="118"/>
      <c r="P853" s="118"/>
      <c r="Q853" s="118"/>
      <c r="R853" s="118"/>
    </row>
    <row r="854" spans="5:18" ht="12.75">
      <c r="E854" s="118"/>
      <c r="F854" s="118"/>
      <c r="I854" s="118"/>
      <c r="J854" s="118"/>
      <c r="L854" s="118"/>
      <c r="O854" s="118"/>
      <c r="P854" s="118"/>
      <c r="Q854" s="118"/>
      <c r="R854" s="118"/>
    </row>
    <row r="855" spans="5:18" ht="12.75">
      <c r="E855" s="118"/>
      <c r="F855" s="118"/>
      <c r="I855" s="118"/>
      <c r="J855" s="118"/>
      <c r="L855" s="118"/>
      <c r="O855" s="118"/>
      <c r="P855" s="118"/>
      <c r="Q855" s="118"/>
      <c r="R855" s="118"/>
    </row>
    <row r="856" spans="5:18" ht="12.75">
      <c r="E856" s="118"/>
      <c r="F856" s="118"/>
      <c r="I856" s="118"/>
      <c r="J856" s="118"/>
      <c r="L856" s="118"/>
      <c r="O856" s="118"/>
      <c r="P856" s="118"/>
      <c r="Q856" s="118"/>
      <c r="R856" s="118"/>
    </row>
    <row r="857" spans="5:18" ht="12.75">
      <c r="E857" s="118"/>
      <c r="F857" s="118"/>
      <c r="I857" s="118"/>
      <c r="J857" s="118"/>
      <c r="L857" s="118"/>
      <c r="O857" s="118"/>
      <c r="P857" s="118"/>
      <c r="Q857" s="118"/>
      <c r="R857" s="118"/>
    </row>
    <row r="858" spans="5:18" ht="12.75">
      <c r="E858" s="118"/>
      <c r="F858" s="118"/>
      <c r="I858" s="118"/>
      <c r="J858" s="118"/>
      <c r="L858" s="118"/>
      <c r="O858" s="118"/>
      <c r="P858" s="118"/>
      <c r="Q858" s="118"/>
      <c r="R858" s="118"/>
    </row>
    <row r="859" spans="5:18" ht="12.75">
      <c r="E859" s="118"/>
      <c r="F859" s="118"/>
      <c r="I859" s="118"/>
      <c r="J859" s="118"/>
      <c r="L859" s="118"/>
      <c r="O859" s="118"/>
      <c r="P859" s="118"/>
      <c r="Q859" s="118"/>
      <c r="R859" s="118"/>
    </row>
    <row r="860" spans="5:18" ht="12.75">
      <c r="E860" s="118"/>
      <c r="F860" s="118"/>
      <c r="I860" s="118"/>
      <c r="J860" s="118"/>
      <c r="L860" s="118"/>
      <c r="O860" s="118"/>
      <c r="P860" s="118"/>
      <c r="Q860" s="118"/>
      <c r="R860" s="118"/>
    </row>
    <row r="861" spans="5:18" ht="12.75">
      <c r="E861" s="118"/>
      <c r="F861" s="118"/>
      <c r="I861" s="118"/>
      <c r="J861" s="118"/>
      <c r="L861" s="118"/>
      <c r="O861" s="118"/>
      <c r="P861" s="118"/>
      <c r="Q861" s="118"/>
      <c r="R861" s="118"/>
    </row>
    <row r="862" spans="5:18" ht="12.75">
      <c r="E862" s="118"/>
      <c r="F862" s="118"/>
      <c r="I862" s="118"/>
      <c r="J862" s="118"/>
      <c r="L862" s="118"/>
      <c r="O862" s="118"/>
      <c r="P862" s="118"/>
      <c r="Q862" s="118"/>
      <c r="R862" s="118"/>
    </row>
    <row r="863" spans="5:18" ht="12.75">
      <c r="E863" s="118"/>
      <c r="F863" s="118"/>
      <c r="I863" s="118"/>
      <c r="J863" s="118"/>
      <c r="L863" s="118"/>
      <c r="O863" s="118"/>
      <c r="P863" s="118"/>
      <c r="Q863" s="118"/>
      <c r="R863" s="118"/>
    </row>
    <row r="864" spans="5:18" ht="12.75">
      <c r="E864" s="118"/>
      <c r="F864" s="118"/>
      <c r="I864" s="118"/>
      <c r="J864" s="118"/>
      <c r="L864" s="118"/>
      <c r="O864" s="118"/>
      <c r="P864" s="118"/>
      <c r="Q864" s="118"/>
      <c r="R864" s="118"/>
    </row>
    <row r="865" spans="5:18" ht="12.75">
      <c r="E865" s="118"/>
      <c r="F865" s="118"/>
      <c r="I865" s="118"/>
      <c r="J865" s="118"/>
      <c r="L865" s="118"/>
      <c r="O865" s="118"/>
      <c r="P865" s="118"/>
      <c r="Q865" s="118"/>
      <c r="R865" s="118"/>
    </row>
    <row r="866" spans="5:18" ht="12.75">
      <c r="E866" s="118"/>
      <c r="F866" s="118"/>
      <c r="I866" s="118"/>
      <c r="J866" s="118"/>
      <c r="L866" s="118"/>
      <c r="O866" s="118"/>
      <c r="P866" s="118"/>
      <c r="Q866" s="118"/>
      <c r="R866" s="118"/>
    </row>
    <row r="867" spans="5:18" ht="12.75">
      <c r="E867" s="118"/>
      <c r="F867" s="118"/>
      <c r="I867" s="118"/>
      <c r="J867" s="118"/>
      <c r="L867" s="118"/>
      <c r="O867" s="118"/>
      <c r="P867" s="118"/>
      <c r="Q867" s="118"/>
      <c r="R867" s="118"/>
    </row>
    <row r="868" spans="5:18" ht="12.75">
      <c r="E868" s="118"/>
      <c r="F868" s="118"/>
      <c r="I868" s="118"/>
      <c r="J868" s="118"/>
      <c r="L868" s="118"/>
      <c r="O868" s="118"/>
      <c r="P868" s="118"/>
      <c r="Q868" s="118"/>
      <c r="R868" s="118"/>
    </row>
    <row r="869" spans="5:18" ht="12.75">
      <c r="E869" s="118"/>
      <c r="F869" s="118"/>
      <c r="I869" s="118"/>
      <c r="J869" s="118"/>
      <c r="L869" s="118"/>
      <c r="O869" s="118"/>
      <c r="P869" s="118"/>
      <c r="Q869" s="118"/>
      <c r="R869" s="118"/>
    </row>
    <row r="870" spans="5:18" ht="12.75">
      <c r="E870" s="118"/>
      <c r="F870" s="118"/>
      <c r="I870" s="118"/>
      <c r="J870" s="118"/>
      <c r="L870" s="118"/>
      <c r="O870" s="118"/>
      <c r="P870" s="118"/>
      <c r="Q870" s="118"/>
      <c r="R870" s="118"/>
    </row>
    <row r="871" spans="5:18" ht="12.75">
      <c r="E871" s="118"/>
      <c r="F871" s="118"/>
      <c r="I871" s="118"/>
      <c r="J871" s="118"/>
      <c r="L871" s="118"/>
      <c r="O871" s="118"/>
      <c r="P871" s="118"/>
      <c r="Q871" s="118"/>
      <c r="R871" s="118"/>
    </row>
    <row r="872" spans="5:18" ht="12.75">
      <c r="E872" s="118"/>
      <c r="F872" s="118"/>
      <c r="I872" s="118"/>
      <c r="J872" s="118"/>
      <c r="L872" s="118"/>
      <c r="O872" s="118"/>
      <c r="P872" s="118"/>
      <c r="Q872" s="118"/>
      <c r="R872" s="118"/>
    </row>
    <row r="873" spans="5:18" ht="12.75">
      <c r="E873" s="118"/>
      <c r="F873" s="118"/>
      <c r="I873" s="118"/>
      <c r="J873" s="118"/>
      <c r="L873" s="118"/>
      <c r="O873" s="118"/>
      <c r="P873" s="118"/>
      <c r="Q873" s="118"/>
      <c r="R873" s="118"/>
    </row>
    <row r="874" spans="5:18" ht="12.75">
      <c r="E874" s="118"/>
      <c r="F874" s="118"/>
      <c r="I874" s="118"/>
      <c r="J874" s="118"/>
      <c r="L874" s="118"/>
      <c r="O874" s="118"/>
      <c r="P874" s="118"/>
      <c r="Q874" s="118"/>
      <c r="R874" s="118"/>
    </row>
    <row r="875" spans="5:18" ht="12.75">
      <c r="E875" s="118"/>
      <c r="F875" s="118"/>
      <c r="I875" s="118"/>
      <c r="J875" s="118"/>
      <c r="L875" s="118"/>
      <c r="O875" s="118"/>
      <c r="P875" s="118"/>
      <c r="Q875" s="118"/>
      <c r="R875" s="118"/>
    </row>
    <row r="876" spans="5:18" ht="12.75">
      <c r="E876" s="118"/>
      <c r="F876" s="118"/>
      <c r="I876" s="118"/>
      <c r="J876" s="118"/>
      <c r="L876" s="118"/>
      <c r="O876" s="118"/>
      <c r="P876" s="118"/>
      <c r="Q876" s="118"/>
      <c r="R876" s="118"/>
    </row>
    <row r="877" spans="5:18" ht="12.75">
      <c r="E877" s="118"/>
      <c r="F877" s="118"/>
      <c r="I877" s="118"/>
      <c r="J877" s="118"/>
      <c r="L877" s="118"/>
      <c r="O877" s="118"/>
      <c r="P877" s="118"/>
      <c r="Q877" s="118"/>
      <c r="R877" s="118"/>
    </row>
    <row r="878" spans="5:18" ht="12.75">
      <c r="E878" s="118"/>
      <c r="F878" s="118"/>
      <c r="I878" s="118"/>
      <c r="J878" s="118"/>
      <c r="L878" s="118"/>
      <c r="O878" s="118"/>
      <c r="P878" s="118"/>
      <c r="Q878" s="118"/>
      <c r="R878" s="118"/>
    </row>
    <row r="879" spans="5:18" ht="12.75">
      <c r="E879" s="118"/>
      <c r="F879" s="118"/>
      <c r="I879" s="118"/>
      <c r="J879" s="118"/>
      <c r="L879" s="118"/>
      <c r="O879" s="118"/>
      <c r="P879" s="118"/>
      <c r="Q879" s="118"/>
      <c r="R879" s="118"/>
    </row>
    <row r="880" spans="5:18" ht="12.75">
      <c r="E880" s="118"/>
      <c r="F880" s="118"/>
      <c r="I880" s="118"/>
      <c r="J880" s="118"/>
      <c r="L880" s="118"/>
      <c r="O880" s="118"/>
      <c r="P880" s="118"/>
      <c r="Q880" s="118"/>
      <c r="R880" s="118"/>
    </row>
    <row r="881" spans="5:18" ht="12.75">
      <c r="E881" s="118"/>
      <c r="F881" s="118"/>
      <c r="I881" s="118"/>
      <c r="J881" s="118"/>
      <c r="L881" s="118"/>
      <c r="O881" s="118"/>
      <c r="P881" s="118"/>
      <c r="Q881" s="118"/>
      <c r="R881" s="118"/>
    </row>
    <row r="882" spans="5:18" ht="12.75">
      <c r="E882" s="118"/>
      <c r="F882" s="118"/>
      <c r="I882" s="118"/>
      <c r="J882" s="118"/>
      <c r="L882" s="118"/>
      <c r="O882" s="118"/>
      <c r="P882" s="118"/>
      <c r="Q882" s="118"/>
      <c r="R882" s="118"/>
    </row>
    <row r="883" spans="5:18" ht="12.75">
      <c r="E883" s="118"/>
      <c r="F883" s="118"/>
      <c r="I883" s="118"/>
      <c r="J883" s="118"/>
      <c r="L883" s="118"/>
      <c r="O883" s="118"/>
      <c r="P883" s="118"/>
      <c r="Q883" s="118"/>
      <c r="R883" s="118"/>
    </row>
    <row r="884" spans="5:18" ht="12.75">
      <c r="E884" s="118"/>
      <c r="F884" s="118"/>
      <c r="I884" s="118"/>
      <c r="J884" s="118"/>
      <c r="L884" s="118"/>
      <c r="O884" s="118"/>
      <c r="P884" s="118"/>
      <c r="Q884" s="118"/>
      <c r="R884" s="118"/>
    </row>
    <row r="885" spans="5:18" ht="12.75">
      <c r="E885" s="118"/>
      <c r="F885" s="118"/>
      <c r="I885" s="118"/>
      <c r="J885" s="118"/>
      <c r="L885" s="118"/>
      <c r="O885" s="118"/>
      <c r="P885" s="118"/>
      <c r="Q885" s="118"/>
      <c r="R885" s="118"/>
    </row>
    <row r="886" spans="5:18" ht="12.75">
      <c r="E886" s="118"/>
      <c r="F886" s="118"/>
      <c r="I886" s="118"/>
      <c r="J886" s="118"/>
      <c r="L886" s="118"/>
      <c r="O886" s="118"/>
      <c r="P886" s="118"/>
      <c r="Q886" s="118"/>
      <c r="R886" s="118"/>
    </row>
    <row r="887" spans="5:18" ht="12.75">
      <c r="E887" s="118"/>
      <c r="F887" s="118"/>
      <c r="I887" s="118"/>
      <c r="J887" s="118"/>
      <c r="L887" s="118"/>
      <c r="O887" s="118"/>
      <c r="P887" s="118"/>
      <c r="Q887" s="118"/>
      <c r="R887" s="118"/>
    </row>
    <row r="888" spans="5:18" ht="12.75">
      <c r="E888" s="118"/>
      <c r="F888" s="118"/>
      <c r="I888" s="118"/>
      <c r="J888" s="118"/>
      <c r="L888" s="118"/>
      <c r="O888" s="118"/>
      <c r="P888" s="118"/>
      <c r="Q888" s="118"/>
      <c r="R888" s="118"/>
    </row>
    <row r="889" spans="5:18" ht="12.75">
      <c r="E889" s="118"/>
      <c r="F889" s="118"/>
      <c r="I889" s="118"/>
      <c r="J889" s="118"/>
      <c r="L889" s="118"/>
      <c r="O889" s="118"/>
      <c r="P889" s="118"/>
      <c r="Q889" s="118"/>
      <c r="R889" s="118"/>
    </row>
    <row r="890" spans="5:18" ht="12.75">
      <c r="E890" s="118"/>
      <c r="F890" s="118"/>
      <c r="I890" s="118"/>
      <c r="J890" s="118"/>
      <c r="L890" s="118"/>
      <c r="O890" s="118"/>
      <c r="P890" s="118"/>
      <c r="Q890" s="118"/>
      <c r="R890" s="118"/>
    </row>
    <row r="891" spans="5:18" ht="12.75">
      <c r="E891" s="118"/>
      <c r="F891" s="118"/>
      <c r="I891" s="118"/>
      <c r="J891" s="118"/>
      <c r="L891" s="118"/>
      <c r="O891" s="118"/>
      <c r="P891" s="118"/>
      <c r="Q891" s="118"/>
      <c r="R891" s="118"/>
    </row>
    <row r="892" spans="5:18" ht="12.75">
      <c r="E892" s="118"/>
      <c r="F892" s="118"/>
      <c r="I892" s="118"/>
      <c r="J892" s="118"/>
      <c r="L892" s="118"/>
      <c r="O892" s="118"/>
      <c r="P892" s="118"/>
      <c r="Q892" s="118"/>
      <c r="R892" s="118"/>
    </row>
    <row r="893" spans="5:18" ht="12.75">
      <c r="E893" s="118"/>
      <c r="F893" s="118"/>
      <c r="I893" s="118"/>
      <c r="J893" s="118"/>
      <c r="L893" s="118"/>
      <c r="O893" s="118"/>
      <c r="P893" s="118"/>
      <c r="Q893" s="118"/>
      <c r="R893" s="118"/>
    </row>
    <row r="894" spans="5:18" ht="12.75">
      <c r="E894" s="118"/>
      <c r="F894" s="118"/>
      <c r="I894" s="118"/>
      <c r="J894" s="118"/>
      <c r="L894" s="118"/>
      <c r="O894" s="118"/>
      <c r="P894" s="118"/>
      <c r="Q894" s="118"/>
      <c r="R894" s="118"/>
    </row>
    <row r="895" spans="5:18" ht="12.75">
      <c r="E895" s="118"/>
      <c r="F895" s="118"/>
      <c r="I895" s="118"/>
      <c r="J895" s="118"/>
      <c r="L895" s="118"/>
      <c r="O895" s="118"/>
      <c r="P895" s="118"/>
      <c r="Q895" s="118"/>
      <c r="R895" s="118"/>
    </row>
    <row r="896" spans="5:18" ht="12.75">
      <c r="E896" s="118"/>
      <c r="F896" s="118"/>
      <c r="I896" s="118"/>
      <c r="J896" s="118"/>
      <c r="L896" s="118"/>
      <c r="O896" s="118"/>
      <c r="P896" s="118"/>
      <c r="Q896" s="118"/>
      <c r="R896" s="118"/>
    </row>
    <row r="897" spans="5:18" ht="12.75">
      <c r="E897" s="118"/>
      <c r="F897" s="118"/>
      <c r="I897" s="118"/>
      <c r="J897" s="118"/>
      <c r="L897" s="118"/>
      <c r="O897" s="118"/>
      <c r="P897" s="118"/>
      <c r="Q897" s="118"/>
      <c r="R897" s="118"/>
    </row>
    <row r="898" spans="5:18" ht="12.75">
      <c r="E898" s="118"/>
      <c r="F898" s="118"/>
      <c r="I898" s="118"/>
      <c r="J898" s="118"/>
      <c r="L898" s="118"/>
      <c r="O898" s="118"/>
      <c r="P898" s="118"/>
      <c r="Q898" s="118"/>
      <c r="R898" s="118"/>
    </row>
    <row r="899" spans="5:18" ht="12.75">
      <c r="E899" s="118"/>
      <c r="F899" s="118"/>
      <c r="I899" s="118"/>
      <c r="J899" s="118"/>
      <c r="L899" s="118"/>
      <c r="O899" s="118"/>
      <c r="P899" s="118"/>
      <c r="Q899" s="118"/>
      <c r="R899" s="118"/>
    </row>
    <row r="900" spans="5:18" ht="12.75">
      <c r="E900" s="118"/>
      <c r="F900" s="118"/>
      <c r="I900" s="118"/>
      <c r="J900" s="118"/>
      <c r="L900" s="118"/>
      <c r="O900" s="118"/>
      <c r="P900" s="118"/>
      <c r="Q900" s="118"/>
      <c r="R900" s="118"/>
    </row>
    <row r="901" spans="5:18" ht="12.75">
      <c r="E901" s="118"/>
      <c r="F901" s="118"/>
      <c r="I901" s="118"/>
      <c r="J901" s="118"/>
      <c r="L901" s="118"/>
      <c r="O901" s="118"/>
      <c r="P901" s="118"/>
      <c r="Q901" s="118"/>
      <c r="R901" s="118"/>
    </row>
    <row r="902" spans="5:18" ht="12.75">
      <c r="E902" s="118"/>
      <c r="F902" s="118"/>
      <c r="I902" s="118"/>
      <c r="J902" s="118"/>
      <c r="L902" s="118"/>
      <c r="O902" s="118"/>
      <c r="P902" s="118"/>
      <c r="Q902" s="118"/>
      <c r="R902" s="118"/>
    </row>
    <row r="903" spans="5:18" ht="12.75">
      <c r="E903" s="118"/>
      <c r="F903" s="118"/>
      <c r="I903" s="118"/>
      <c r="J903" s="118"/>
      <c r="L903" s="118"/>
      <c r="O903" s="118"/>
      <c r="P903" s="118"/>
      <c r="Q903" s="118"/>
      <c r="R903" s="118"/>
    </row>
    <row r="904" spans="5:18" ht="12.75">
      <c r="E904" s="118"/>
      <c r="F904" s="118"/>
      <c r="I904" s="118"/>
      <c r="J904" s="118"/>
      <c r="L904" s="118"/>
      <c r="O904" s="118"/>
      <c r="P904" s="118"/>
      <c r="Q904" s="118"/>
      <c r="R904" s="118"/>
    </row>
    <row r="905" spans="5:18" ht="12.75">
      <c r="E905" s="118"/>
      <c r="F905" s="118"/>
      <c r="I905" s="118"/>
      <c r="J905" s="118"/>
      <c r="L905" s="118"/>
      <c r="O905" s="118"/>
      <c r="P905" s="118"/>
      <c r="Q905" s="118"/>
      <c r="R905" s="118"/>
    </row>
    <row r="906" spans="5:18" ht="12.75">
      <c r="E906" s="118"/>
      <c r="F906" s="118"/>
      <c r="I906" s="118"/>
      <c r="J906" s="118"/>
      <c r="L906" s="118"/>
      <c r="O906" s="118"/>
      <c r="P906" s="118"/>
      <c r="Q906" s="118"/>
      <c r="R906" s="118"/>
    </row>
    <row r="907" spans="5:18" ht="12.75">
      <c r="E907" s="118"/>
      <c r="F907" s="118"/>
      <c r="I907" s="118"/>
      <c r="J907" s="118"/>
      <c r="L907" s="118"/>
      <c r="O907" s="118"/>
      <c r="P907" s="118"/>
      <c r="Q907" s="118"/>
      <c r="R907" s="118"/>
    </row>
    <row r="908" spans="5:18" ht="12.75">
      <c r="E908" s="118"/>
      <c r="F908" s="118"/>
      <c r="I908" s="118"/>
      <c r="J908" s="118"/>
      <c r="L908" s="118"/>
      <c r="O908" s="118"/>
      <c r="P908" s="118"/>
      <c r="Q908" s="118"/>
      <c r="R908" s="118"/>
    </row>
    <row r="909" spans="5:18" ht="12.75">
      <c r="E909" s="118"/>
      <c r="F909" s="118"/>
      <c r="I909" s="118"/>
      <c r="J909" s="118"/>
      <c r="L909" s="118"/>
      <c r="O909" s="118"/>
      <c r="P909" s="118"/>
      <c r="Q909" s="118"/>
      <c r="R909" s="118"/>
    </row>
    <row r="910" spans="5:18" ht="12.75">
      <c r="E910" s="118"/>
      <c r="F910" s="118"/>
      <c r="I910" s="118"/>
      <c r="J910" s="118"/>
      <c r="L910" s="118"/>
      <c r="O910" s="118"/>
      <c r="P910" s="118"/>
      <c r="Q910" s="118"/>
      <c r="R910" s="118"/>
    </row>
    <row r="911" spans="5:18" ht="12.75">
      <c r="E911" s="118"/>
      <c r="F911" s="118"/>
      <c r="I911" s="118"/>
      <c r="J911" s="118"/>
      <c r="L911" s="118"/>
      <c r="O911" s="118"/>
      <c r="P911" s="118"/>
      <c r="Q911" s="118"/>
      <c r="R911" s="118"/>
    </row>
    <row r="912" spans="5:18" ht="12.75">
      <c r="E912" s="118"/>
      <c r="F912" s="118"/>
      <c r="I912" s="118"/>
      <c r="J912" s="118"/>
      <c r="L912" s="118"/>
      <c r="O912" s="118"/>
      <c r="P912" s="118"/>
      <c r="Q912" s="118"/>
      <c r="R912" s="118"/>
    </row>
    <row r="913" spans="5:18" ht="12.75">
      <c r="E913" s="118"/>
      <c r="F913" s="118"/>
      <c r="I913" s="118"/>
      <c r="J913" s="118"/>
      <c r="L913" s="118"/>
      <c r="O913" s="118"/>
      <c r="P913" s="118"/>
      <c r="Q913" s="118"/>
      <c r="R913" s="118"/>
    </row>
    <row r="914" spans="5:18" ht="12.75">
      <c r="E914" s="118"/>
      <c r="F914" s="118"/>
      <c r="I914" s="118"/>
      <c r="J914" s="118"/>
      <c r="L914" s="118"/>
      <c r="O914" s="118"/>
      <c r="P914" s="118"/>
      <c r="Q914" s="118"/>
      <c r="R914" s="118"/>
    </row>
    <row r="915" spans="5:18" ht="12.75">
      <c r="E915" s="118"/>
      <c r="F915" s="118"/>
      <c r="I915" s="118"/>
      <c r="J915" s="118"/>
      <c r="L915" s="118"/>
      <c r="O915" s="118"/>
      <c r="P915" s="118"/>
      <c r="Q915" s="118"/>
      <c r="R915" s="118"/>
    </row>
    <row r="916" spans="5:18" ht="12.75">
      <c r="E916" s="118"/>
      <c r="F916" s="118"/>
      <c r="I916" s="118"/>
      <c r="J916" s="118"/>
      <c r="L916" s="118"/>
      <c r="O916" s="118"/>
      <c r="P916" s="118"/>
      <c r="Q916" s="118"/>
      <c r="R916" s="118"/>
    </row>
    <row r="917" spans="5:18" ht="12.75">
      <c r="E917" s="118"/>
      <c r="F917" s="118"/>
      <c r="I917" s="118"/>
      <c r="J917" s="118"/>
      <c r="L917" s="118"/>
      <c r="O917" s="118"/>
      <c r="P917" s="118"/>
      <c r="Q917" s="118"/>
      <c r="R917" s="118"/>
    </row>
    <row r="918" spans="5:18" ht="12.75">
      <c r="E918" s="118"/>
      <c r="F918" s="118"/>
      <c r="I918" s="118"/>
      <c r="J918" s="118"/>
      <c r="L918" s="118"/>
      <c r="O918" s="118"/>
      <c r="P918" s="118"/>
      <c r="Q918" s="118"/>
      <c r="R918" s="118"/>
    </row>
    <row r="919" spans="5:18" ht="12.75">
      <c r="E919" s="118"/>
      <c r="F919" s="118"/>
      <c r="I919" s="118"/>
      <c r="J919" s="118"/>
      <c r="L919" s="118"/>
      <c r="O919" s="118"/>
      <c r="P919" s="118"/>
      <c r="Q919" s="118"/>
      <c r="R919" s="118"/>
    </row>
    <row r="920" spans="5:18" ht="12.75">
      <c r="E920" s="118"/>
      <c r="F920" s="118"/>
      <c r="I920" s="118"/>
      <c r="J920" s="118"/>
      <c r="L920" s="118"/>
      <c r="O920" s="118"/>
      <c r="P920" s="118"/>
      <c r="Q920" s="118"/>
      <c r="R920" s="118"/>
    </row>
    <row r="921" spans="5:18" ht="12.75">
      <c r="E921" s="118"/>
      <c r="F921" s="118"/>
      <c r="I921" s="118"/>
      <c r="J921" s="118"/>
      <c r="L921" s="118"/>
      <c r="O921" s="118"/>
      <c r="P921" s="118"/>
      <c r="Q921" s="118"/>
      <c r="R921" s="118"/>
    </row>
    <row r="922" spans="5:18" ht="12.75">
      <c r="E922" s="118"/>
      <c r="F922" s="118"/>
      <c r="I922" s="118"/>
      <c r="J922" s="118"/>
      <c r="L922" s="118"/>
      <c r="O922" s="118"/>
      <c r="P922" s="118"/>
      <c r="Q922" s="118"/>
      <c r="R922" s="118"/>
    </row>
    <row r="923" spans="5:18" ht="12.75">
      <c r="E923" s="118"/>
      <c r="F923" s="118"/>
      <c r="I923" s="118"/>
      <c r="J923" s="118"/>
      <c r="L923" s="118"/>
      <c r="O923" s="118"/>
      <c r="P923" s="118"/>
      <c r="Q923" s="118"/>
      <c r="R923" s="118"/>
    </row>
    <row r="924" spans="5:18" ht="12.75">
      <c r="E924" s="118"/>
      <c r="F924" s="118"/>
      <c r="I924" s="118"/>
      <c r="J924" s="118"/>
      <c r="L924" s="118"/>
      <c r="O924" s="118"/>
      <c r="P924" s="118"/>
      <c r="Q924" s="118"/>
      <c r="R924" s="118"/>
    </row>
    <row r="925" spans="5:18" ht="12.75">
      <c r="E925" s="118"/>
      <c r="F925" s="118"/>
      <c r="I925" s="118"/>
      <c r="J925" s="118"/>
      <c r="L925" s="118"/>
      <c r="O925" s="118"/>
      <c r="P925" s="118"/>
      <c r="Q925" s="118"/>
      <c r="R925" s="118"/>
    </row>
    <row r="926" spans="5:18" ht="12.75">
      <c r="E926" s="118"/>
      <c r="F926" s="118"/>
      <c r="I926" s="118"/>
      <c r="J926" s="118"/>
      <c r="L926" s="118"/>
      <c r="O926" s="118"/>
      <c r="P926" s="118"/>
      <c r="Q926" s="118"/>
      <c r="R926" s="118"/>
    </row>
    <row r="927" spans="5:18" ht="12.75">
      <c r="E927" s="118"/>
      <c r="F927" s="118"/>
      <c r="I927" s="118"/>
      <c r="J927" s="118"/>
      <c r="L927" s="118"/>
      <c r="O927" s="118"/>
      <c r="P927" s="118"/>
      <c r="Q927" s="118"/>
      <c r="R927" s="118"/>
    </row>
    <row r="928" spans="5:18" ht="12.75">
      <c r="E928" s="118"/>
      <c r="F928" s="118"/>
      <c r="I928" s="118"/>
      <c r="J928" s="118"/>
      <c r="L928" s="118"/>
      <c r="O928" s="118"/>
      <c r="P928" s="118"/>
      <c r="Q928" s="118"/>
      <c r="R928" s="118"/>
    </row>
    <row r="929" spans="5:18" ht="12.75">
      <c r="E929" s="118"/>
      <c r="F929" s="118"/>
      <c r="I929" s="118"/>
      <c r="J929" s="118"/>
      <c r="L929" s="118"/>
      <c r="O929" s="118"/>
      <c r="P929" s="118"/>
      <c r="Q929" s="118"/>
      <c r="R929" s="118"/>
    </row>
    <row r="930" spans="5:18" ht="12.75">
      <c r="E930" s="118"/>
      <c r="F930" s="118"/>
      <c r="I930" s="118"/>
      <c r="J930" s="118"/>
      <c r="L930" s="118"/>
      <c r="O930" s="118"/>
      <c r="P930" s="118"/>
      <c r="Q930" s="118"/>
      <c r="R930" s="118"/>
    </row>
    <row r="931" spans="5:18" ht="12.75">
      <c r="E931" s="118"/>
      <c r="F931" s="118"/>
      <c r="I931" s="118"/>
      <c r="J931" s="118"/>
      <c r="L931" s="118"/>
      <c r="O931" s="118"/>
      <c r="P931" s="118"/>
      <c r="Q931" s="118"/>
      <c r="R931" s="118"/>
    </row>
    <row r="932" spans="5:18" ht="12.75">
      <c r="E932" s="118"/>
      <c r="F932" s="118"/>
      <c r="I932" s="118"/>
      <c r="J932" s="118"/>
      <c r="L932" s="118"/>
      <c r="O932" s="118"/>
      <c r="P932" s="118"/>
      <c r="Q932" s="118"/>
      <c r="R932" s="118"/>
    </row>
    <row r="933" spans="5:18" ht="12.75">
      <c r="E933" s="118"/>
      <c r="F933" s="118"/>
      <c r="I933" s="118"/>
      <c r="J933" s="118"/>
      <c r="L933" s="118"/>
      <c r="O933" s="118"/>
      <c r="P933" s="118"/>
      <c r="Q933" s="118"/>
      <c r="R933" s="118"/>
    </row>
    <row r="934" spans="5:18" ht="12.75">
      <c r="E934" s="118"/>
      <c r="F934" s="118"/>
      <c r="I934" s="118"/>
      <c r="J934" s="118"/>
      <c r="L934" s="118"/>
      <c r="O934" s="118"/>
      <c r="P934" s="118"/>
      <c r="Q934" s="118"/>
      <c r="R934" s="118"/>
    </row>
    <row r="935" spans="5:18" ht="12.75">
      <c r="E935" s="118"/>
      <c r="F935" s="118"/>
      <c r="I935" s="118"/>
      <c r="J935" s="118"/>
      <c r="L935" s="118"/>
      <c r="O935" s="118"/>
      <c r="P935" s="118"/>
      <c r="Q935" s="118"/>
      <c r="R935" s="118"/>
    </row>
    <row r="936" spans="5:18" ht="12.75">
      <c r="E936" s="118"/>
      <c r="F936" s="118"/>
      <c r="I936" s="118"/>
      <c r="J936" s="118"/>
      <c r="L936" s="118"/>
      <c r="O936" s="118"/>
      <c r="P936" s="118"/>
      <c r="Q936" s="118"/>
      <c r="R936" s="118"/>
    </row>
    <row r="937" spans="5:18" ht="12.75">
      <c r="E937" s="118"/>
      <c r="F937" s="118"/>
      <c r="I937" s="118"/>
      <c r="J937" s="118"/>
      <c r="L937" s="118"/>
      <c r="O937" s="118"/>
      <c r="P937" s="118"/>
      <c r="Q937" s="118"/>
      <c r="R937" s="118"/>
    </row>
    <row r="938" spans="5:18" ht="12.75">
      <c r="E938" s="118"/>
      <c r="F938" s="118"/>
      <c r="I938" s="118"/>
      <c r="J938" s="118"/>
      <c r="L938" s="118"/>
      <c r="O938" s="118"/>
      <c r="P938" s="118"/>
      <c r="Q938" s="118"/>
      <c r="R938" s="118"/>
    </row>
    <row r="939" spans="5:18" ht="12.75">
      <c r="E939" s="118"/>
      <c r="F939" s="118"/>
      <c r="I939" s="118"/>
      <c r="J939" s="118"/>
      <c r="L939" s="118"/>
      <c r="O939" s="118"/>
      <c r="P939" s="118"/>
      <c r="Q939" s="118"/>
      <c r="R939" s="118"/>
    </row>
    <row r="940" spans="5:18" ht="12.75">
      <c r="E940" s="118"/>
      <c r="F940" s="118"/>
      <c r="I940" s="118"/>
      <c r="J940" s="118"/>
      <c r="L940" s="118"/>
      <c r="O940" s="118"/>
      <c r="P940" s="118"/>
      <c r="Q940" s="118"/>
      <c r="R940" s="118"/>
    </row>
    <row r="941" spans="5:18" ht="12.75">
      <c r="E941" s="118"/>
      <c r="F941" s="118"/>
      <c r="I941" s="118"/>
      <c r="J941" s="118"/>
      <c r="L941" s="118"/>
      <c r="O941" s="118"/>
      <c r="P941" s="118"/>
      <c r="Q941" s="118"/>
      <c r="R941" s="118"/>
    </row>
    <row r="942" spans="5:18" ht="12.75">
      <c r="E942" s="118"/>
      <c r="F942" s="118"/>
      <c r="I942" s="118"/>
      <c r="J942" s="118"/>
      <c r="L942" s="118"/>
      <c r="O942" s="118"/>
      <c r="P942" s="118"/>
      <c r="Q942" s="118"/>
      <c r="R942" s="118"/>
    </row>
    <row r="943" spans="5:18" ht="12.75">
      <c r="E943" s="118"/>
      <c r="F943" s="118"/>
      <c r="I943" s="118"/>
      <c r="J943" s="118"/>
      <c r="L943" s="118"/>
      <c r="O943" s="118"/>
      <c r="P943" s="118"/>
      <c r="Q943" s="118"/>
      <c r="R943" s="118"/>
    </row>
    <row r="944" spans="5:18" ht="12.75">
      <c r="E944" s="118"/>
      <c r="F944" s="118"/>
      <c r="I944" s="118"/>
      <c r="J944" s="118"/>
      <c r="L944" s="118"/>
      <c r="O944" s="118"/>
      <c r="P944" s="118"/>
      <c r="Q944" s="118"/>
      <c r="R944" s="118"/>
    </row>
    <row r="945" spans="5:18" ht="12.75">
      <c r="E945" s="118"/>
      <c r="F945" s="118"/>
      <c r="I945" s="118"/>
      <c r="J945" s="118"/>
      <c r="L945" s="118"/>
      <c r="O945" s="118"/>
      <c r="P945" s="118"/>
      <c r="Q945" s="118"/>
      <c r="R945" s="118"/>
    </row>
    <row r="946" spans="5:18" ht="12.75">
      <c r="E946" s="118"/>
      <c r="F946" s="118"/>
      <c r="I946" s="118"/>
      <c r="J946" s="118"/>
      <c r="L946" s="118"/>
      <c r="O946" s="118"/>
      <c r="P946" s="118"/>
      <c r="Q946" s="118"/>
      <c r="R946" s="118"/>
    </row>
    <row r="947" spans="5:18" ht="12.75">
      <c r="E947" s="118"/>
      <c r="F947" s="118"/>
      <c r="I947" s="118"/>
      <c r="J947" s="118"/>
      <c r="L947" s="118"/>
      <c r="O947" s="118"/>
      <c r="P947" s="118"/>
      <c r="Q947" s="118"/>
      <c r="R947" s="118"/>
    </row>
    <row r="948" spans="5:18" ht="12.75">
      <c r="E948" s="118"/>
      <c r="F948" s="118"/>
      <c r="I948" s="118"/>
      <c r="J948" s="118"/>
      <c r="L948" s="118"/>
      <c r="O948" s="118"/>
      <c r="P948" s="118"/>
      <c r="Q948" s="118"/>
      <c r="R948" s="118"/>
    </row>
    <row r="949" spans="5:18" ht="12.75">
      <c r="E949" s="118"/>
      <c r="F949" s="118"/>
      <c r="I949" s="118"/>
      <c r="J949" s="118"/>
      <c r="L949" s="118"/>
      <c r="O949" s="118"/>
      <c r="P949" s="118"/>
      <c r="Q949" s="118"/>
      <c r="R949" s="118"/>
    </row>
    <row r="950" spans="5:18" ht="12.75">
      <c r="E950" s="118"/>
      <c r="F950" s="118"/>
      <c r="I950" s="118"/>
      <c r="J950" s="118"/>
      <c r="L950" s="118"/>
      <c r="O950" s="118"/>
      <c r="P950" s="118"/>
      <c r="Q950" s="118"/>
      <c r="R950" s="118"/>
    </row>
    <row r="951" spans="5:18" ht="12.75">
      <c r="E951" s="118"/>
      <c r="F951" s="118"/>
      <c r="I951" s="118"/>
      <c r="J951" s="118"/>
      <c r="L951" s="118"/>
      <c r="O951" s="118"/>
      <c r="P951" s="118"/>
      <c r="Q951" s="118"/>
      <c r="R951" s="118"/>
    </row>
    <row r="952" spans="5:18" ht="12.75">
      <c r="E952" s="118"/>
      <c r="F952" s="118"/>
      <c r="I952" s="118"/>
      <c r="J952" s="118"/>
      <c r="L952" s="118"/>
      <c r="O952" s="118"/>
      <c r="P952" s="118"/>
      <c r="Q952" s="118"/>
      <c r="R952" s="118"/>
    </row>
    <row r="953" spans="5:18" ht="12.75">
      <c r="E953" s="118"/>
      <c r="F953" s="118"/>
      <c r="I953" s="118"/>
      <c r="J953" s="118"/>
      <c r="L953" s="118"/>
      <c r="O953" s="118"/>
      <c r="P953" s="118"/>
      <c r="Q953" s="118"/>
      <c r="R953" s="118"/>
    </row>
    <row r="954" spans="5:18" ht="12.75">
      <c r="E954" s="118"/>
      <c r="F954" s="118"/>
      <c r="I954" s="118"/>
      <c r="J954" s="118"/>
      <c r="L954" s="118"/>
      <c r="O954" s="118"/>
      <c r="P954" s="118"/>
      <c r="Q954" s="118"/>
      <c r="R954" s="118"/>
    </row>
    <row r="955" spans="5:18" ht="12.75">
      <c r="E955" s="118"/>
      <c r="F955" s="118"/>
      <c r="I955" s="118"/>
      <c r="J955" s="118"/>
      <c r="L955" s="118"/>
      <c r="O955" s="118"/>
      <c r="P955" s="118"/>
      <c r="Q955" s="118"/>
      <c r="R955" s="118"/>
    </row>
    <row r="956" spans="5:18" ht="12.75">
      <c r="E956" s="118"/>
      <c r="F956" s="118"/>
      <c r="I956" s="118"/>
      <c r="J956" s="118"/>
      <c r="L956" s="118"/>
      <c r="O956" s="118"/>
      <c r="P956" s="118"/>
      <c r="Q956" s="118"/>
      <c r="R956" s="118"/>
    </row>
    <row r="957" spans="5:18" ht="12.75">
      <c r="E957" s="118"/>
      <c r="F957" s="118"/>
      <c r="I957" s="118"/>
      <c r="J957" s="118"/>
      <c r="L957" s="118"/>
      <c r="O957" s="118"/>
      <c r="P957" s="118"/>
      <c r="Q957" s="118"/>
      <c r="R957" s="118"/>
    </row>
    <row r="958" spans="5:18" ht="12.75">
      <c r="E958" s="118"/>
      <c r="F958" s="118"/>
      <c r="I958" s="118"/>
      <c r="J958" s="118"/>
      <c r="L958" s="118"/>
      <c r="O958" s="118"/>
      <c r="P958" s="118"/>
      <c r="Q958" s="118"/>
      <c r="R958" s="118"/>
    </row>
    <row r="959" spans="5:18" ht="12.75">
      <c r="E959" s="118"/>
      <c r="F959" s="118"/>
      <c r="I959" s="118"/>
      <c r="J959" s="118"/>
      <c r="L959" s="118"/>
      <c r="O959" s="118"/>
      <c r="P959" s="118"/>
      <c r="Q959" s="118"/>
      <c r="R959" s="118"/>
    </row>
    <row r="960" spans="5:18" ht="12.75">
      <c r="E960" s="118"/>
      <c r="F960" s="118"/>
      <c r="I960" s="118"/>
      <c r="J960" s="118"/>
      <c r="L960" s="118"/>
      <c r="O960" s="118"/>
      <c r="P960" s="118"/>
      <c r="Q960" s="118"/>
      <c r="R960" s="118"/>
    </row>
    <row r="961" spans="5:18" ht="12.75">
      <c r="E961" s="118"/>
      <c r="F961" s="118"/>
      <c r="I961" s="118"/>
      <c r="J961" s="118"/>
      <c r="L961" s="118"/>
      <c r="O961" s="118"/>
      <c r="P961" s="118"/>
      <c r="Q961" s="118"/>
      <c r="R961" s="118"/>
    </row>
    <row r="962" spans="5:18" ht="12.75">
      <c r="E962" s="118"/>
      <c r="F962" s="118"/>
      <c r="I962" s="118"/>
      <c r="J962" s="118"/>
      <c r="L962" s="118"/>
      <c r="O962" s="118"/>
      <c r="P962" s="118"/>
      <c r="Q962" s="118"/>
      <c r="R962" s="118"/>
    </row>
    <row r="963" spans="5:18" ht="12.75">
      <c r="E963" s="118"/>
      <c r="F963" s="118"/>
      <c r="I963" s="118"/>
      <c r="J963" s="118"/>
      <c r="L963" s="118"/>
      <c r="O963" s="118"/>
      <c r="P963" s="118"/>
      <c r="Q963" s="118"/>
      <c r="R963" s="118"/>
    </row>
    <row r="964" spans="5:18" ht="12.75">
      <c r="E964" s="118"/>
      <c r="F964" s="118"/>
      <c r="I964" s="118"/>
      <c r="J964" s="118"/>
      <c r="L964" s="118"/>
      <c r="O964" s="118"/>
      <c r="P964" s="118"/>
      <c r="Q964" s="118"/>
      <c r="R964" s="118"/>
    </row>
    <row r="965" spans="5:18" ht="12.75">
      <c r="E965" s="118"/>
      <c r="F965" s="118"/>
      <c r="I965" s="118"/>
      <c r="J965" s="118"/>
      <c r="L965" s="118"/>
      <c r="O965" s="118"/>
      <c r="P965" s="118"/>
      <c r="Q965" s="118"/>
      <c r="R965" s="118"/>
    </row>
    <row r="966" spans="5:18" ht="12.75">
      <c r="E966" s="118"/>
      <c r="F966" s="118"/>
      <c r="I966" s="118"/>
      <c r="J966" s="118"/>
      <c r="L966" s="118"/>
      <c r="O966" s="118"/>
      <c r="P966" s="118"/>
      <c r="Q966" s="118"/>
      <c r="R966" s="118"/>
    </row>
    <row r="967" spans="5:18" ht="12.75">
      <c r="E967" s="118"/>
      <c r="F967" s="118"/>
      <c r="I967" s="118"/>
      <c r="J967" s="118"/>
      <c r="L967" s="118"/>
      <c r="O967" s="118"/>
      <c r="P967" s="118"/>
      <c r="Q967" s="118"/>
      <c r="R967" s="118"/>
    </row>
    <row r="968" spans="5:18" ht="12.75">
      <c r="E968" s="118"/>
      <c r="F968" s="118"/>
      <c r="I968" s="118"/>
      <c r="J968" s="118"/>
      <c r="L968" s="118"/>
      <c r="O968" s="118"/>
      <c r="P968" s="118"/>
      <c r="Q968" s="118"/>
      <c r="R968" s="118"/>
    </row>
    <row r="969" spans="5:18" ht="12.75">
      <c r="E969" s="118"/>
      <c r="F969" s="118"/>
      <c r="I969" s="118"/>
      <c r="J969" s="118"/>
      <c r="L969" s="118"/>
      <c r="O969" s="118"/>
      <c r="P969" s="118"/>
      <c r="Q969" s="118"/>
      <c r="R969" s="118"/>
    </row>
    <row r="970" spans="5:18" ht="12.75">
      <c r="E970" s="118"/>
      <c r="F970" s="118"/>
      <c r="I970" s="118"/>
      <c r="J970" s="118"/>
      <c r="L970" s="118"/>
      <c r="O970" s="118"/>
      <c r="P970" s="118"/>
      <c r="Q970" s="118"/>
      <c r="R970" s="118"/>
    </row>
    <row r="971" spans="5:18" ht="12.75">
      <c r="E971" s="118"/>
      <c r="F971" s="118"/>
      <c r="I971" s="118"/>
      <c r="J971" s="118"/>
      <c r="L971" s="118"/>
      <c r="O971" s="118"/>
      <c r="P971" s="118"/>
      <c r="Q971" s="118"/>
      <c r="R971" s="118"/>
    </row>
    <row r="972" spans="5:18" ht="12.75">
      <c r="E972" s="118"/>
      <c r="F972" s="118"/>
      <c r="I972" s="118"/>
      <c r="J972" s="118"/>
      <c r="L972" s="118"/>
      <c r="O972" s="118"/>
      <c r="P972" s="118"/>
      <c r="Q972" s="118"/>
      <c r="R972" s="118"/>
    </row>
    <row r="973" spans="5:18" ht="12.75">
      <c r="E973" s="118"/>
      <c r="F973" s="118"/>
      <c r="I973" s="118"/>
      <c r="J973" s="118"/>
      <c r="L973" s="118"/>
      <c r="O973" s="118"/>
      <c r="P973" s="118"/>
      <c r="Q973" s="118"/>
      <c r="R973" s="118"/>
    </row>
    <row r="974" spans="5:18" ht="12.75">
      <c r="E974" s="118"/>
      <c r="F974" s="118"/>
      <c r="I974" s="118"/>
      <c r="J974" s="118"/>
      <c r="L974" s="118"/>
      <c r="O974" s="118"/>
      <c r="P974" s="118"/>
      <c r="Q974" s="118"/>
      <c r="R974" s="118"/>
    </row>
    <row r="975" spans="5:18" ht="12.75">
      <c r="E975" s="118"/>
      <c r="F975" s="118"/>
      <c r="I975" s="118"/>
      <c r="J975" s="118"/>
      <c r="L975" s="118"/>
      <c r="O975" s="118"/>
      <c r="P975" s="118"/>
      <c r="Q975" s="118"/>
      <c r="R975" s="118"/>
    </row>
    <row r="976" spans="5:18" ht="12.75">
      <c r="E976" s="118"/>
      <c r="F976" s="118"/>
      <c r="I976" s="118"/>
      <c r="J976" s="118"/>
      <c r="L976" s="118"/>
      <c r="O976" s="118"/>
      <c r="P976" s="118"/>
      <c r="Q976" s="118"/>
      <c r="R976" s="118"/>
    </row>
    <row r="977" spans="5:18" ht="12.75">
      <c r="E977" s="118"/>
      <c r="F977" s="118"/>
      <c r="I977" s="118"/>
      <c r="J977" s="118"/>
      <c r="L977" s="118"/>
      <c r="O977" s="118"/>
      <c r="P977" s="118"/>
      <c r="Q977" s="118"/>
      <c r="R977" s="118"/>
    </row>
    <row r="978" spans="5:18" ht="12.75">
      <c r="E978" s="118"/>
      <c r="F978" s="118"/>
      <c r="I978" s="118"/>
      <c r="J978" s="118"/>
      <c r="L978" s="118"/>
      <c r="O978" s="118"/>
      <c r="P978" s="118"/>
      <c r="Q978" s="118"/>
      <c r="R978" s="118"/>
    </row>
    <row r="979" spans="5:18" ht="12.75">
      <c r="E979" s="118"/>
      <c r="F979" s="118"/>
      <c r="I979" s="118"/>
      <c r="J979" s="118"/>
      <c r="L979" s="118"/>
      <c r="O979" s="118"/>
      <c r="P979" s="118"/>
      <c r="Q979" s="118"/>
      <c r="R979" s="118"/>
    </row>
    <row r="980" spans="5:18" ht="12.75">
      <c r="E980" s="118"/>
      <c r="F980" s="118"/>
      <c r="I980" s="118"/>
      <c r="J980" s="118"/>
      <c r="L980" s="118"/>
      <c r="O980" s="118"/>
      <c r="P980" s="118"/>
      <c r="Q980" s="118"/>
      <c r="R980" s="118"/>
    </row>
    <row r="981" spans="5:18" ht="12.75">
      <c r="E981" s="118"/>
      <c r="F981" s="118"/>
      <c r="I981" s="118"/>
      <c r="J981" s="118"/>
      <c r="L981" s="118"/>
      <c r="O981" s="118"/>
      <c r="P981" s="118"/>
      <c r="Q981" s="118"/>
      <c r="R981" s="118"/>
    </row>
    <row r="982" spans="5:18" ht="12.75">
      <c r="E982" s="118"/>
      <c r="F982" s="118"/>
      <c r="I982" s="118"/>
      <c r="J982" s="118"/>
      <c r="L982" s="118"/>
      <c r="O982" s="118"/>
      <c r="P982" s="118"/>
      <c r="Q982" s="118"/>
      <c r="R982" s="118"/>
    </row>
    <row r="983" spans="5:18" ht="12.75">
      <c r="E983" s="118"/>
      <c r="F983" s="118"/>
      <c r="I983" s="118"/>
      <c r="J983" s="118"/>
      <c r="L983" s="118"/>
      <c r="O983" s="118"/>
      <c r="P983" s="118"/>
      <c r="Q983" s="118"/>
      <c r="R983" s="118"/>
    </row>
    <row r="984" spans="5:18" ht="12.75">
      <c r="E984" s="118"/>
      <c r="F984" s="118"/>
      <c r="I984" s="118"/>
      <c r="J984" s="118"/>
      <c r="L984" s="118"/>
      <c r="O984" s="118"/>
      <c r="P984" s="118"/>
      <c r="Q984" s="118"/>
      <c r="R984" s="118"/>
    </row>
    <row r="985" spans="5:18" ht="12.75">
      <c r="E985" s="118"/>
      <c r="F985" s="118"/>
      <c r="I985" s="118"/>
      <c r="J985" s="118"/>
      <c r="L985" s="118"/>
      <c r="O985" s="118"/>
      <c r="P985" s="118"/>
      <c r="Q985" s="118"/>
      <c r="R985" s="118"/>
    </row>
    <row r="986" spans="5:18" ht="12.75">
      <c r="E986" s="118"/>
      <c r="F986" s="118"/>
      <c r="I986" s="118"/>
      <c r="J986" s="118"/>
      <c r="L986" s="118"/>
      <c r="O986" s="118"/>
      <c r="P986" s="118"/>
      <c r="Q986" s="118"/>
      <c r="R986" s="118"/>
    </row>
    <row r="987" spans="5:18" ht="12.75">
      <c r="E987" s="118"/>
      <c r="F987" s="118"/>
      <c r="I987" s="118"/>
      <c r="J987" s="118"/>
      <c r="L987" s="118"/>
      <c r="O987" s="118"/>
      <c r="P987" s="118"/>
      <c r="Q987" s="118"/>
      <c r="R987" s="118"/>
    </row>
    <row r="988" spans="5:18" ht="12.75">
      <c r="E988" s="118"/>
      <c r="F988" s="118"/>
      <c r="I988" s="118"/>
      <c r="J988" s="118"/>
      <c r="L988" s="118"/>
      <c r="O988" s="118"/>
      <c r="P988" s="118"/>
      <c r="Q988" s="118"/>
      <c r="R988" s="118"/>
    </row>
    <row r="989" spans="5:18" ht="12.75">
      <c r="E989" s="118"/>
      <c r="F989" s="118"/>
      <c r="I989" s="118"/>
      <c r="J989" s="118"/>
      <c r="L989" s="118"/>
      <c r="O989" s="118"/>
      <c r="P989" s="118"/>
      <c r="Q989" s="118"/>
      <c r="R989" s="118"/>
    </row>
    <row r="990" spans="5:18" ht="12.75">
      <c r="E990" s="118"/>
      <c r="F990" s="118"/>
      <c r="I990" s="118"/>
      <c r="J990" s="118"/>
      <c r="L990" s="118"/>
      <c r="O990" s="118"/>
      <c r="P990" s="118"/>
      <c r="Q990" s="118"/>
      <c r="R990" s="118"/>
    </row>
    <row r="991" spans="5:18" ht="12.75">
      <c r="E991" s="118"/>
      <c r="F991" s="118"/>
      <c r="I991" s="118"/>
      <c r="J991" s="118"/>
      <c r="L991" s="118"/>
      <c r="O991" s="118"/>
      <c r="P991" s="118"/>
      <c r="Q991" s="118"/>
      <c r="R991" s="118"/>
    </row>
    <row r="992" spans="5:18" ht="12.75">
      <c r="E992" s="118"/>
      <c r="F992" s="118"/>
      <c r="I992" s="118"/>
      <c r="J992" s="118"/>
      <c r="L992" s="118"/>
      <c r="O992" s="118"/>
      <c r="P992" s="118"/>
      <c r="Q992" s="118"/>
      <c r="R992" s="118"/>
    </row>
    <row r="993" spans="5:18" ht="12.75">
      <c r="E993" s="118"/>
      <c r="F993" s="118"/>
      <c r="I993" s="118"/>
      <c r="J993" s="118"/>
      <c r="L993" s="118"/>
      <c r="O993" s="118"/>
      <c r="P993" s="118"/>
      <c r="Q993" s="118"/>
      <c r="R993" s="118"/>
    </row>
    <row r="994" spans="5:18" ht="12.75">
      <c r="E994" s="118"/>
      <c r="F994" s="118"/>
      <c r="I994" s="118"/>
      <c r="J994" s="118"/>
      <c r="L994" s="118"/>
      <c r="O994" s="118"/>
      <c r="P994" s="118"/>
      <c r="Q994" s="118"/>
      <c r="R994" s="118"/>
    </row>
    <row r="995" spans="5:18" ht="12.75">
      <c r="E995" s="118"/>
      <c r="F995" s="118"/>
      <c r="I995" s="118"/>
      <c r="J995" s="118"/>
      <c r="L995" s="118"/>
      <c r="O995" s="118"/>
      <c r="P995" s="118"/>
      <c r="Q995" s="118"/>
      <c r="R995" s="118"/>
    </row>
    <row r="996" spans="5:18" ht="12.75">
      <c r="E996" s="118"/>
      <c r="F996" s="118"/>
      <c r="I996" s="118"/>
      <c r="J996" s="118"/>
      <c r="L996" s="118"/>
      <c r="O996" s="118"/>
      <c r="P996" s="118"/>
      <c r="Q996" s="118"/>
      <c r="R996" s="118"/>
    </row>
    <row r="997" spans="5:18" ht="12.75">
      <c r="E997" s="118"/>
      <c r="F997" s="118"/>
      <c r="I997" s="118"/>
      <c r="J997" s="118"/>
      <c r="L997" s="118"/>
      <c r="O997" s="118"/>
      <c r="P997" s="118"/>
      <c r="Q997" s="118"/>
      <c r="R997" s="118"/>
    </row>
    <row r="998" spans="5:18" ht="12.75">
      <c r="E998" s="118"/>
      <c r="F998" s="118"/>
      <c r="I998" s="118"/>
      <c r="J998" s="118"/>
      <c r="L998" s="118"/>
      <c r="O998" s="118"/>
      <c r="P998" s="118"/>
      <c r="Q998" s="118"/>
      <c r="R998" s="118"/>
    </row>
    <row r="999" spans="5:18" ht="12.75">
      <c r="E999" s="118"/>
      <c r="F999" s="118"/>
      <c r="I999" s="118"/>
      <c r="J999" s="118"/>
      <c r="L999" s="118"/>
      <c r="O999" s="118"/>
      <c r="P999" s="118"/>
      <c r="Q999" s="118"/>
      <c r="R999" s="118"/>
    </row>
    <row r="1000" spans="5:18" ht="12.75">
      <c r="E1000" s="118"/>
      <c r="F1000" s="118"/>
      <c r="I1000" s="118"/>
      <c r="J1000" s="118"/>
      <c r="L1000" s="118"/>
      <c r="O1000" s="118"/>
      <c r="P1000" s="118"/>
      <c r="Q1000" s="118"/>
      <c r="R1000" s="118"/>
    </row>
    <row r="1001" spans="5:18" ht="12.75">
      <c r="E1001" s="118"/>
      <c r="F1001" s="118"/>
      <c r="I1001" s="118"/>
      <c r="J1001" s="118"/>
      <c r="L1001" s="118"/>
      <c r="O1001" s="118"/>
      <c r="P1001" s="118"/>
      <c r="Q1001" s="118"/>
      <c r="R1001" s="118"/>
    </row>
    <row r="1002" spans="5:18" ht="12.75">
      <c r="E1002" s="118"/>
      <c r="F1002" s="118"/>
      <c r="I1002" s="118"/>
      <c r="J1002" s="118"/>
      <c r="L1002" s="118"/>
      <c r="O1002" s="118"/>
      <c r="P1002" s="118"/>
      <c r="Q1002" s="118"/>
      <c r="R1002" s="118"/>
    </row>
    <row r="1003" spans="5:18" ht="12.75">
      <c r="E1003" s="118"/>
      <c r="F1003" s="118"/>
      <c r="I1003" s="118"/>
      <c r="J1003" s="118"/>
      <c r="L1003" s="118"/>
      <c r="O1003" s="118"/>
      <c r="P1003" s="118"/>
      <c r="Q1003" s="118"/>
      <c r="R1003" s="118"/>
    </row>
    <row r="1004" spans="5:18" ht="12.75">
      <c r="E1004" s="118"/>
      <c r="F1004" s="118"/>
      <c r="I1004" s="118"/>
      <c r="J1004" s="118"/>
      <c r="L1004" s="118"/>
      <c r="O1004" s="118"/>
      <c r="P1004" s="118"/>
      <c r="Q1004" s="118"/>
      <c r="R1004" s="118"/>
    </row>
    <row r="1005" spans="5:18" ht="12.75">
      <c r="E1005" s="118"/>
      <c r="F1005" s="118"/>
      <c r="I1005" s="118"/>
      <c r="J1005" s="118"/>
      <c r="L1005" s="118"/>
      <c r="O1005" s="118"/>
      <c r="P1005" s="118"/>
      <c r="Q1005" s="118"/>
      <c r="R1005" s="118"/>
    </row>
    <row r="1006" spans="5:18" ht="12.75">
      <c r="E1006" s="118"/>
      <c r="F1006" s="118"/>
      <c r="I1006" s="118"/>
      <c r="J1006" s="118"/>
      <c r="L1006" s="118"/>
      <c r="O1006" s="118"/>
      <c r="P1006" s="118"/>
      <c r="Q1006" s="118"/>
      <c r="R1006" s="118"/>
    </row>
    <row r="1007" spans="5:18" ht="12.75">
      <c r="E1007" s="118"/>
      <c r="F1007" s="118"/>
      <c r="I1007" s="118"/>
      <c r="J1007" s="118"/>
      <c r="L1007" s="118"/>
      <c r="O1007" s="118"/>
      <c r="P1007" s="118"/>
      <c r="Q1007" s="118"/>
      <c r="R1007" s="118"/>
    </row>
    <row r="1008" spans="5:18" ht="12.75">
      <c r="E1008" s="118"/>
      <c r="F1008" s="118"/>
      <c r="I1008" s="118"/>
      <c r="J1008" s="118"/>
      <c r="L1008" s="118"/>
      <c r="O1008" s="118"/>
      <c r="P1008" s="118"/>
      <c r="Q1008" s="118"/>
      <c r="R1008" s="118"/>
    </row>
    <row r="1009" spans="5:18" ht="12.75">
      <c r="E1009" s="118"/>
      <c r="F1009" s="118"/>
      <c r="I1009" s="118"/>
      <c r="J1009" s="118"/>
      <c r="L1009" s="118"/>
      <c r="O1009" s="118"/>
      <c r="P1009" s="118"/>
      <c r="Q1009" s="118"/>
      <c r="R1009" s="118"/>
    </row>
    <row r="1010" spans="5:18" ht="12.75">
      <c r="E1010" s="118"/>
      <c r="F1010" s="118"/>
      <c r="I1010" s="118"/>
      <c r="J1010" s="118"/>
      <c r="L1010" s="118"/>
      <c r="O1010" s="118"/>
      <c r="P1010" s="118"/>
      <c r="Q1010" s="118"/>
      <c r="R1010" s="118"/>
    </row>
    <row r="1011" spans="5:18" ht="12.75">
      <c r="E1011" s="118"/>
      <c r="F1011" s="118"/>
      <c r="I1011" s="118"/>
      <c r="J1011" s="118"/>
      <c r="L1011" s="118"/>
      <c r="O1011" s="118"/>
      <c r="P1011" s="118"/>
      <c r="Q1011" s="118"/>
      <c r="R1011" s="118"/>
    </row>
    <row r="1012" spans="5:18" ht="12.75">
      <c r="E1012" s="118"/>
      <c r="F1012" s="118"/>
      <c r="I1012" s="118"/>
      <c r="J1012" s="118"/>
      <c r="L1012" s="118"/>
      <c r="O1012" s="118"/>
      <c r="P1012" s="118"/>
      <c r="Q1012" s="118"/>
      <c r="R1012" s="118"/>
    </row>
    <row r="1013" spans="5:18" ht="12.75">
      <c r="E1013" s="118"/>
      <c r="F1013" s="118"/>
      <c r="I1013" s="118"/>
      <c r="J1013" s="118"/>
      <c r="L1013" s="118"/>
      <c r="O1013" s="118"/>
      <c r="P1013" s="118"/>
      <c r="Q1013" s="118"/>
      <c r="R1013" s="118"/>
    </row>
    <row r="1014" spans="5:18" ht="12.75">
      <c r="E1014" s="118"/>
      <c r="F1014" s="118"/>
      <c r="I1014" s="118"/>
      <c r="J1014" s="118"/>
      <c r="L1014" s="118"/>
      <c r="O1014" s="118"/>
      <c r="P1014" s="118"/>
      <c r="Q1014" s="118"/>
      <c r="R1014" s="118"/>
    </row>
    <row r="1015" spans="5:18" ht="12.75">
      <c r="E1015" s="118"/>
      <c r="F1015" s="118"/>
      <c r="I1015" s="118"/>
      <c r="J1015" s="118"/>
      <c r="L1015" s="118"/>
      <c r="O1015" s="118"/>
      <c r="P1015" s="118"/>
      <c r="Q1015" s="118"/>
      <c r="R1015" s="118"/>
    </row>
    <row r="1016" spans="5:18" ht="12.75">
      <c r="E1016" s="118"/>
      <c r="F1016" s="118"/>
      <c r="I1016" s="118"/>
      <c r="J1016" s="118"/>
      <c r="L1016" s="118"/>
      <c r="O1016" s="118"/>
      <c r="P1016" s="118"/>
      <c r="Q1016" s="118"/>
      <c r="R1016" s="118"/>
    </row>
    <row r="1017" spans="5:18" ht="12.75">
      <c r="E1017" s="118"/>
      <c r="F1017" s="118"/>
      <c r="I1017" s="118"/>
      <c r="J1017" s="118"/>
      <c r="L1017" s="118"/>
      <c r="O1017" s="118"/>
      <c r="P1017" s="118"/>
      <c r="Q1017" s="118"/>
      <c r="R1017" s="118"/>
    </row>
    <row r="1018" spans="5:18" ht="12.75">
      <c r="E1018" s="118"/>
      <c r="F1018" s="118"/>
      <c r="I1018" s="118"/>
      <c r="J1018" s="118"/>
      <c r="L1018" s="118"/>
      <c r="O1018" s="118"/>
      <c r="P1018" s="118"/>
      <c r="Q1018" s="118"/>
      <c r="R1018" s="118"/>
    </row>
    <row r="1019" spans="5:18" ht="12.75">
      <c r="E1019" s="118"/>
      <c r="F1019" s="118"/>
      <c r="I1019" s="118"/>
      <c r="J1019" s="118"/>
      <c r="L1019" s="118"/>
      <c r="O1019" s="118"/>
      <c r="P1019" s="118"/>
      <c r="Q1019" s="118"/>
      <c r="R1019" s="118"/>
    </row>
    <row r="1020" spans="5:18" ht="12.75">
      <c r="E1020" s="118"/>
      <c r="F1020" s="118"/>
      <c r="I1020" s="118"/>
      <c r="J1020" s="118"/>
      <c r="L1020" s="118"/>
      <c r="O1020" s="118"/>
      <c r="P1020" s="118"/>
      <c r="Q1020" s="118"/>
      <c r="R1020" s="118"/>
    </row>
    <row r="1021" spans="5:18" ht="12.75">
      <c r="E1021" s="118"/>
      <c r="F1021" s="118"/>
      <c r="I1021" s="118"/>
      <c r="J1021" s="118"/>
      <c r="L1021" s="118"/>
      <c r="O1021" s="118"/>
      <c r="P1021" s="118"/>
      <c r="Q1021" s="118"/>
      <c r="R1021" s="118"/>
    </row>
    <row r="1022" spans="5:18" ht="12.75">
      <c r="E1022" s="118"/>
      <c r="F1022" s="118"/>
      <c r="I1022" s="118"/>
      <c r="J1022" s="118"/>
      <c r="L1022" s="118"/>
      <c r="O1022" s="118"/>
      <c r="P1022" s="118"/>
      <c r="Q1022" s="118"/>
      <c r="R1022" s="118"/>
    </row>
    <row r="1023" spans="5:18" ht="12.75">
      <c r="E1023" s="118"/>
      <c r="F1023" s="118"/>
      <c r="I1023" s="118"/>
      <c r="J1023" s="118"/>
      <c r="L1023" s="118"/>
      <c r="O1023" s="118"/>
      <c r="P1023" s="118"/>
      <c r="Q1023" s="118"/>
      <c r="R1023" s="118"/>
    </row>
    <row r="1024" spans="5:18" ht="12.75">
      <c r="E1024" s="118"/>
      <c r="F1024" s="118"/>
      <c r="I1024" s="118"/>
      <c r="J1024" s="118"/>
      <c r="L1024" s="118"/>
      <c r="O1024" s="118"/>
      <c r="P1024" s="118"/>
      <c r="Q1024" s="118"/>
      <c r="R1024" s="118"/>
    </row>
    <row r="1025" spans="5:18" ht="12.75">
      <c r="E1025" s="118"/>
      <c r="F1025" s="118"/>
      <c r="I1025" s="118"/>
      <c r="J1025" s="118"/>
      <c r="L1025" s="118"/>
      <c r="O1025" s="118"/>
      <c r="P1025" s="118"/>
      <c r="Q1025" s="118"/>
      <c r="R1025" s="118"/>
    </row>
    <row r="1026" spans="5:18" ht="12.75">
      <c r="E1026" s="118"/>
      <c r="F1026" s="118"/>
      <c r="I1026" s="118"/>
      <c r="J1026" s="118"/>
      <c r="L1026" s="118"/>
      <c r="O1026" s="118"/>
      <c r="P1026" s="118"/>
      <c r="Q1026" s="118"/>
      <c r="R1026" s="118"/>
    </row>
    <row r="1027" spans="5:18" ht="12.75">
      <c r="E1027" s="118"/>
      <c r="F1027" s="118"/>
      <c r="I1027" s="118"/>
      <c r="J1027" s="118"/>
      <c r="L1027" s="118"/>
      <c r="O1027" s="118"/>
      <c r="P1027" s="118"/>
      <c r="Q1027" s="118"/>
      <c r="R1027" s="118"/>
    </row>
    <row r="1028" spans="5:18" ht="12.75">
      <c r="E1028" s="118"/>
      <c r="F1028" s="118"/>
      <c r="I1028" s="118"/>
      <c r="J1028" s="118"/>
      <c r="L1028" s="118"/>
      <c r="O1028" s="118"/>
      <c r="P1028" s="118"/>
      <c r="Q1028" s="118"/>
      <c r="R1028" s="118"/>
    </row>
    <row r="1029" spans="5:18" ht="12.75">
      <c r="E1029" s="118"/>
      <c r="F1029" s="118"/>
      <c r="I1029" s="118"/>
      <c r="J1029" s="118"/>
      <c r="L1029" s="118"/>
      <c r="O1029" s="118"/>
      <c r="P1029" s="118"/>
      <c r="Q1029" s="118"/>
      <c r="R1029" s="118"/>
    </row>
    <row r="1030" spans="5:18" ht="12.75">
      <c r="E1030" s="118"/>
      <c r="F1030" s="118"/>
      <c r="I1030" s="118"/>
      <c r="J1030" s="118"/>
      <c r="L1030" s="118"/>
      <c r="O1030" s="118"/>
      <c r="P1030" s="118"/>
      <c r="Q1030" s="118"/>
      <c r="R1030" s="118"/>
    </row>
    <row r="1031" spans="5:18" ht="12.75">
      <c r="E1031" s="118"/>
      <c r="F1031" s="118"/>
      <c r="I1031" s="118"/>
      <c r="J1031" s="118"/>
      <c r="L1031" s="118"/>
      <c r="O1031" s="118"/>
      <c r="P1031" s="118"/>
      <c r="Q1031" s="118"/>
      <c r="R1031" s="118"/>
    </row>
    <row r="1032" spans="5:18" ht="12.75">
      <c r="E1032" s="118"/>
      <c r="F1032" s="118"/>
      <c r="I1032" s="118"/>
      <c r="J1032" s="118"/>
      <c r="L1032" s="118"/>
      <c r="O1032" s="118"/>
      <c r="P1032" s="118"/>
      <c r="Q1032" s="118"/>
      <c r="R1032" s="118"/>
    </row>
    <row r="1033" spans="5:18" ht="12.75">
      <c r="E1033" s="118"/>
      <c r="F1033" s="118"/>
      <c r="I1033" s="118"/>
      <c r="J1033" s="118"/>
      <c r="L1033" s="118"/>
      <c r="O1033" s="118"/>
      <c r="P1033" s="118"/>
      <c r="Q1033" s="118"/>
      <c r="R1033" s="118"/>
    </row>
    <row r="1034" spans="5:18" ht="12.75">
      <c r="E1034" s="118"/>
      <c r="F1034" s="118"/>
      <c r="I1034" s="118"/>
      <c r="J1034" s="118"/>
      <c r="L1034" s="118"/>
      <c r="O1034" s="118"/>
      <c r="P1034" s="118"/>
      <c r="Q1034" s="118"/>
      <c r="R1034" s="118"/>
    </row>
    <row r="1035" spans="5:18" ht="12.75">
      <c r="E1035" s="118"/>
      <c r="F1035" s="118"/>
      <c r="I1035" s="118"/>
      <c r="J1035" s="118"/>
      <c r="L1035" s="118"/>
      <c r="O1035" s="118"/>
      <c r="P1035" s="118"/>
      <c r="Q1035" s="118"/>
      <c r="R1035" s="118"/>
    </row>
    <row r="1036" spans="5:18" ht="12.75">
      <c r="E1036" s="118"/>
      <c r="F1036" s="118"/>
      <c r="I1036" s="118"/>
      <c r="J1036" s="118"/>
      <c r="L1036" s="118"/>
      <c r="O1036" s="118"/>
      <c r="P1036" s="118"/>
      <c r="Q1036" s="118"/>
      <c r="R1036" s="118"/>
    </row>
    <row r="1037" spans="5:18" ht="12.75">
      <c r="E1037" s="118"/>
      <c r="F1037" s="118"/>
      <c r="I1037" s="118"/>
      <c r="J1037" s="118"/>
      <c r="L1037" s="118"/>
      <c r="O1037" s="118"/>
      <c r="P1037" s="118"/>
      <c r="Q1037" s="118"/>
      <c r="R1037" s="118"/>
    </row>
    <row r="1038" spans="5:18" ht="12.75">
      <c r="E1038" s="118"/>
      <c r="F1038" s="118"/>
      <c r="I1038" s="118"/>
      <c r="J1038" s="118"/>
      <c r="L1038" s="118"/>
      <c r="O1038" s="118"/>
      <c r="P1038" s="118"/>
      <c r="Q1038" s="118"/>
      <c r="R1038" s="118"/>
    </row>
    <row r="1039" spans="5:18" ht="12.75">
      <c r="E1039" s="118"/>
      <c r="F1039" s="118"/>
      <c r="I1039" s="118"/>
      <c r="J1039" s="118"/>
      <c r="L1039" s="118"/>
      <c r="O1039" s="118"/>
      <c r="P1039" s="118"/>
      <c r="Q1039" s="118"/>
      <c r="R1039" s="118"/>
    </row>
    <row r="1040" spans="5:18" ht="12.75">
      <c r="E1040" s="118"/>
      <c r="F1040" s="118"/>
      <c r="I1040" s="118"/>
      <c r="J1040" s="118"/>
      <c r="L1040" s="118"/>
      <c r="O1040" s="118"/>
      <c r="P1040" s="118"/>
      <c r="Q1040" s="118"/>
      <c r="R1040" s="118"/>
    </row>
    <row r="1041" spans="5:18" ht="12.75">
      <c r="E1041" s="118"/>
      <c r="F1041" s="118"/>
      <c r="I1041" s="118"/>
      <c r="J1041" s="118"/>
      <c r="L1041" s="118"/>
      <c r="O1041" s="118"/>
      <c r="P1041" s="118"/>
      <c r="Q1041" s="118"/>
      <c r="R1041" s="118"/>
    </row>
    <row r="1042" spans="5:18" ht="12.75">
      <c r="E1042" s="118"/>
      <c r="F1042" s="118"/>
      <c r="I1042" s="118"/>
      <c r="J1042" s="118"/>
      <c r="L1042" s="118"/>
      <c r="O1042" s="118"/>
      <c r="P1042" s="118"/>
      <c r="Q1042" s="118"/>
      <c r="R1042" s="118"/>
    </row>
    <row r="1043" spans="5:18" ht="12.75">
      <c r="E1043" s="118"/>
      <c r="F1043" s="118"/>
      <c r="I1043" s="118"/>
      <c r="J1043" s="118"/>
      <c r="L1043" s="118"/>
      <c r="O1043" s="118"/>
      <c r="P1043" s="118"/>
      <c r="Q1043" s="118"/>
      <c r="R1043" s="118"/>
    </row>
    <row r="1044" spans="5:18" ht="12.75">
      <c r="E1044" s="118"/>
      <c r="F1044" s="118"/>
      <c r="I1044" s="118"/>
      <c r="J1044" s="118"/>
      <c r="L1044" s="118"/>
      <c r="O1044" s="118"/>
      <c r="P1044" s="118"/>
      <c r="Q1044" s="118"/>
      <c r="R1044" s="118"/>
    </row>
    <row r="1045" spans="5:18" ht="12.75">
      <c r="E1045" s="118"/>
      <c r="F1045" s="118"/>
      <c r="I1045" s="118"/>
      <c r="J1045" s="118"/>
      <c r="L1045" s="118"/>
      <c r="O1045" s="118"/>
      <c r="P1045" s="118"/>
      <c r="Q1045" s="118"/>
      <c r="R1045" s="118"/>
    </row>
    <row r="1046" spans="5:18" ht="12.75">
      <c r="E1046" s="118"/>
      <c r="F1046" s="118"/>
      <c r="I1046" s="118"/>
      <c r="J1046" s="118"/>
      <c r="L1046" s="118"/>
      <c r="O1046" s="118"/>
      <c r="P1046" s="118"/>
      <c r="Q1046" s="118"/>
      <c r="R1046" s="118"/>
    </row>
  </sheetData>
  <printOptions horizontalCentered="1"/>
  <pageMargins left="0.5" right="0.5" top="0.75" bottom="0.5" header="0.5" footer="0.5"/>
  <pageSetup horizontalDpi="600" verticalDpi="600" orientation="landscape" scale="70" r:id="rId1"/>
  <rowBreaks count="1" manualBreakCount="1">
    <brk id="115" max="255" man="1"/>
  </rowBreaks>
</worksheet>
</file>

<file path=xl/worksheets/sheet5.xml><?xml version="1.0" encoding="utf-8"?>
<worksheet xmlns="http://schemas.openxmlformats.org/spreadsheetml/2006/main" xmlns:r="http://schemas.openxmlformats.org/officeDocument/2006/relationships">
  <dimension ref="A1:DI754"/>
  <sheetViews>
    <sheetView workbookViewId="0" topLeftCell="B2">
      <selection activeCell="B2" sqref="B2"/>
    </sheetView>
  </sheetViews>
  <sheetFormatPr defaultColWidth="9.140625" defaultRowHeight="12.75" outlineLevelRow="1" outlineLevelCol="1"/>
  <cols>
    <col min="1" max="1" width="1.28515625" style="203" hidden="1" customWidth="1"/>
    <col min="2" max="2" width="3.421875" style="202" customWidth="1"/>
    <col min="3" max="3" width="49.57421875" style="202" customWidth="1"/>
    <col min="4" max="4" width="15.421875" style="202" customWidth="1"/>
    <col min="5" max="6" width="19.57421875" style="203" hidden="1" customWidth="1" outlineLevel="1"/>
    <col min="7" max="7" width="19.57421875" style="202" customWidth="1" collapsed="1"/>
    <col min="8" max="8" width="19.421875" style="203" customWidth="1"/>
    <col min="9" max="10" width="19.57421875" style="203" hidden="1" customWidth="1" outlineLevel="1"/>
    <col min="11" max="11" width="19.421875" style="203" customWidth="1" collapsed="1"/>
    <col min="12" max="13" width="19.57421875" style="203" hidden="1" customWidth="1" outlineLevel="1"/>
    <col min="14" max="14" width="19.421875" style="203" customWidth="1" collapsed="1"/>
    <col min="15" max="18" width="19.57421875" style="203" hidden="1" customWidth="1" outlineLevel="1"/>
    <col min="19" max="19" width="17.7109375" style="202" customWidth="1" collapsed="1"/>
    <col min="20" max="20" width="18.140625" style="202" customWidth="1"/>
    <col min="21" max="22" width="17.7109375" style="203" hidden="1" customWidth="1"/>
    <col min="23" max="23" width="16.57421875" style="202" hidden="1" customWidth="1"/>
    <col min="24" max="24" width="17.57421875" style="203" hidden="1" customWidth="1"/>
    <col min="25" max="25" width="0" style="203" hidden="1" customWidth="1"/>
    <col min="26" max="16384" width="9.140625" style="212" customWidth="1"/>
  </cols>
  <sheetData>
    <row r="1" spans="1:24" ht="9" customHeight="1" hidden="1">
      <c r="A1" s="203" t="s">
        <v>2258</v>
      </c>
      <c r="B1" s="202" t="s">
        <v>1196</v>
      </c>
      <c r="C1" s="202" t="s">
        <v>1197</v>
      </c>
      <c r="D1" s="202" t="s">
        <v>1348</v>
      </c>
      <c r="E1" s="203" t="s">
        <v>1350</v>
      </c>
      <c r="F1" s="203" t="s">
        <v>1349</v>
      </c>
      <c r="G1" s="202" t="s">
        <v>1198</v>
      </c>
      <c r="H1" s="203" t="s">
        <v>1351</v>
      </c>
      <c r="I1" s="203" t="s">
        <v>1352</v>
      </c>
      <c r="J1" s="203" t="s">
        <v>1353</v>
      </c>
      <c r="K1" s="203" t="s">
        <v>1198</v>
      </c>
      <c r="L1" s="203" t="s">
        <v>1354</v>
      </c>
      <c r="M1" s="203" t="s">
        <v>1355</v>
      </c>
      <c r="N1" s="203" t="s">
        <v>1198</v>
      </c>
      <c r="O1" s="202" t="s">
        <v>2259</v>
      </c>
      <c r="P1" s="202" t="s">
        <v>1357</v>
      </c>
      <c r="Q1" s="202" t="s">
        <v>1358</v>
      </c>
      <c r="R1" s="202" t="s">
        <v>2260</v>
      </c>
      <c r="S1" s="202" t="s">
        <v>1198</v>
      </c>
      <c r="T1" s="202" t="s">
        <v>1198</v>
      </c>
      <c r="U1" s="203" t="s">
        <v>1361</v>
      </c>
      <c r="V1" s="203" t="s">
        <v>1198</v>
      </c>
      <c r="W1" s="202" t="s">
        <v>1360</v>
      </c>
      <c r="X1" s="203" t="s">
        <v>1198</v>
      </c>
    </row>
    <row r="2" spans="1:113" s="216" customFormat="1" ht="15.75" customHeight="1">
      <c r="A2" s="215"/>
      <c r="B2" s="5" t="s">
        <v>1199</v>
      </c>
      <c r="C2" s="173"/>
      <c r="D2" s="173"/>
      <c r="E2" s="174"/>
      <c r="F2" s="174"/>
      <c r="G2" s="173"/>
      <c r="H2" s="173"/>
      <c r="I2" s="173"/>
      <c r="J2" s="173"/>
      <c r="K2" s="173"/>
      <c r="L2" s="173"/>
      <c r="M2" s="173"/>
      <c r="N2" s="173"/>
      <c r="O2" s="173"/>
      <c r="P2" s="173"/>
      <c r="Q2" s="173"/>
      <c r="R2" s="173"/>
      <c r="S2" s="173"/>
      <c r="T2" s="175"/>
      <c r="U2" s="173"/>
      <c r="V2" s="173"/>
      <c r="W2" s="173"/>
      <c r="X2" s="175"/>
      <c r="Y2" s="215"/>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c r="AX2" s="353"/>
      <c r="AY2" s="353"/>
      <c r="AZ2" s="353"/>
      <c r="BA2" s="353"/>
      <c r="BB2" s="353"/>
      <c r="BC2" s="353"/>
      <c r="BD2" s="353"/>
      <c r="BE2" s="353"/>
      <c r="BF2" s="353"/>
      <c r="BG2" s="353"/>
      <c r="BH2" s="353"/>
      <c r="BI2" s="353"/>
      <c r="BJ2" s="353"/>
      <c r="BK2" s="353"/>
      <c r="BL2" s="353"/>
      <c r="BM2" s="353"/>
      <c r="BN2" s="353"/>
      <c r="BO2" s="353"/>
      <c r="BP2" s="353"/>
      <c r="BQ2" s="353"/>
      <c r="BR2" s="353"/>
      <c r="BS2" s="353"/>
      <c r="BT2" s="353"/>
      <c r="BU2" s="353"/>
      <c r="BV2" s="353"/>
      <c r="BW2" s="353"/>
      <c r="BX2" s="353"/>
      <c r="BY2" s="353"/>
      <c r="BZ2" s="353"/>
      <c r="CA2" s="353"/>
      <c r="CB2" s="353"/>
      <c r="CC2" s="353"/>
      <c r="CD2" s="353"/>
      <c r="CE2" s="353"/>
      <c r="CF2" s="353"/>
      <c r="CG2" s="353"/>
      <c r="CH2" s="353"/>
      <c r="CI2" s="353"/>
      <c r="CJ2" s="353"/>
      <c r="CK2" s="353"/>
      <c r="CL2" s="353"/>
      <c r="CM2" s="353"/>
      <c r="CN2" s="353"/>
      <c r="CO2" s="353"/>
      <c r="CP2" s="353"/>
      <c r="CQ2" s="353"/>
      <c r="CR2" s="353"/>
      <c r="CS2" s="353"/>
      <c r="CT2" s="353"/>
      <c r="CU2" s="353"/>
      <c r="CV2" s="353"/>
      <c r="CW2" s="353"/>
      <c r="CX2" s="353"/>
      <c r="CY2" s="353"/>
      <c r="CZ2" s="353"/>
      <c r="DA2" s="353"/>
      <c r="DB2" s="353"/>
      <c r="DC2" s="353"/>
      <c r="DD2" s="353"/>
      <c r="DE2" s="353"/>
      <c r="DF2" s="353"/>
      <c r="DG2" s="353"/>
      <c r="DH2" s="353"/>
      <c r="DI2" s="353"/>
    </row>
    <row r="3" spans="1:113" s="218" customFormat="1" ht="15.75" customHeight="1">
      <c r="A3" s="217"/>
      <c r="B3" s="176" t="s">
        <v>1612</v>
      </c>
      <c r="C3" s="50"/>
      <c r="D3" s="50"/>
      <c r="E3" s="177"/>
      <c r="F3" s="177"/>
      <c r="G3" s="50"/>
      <c r="H3" s="50"/>
      <c r="I3" s="50"/>
      <c r="J3" s="50"/>
      <c r="K3" s="50"/>
      <c r="L3" s="50"/>
      <c r="M3" s="50"/>
      <c r="N3" s="50"/>
      <c r="O3" s="50"/>
      <c r="P3" s="50"/>
      <c r="Q3" s="50"/>
      <c r="R3" s="50"/>
      <c r="S3" s="50"/>
      <c r="T3" s="178"/>
      <c r="U3" s="50"/>
      <c r="V3" s="50"/>
      <c r="W3" s="50"/>
      <c r="X3" s="178"/>
      <c r="Y3" s="217"/>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row>
    <row r="4" spans="1:113" s="218" customFormat="1" ht="15.75" customHeight="1">
      <c r="A4" s="217"/>
      <c r="B4" s="84" t="s">
        <v>2661</v>
      </c>
      <c r="C4" s="50"/>
      <c r="D4" s="50"/>
      <c r="E4" s="177"/>
      <c r="F4" s="177"/>
      <c r="G4" s="50"/>
      <c r="H4" s="50"/>
      <c r="I4" s="50"/>
      <c r="J4" s="50"/>
      <c r="K4" s="50"/>
      <c r="L4" s="50"/>
      <c r="M4" s="50"/>
      <c r="N4" s="50"/>
      <c r="O4" s="50"/>
      <c r="P4" s="50"/>
      <c r="Q4" s="50"/>
      <c r="R4" s="50"/>
      <c r="S4" s="50"/>
      <c r="T4" s="178"/>
      <c r="U4" s="50"/>
      <c r="V4" s="50"/>
      <c r="W4" s="50"/>
      <c r="X4" s="178"/>
      <c r="Y4" s="217" t="s">
        <v>1363</v>
      </c>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row>
    <row r="5" spans="1:113" s="218" customFormat="1" ht="12.75" customHeight="1">
      <c r="A5" s="217"/>
      <c r="B5" s="50"/>
      <c r="C5" s="50"/>
      <c r="D5" s="50"/>
      <c r="E5" s="50"/>
      <c r="F5" s="50"/>
      <c r="G5" s="50"/>
      <c r="H5" s="50"/>
      <c r="I5" s="50"/>
      <c r="J5" s="50"/>
      <c r="K5" s="50"/>
      <c r="L5" s="50"/>
      <c r="M5" s="50"/>
      <c r="N5" s="50"/>
      <c r="O5" s="50"/>
      <c r="P5" s="50"/>
      <c r="Q5" s="50"/>
      <c r="R5" s="50"/>
      <c r="S5" s="50"/>
      <c r="T5" s="179"/>
      <c r="U5" s="50"/>
      <c r="V5" s="50"/>
      <c r="W5" s="50"/>
      <c r="X5" s="50"/>
      <c r="Y5" s="217"/>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c r="BI5" s="240"/>
      <c r="BJ5" s="240"/>
      <c r="BK5" s="240"/>
      <c r="BL5" s="240"/>
      <c r="BM5" s="240"/>
      <c r="BN5" s="240"/>
      <c r="BO5" s="240"/>
      <c r="BP5" s="240"/>
      <c r="BQ5" s="240"/>
      <c r="BR5" s="240"/>
      <c r="BS5" s="240"/>
      <c r="BT5" s="240"/>
      <c r="BU5" s="240"/>
      <c r="BV5" s="240"/>
      <c r="BW5" s="240"/>
      <c r="BX5" s="240"/>
      <c r="BY5" s="240"/>
      <c r="BZ5" s="240"/>
      <c r="CA5" s="240"/>
      <c r="CB5" s="240"/>
      <c r="CC5" s="240"/>
      <c r="CD5" s="240"/>
      <c r="CE5" s="240"/>
      <c r="CF5" s="240"/>
      <c r="CG5" s="240"/>
      <c r="CH5" s="240"/>
      <c r="CI5" s="240"/>
      <c r="CJ5" s="240"/>
      <c r="CK5" s="240"/>
      <c r="CL5" s="240"/>
      <c r="CM5" s="240"/>
      <c r="CN5" s="240"/>
      <c r="CO5" s="240"/>
      <c r="CP5" s="240"/>
      <c r="CQ5" s="240"/>
      <c r="CR5" s="240"/>
      <c r="CS5" s="240"/>
      <c r="CT5" s="240"/>
      <c r="CU5" s="240"/>
      <c r="CV5" s="240"/>
      <c r="CW5" s="240"/>
      <c r="CX5" s="240"/>
      <c r="CY5" s="240"/>
      <c r="CZ5" s="240"/>
      <c r="DA5" s="240"/>
      <c r="DB5" s="240"/>
      <c r="DC5" s="240"/>
      <c r="DD5" s="240"/>
      <c r="DE5" s="240"/>
      <c r="DF5" s="240"/>
      <c r="DG5" s="240"/>
      <c r="DH5" s="240"/>
      <c r="DI5" s="240"/>
    </row>
    <row r="6" spans="2:24" ht="12.75">
      <c r="B6" s="180"/>
      <c r="C6" s="181"/>
      <c r="D6" s="182"/>
      <c r="E6" s="183"/>
      <c r="F6" s="183"/>
      <c r="G6" s="184"/>
      <c r="H6" s="185"/>
      <c r="I6" s="143"/>
      <c r="J6" s="143"/>
      <c r="K6" s="143"/>
      <c r="L6" s="142" t="s">
        <v>1242</v>
      </c>
      <c r="M6" s="142" t="s">
        <v>1365</v>
      </c>
      <c r="N6" s="143"/>
      <c r="O6" s="186" t="s">
        <v>1366</v>
      </c>
      <c r="P6" s="186"/>
      <c r="Q6" s="186"/>
      <c r="R6" s="186"/>
      <c r="S6" s="187"/>
      <c r="T6" s="187" t="s">
        <v>1613</v>
      </c>
      <c r="U6" s="219"/>
      <c r="V6" s="143"/>
      <c r="W6" s="187"/>
      <c r="X6" s="219"/>
    </row>
    <row r="7" spans="2:24" ht="12.75">
      <c r="B7" s="188"/>
      <c r="C7" s="189"/>
      <c r="D7" s="190"/>
      <c r="E7" s="183"/>
      <c r="F7" s="183"/>
      <c r="G7" s="188"/>
      <c r="H7" s="191"/>
      <c r="I7" s="150" t="s">
        <v>1242</v>
      </c>
      <c r="J7" s="150" t="s">
        <v>1365</v>
      </c>
      <c r="K7" s="150"/>
      <c r="L7" s="142" t="s">
        <v>1368</v>
      </c>
      <c r="M7" s="142" t="s">
        <v>1368</v>
      </c>
      <c r="N7" s="150" t="s">
        <v>1368</v>
      </c>
      <c r="O7" s="142" t="s">
        <v>1242</v>
      </c>
      <c r="P7" s="142" t="s">
        <v>1369</v>
      </c>
      <c r="Q7" s="186"/>
      <c r="R7" s="186"/>
      <c r="S7" s="150"/>
      <c r="T7" s="150" t="s">
        <v>1378</v>
      </c>
      <c r="U7" s="220"/>
      <c r="V7" s="150" t="s">
        <v>1613</v>
      </c>
      <c r="W7" s="194"/>
      <c r="X7" s="220"/>
    </row>
    <row r="8" spans="2:24" ht="12.75">
      <c r="B8" s="192"/>
      <c r="C8" s="62"/>
      <c r="D8" s="193"/>
      <c r="E8" s="186"/>
      <c r="F8" s="186"/>
      <c r="G8" s="194" t="s">
        <v>1371</v>
      </c>
      <c r="H8" s="194"/>
      <c r="I8" s="150" t="s">
        <v>1372</v>
      </c>
      <c r="J8" s="150" t="s">
        <v>1372</v>
      </c>
      <c r="K8" s="150" t="s">
        <v>1372</v>
      </c>
      <c r="L8" s="142" t="s">
        <v>1373</v>
      </c>
      <c r="M8" s="142" t="s">
        <v>1373</v>
      </c>
      <c r="N8" s="150" t="s">
        <v>1373</v>
      </c>
      <c r="O8" s="142" t="s">
        <v>1374</v>
      </c>
      <c r="P8" s="142" t="s">
        <v>1374</v>
      </c>
      <c r="Q8" s="142" t="s">
        <v>1375</v>
      </c>
      <c r="R8" s="142" t="s">
        <v>1376</v>
      </c>
      <c r="S8" s="150" t="s">
        <v>1614</v>
      </c>
      <c r="T8" s="150" t="s">
        <v>1615</v>
      </c>
      <c r="U8" s="150" t="s">
        <v>1379</v>
      </c>
      <c r="V8" s="150" t="s">
        <v>1378</v>
      </c>
      <c r="W8" s="150"/>
      <c r="X8" s="150" t="s">
        <v>1367</v>
      </c>
    </row>
    <row r="9" spans="2:85" ht="12.75">
      <c r="B9" s="195"/>
      <c r="C9" s="196"/>
      <c r="D9" s="197"/>
      <c r="E9" s="142" t="s">
        <v>1381</v>
      </c>
      <c r="F9" s="142" t="s">
        <v>1242</v>
      </c>
      <c r="G9" s="142" t="s">
        <v>1242</v>
      </c>
      <c r="H9" s="142" t="s">
        <v>1365</v>
      </c>
      <c r="I9" s="158" t="s">
        <v>1370</v>
      </c>
      <c r="J9" s="158" t="s">
        <v>1370</v>
      </c>
      <c r="K9" s="158" t="s">
        <v>1370</v>
      </c>
      <c r="L9" s="142" t="s">
        <v>1370</v>
      </c>
      <c r="M9" s="142" t="s">
        <v>1370</v>
      </c>
      <c r="N9" s="158" t="s">
        <v>1370</v>
      </c>
      <c r="O9" s="142" t="s">
        <v>1382</v>
      </c>
      <c r="P9" s="142" t="s">
        <v>1382</v>
      </c>
      <c r="Q9" s="142" t="s">
        <v>1379</v>
      </c>
      <c r="R9" s="142" t="s">
        <v>1383</v>
      </c>
      <c r="S9" s="158" t="s">
        <v>1370</v>
      </c>
      <c r="T9" s="158" t="s">
        <v>1379</v>
      </c>
      <c r="U9" s="158" t="s">
        <v>1370</v>
      </c>
      <c r="V9" s="158" t="s">
        <v>2261</v>
      </c>
      <c r="W9" s="158" t="s">
        <v>1384</v>
      </c>
      <c r="X9" s="158" t="s">
        <v>1370</v>
      </c>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row>
    <row r="10" spans="2:55" ht="12.75">
      <c r="B10" s="198"/>
      <c r="C10" s="199"/>
      <c r="D10" s="200"/>
      <c r="E10" s="186"/>
      <c r="F10" s="186"/>
      <c r="G10" s="186"/>
      <c r="H10" s="186"/>
      <c r="I10" s="186"/>
      <c r="J10" s="186"/>
      <c r="K10" s="186"/>
      <c r="L10" s="186"/>
      <c r="M10" s="186"/>
      <c r="N10" s="186"/>
      <c r="O10" s="186"/>
      <c r="P10" s="186"/>
      <c r="Q10" s="186"/>
      <c r="R10" s="186"/>
      <c r="S10" s="186"/>
      <c r="T10" s="186"/>
      <c r="U10" s="186"/>
      <c r="V10" s="186"/>
      <c r="W10" s="186"/>
      <c r="X10" s="222"/>
      <c r="Z10" s="221"/>
      <c r="AA10" s="221"/>
      <c r="AB10" s="221"/>
      <c r="AC10" s="221"/>
      <c r="AD10" s="221"/>
      <c r="AE10" s="221"/>
      <c r="AF10" s="221"/>
      <c r="AG10" s="221"/>
      <c r="AH10" s="221"/>
      <c r="AI10" s="221"/>
      <c r="AJ10" s="221"/>
      <c r="AK10" s="221"/>
      <c r="AL10" s="221"/>
      <c r="AM10" s="221"/>
      <c r="AN10" s="221"/>
      <c r="AO10" s="221"/>
      <c r="AP10" s="221"/>
      <c r="AQ10" s="221"/>
      <c r="AR10" s="221"/>
      <c r="AS10" s="221"/>
      <c r="AT10" s="221"/>
      <c r="AU10" s="221"/>
      <c r="AV10" s="221"/>
      <c r="AW10" s="221"/>
      <c r="AX10" s="221"/>
      <c r="AY10" s="221"/>
      <c r="AZ10" s="221"/>
      <c r="BA10" s="221"/>
      <c r="BB10" s="221"/>
      <c r="BC10" s="221"/>
    </row>
    <row r="11" spans="1:25" ht="15">
      <c r="A11" s="223"/>
      <c r="B11" s="63" t="s">
        <v>1251</v>
      </c>
      <c r="C11" s="201"/>
      <c r="D11" s="64"/>
      <c r="E11" s="183"/>
      <c r="F11" s="183"/>
      <c r="G11" s="183"/>
      <c r="H11" s="183"/>
      <c r="I11" s="183"/>
      <c r="J11" s="183"/>
      <c r="K11" s="183"/>
      <c r="L11" s="183"/>
      <c r="M11" s="183"/>
      <c r="N11" s="183"/>
      <c r="O11" s="183"/>
      <c r="P11" s="183"/>
      <c r="Q11" s="183"/>
      <c r="R11" s="183"/>
      <c r="S11" s="183"/>
      <c r="T11" s="183"/>
      <c r="U11" s="183"/>
      <c r="V11" s="183"/>
      <c r="W11" s="183"/>
      <c r="X11" s="183"/>
      <c r="Y11" s="223"/>
    </row>
    <row r="12" spans="1:24" ht="12.75" hidden="1" outlineLevel="1">
      <c r="A12" s="203" t="s">
        <v>2262</v>
      </c>
      <c r="C12" s="202" t="s">
        <v>1616</v>
      </c>
      <c r="D12" s="202" t="s">
        <v>1617</v>
      </c>
      <c r="E12" s="203">
        <v>0</v>
      </c>
      <c r="F12" s="203">
        <v>0</v>
      </c>
      <c r="G12" s="202">
        <f>E12+F12</f>
        <v>0</v>
      </c>
      <c r="H12" s="203">
        <v>0</v>
      </c>
      <c r="I12" s="203">
        <v>0</v>
      </c>
      <c r="J12" s="203">
        <v>0</v>
      </c>
      <c r="K12" s="203">
        <f>J12+I12</f>
        <v>0</v>
      </c>
      <c r="L12" s="203">
        <v>0</v>
      </c>
      <c r="M12" s="203">
        <v>0</v>
      </c>
      <c r="N12" s="203">
        <f>L12+M12</f>
        <v>0</v>
      </c>
      <c r="O12" s="202">
        <v>0</v>
      </c>
      <c r="P12" s="202">
        <v>0</v>
      </c>
      <c r="Q12" s="202">
        <v>0</v>
      </c>
      <c r="R12" s="202">
        <v>0</v>
      </c>
      <c r="S12" s="202">
        <f>O12+P12+Q12+R12</f>
        <v>0</v>
      </c>
      <c r="T12" s="202">
        <f>G12+H12+K12+N12+S12</f>
        <v>0</v>
      </c>
      <c r="U12" s="203">
        <v>0</v>
      </c>
      <c r="V12" s="203">
        <f>T12+U12</f>
        <v>0</v>
      </c>
      <c r="W12" s="202">
        <v>20</v>
      </c>
      <c r="X12" s="203">
        <f>V12+W12</f>
        <v>20</v>
      </c>
    </row>
    <row r="13" spans="1:24" ht="12.75" hidden="1" outlineLevel="1">
      <c r="A13" s="203" t="s">
        <v>2263</v>
      </c>
      <c r="C13" s="202" t="s">
        <v>1618</v>
      </c>
      <c r="D13" s="202" t="s">
        <v>1619</v>
      </c>
      <c r="E13" s="203">
        <v>-0.01</v>
      </c>
      <c r="F13" s="203">
        <v>0</v>
      </c>
      <c r="G13" s="202">
        <f>E13+F13</f>
        <v>-0.01</v>
      </c>
      <c r="H13" s="203">
        <v>0</v>
      </c>
      <c r="I13" s="203">
        <v>0</v>
      </c>
      <c r="J13" s="203">
        <v>0</v>
      </c>
      <c r="K13" s="203">
        <f>J13+I13</f>
        <v>0</v>
      </c>
      <c r="L13" s="203">
        <v>0</v>
      </c>
      <c r="M13" s="203">
        <v>0</v>
      </c>
      <c r="N13" s="203">
        <f>L13+M13</f>
        <v>0</v>
      </c>
      <c r="O13" s="202">
        <v>0</v>
      </c>
      <c r="P13" s="202">
        <v>0</v>
      </c>
      <c r="Q13" s="202">
        <v>0</v>
      </c>
      <c r="R13" s="202">
        <v>0</v>
      </c>
      <c r="S13" s="202">
        <f>O13+P13+Q13+R13</f>
        <v>0</v>
      </c>
      <c r="T13" s="202">
        <f>G13+H13+K13+N13+S13</f>
        <v>-0.01</v>
      </c>
      <c r="U13" s="203">
        <v>0</v>
      </c>
      <c r="V13" s="203">
        <f>T13+U13</f>
        <v>-0.01</v>
      </c>
      <c r="W13" s="202">
        <v>0</v>
      </c>
      <c r="X13" s="203">
        <f>V13+W13</f>
        <v>-0.01</v>
      </c>
    </row>
    <row r="14" spans="1:24" ht="12.75" hidden="1" outlineLevel="1">
      <c r="A14" s="203" t="s">
        <v>2264</v>
      </c>
      <c r="C14" s="202" t="s">
        <v>1620</v>
      </c>
      <c r="D14" s="202" t="s">
        <v>1621</v>
      </c>
      <c r="E14" s="203">
        <v>0.01</v>
      </c>
      <c r="F14" s="203">
        <v>0</v>
      </c>
      <c r="G14" s="202">
        <f>E14+F14</f>
        <v>0.01</v>
      </c>
      <c r="H14" s="203">
        <v>0</v>
      </c>
      <c r="I14" s="203">
        <v>0</v>
      </c>
      <c r="J14" s="203">
        <v>0</v>
      </c>
      <c r="K14" s="203">
        <f>J14+I14</f>
        <v>0</v>
      </c>
      <c r="L14" s="203">
        <v>0</v>
      </c>
      <c r="M14" s="203">
        <v>0</v>
      </c>
      <c r="N14" s="203">
        <f>L14+M14</f>
        <v>0</v>
      </c>
      <c r="O14" s="202">
        <v>0</v>
      </c>
      <c r="P14" s="202">
        <v>0</v>
      </c>
      <c r="Q14" s="202">
        <v>0</v>
      </c>
      <c r="R14" s="202">
        <v>0</v>
      </c>
      <c r="S14" s="202">
        <f>O14+P14+Q14+R14</f>
        <v>0</v>
      </c>
      <c r="T14" s="202">
        <f>G14+H14+K14+N14+S14</f>
        <v>0.01</v>
      </c>
      <c r="U14" s="203">
        <v>0</v>
      </c>
      <c r="V14" s="203">
        <f>T14+U14</f>
        <v>0.01</v>
      </c>
      <c r="W14" s="202">
        <v>0</v>
      </c>
      <c r="X14" s="203">
        <f>V14+W14</f>
        <v>0.01</v>
      </c>
    </row>
    <row r="15" spans="1:25" ht="12" customHeight="1" collapsed="1">
      <c r="A15" s="205" t="s">
        <v>2265</v>
      </c>
      <c r="B15" s="204"/>
      <c r="C15" s="205" t="s">
        <v>1252</v>
      </c>
      <c r="D15" s="206"/>
      <c r="E15" s="183">
        <v>0</v>
      </c>
      <c r="F15" s="183">
        <v>63375194.73000001</v>
      </c>
      <c r="G15" s="207">
        <f>E15+F15</f>
        <v>63375194.73000001</v>
      </c>
      <c r="H15" s="207">
        <v>0</v>
      </c>
      <c r="I15" s="207">
        <v>0</v>
      </c>
      <c r="J15" s="207">
        <v>0</v>
      </c>
      <c r="K15" s="207">
        <f>J15+I15</f>
        <v>0</v>
      </c>
      <c r="L15" s="207">
        <v>0</v>
      </c>
      <c r="M15" s="207">
        <v>0</v>
      </c>
      <c r="N15" s="207">
        <f>L15+M15</f>
        <v>0</v>
      </c>
      <c r="O15" s="207">
        <v>0</v>
      </c>
      <c r="P15" s="207">
        <v>0</v>
      </c>
      <c r="Q15" s="207">
        <v>0</v>
      </c>
      <c r="R15" s="207">
        <v>0</v>
      </c>
      <c r="S15" s="207">
        <f>O15+P15+Q15+R15</f>
        <v>0</v>
      </c>
      <c r="T15" s="207">
        <f>G15+H15+K15+N15+S15</f>
        <v>63375194.73000001</v>
      </c>
      <c r="U15" s="224">
        <v>0</v>
      </c>
      <c r="V15" s="224">
        <f>T15+U15</f>
        <v>63375194.73000001</v>
      </c>
      <c r="W15" s="224">
        <v>20</v>
      </c>
      <c r="X15" s="224">
        <f>V15+W15</f>
        <v>63375214.73000001</v>
      </c>
      <c r="Y15" s="205"/>
    </row>
    <row r="16" spans="1:24" ht="12.75" hidden="1" outlineLevel="1">
      <c r="A16" s="203" t="s">
        <v>2266</v>
      </c>
      <c r="C16" s="202" t="s">
        <v>1622</v>
      </c>
      <c r="D16" s="202" t="s">
        <v>1623</v>
      </c>
      <c r="E16" s="203">
        <v>0</v>
      </c>
      <c r="F16" s="203">
        <v>0</v>
      </c>
      <c r="G16" s="202">
        <f aca="true" t="shared" si="0" ref="G16:G26">E16+F16</f>
        <v>0</v>
      </c>
      <c r="H16" s="203">
        <v>408904.42</v>
      </c>
      <c r="I16" s="203">
        <v>0</v>
      </c>
      <c r="J16" s="203">
        <v>0</v>
      </c>
      <c r="K16" s="203">
        <f aca="true" t="shared" si="1" ref="K16:K26">J16+I16</f>
        <v>0</v>
      </c>
      <c r="L16" s="203">
        <v>0</v>
      </c>
      <c r="M16" s="203">
        <v>0</v>
      </c>
      <c r="N16" s="203">
        <f aca="true" t="shared" si="2" ref="N16:N26">L16+M16</f>
        <v>0</v>
      </c>
      <c r="O16" s="202">
        <v>0</v>
      </c>
      <c r="P16" s="202">
        <v>0</v>
      </c>
      <c r="Q16" s="202">
        <v>0</v>
      </c>
      <c r="R16" s="202">
        <v>0</v>
      </c>
      <c r="S16" s="202">
        <f aca="true" t="shared" si="3" ref="S16:S26">O16+P16+Q16+R16</f>
        <v>0</v>
      </c>
      <c r="T16" s="202">
        <f aca="true" t="shared" si="4" ref="T16:T26">G16+H16+K16+N16+S16</f>
        <v>408904.42</v>
      </c>
      <c r="U16" s="203">
        <v>0</v>
      </c>
      <c r="V16" s="203">
        <f aca="true" t="shared" si="5" ref="V16:V26">T16+U16</f>
        <v>408904.42</v>
      </c>
      <c r="W16" s="202">
        <v>0</v>
      </c>
      <c r="X16" s="203">
        <f aca="true" t="shared" si="6" ref="X16:X26">V16+W16</f>
        <v>408904.42</v>
      </c>
    </row>
    <row r="17" spans="1:24" ht="12.75" hidden="1" outlineLevel="1">
      <c r="A17" s="203" t="s">
        <v>2267</v>
      </c>
      <c r="C17" s="202" t="s">
        <v>1624</v>
      </c>
      <c r="D17" s="202" t="s">
        <v>1625</v>
      </c>
      <c r="E17" s="203">
        <v>0</v>
      </c>
      <c r="F17" s="203">
        <v>0</v>
      </c>
      <c r="G17" s="202">
        <f t="shared" si="0"/>
        <v>0</v>
      </c>
      <c r="H17" s="203">
        <v>6659181.68</v>
      </c>
      <c r="I17" s="203">
        <v>0</v>
      </c>
      <c r="J17" s="203">
        <v>0</v>
      </c>
      <c r="K17" s="203">
        <f t="shared" si="1"/>
        <v>0</v>
      </c>
      <c r="L17" s="203">
        <v>0</v>
      </c>
      <c r="M17" s="203">
        <v>0</v>
      </c>
      <c r="N17" s="203">
        <f t="shared" si="2"/>
        <v>0</v>
      </c>
      <c r="O17" s="202">
        <v>0</v>
      </c>
      <c r="P17" s="202">
        <v>0</v>
      </c>
      <c r="Q17" s="202">
        <v>0</v>
      </c>
      <c r="R17" s="202">
        <v>0</v>
      </c>
      <c r="S17" s="202">
        <f t="shared" si="3"/>
        <v>0</v>
      </c>
      <c r="T17" s="202">
        <f t="shared" si="4"/>
        <v>6659181.68</v>
      </c>
      <c r="U17" s="203">
        <v>0</v>
      </c>
      <c r="V17" s="203">
        <f t="shared" si="5"/>
        <v>6659181.68</v>
      </c>
      <c r="W17" s="202">
        <v>1342729.86</v>
      </c>
      <c r="X17" s="203">
        <f t="shared" si="6"/>
        <v>8001911.54</v>
      </c>
    </row>
    <row r="18" spans="1:24" ht="12.75" hidden="1" outlineLevel="1">
      <c r="A18" s="203" t="s">
        <v>2268</v>
      </c>
      <c r="C18" s="202" t="s">
        <v>1626</v>
      </c>
      <c r="D18" s="202" t="s">
        <v>1627</v>
      </c>
      <c r="E18" s="203">
        <v>0</v>
      </c>
      <c r="F18" s="203">
        <v>0</v>
      </c>
      <c r="G18" s="202">
        <f t="shared" si="0"/>
        <v>0</v>
      </c>
      <c r="H18" s="203">
        <v>377515.85</v>
      </c>
      <c r="I18" s="203">
        <v>0</v>
      </c>
      <c r="J18" s="203">
        <v>0</v>
      </c>
      <c r="K18" s="203">
        <f t="shared" si="1"/>
        <v>0</v>
      </c>
      <c r="L18" s="203">
        <v>0</v>
      </c>
      <c r="M18" s="203">
        <v>0</v>
      </c>
      <c r="N18" s="203">
        <f t="shared" si="2"/>
        <v>0</v>
      </c>
      <c r="O18" s="202">
        <v>0</v>
      </c>
      <c r="P18" s="202">
        <v>0</v>
      </c>
      <c r="Q18" s="202">
        <v>0</v>
      </c>
      <c r="R18" s="202">
        <v>0</v>
      </c>
      <c r="S18" s="202">
        <f t="shared" si="3"/>
        <v>0</v>
      </c>
      <c r="T18" s="202">
        <f t="shared" si="4"/>
        <v>377515.85</v>
      </c>
      <c r="U18" s="203">
        <v>0</v>
      </c>
      <c r="V18" s="203">
        <f t="shared" si="5"/>
        <v>377515.85</v>
      </c>
      <c r="W18" s="202">
        <v>19840.8</v>
      </c>
      <c r="X18" s="203">
        <f t="shared" si="6"/>
        <v>397356.64999999997</v>
      </c>
    </row>
    <row r="19" spans="1:24" ht="12.75" hidden="1" outlineLevel="1">
      <c r="A19" s="203" t="s">
        <v>2269</v>
      </c>
      <c r="C19" s="202" t="s">
        <v>1628</v>
      </c>
      <c r="D19" s="202" t="s">
        <v>1629</v>
      </c>
      <c r="E19" s="203">
        <v>0</v>
      </c>
      <c r="F19" s="203">
        <v>0</v>
      </c>
      <c r="G19" s="202">
        <f t="shared" si="0"/>
        <v>0</v>
      </c>
      <c r="H19" s="203">
        <v>281545.81</v>
      </c>
      <c r="I19" s="203">
        <v>0</v>
      </c>
      <c r="J19" s="203">
        <v>0</v>
      </c>
      <c r="K19" s="203">
        <f t="shared" si="1"/>
        <v>0</v>
      </c>
      <c r="L19" s="203">
        <v>0</v>
      </c>
      <c r="M19" s="203">
        <v>0</v>
      </c>
      <c r="N19" s="203">
        <f t="shared" si="2"/>
        <v>0</v>
      </c>
      <c r="O19" s="202">
        <v>0</v>
      </c>
      <c r="P19" s="202">
        <v>0</v>
      </c>
      <c r="Q19" s="202">
        <v>0</v>
      </c>
      <c r="R19" s="202">
        <v>0</v>
      </c>
      <c r="S19" s="202">
        <f t="shared" si="3"/>
        <v>0</v>
      </c>
      <c r="T19" s="202">
        <f t="shared" si="4"/>
        <v>281545.81</v>
      </c>
      <c r="U19" s="203">
        <v>0</v>
      </c>
      <c r="V19" s="203">
        <f t="shared" si="5"/>
        <v>281545.81</v>
      </c>
      <c r="W19" s="202">
        <v>9696.08</v>
      </c>
      <c r="X19" s="203">
        <f t="shared" si="6"/>
        <v>291241.89</v>
      </c>
    </row>
    <row r="20" spans="1:24" ht="12.75" hidden="1" outlineLevel="1">
      <c r="A20" s="203" t="s">
        <v>2270</v>
      </c>
      <c r="C20" s="202" t="s">
        <v>1630</v>
      </c>
      <c r="D20" s="202" t="s">
        <v>1631</v>
      </c>
      <c r="E20" s="203">
        <v>0</v>
      </c>
      <c r="F20" s="203">
        <v>0</v>
      </c>
      <c r="G20" s="202">
        <f t="shared" si="0"/>
        <v>0</v>
      </c>
      <c r="H20" s="203">
        <v>231475.8</v>
      </c>
      <c r="I20" s="203">
        <v>0</v>
      </c>
      <c r="J20" s="203">
        <v>0</v>
      </c>
      <c r="K20" s="203">
        <f t="shared" si="1"/>
        <v>0</v>
      </c>
      <c r="L20" s="203">
        <v>0</v>
      </c>
      <c r="M20" s="203">
        <v>0</v>
      </c>
      <c r="N20" s="203">
        <f t="shared" si="2"/>
        <v>0</v>
      </c>
      <c r="O20" s="202">
        <v>0</v>
      </c>
      <c r="P20" s="202">
        <v>0</v>
      </c>
      <c r="Q20" s="202">
        <v>0</v>
      </c>
      <c r="R20" s="202">
        <v>0</v>
      </c>
      <c r="S20" s="202">
        <f t="shared" si="3"/>
        <v>0</v>
      </c>
      <c r="T20" s="202">
        <f t="shared" si="4"/>
        <v>231475.8</v>
      </c>
      <c r="U20" s="203">
        <v>0</v>
      </c>
      <c r="V20" s="203">
        <f t="shared" si="5"/>
        <v>231475.8</v>
      </c>
      <c r="W20" s="202">
        <v>0</v>
      </c>
      <c r="X20" s="203">
        <f t="shared" si="6"/>
        <v>231475.8</v>
      </c>
    </row>
    <row r="21" spans="1:24" ht="12.75" hidden="1" outlineLevel="1">
      <c r="A21" s="203" t="s">
        <v>2271</v>
      </c>
      <c r="C21" s="202" t="s">
        <v>1632</v>
      </c>
      <c r="D21" s="202" t="s">
        <v>1633</v>
      </c>
      <c r="E21" s="203">
        <v>0</v>
      </c>
      <c r="F21" s="203">
        <v>0</v>
      </c>
      <c r="G21" s="202">
        <f t="shared" si="0"/>
        <v>0</v>
      </c>
      <c r="H21" s="203">
        <v>65520</v>
      </c>
      <c r="I21" s="203">
        <v>0</v>
      </c>
      <c r="J21" s="203">
        <v>0</v>
      </c>
      <c r="K21" s="203">
        <f t="shared" si="1"/>
        <v>0</v>
      </c>
      <c r="L21" s="203">
        <v>0</v>
      </c>
      <c r="M21" s="203">
        <v>0</v>
      </c>
      <c r="N21" s="203">
        <f t="shared" si="2"/>
        <v>0</v>
      </c>
      <c r="O21" s="202">
        <v>0</v>
      </c>
      <c r="P21" s="202">
        <v>0</v>
      </c>
      <c r="Q21" s="202">
        <v>0</v>
      </c>
      <c r="R21" s="202">
        <v>0</v>
      </c>
      <c r="S21" s="202">
        <f t="shared" si="3"/>
        <v>0</v>
      </c>
      <c r="T21" s="202">
        <f t="shared" si="4"/>
        <v>65520</v>
      </c>
      <c r="U21" s="203">
        <v>0</v>
      </c>
      <c r="V21" s="203">
        <f t="shared" si="5"/>
        <v>65520</v>
      </c>
      <c r="W21" s="202">
        <v>0</v>
      </c>
      <c r="X21" s="203">
        <f t="shared" si="6"/>
        <v>65520</v>
      </c>
    </row>
    <row r="22" spans="1:24" ht="12.75" hidden="1" outlineLevel="1">
      <c r="A22" s="203" t="s">
        <v>2272</v>
      </c>
      <c r="C22" s="202" t="s">
        <v>1634</v>
      </c>
      <c r="D22" s="202" t="s">
        <v>1635</v>
      </c>
      <c r="E22" s="203">
        <v>0</v>
      </c>
      <c r="F22" s="203">
        <v>0</v>
      </c>
      <c r="G22" s="202">
        <f t="shared" si="0"/>
        <v>0</v>
      </c>
      <c r="H22" s="203">
        <v>9889</v>
      </c>
      <c r="I22" s="203">
        <v>0</v>
      </c>
      <c r="J22" s="203">
        <v>0</v>
      </c>
      <c r="K22" s="203">
        <f t="shared" si="1"/>
        <v>0</v>
      </c>
      <c r="L22" s="203">
        <v>0</v>
      </c>
      <c r="M22" s="203">
        <v>0</v>
      </c>
      <c r="N22" s="203">
        <f t="shared" si="2"/>
        <v>0</v>
      </c>
      <c r="O22" s="202">
        <v>0</v>
      </c>
      <c r="P22" s="202">
        <v>0</v>
      </c>
      <c r="Q22" s="202">
        <v>0</v>
      </c>
      <c r="R22" s="202">
        <v>0</v>
      </c>
      <c r="S22" s="202">
        <f t="shared" si="3"/>
        <v>0</v>
      </c>
      <c r="T22" s="202">
        <f t="shared" si="4"/>
        <v>9889</v>
      </c>
      <c r="U22" s="203">
        <v>0</v>
      </c>
      <c r="V22" s="203">
        <f t="shared" si="5"/>
        <v>9889</v>
      </c>
      <c r="W22" s="202">
        <v>0</v>
      </c>
      <c r="X22" s="203">
        <f t="shared" si="6"/>
        <v>9889</v>
      </c>
    </row>
    <row r="23" spans="1:24" ht="12.75" hidden="1" outlineLevel="1">
      <c r="A23" s="203" t="s">
        <v>2273</v>
      </c>
      <c r="C23" s="202" t="s">
        <v>1636</v>
      </c>
      <c r="D23" s="202" t="s">
        <v>1637</v>
      </c>
      <c r="E23" s="203">
        <v>0</v>
      </c>
      <c r="F23" s="203">
        <v>0</v>
      </c>
      <c r="G23" s="202">
        <f t="shared" si="0"/>
        <v>0</v>
      </c>
      <c r="H23" s="203">
        <v>8223.78</v>
      </c>
      <c r="I23" s="203">
        <v>0</v>
      </c>
      <c r="J23" s="203">
        <v>0</v>
      </c>
      <c r="K23" s="203">
        <f t="shared" si="1"/>
        <v>0</v>
      </c>
      <c r="L23" s="203">
        <v>0</v>
      </c>
      <c r="M23" s="203">
        <v>0</v>
      </c>
      <c r="N23" s="203">
        <f t="shared" si="2"/>
        <v>0</v>
      </c>
      <c r="O23" s="202">
        <v>0</v>
      </c>
      <c r="P23" s="202">
        <v>0</v>
      </c>
      <c r="Q23" s="202">
        <v>0</v>
      </c>
      <c r="R23" s="202">
        <v>0</v>
      </c>
      <c r="S23" s="202">
        <f t="shared" si="3"/>
        <v>0</v>
      </c>
      <c r="T23" s="202">
        <f t="shared" si="4"/>
        <v>8223.78</v>
      </c>
      <c r="U23" s="203">
        <v>0</v>
      </c>
      <c r="V23" s="203">
        <f t="shared" si="5"/>
        <v>8223.78</v>
      </c>
      <c r="W23" s="202">
        <v>269546.24</v>
      </c>
      <c r="X23" s="203">
        <f t="shared" si="6"/>
        <v>277770.02</v>
      </c>
    </row>
    <row r="24" spans="1:24" ht="12.75" hidden="1" outlineLevel="1">
      <c r="A24" s="203" t="s">
        <v>2274</v>
      </c>
      <c r="C24" s="202" t="s">
        <v>1638</v>
      </c>
      <c r="D24" s="202" t="s">
        <v>1639</v>
      </c>
      <c r="E24" s="203">
        <v>0</v>
      </c>
      <c r="F24" s="203">
        <v>0</v>
      </c>
      <c r="G24" s="202">
        <f t="shared" si="0"/>
        <v>0</v>
      </c>
      <c r="H24" s="203">
        <v>0</v>
      </c>
      <c r="I24" s="203">
        <v>0</v>
      </c>
      <c r="J24" s="203">
        <v>0</v>
      </c>
      <c r="K24" s="203">
        <f t="shared" si="1"/>
        <v>0</v>
      </c>
      <c r="L24" s="203">
        <v>0</v>
      </c>
      <c r="M24" s="203">
        <v>0</v>
      </c>
      <c r="N24" s="203">
        <f t="shared" si="2"/>
        <v>0</v>
      </c>
      <c r="O24" s="202">
        <v>0</v>
      </c>
      <c r="P24" s="202">
        <v>0</v>
      </c>
      <c r="Q24" s="202">
        <v>0</v>
      </c>
      <c r="R24" s="202">
        <v>0</v>
      </c>
      <c r="S24" s="202">
        <f t="shared" si="3"/>
        <v>0</v>
      </c>
      <c r="T24" s="202">
        <f t="shared" si="4"/>
        <v>0</v>
      </c>
      <c r="U24" s="203">
        <v>0</v>
      </c>
      <c r="V24" s="203">
        <f t="shared" si="5"/>
        <v>0</v>
      </c>
      <c r="W24" s="202">
        <v>43766.85</v>
      </c>
      <c r="X24" s="203">
        <f t="shared" si="6"/>
        <v>43766.85</v>
      </c>
    </row>
    <row r="25" spans="1:24" ht="12.75" hidden="1" outlineLevel="1">
      <c r="A25" s="203" t="s">
        <v>2275</v>
      </c>
      <c r="C25" s="202" t="s">
        <v>1640</v>
      </c>
      <c r="D25" s="202" t="s">
        <v>1641</v>
      </c>
      <c r="E25" s="203">
        <v>0</v>
      </c>
      <c r="F25" s="203">
        <v>0</v>
      </c>
      <c r="G25" s="202">
        <f t="shared" si="0"/>
        <v>0</v>
      </c>
      <c r="H25" s="203">
        <v>13863.44</v>
      </c>
      <c r="I25" s="203">
        <v>0</v>
      </c>
      <c r="J25" s="203">
        <v>0</v>
      </c>
      <c r="K25" s="203">
        <f t="shared" si="1"/>
        <v>0</v>
      </c>
      <c r="L25" s="203">
        <v>0</v>
      </c>
      <c r="M25" s="203">
        <v>0</v>
      </c>
      <c r="N25" s="203">
        <f t="shared" si="2"/>
        <v>0</v>
      </c>
      <c r="O25" s="202">
        <v>0</v>
      </c>
      <c r="P25" s="202">
        <v>0</v>
      </c>
      <c r="Q25" s="202">
        <v>0</v>
      </c>
      <c r="R25" s="202">
        <v>0</v>
      </c>
      <c r="S25" s="202">
        <f t="shared" si="3"/>
        <v>0</v>
      </c>
      <c r="T25" s="202">
        <f t="shared" si="4"/>
        <v>13863.44</v>
      </c>
      <c r="U25" s="203">
        <v>0</v>
      </c>
      <c r="V25" s="203">
        <f t="shared" si="5"/>
        <v>13863.44</v>
      </c>
      <c r="W25" s="202">
        <v>12459</v>
      </c>
      <c r="X25" s="203">
        <f t="shared" si="6"/>
        <v>26322.440000000002</v>
      </c>
    </row>
    <row r="26" spans="1:24" ht="12.75" hidden="1" outlineLevel="1">
      <c r="A26" s="203" t="s">
        <v>2276</v>
      </c>
      <c r="C26" s="202" t="s">
        <v>1642</v>
      </c>
      <c r="D26" s="202" t="s">
        <v>1643</v>
      </c>
      <c r="E26" s="203">
        <v>0</v>
      </c>
      <c r="F26" s="203">
        <v>0</v>
      </c>
      <c r="G26" s="202">
        <f t="shared" si="0"/>
        <v>0</v>
      </c>
      <c r="H26" s="203">
        <v>12740.52</v>
      </c>
      <c r="I26" s="203">
        <v>0</v>
      </c>
      <c r="J26" s="203">
        <v>0</v>
      </c>
      <c r="K26" s="203">
        <f t="shared" si="1"/>
        <v>0</v>
      </c>
      <c r="L26" s="203">
        <v>0</v>
      </c>
      <c r="M26" s="203">
        <v>0</v>
      </c>
      <c r="N26" s="203">
        <f t="shared" si="2"/>
        <v>0</v>
      </c>
      <c r="O26" s="202">
        <v>0</v>
      </c>
      <c r="P26" s="202">
        <v>0</v>
      </c>
      <c r="Q26" s="202">
        <v>0</v>
      </c>
      <c r="R26" s="202">
        <v>0</v>
      </c>
      <c r="S26" s="202">
        <f t="shared" si="3"/>
        <v>0</v>
      </c>
      <c r="T26" s="202">
        <f t="shared" si="4"/>
        <v>12740.52</v>
      </c>
      <c r="U26" s="203">
        <v>0</v>
      </c>
      <c r="V26" s="203">
        <f t="shared" si="5"/>
        <v>12740.52</v>
      </c>
      <c r="W26" s="202">
        <v>60347.4</v>
      </c>
      <c r="X26" s="203">
        <f t="shared" si="6"/>
        <v>73087.92</v>
      </c>
    </row>
    <row r="27" spans="1:25" ht="12" customHeight="1" collapsed="1">
      <c r="A27" s="205" t="s">
        <v>2277</v>
      </c>
      <c r="B27" s="204"/>
      <c r="C27" s="205" t="s">
        <v>1253</v>
      </c>
      <c r="D27" s="206"/>
      <c r="E27" s="183">
        <v>0</v>
      </c>
      <c r="F27" s="183">
        <v>5103546</v>
      </c>
      <c r="G27" s="101">
        <f>E27+F27</f>
        <v>5103546</v>
      </c>
      <c r="H27" s="101">
        <v>8068860.299999999</v>
      </c>
      <c r="I27" s="101">
        <v>0</v>
      </c>
      <c r="J27" s="101">
        <v>0</v>
      </c>
      <c r="K27" s="101">
        <f>J27+I27</f>
        <v>0</v>
      </c>
      <c r="L27" s="101">
        <v>0</v>
      </c>
      <c r="M27" s="101">
        <v>0</v>
      </c>
      <c r="N27" s="101">
        <f>L27+M27</f>
        <v>0</v>
      </c>
      <c r="O27" s="101">
        <v>0</v>
      </c>
      <c r="P27" s="101">
        <v>0</v>
      </c>
      <c r="Q27" s="101">
        <v>0</v>
      </c>
      <c r="R27" s="101">
        <v>0</v>
      </c>
      <c r="S27" s="101">
        <f>O27+P27+Q27+R27</f>
        <v>0</v>
      </c>
      <c r="T27" s="101">
        <f>G27+H27+K27+N27+S27</f>
        <v>13172406.299999999</v>
      </c>
      <c r="U27" s="183">
        <v>0</v>
      </c>
      <c r="V27" s="183">
        <f>T27+U27</f>
        <v>13172406.299999999</v>
      </c>
      <c r="W27" s="183">
        <v>1758386.23</v>
      </c>
      <c r="X27" s="183">
        <f>V27+W27</f>
        <v>14930792.53</v>
      </c>
      <c r="Y27" s="205"/>
    </row>
    <row r="28" spans="1:25" ht="15.75">
      <c r="A28" s="225"/>
      <c r="B28" s="208"/>
      <c r="C28" s="209" t="s">
        <v>1254</v>
      </c>
      <c r="D28" s="73"/>
      <c r="E28" s="151">
        <f aca="true" t="shared" si="7" ref="E28:X28">E15-E27</f>
        <v>0</v>
      </c>
      <c r="F28" s="151">
        <f>F15-F27</f>
        <v>58271648.73000001</v>
      </c>
      <c r="G28" s="103">
        <f t="shared" si="7"/>
        <v>58271648.73000001</v>
      </c>
      <c r="H28" s="103">
        <f t="shared" si="7"/>
        <v>-8068860.299999999</v>
      </c>
      <c r="I28" s="103">
        <f t="shared" si="7"/>
        <v>0</v>
      </c>
      <c r="J28" s="103">
        <f t="shared" si="7"/>
        <v>0</v>
      </c>
      <c r="K28" s="103">
        <f t="shared" si="7"/>
        <v>0</v>
      </c>
      <c r="L28" s="103">
        <f t="shared" si="7"/>
        <v>0</v>
      </c>
      <c r="M28" s="103">
        <f t="shared" si="7"/>
        <v>0</v>
      </c>
      <c r="N28" s="103">
        <f t="shared" si="7"/>
        <v>0</v>
      </c>
      <c r="O28" s="103">
        <f t="shared" si="7"/>
        <v>0</v>
      </c>
      <c r="P28" s="103">
        <f t="shared" si="7"/>
        <v>0</v>
      </c>
      <c r="Q28" s="103">
        <f t="shared" si="7"/>
        <v>0</v>
      </c>
      <c r="R28" s="103">
        <f t="shared" si="7"/>
        <v>0</v>
      </c>
      <c r="S28" s="103">
        <f t="shared" si="7"/>
        <v>0</v>
      </c>
      <c r="T28" s="103">
        <f t="shared" si="7"/>
        <v>50202788.430000015</v>
      </c>
      <c r="U28" s="151">
        <f>U15-U27</f>
        <v>0</v>
      </c>
      <c r="V28" s="151">
        <f t="shared" si="7"/>
        <v>50202788.430000015</v>
      </c>
      <c r="W28" s="151">
        <f t="shared" si="7"/>
        <v>-1758366.23</v>
      </c>
      <c r="X28" s="151">
        <f t="shared" si="7"/>
        <v>48444422.20000001</v>
      </c>
      <c r="Y28" s="223"/>
    </row>
    <row r="29" spans="2:24" ht="12" customHeight="1">
      <c r="B29" s="204"/>
      <c r="C29" s="205"/>
      <c r="D29" s="206"/>
      <c r="E29" s="183"/>
      <c r="F29" s="183"/>
      <c r="G29" s="101"/>
      <c r="H29" s="101"/>
      <c r="I29" s="101"/>
      <c r="J29" s="101"/>
      <c r="K29" s="101"/>
      <c r="L29" s="101"/>
      <c r="M29" s="101"/>
      <c r="N29" s="101"/>
      <c r="O29" s="101"/>
      <c r="P29" s="101"/>
      <c r="Q29" s="101"/>
      <c r="R29" s="101"/>
      <c r="S29" s="101"/>
      <c r="T29" s="101"/>
      <c r="U29" s="183"/>
      <c r="V29" s="183"/>
      <c r="W29" s="183"/>
      <c r="X29" s="183"/>
    </row>
    <row r="30" spans="1:25" ht="12.75">
      <c r="A30" s="205" t="s">
        <v>2278</v>
      </c>
      <c r="B30" s="204"/>
      <c r="C30" s="205" t="s">
        <v>1255</v>
      </c>
      <c r="D30" s="206"/>
      <c r="E30" s="183">
        <v>0</v>
      </c>
      <c r="F30" s="183">
        <v>0</v>
      </c>
      <c r="G30" s="101">
        <f aca="true" t="shared" si="8" ref="G30:G36">E30+F30</f>
        <v>0</v>
      </c>
      <c r="H30" s="101">
        <v>16687320.47</v>
      </c>
      <c r="I30" s="101">
        <v>0</v>
      </c>
      <c r="J30" s="101">
        <v>47106</v>
      </c>
      <c r="K30" s="101">
        <f aca="true" t="shared" si="9" ref="K30:K36">J30+I30</f>
        <v>47106</v>
      </c>
      <c r="L30" s="101">
        <v>0</v>
      </c>
      <c r="M30" s="101">
        <v>0</v>
      </c>
      <c r="N30" s="101">
        <f aca="true" t="shared" si="10" ref="N30:N36">L30+M30</f>
        <v>0</v>
      </c>
      <c r="O30" s="101">
        <v>0</v>
      </c>
      <c r="P30" s="101">
        <v>0</v>
      </c>
      <c r="Q30" s="101">
        <v>0</v>
      </c>
      <c r="R30" s="101">
        <v>0</v>
      </c>
      <c r="S30" s="101">
        <v>0</v>
      </c>
      <c r="T30" s="101">
        <f>G30+H30+K30+N30</f>
        <v>16734426.47</v>
      </c>
      <c r="U30" s="183">
        <v>0</v>
      </c>
      <c r="V30" s="183">
        <f aca="true" t="shared" si="11" ref="V30:V36">T30+U30</f>
        <v>16734426.47</v>
      </c>
      <c r="W30" s="183">
        <v>0</v>
      </c>
      <c r="X30" s="183">
        <f aca="true" t="shared" si="12" ref="X30:X36">V30+W30</f>
        <v>16734426.47</v>
      </c>
      <c r="Y30" s="205"/>
    </row>
    <row r="31" spans="1:25" ht="12.75">
      <c r="A31" s="205" t="s">
        <v>2279</v>
      </c>
      <c r="B31" s="204"/>
      <c r="C31" s="205" t="s">
        <v>1256</v>
      </c>
      <c r="D31" s="206"/>
      <c r="E31" s="183">
        <v>0</v>
      </c>
      <c r="F31" s="183">
        <v>0</v>
      </c>
      <c r="G31" s="101">
        <f t="shared" si="8"/>
        <v>0</v>
      </c>
      <c r="H31" s="101">
        <v>2265338.54</v>
      </c>
      <c r="I31" s="101">
        <v>0</v>
      </c>
      <c r="J31" s="101">
        <v>0</v>
      </c>
      <c r="K31" s="101">
        <f t="shared" si="9"/>
        <v>0</v>
      </c>
      <c r="L31" s="101">
        <v>0</v>
      </c>
      <c r="M31" s="101">
        <v>0</v>
      </c>
      <c r="N31" s="101">
        <f t="shared" si="10"/>
        <v>0</v>
      </c>
      <c r="O31" s="101">
        <v>0</v>
      </c>
      <c r="P31" s="101">
        <v>0</v>
      </c>
      <c r="Q31" s="101">
        <v>0</v>
      </c>
      <c r="R31" s="101">
        <v>0</v>
      </c>
      <c r="S31" s="101">
        <v>0</v>
      </c>
      <c r="T31" s="101">
        <f aca="true" t="shared" si="13" ref="T31:T36">G31+H31+K31+N31+S31</f>
        <v>2265338.54</v>
      </c>
      <c r="U31" s="183">
        <v>0</v>
      </c>
      <c r="V31" s="183">
        <f t="shared" si="11"/>
        <v>2265338.54</v>
      </c>
      <c r="W31" s="183">
        <v>0</v>
      </c>
      <c r="X31" s="183">
        <f t="shared" si="12"/>
        <v>2265338.54</v>
      </c>
      <c r="Y31" s="205"/>
    </row>
    <row r="32" spans="1:25" ht="12.75">
      <c r="A32" s="205" t="s">
        <v>2280</v>
      </c>
      <c r="B32" s="204"/>
      <c r="C32" s="205" t="s">
        <v>1257</v>
      </c>
      <c r="D32" s="206"/>
      <c r="E32" s="183">
        <v>0</v>
      </c>
      <c r="F32" s="183">
        <v>0</v>
      </c>
      <c r="G32" s="101">
        <f t="shared" si="8"/>
        <v>0</v>
      </c>
      <c r="H32" s="101">
        <v>4745280.27</v>
      </c>
      <c r="I32" s="101">
        <v>0</v>
      </c>
      <c r="J32" s="101">
        <v>0</v>
      </c>
      <c r="K32" s="101">
        <f t="shared" si="9"/>
        <v>0</v>
      </c>
      <c r="L32" s="101">
        <v>0</v>
      </c>
      <c r="M32" s="101">
        <v>0</v>
      </c>
      <c r="N32" s="101">
        <f t="shared" si="10"/>
        <v>0</v>
      </c>
      <c r="O32" s="101">
        <v>0</v>
      </c>
      <c r="P32" s="101">
        <v>0</v>
      </c>
      <c r="Q32" s="101">
        <v>0</v>
      </c>
      <c r="R32" s="101">
        <v>0</v>
      </c>
      <c r="S32" s="101">
        <v>0</v>
      </c>
      <c r="T32" s="101">
        <f t="shared" si="13"/>
        <v>4745280.27</v>
      </c>
      <c r="U32" s="183">
        <v>0</v>
      </c>
      <c r="V32" s="183">
        <f t="shared" si="11"/>
        <v>4745280.27</v>
      </c>
      <c r="W32" s="183">
        <v>0</v>
      </c>
      <c r="X32" s="183">
        <f t="shared" si="12"/>
        <v>4745280.27</v>
      </c>
      <c r="Y32" s="205"/>
    </row>
    <row r="33" spans="1:24" ht="12.75" hidden="1" outlineLevel="1">
      <c r="A33" s="203" t="s">
        <v>2281</v>
      </c>
      <c r="C33" s="202" t="s">
        <v>1644</v>
      </c>
      <c r="D33" s="202" t="s">
        <v>1645</v>
      </c>
      <c r="E33" s="203">
        <v>0</v>
      </c>
      <c r="F33" s="203">
        <v>0</v>
      </c>
      <c r="G33" s="210">
        <f t="shared" si="8"/>
        <v>0</v>
      </c>
      <c r="H33" s="211">
        <v>0</v>
      </c>
      <c r="I33" s="211">
        <v>0</v>
      </c>
      <c r="J33" s="211">
        <v>0</v>
      </c>
      <c r="K33" s="211">
        <f t="shared" si="9"/>
        <v>0</v>
      </c>
      <c r="L33" s="211">
        <v>0</v>
      </c>
      <c r="M33" s="211">
        <v>0</v>
      </c>
      <c r="N33" s="211">
        <f t="shared" si="10"/>
        <v>0</v>
      </c>
      <c r="O33" s="210">
        <v>0</v>
      </c>
      <c r="P33" s="210">
        <v>0</v>
      </c>
      <c r="Q33" s="210">
        <v>0</v>
      </c>
      <c r="R33" s="210">
        <v>0</v>
      </c>
      <c r="S33" s="210">
        <f>O33+P33+Q33+R33</f>
        <v>0</v>
      </c>
      <c r="T33" s="210">
        <f t="shared" si="13"/>
        <v>0</v>
      </c>
      <c r="U33" s="203">
        <v>0</v>
      </c>
      <c r="V33" s="203">
        <f t="shared" si="11"/>
        <v>0</v>
      </c>
      <c r="W33" s="202">
        <v>126.33</v>
      </c>
      <c r="X33" s="203">
        <f t="shared" si="12"/>
        <v>126.33</v>
      </c>
    </row>
    <row r="34" spans="1:24" ht="12.75" hidden="1" outlineLevel="1">
      <c r="A34" s="203" t="s">
        <v>2282</v>
      </c>
      <c r="C34" s="202" t="s">
        <v>1646</v>
      </c>
      <c r="D34" s="202" t="s">
        <v>1647</v>
      </c>
      <c r="E34" s="203">
        <v>0</v>
      </c>
      <c r="F34" s="203">
        <v>0</v>
      </c>
      <c r="G34" s="210">
        <f t="shared" si="8"/>
        <v>0</v>
      </c>
      <c r="H34" s="211">
        <v>0</v>
      </c>
      <c r="I34" s="211">
        <v>0</v>
      </c>
      <c r="J34" s="211">
        <v>0</v>
      </c>
      <c r="K34" s="211">
        <f t="shared" si="9"/>
        <v>0</v>
      </c>
      <c r="L34" s="211">
        <v>0</v>
      </c>
      <c r="M34" s="211">
        <v>0</v>
      </c>
      <c r="N34" s="211">
        <f t="shared" si="10"/>
        <v>0</v>
      </c>
      <c r="O34" s="210">
        <v>0</v>
      </c>
      <c r="P34" s="210">
        <v>0</v>
      </c>
      <c r="Q34" s="210">
        <v>0</v>
      </c>
      <c r="R34" s="210">
        <v>0</v>
      </c>
      <c r="S34" s="210">
        <f>O34+P34+Q34+R34</f>
        <v>0</v>
      </c>
      <c r="T34" s="210">
        <f t="shared" si="13"/>
        <v>0</v>
      </c>
      <c r="U34" s="203">
        <v>0</v>
      </c>
      <c r="V34" s="203">
        <f t="shared" si="11"/>
        <v>0</v>
      </c>
      <c r="W34" s="202">
        <v>2189.96</v>
      </c>
      <c r="X34" s="203">
        <f t="shared" si="12"/>
        <v>2189.96</v>
      </c>
    </row>
    <row r="35" spans="1:24" ht="12.75" hidden="1" outlineLevel="1">
      <c r="A35" s="203" t="s">
        <v>2283</v>
      </c>
      <c r="C35" s="202" t="s">
        <v>1648</v>
      </c>
      <c r="D35" s="202" t="s">
        <v>1649</v>
      </c>
      <c r="E35" s="203">
        <v>0</v>
      </c>
      <c r="F35" s="203">
        <v>0</v>
      </c>
      <c r="G35" s="210">
        <f t="shared" si="8"/>
        <v>0</v>
      </c>
      <c r="H35" s="211">
        <v>0</v>
      </c>
      <c r="I35" s="211">
        <v>0</v>
      </c>
      <c r="J35" s="211">
        <v>0</v>
      </c>
      <c r="K35" s="211">
        <f t="shared" si="9"/>
        <v>0</v>
      </c>
      <c r="L35" s="211">
        <v>0</v>
      </c>
      <c r="M35" s="211">
        <v>0</v>
      </c>
      <c r="N35" s="211">
        <f t="shared" si="10"/>
        <v>0</v>
      </c>
      <c r="O35" s="210">
        <v>0</v>
      </c>
      <c r="P35" s="210">
        <v>0</v>
      </c>
      <c r="Q35" s="210">
        <v>0</v>
      </c>
      <c r="R35" s="210">
        <v>0</v>
      </c>
      <c r="S35" s="210">
        <f>O35+P35+Q35+R35</f>
        <v>0</v>
      </c>
      <c r="T35" s="210">
        <f t="shared" si="13"/>
        <v>0</v>
      </c>
      <c r="U35" s="203">
        <v>0</v>
      </c>
      <c r="V35" s="203">
        <f t="shared" si="11"/>
        <v>0</v>
      </c>
      <c r="W35" s="202">
        <v>3597</v>
      </c>
      <c r="X35" s="203">
        <f t="shared" si="12"/>
        <v>3597</v>
      </c>
    </row>
    <row r="36" spans="1:25" ht="12.75" collapsed="1">
      <c r="A36" s="205" t="s">
        <v>2284</v>
      </c>
      <c r="B36" s="204"/>
      <c r="C36" s="205" t="s">
        <v>1650</v>
      </c>
      <c r="D36" s="206"/>
      <c r="E36" s="183">
        <v>0</v>
      </c>
      <c r="F36" s="183">
        <v>781435.8</v>
      </c>
      <c r="G36" s="101">
        <f t="shared" si="8"/>
        <v>781435.8</v>
      </c>
      <c r="H36" s="101">
        <v>0</v>
      </c>
      <c r="I36" s="101">
        <v>0</v>
      </c>
      <c r="J36" s="101">
        <v>0</v>
      </c>
      <c r="K36" s="101">
        <f t="shared" si="9"/>
        <v>0</v>
      </c>
      <c r="L36" s="101">
        <v>0</v>
      </c>
      <c r="M36" s="101">
        <v>0</v>
      </c>
      <c r="N36" s="101">
        <f t="shared" si="10"/>
        <v>0</v>
      </c>
      <c r="O36" s="101">
        <v>0</v>
      </c>
      <c r="P36" s="101">
        <v>0</v>
      </c>
      <c r="Q36" s="101">
        <v>0</v>
      </c>
      <c r="R36" s="101">
        <v>0</v>
      </c>
      <c r="S36" s="101">
        <f>O36+P36+Q36+R36</f>
        <v>0</v>
      </c>
      <c r="T36" s="101">
        <f t="shared" si="13"/>
        <v>781435.8</v>
      </c>
      <c r="U36" s="183">
        <v>0</v>
      </c>
      <c r="V36" s="183">
        <f t="shared" si="11"/>
        <v>781435.8</v>
      </c>
      <c r="W36" s="183">
        <v>5913.29</v>
      </c>
      <c r="X36" s="183">
        <f t="shared" si="12"/>
        <v>787349.0900000001</v>
      </c>
      <c r="Y36" s="205"/>
    </row>
    <row r="37" spans="1:25" ht="12.75">
      <c r="A37" s="205"/>
      <c r="B37" s="204"/>
      <c r="C37" s="205" t="s">
        <v>1651</v>
      </c>
      <c r="D37" s="206"/>
      <c r="E37" s="183"/>
      <c r="F37" s="183"/>
      <c r="G37" s="101"/>
      <c r="H37" s="101"/>
      <c r="I37" s="101"/>
      <c r="J37" s="101"/>
      <c r="K37" s="101"/>
      <c r="L37" s="101"/>
      <c r="M37" s="101"/>
      <c r="N37" s="101"/>
      <c r="O37" s="101"/>
      <c r="P37" s="101"/>
      <c r="Q37" s="101"/>
      <c r="R37" s="101"/>
      <c r="S37" s="101"/>
      <c r="T37" s="101"/>
      <c r="U37" s="183"/>
      <c r="V37" s="183"/>
      <c r="W37" s="183"/>
      <c r="X37" s="183"/>
      <c r="Y37" s="205"/>
    </row>
    <row r="38" spans="1:25" ht="12.75">
      <c r="A38" s="205"/>
      <c r="B38" s="204"/>
      <c r="C38" s="205" t="s">
        <v>1652</v>
      </c>
      <c r="D38" s="206"/>
      <c r="E38" s="183">
        <v>0</v>
      </c>
      <c r="F38" s="183">
        <v>0</v>
      </c>
      <c r="G38" s="101">
        <f>E38+F38</f>
        <v>0</v>
      </c>
      <c r="H38" s="101">
        <v>0</v>
      </c>
      <c r="I38" s="101">
        <v>0</v>
      </c>
      <c r="J38" s="101">
        <v>0</v>
      </c>
      <c r="K38" s="101">
        <f>J38+I38</f>
        <v>0</v>
      </c>
      <c r="L38" s="101">
        <v>0</v>
      </c>
      <c r="M38" s="101">
        <v>0</v>
      </c>
      <c r="N38" s="101">
        <f>L38+M38</f>
        <v>0</v>
      </c>
      <c r="O38" s="101">
        <v>0</v>
      </c>
      <c r="P38" s="101">
        <v>0</v>
      </c>
      <c r="Q38" s="101">
        <v>0</v>
      </c>
      <c r="R38" s="101">
        <v>0</v>
      </c>
      <c r="S38" s="101">
        <f>O38+P38+Q38+R38</f>
        <v>0</v>
      </c>
      <c r="T38" s="101">
        <f>G38+H38+K38+N38+S38</f>
        <v>0</v>
      </c>
      <c r="U38" s="183">
        <v>0</v>
      </c>
      <c r="V38" s="183">
        <f>T38+U38</f>
        <v>0</v>
      </c>
      <c r="W38" s="183">
        <v>0</v>
      </c>
      <c r="X38" s="183">
        <f>V38+W38</f>
        <v>0</v>
      </c>
      <c r="Y38" s="205"/>
    </row>
    <row r="39" spans="1:25" ht="12.75">
      <c r="A39" s="205"/>
      <c r="B39" s="204"/>
      <c r="C39" s="205" t="s">
        <v>1260</v>
      </c>
      <c r="D39" s="206"/>
      <c r="E39" s="183">
        <v>0</v>
      </c>
      <c r="F39" s="183">
        <v>2672308.23</v>
      </c>
      <c r="G39" s="101">
        <f>E39+F39</f>
        <v>2672308.23</v>
      </c>
      <c r="H39" s="101">
        <v>0</v>
      </c>
      <c r="I39" s="101">
        <v>0</v>
      </c>
      <c r="J39" s="101">
        <v>0</v>
      </c>
      <c r="K39" s="101">
        <f>J39+I39</f>
        <v>0</v>
      </c>
      <c r="L39" s="101">
        <v>0</v>
      </c>
      <c r="M39" s="101">
        <v>0</v>
      </c>
      <c r="N39" s="101">
        <f>L39+M39</f>
        <v>0</v>
      </c>
      <c r="O39" s="101">
        <v>0</v>
      </c>
      <c r="P39" s="101">
        <v>0</v>
      </c>
      <c r="Q39" s="101">
        <v>0</v>
      </c>
      <c r="R39" s="101">
        <v>0</v>
      </c>
      <c r="S39" s="101">
        <f>O39+P39+Q39+R39</f>
        <v>0</v>
      </c>
      <c r="T39" s="101">
        <f>G39+H39+K39+N39+S39</f>
        <v>2672308.23</v>
      </c>
      <c r="U39" s="183">
        <v>0</v>
      </c>
      <c r="V39" s="183">
        <f>T39+U39</f>
        <v>2672308.23</v>
      </c>
      <c r="W39" s="183">
        <v>0</v>
      </c>
      <c r="X39" s="183">
        <f>V39+W39</f>
        <v>2672308.23</v>
      </c>
      <c r="Y39" s="205"/>
    </row>
    <row r="40" spans="1:25" ht="12.75">
      <c r="A40" s="205"/>
      <c r="B40" s="204"/>
      <c r="C40" s="205" t="s">
        <v>1261</v>
      </c>
      <c r="D40" s="206"/>
      <c r="E40" s="183">
        <v>0</v>
      </c>
      <c r="F40" s="183">
        <v>6535843.7</v>
      </c>
      <c r="G40" s="101">
        <f>E40+F40</f>
        <v>6535843.7</v>
      </c>
      <c r="H40" s="101">
        <v>0</v>
      </c>
      <c r="I40" s="101">
        <v>0</v>
      </c>
      <c r="J40" s="101">
        <v>0</v>
      </c>
      <c r="K40" s="101">
        <f>J40+I40</f>
        <v>0</v>
      </c>
      <c r="L40" s="101">
        <v>0</v>
      </c>
      <c r="M40" s="101">
        <v>0</v>
      </c>
      <c r="N40" s="101">
        <f>L40+M40</f>
        <v>0</v>
      </c>
      <c r="O40" s="101">
        <v>0</v>
      </c>
      <c r="P40" s="101">
        <v>0</v>
      </c>
      <c r="Q40" s="101">
        <v>0</v>
      </c>
      <c r="R40" s="101">
        <v>0</v>
      </c>
      <c r="S40" s="101">
        <f>O40+P40+Q40+R40</f>
        <v>0</v>
      </c>
      <c r="T40" s="101">
        <f>G40+H40+K40+N40+S40</f>
        <v>6535843.7</v>
      </c>
      <c r="U40" s="183">
        <v>0</v>
      </c>
      <c r="V40" s="183">
        <f>T40+U40</f>
        <v>6535843.7</v>
      </c>
      <c r="W40" s="183">
        <v>0</v>
      </c>
      <c r="X40" s="183">
        <f>V40+W40</f>
        <v>6535843.7</v>
      </c>
      <c r="Y40" s="205"/>
    </row>
    <row r="41" spans="1:25" ht="12.75">
      <c r="A41" s="205" t="s">
        <v>2285</v>
      </c>
      <c r="B41" s="204"/>
      <c r="C41" s="205" t="s">
        <v>1653</v>
      </c>
      <c r="D41" s="206"/>
      <c r="E41" s="183">
        <v>0</v>
      </c>
      <c r="F41" s="183">
        <v>150228.27</v>
      </c>
      <c r="G41" s="101">
        <f>E41+F41</f>
        <v>150228.27</v>
      </c>
      <c r="H41" s="101">
        <v>0</v>
      </c>
      <c r="I41" s="101">
        <v>0</v>
      </c>
      <c r="J41" s="101">
        <v>0</v>
      </c>
      <c r="K41" s="101">
        <f>J41+I41</f>
        <v>0</v>
      </c>
      <c r="L41" s="101">
        <v>0</v>
      </c>
      <c r="M41" s="101">
        <v>0</v>
      </c>
      <c r="N41" s="101">
        <f>L41+M41</f>
        <v>0</v>
      </c>
      <c r="O41" s="101">
        <v>0</v>
      </c>
      <c r="P41" s="101">
        <v>0</v>
      </c>
      <c r="Q41" s="101">
        <v>0</v>
      </c>
      <c r="R41" s="101">
        <v>0</v>
      </c>
      <c r="S41" s="101">
        <f>O41+P41+Q41+R41</f>
        <v>0</v>
      </c>
      <c r="T41" s="101">
        <f>G41+H41+K41+N41+S41</f>
        <v>150228.27</v>
      </c>
      <c r="U41" s="183">
        <v>0</v>
      </c>
      <c r="V41" s="183">
        <f>T41+U41</f>
        <v>150228.27</v>
      </c>
      <c r="W41" s="183">
        <v>0</v>
      </c>
      <c r="X41" s="183">
        <f>V41+W41</f>
        <v>150228.27</v>
      </c>
      <c r="Y41" s="205"/>
    </row>
    <row r="42" spans="1:25" ht="12.75">
      <c r="A42" s="205"/>
      <c r="B42" s="204"/>
      <c r="C42" s="205" t="s">
        <v>1654</v>
      </c>
      <c r="D42" s="206"/>
      <c r="E42" s="183">
        <v>0</v>
      </c>
      <c r="F42" s="183">
        <v>12810731.53</v>
      </c>
      <c r="G42" s="101">
        <f>E42+F42</f>
        <v>12810731.53</v>
      </c>
      <c r="H42" s="101">
        <v>0</v>
      </c>
      <c r="I42" s="101">
        <v>0</v>
      </c>
      <c r="J42" s="101">
        <v>0</v>
      </c>
      <c r="K42" s="101">
        <f>J42+I42</f>
        <v>0</v>
      </c>
      <c r="L42" s="101">
        <v>0</v>
      </c>
      <c r="M42" s="101">
        <v>0</v>
      </c>
      <c r="N42" s="101">
        <f>L42+M42</f>
        <v>0</v>
      </c>
      <c r="O42" s="101">
        <v>0</v>
      </c>
      <c r="P42" s="101">
        <v>0</v>
      </c>
      <c r="Q42" s="101">
        <v>0</v>
      </c>
      <c r="R42" s="101">
        <v>0</v>
      </c>
      <c r="S42" s="101">
        <f>O42+P42+Q42+R42</f>
        <v>0</v>
      </c>
      <c r="T42" s="101">
        <f>G42+H42+K42+N42+S42</f>
        <v>12810731.53</v>
      </c>
      <c r="U42" s="183">
        <v>0</v>
      </c>
      <c r="V42" s="183">
        <f>T42+U42</f>
        <v>12810731.53</v>
      </c>
      <c r="W42" s="183">
        <v>0</v>
      </c>
      <c r="X42" s="183">
        <f>V42+W42</f>
        <v>12810731.53</v>
      </c>
      <c r="Y42" s="205"/>
    </row>
    <row r="43" spans="1:24" ht="12.75" hidden="1" outlineLevel="1">
      <c r="A43" s="203" t="s">
        <v>2286</v>
      </c>
      <c r="C43" s="202" t="s">
        <v>1655</v>
      </c>
      <c r="D43" s="202" t="s">
        <v>1656</v>
      </c>
      <c r="E43" s="203">
        <v>0</v>
      </c>
      <c r="F43" s="203">
        <v>0</v>
      </c>
      <c r="G43" s="210">
        <f aca="true" t="shared" si="14" ref="G43:G54">E43+F43</f>
        <v>0</v>
      </c>
      <c r="H43" s="211">
        <v>0</v>
      </c>
      <c r="I43" s="211">
        <v>1037.5</v>
      </c>
      <c r="J43" s="211">
        <v>43158.59</v>
      </c>
      <c r="K43" s="211">
        <f aca="true" t="shared" si="15" ref="K43:K54">J43+I43</f>
        <v>44196.09</v>
      </c>
      <c r="L43" s="211">
        <v>0</v>
      </c>
      <c r="M43" s="211">
        <v>0</v>
      </c>
      <c r="N43" s="211">
        <f aca="true" t="shared" si="16" ref="N43:N54">L43+M43</f>
        <v>0</v>
      </c>
      <c r="O43" s="210">
        <v>0</v>
      </c>
      <c r="P43" s="210">
        <v>0</v>
      </c>
      <c r="Q43" s="210">
        <v>0</v>
      </c>
      <c r="R43" s="210">
        <v>0</v>
      </c>
      <c r="S43" s="210">
        <f aca="true" t="shared" si="17" ref="S43:S54">O43+P43+Q43+R43</f>
        <v>0</v>
      </c>
      <c r="T43" s="210">
        <f aca="true" t="shared" si="18" ref="T43:T54">G43+H43+K43+N43+S43</f>
        <v>44196.09</v>
      </c>
      <c r="U43" s="203">
        <v>0</v>
      </c>
      <c r="V43" s="203">
        <f aca="true" t="shared" si="19" ref="V43:V54">T43+U43</f>
        <v>44196.09</v>
      </c>
      <c r="W43" s="202">
        <v>0</v>
      </c>
      <c r="X43" s="203">
        <f aca="true" t="shared" si="20" ref="X43:X54">V43+W43</f>
        <v>44196.09</v>
      </c>
    </row>
    <row r="44" spans="1:24" ht="12.75" hidden="1" outlineLevel="1">
      <c r="A44" s="203" t="s">
        <v>2287</v>
      </c>
      <c r="C44" s="202" t="s">
        <v>1657</v>
      </c>
      <c r="D44" s="202" t="s">
        <v>1658</v>
      </c>
      <c r="E44" s="203">
        <v>0</v>
      </c>
      <c r="F44" s="203">
        <v>0</v>
      </c>
      <c r="G44" s="210">
        <f t="shared" si="14"/>
        <v>0</v>
      </c>
      <c r="H44" s="211">
        <v>0</v>
      </c>
      <c r="I44" s="211">
        <v>0</v>
      </c>
      <c r="J44" s="211">
        <v>13213.58</v>
      </c>
      <c r="K44" s="211">
        <f t="shared" si="15"/>
        <v>13213.58</v>
      </c>
      <c r="L44" s="211">
        <v>0</v>
      </c>
      <c r="M44" s="211">
        <v>0</v>
      </c>
      <c r="N44" s="211">
        <f t="shared" si="16"/>
        <v>0</v>
      </c>
      <c r="O44" s="210">
        <v>0</v>
      </c>
      <c r="P44" s="210">
        <v>0</v>
      </c>
      <c r="Q44" s="210">
        <v>0</v>
      </c>
      <c r="R44" s="210">
        <v>0</v>
      </c>
      <c r="S44" s="210">
        <f t="shared" si="17"/>
        <v>0</v>
      </c>
      <c r="T44" s="210">
        <f t="shared" si="18"/>
        <v>13213.58</v>
      </c>
      <c r="U44" s="203">
        <v>0</v>
      </c>
      <c r="V44" s="203">
        <f t="shared" si="19"/>
        <v>13213.58</v>
      </c>
      <c r="W44" s="202">
        <v>0</v>
      </c>
      <c r="X44" s="203">
        <f t="shared" si="20"/>
        <v>13213.58</v>
      </c>
    </row>
    <row r="45" spans="1:24" ht="12.75" hidden="1" outlineLevel="1">
      <c r="A45" s="203" t="s">
        <v>2288</v>
      </c>
      <c r="C45" s="202" t="s">
        <v>1659</v>
      </c>
      <c r="D45" s="202" t="s">
        <v>1660</v>
      </c>
      <c r="E45" s="203">
        <v>0</v>
      </c>
      <c r="F45" s="203">
        <v>0</v>
      </c>
      <c r="G45" s="210">
        <f t="shared" si="14"/>
        <v>0</v>
      </c>
      <c r="H45" s="211">
        <v>0</v>
      </c>
      <c r="I45" s="211">
        <v>0</v>
      </c>
      <c r="J45" s="211">
        <v>2132.5</v>
      </c>
      <c r="K45" s="211">
        <f t="shared" si="15"/>
        <v>2132.5</v>
      </c>
      <c r="L45" s="211">
        <v>0</v>
      </c>
      <c r="M45" s="211">
        <v>0</v>
      </c>
      <c r="N45" s="211">
        <f t="shared" si="16"/>
        <v>0</v>
      </c>
      <c r="O45" s="210">
        <v>0</v>
      </c>
      <c r="P45" s="210">
        <v>0</v>
      </c>
      <c r="Q45" s="210">
        <v>0</v>
      </c>
      <c r="R45" s="210">
        <v>0</v>
      </c>
      <c r="S45" s="210">
        <f t="shared" si="17"/>
        <v>0</v>
      </c>
      <c r="T45" s="210">
        <f t="shared" si="18"/>
        <v>2132.5</v>
      </c>
      <c r="U45" s="203">
        <v>0</v>
      </c>
      <c r="V45" s="203">
        <f t="shared" si="19"/>
        <v>2132.5</v>
      </c>
      <c r="W45" s="202">
        <v>0</v>
      </c>
      <c r="X45" s="203">
        <f t="shared" si="20"/>
        <v>2132.5</v>
      </c>
    </row>
    <row r="46" spans="1:24" ht="12.75" hidden="1" outlineLevel="1">
      <c r="A46" s="203" t="s">
        <v>2289</v>
      </c>
      <c r="C46" s="202" t="s">
        <v>1661</v>
      </c>
      <c r="D46" s="202" t="s">
        <v>1662</v>
      </c>
      <c r="E46" s="203">
        <v>0</v>
      </c>
      <c r="F46" s="203">
        <v>0</v>
      </c>
      <c r="G46" s="210">
        <f t="shared" si="14"/>
        <v>0</v>
      </c>
      <c r="H46" s="211">
        <v>0</v>
      </c>
      <c r="I46" s="211">
        <v>0</v>
      </c>
      <c r="J46" s="211">
        <v>2810</v>
      </c>
      <c r="K46" s="211">
        <f t="shared" si="15"/>
        <v>2810</v>
      </c>
      <c r="L46" s="211">
        <v>0</v>
      </c>
      <c r="M46" s="211">
        <v>0</v>
      </c>
      <c r="N46" s="211">
        <f t="shared" si="16"/>
        <v>0</v>
      </c>
      <c r="O46" s="210">
        <v>0</v>
      </c>
      <c r="P46" s="210">
        <v>0</v>
      </c>
      <c r="Q46" s="210">
        <v>0</v>
      </c>
      <c r="R46" s="210">
        <v>0</v>
      </c>
      <c r="S46" s="210">
        <f t="shared" si="17"/>
        <v>0</v>
      </c>
      <c r="T46" s="210">
        <f t="shared" si="18"/>
        <v>2810</v>
      </c>
      <c r="U46" s="203">
        <v>0</v>
      </c>
      <c r="V46" s="203">
        <f t="shared" si="19"/>
        <v>2810</v>
      </c>
      <c r="W46" s="202">
        <v>0</v>
      </c>
      <c r="X46" s="203">
        <f t="shared" si="20"/>
        <v>2810</v>
      </c>
    </row>
    <row r="47" spans="1:24" ht="12.75" hidden="1" outlineLevel="1">
      <c r="A47" s="203" t="s">
        <v>2290</v>
      </c>
      <c r="C47" s="202" t="s">
        <v>1663</v>
      </c>
      <c r="D47" s="202" t="s">
        <v>1664</v>
      </c>
      <c r="E47" s="203">
        <v>0</v>
      </c>
      <c r="F47" s="203">
        <v>0</v>
      </c>
      <c r="G47" s="210">
        <f t="shared" si="14"/>
        <v>0</v>
      </c>
      <c r="H47" s="211">
        <v>0</v>
      </c>
      <c r="I47" s="211">
        <v>0</v>
      </c>
      <c r="J47" s="211">
        <v>4780.1</v>
      </c>
      <c r="K47" s="211">
        <f t="shared" si="15"/>
        <v>4780.1</v>
      </c>
      <c r="L47" s="211">
        <v>0</v>
      </c>
      <c r="M47" s="211">
        <v>0</v>
      </c>
      <c r="N47" s="211">
        <f t="shared" si="16"/>
        <v>0</v>
      </c>
      <c r="O47" s="210">
        <v>0</v>
      </c>
      <c r="P47" s="210">
        <v>0</v>
      </c>
      <c r="Q47" s="210">
        <v>0</v>
      </c>
      <c r="R47" s="210">
        <v>0</v>
      </c>
      <c r="S47" s="210">
        <f t="shared" si="17"/>
        <v>0</v>
      </c>
      <c r="T47" s="210">
        <f t="shared" si="18"/>
        <v>4780.1</v>
      </c>
      <c r="U47" s="203">
        <v>0</v>
      </c>
      <c r="V47" s="203">
        <f t="shared" si="19"/>
        <v>4780.1</v>
      </c>
      <c r="W47" s="202">
        <v>0</v>
      </c>
      <c r="X47" s="203">
        <f t="shared" si="20"/>
        <v>4780.1</v>
      </c>
    </row>
    <row r="48" spans="1:24" ht="12.75" hidden="1" outlineLevel="1">
      <c r="A48" s="203" t="s">
        <v>2291</v>
      </c>
      <c r="C48" s="202" t="s">
        <v>1665</v>
      </c>
      <c r="D48" s="202" t="s">
        <v>1666</v>
      </c>
      <c r="E48" s="203">
        <v>0</v>
      </c>
      <c r="F48" s="203">
        <v>0</v>
      </c>
      <c r="G48" s="210">
        <f t="shared" si="14"/>
        <v>0</v>
      </c>
      <c r="H48" s="211">
        <v>0</v>
      </c>
      <c r="I48" s="211">
        <v>0</v>
      </c>
      <c r="J48" s="211">
        <v>4845</v>
      </c>
      <c r="K48" s="211">
        <f t="shared" si="15"/>
        <v>4845</v>
      </c>
      <c r="L48" s="211">
        <v>0</v>
      </c>
      <c r="M48" s="211">
        <v>0</v>
      </c>
      <c r="N48" s="211">
        <f t="shared" si="16"/>
        <v>0</v>
      </c>
      <c r="O48" s="210">
        <v>0</v>
      </c>
      <c r="P48" s="210">
        <v>0</v>
      </c>
      <c r="Q48" s="210">
        <v>0</v>
      </c>
      <c r="R48" s="210">
        <v>0</v>
      </c>
      <c r="S48" s="210">
        <f t="shared" si="17"/>
        <v>0</v>
      </c>
      <c r="T48" s="210">
        <f t="shared" si="18"/>
        <v>4845</v>
      </c>
      <c r="U48" s="203">
        <v>0</v>
      </c>
      <c r="V48" s="203">
        <f t="shared" si="19"/>
        <v>4845</v>
      </c>
      <c r="W48" s="202">
        <v>0</v>
      </c>
      <c r="X48" s="203">
        <f t="shared" si="20"/>
        <v>4845</v>
      </c>
    </row>
    <row r="49" spans="1:24" ht="12.75" hidden="1" outlineLevel="1">
      <c r="A49" s="203" t="s">
        <v>2292</v>
      </c>
      <c r="C49" s="202" t="s">
        <v>1667</v>
      </c>
      <c r="D49" s="202" t="s">
        <v>1668</v>
      </c>
      <c r="E49" s="203">
        <v>0</v>
      </c>
      <c r="F49" s="203">
        <v>0</v>
      </c>
      <c r="G49" s="210">
        <f t="shared" si="14"/>
        <v>0</v>
      </c>
      <c r="H49" s="211">
        <v>0</v>
      </c>
      <c r="I49" s="211">
        <v>4038.17</v>
      </c>
      <c r="J49" s="211">
        <v>34986.69</v>
      </c>
      <c r="K49" s="211">
        <f t="shared" si="15"/>
        <v>39024.86</v>
      </c>
      <c r="L49" s="211">
        <v>0</v>
      </c>
      <c r="M49" s="211">
        <v>0</v>
      </c>
      <c r="N49" s="211">
        <f t="shared" si="16"/>
        <v>0</v>
      </c>
      <c r="O49" s="210">
        <v>0</v>
      </c>
      <c r="P49" s="210">
        <v>0</v>
      </c>
      <c r="Q49" s="210">
        <v>0</v>
      </c>
      <c r="R49" s="210">
        <v>0</v>
      </c>
      <c r="S49" s="210">
        <f t="shared" si="17"/>
        <v>0</v>
      </c>
      <c r="T49" s="210">
        <f t="shared" si="18"/>
        <v>39024.86</v>
      </c>
      <c r="U49" s="203">
        <v>0</v>
      </c>
      <c r="V49" s="203">
        <f t="shared" si="19"/>
        <v>39024.86</v>
      </c>
      <c r="W49" s="202">
        <v>0</v>
      </c>
      <c r="X49" s="203">
        <f t="shared" si="20"/>
        <v>39024.86</v>
      </c>
    </row>
    <row r="50" spans="1:24" ht="12.75" hidden="1" outlineLevel="1">
      <c r="A50" s="203" t="s">
        <v>2293</v>
      </c>
      <c r="C50" s="202" t="s">
        <v>1669</v>
      </c>
      <c r="D50" s="202" t="s">
        <v>1670</v>
      </c>
      <c r="E50" s="203">
        <v>0</v>
      </c>
      <c r="F50" s="203">
        <v>0</v>
      </c>
      <c r="G50" s="210">
        <f t="shared" si="14"/>
        <v>0</v>
      </c>
      <c r="H50" s="211">
        <v>0</v>
      </c>
      <c r="I50" s="211">
        <v>0</v>
      </c>
      <c r="J50" s="211">
        <v>-13213.58</v>
      </c>
      <c r="K50" s="211">
        <f t="shared" si="15"/>
        <v>-13213.58</v>
      </c>
      <c r="L50" s="211">
        <v>0</v>
      </c>
      <c r="M50" s="211">
        <v>0</v>
      </c>
      <c r="N50" s="211">
        <f t="shared" si="16"/>
        <v>0</v>
      </c>
      <c r="O50" s="210">
        <v>0</v>
      </c>
      <c r="P50" s="210">
        <v>0</v>
      </c>
      <c r="Q50" s="210">
        <v>0</v>
      </c>
      <c r="R50" s="210">
        <v>0</v>
      </c>
      <c r="S50" s="210">
        <f t="shared" si="17"/>
        <v>0</v>
      </c>
      <c r="T50" s="210">
        <f t="shared" si="18"/>
        <v>-13213.58</v>
      </c>
      <c r="U50" s="203">
        <v>0</v>
      </c>
      <c r="V50" s="203">
        <f t="shared" si="19"/>
        <v>-13213.58</v>
      </c>
      <c r="W50" s="202">
        <v>0</v>
      </c>
      <c r="X50" s="203">
        <f t="shared" si="20"/>
        <v>-13213.58</v>
      </c>
    </row>
    <row r="51" spans="1:24" ht="12.75" hidden="1" outlineLevel="1">
      <c r="A51" s="203" t="s">
        <v>2294</v>
      </c>
      <c r="C51" s="202" t="s">
        <v>1671</v>
      </c>
      <c r="D51" s="202" t="s">
        <v>1672</v>
      </c>
      <c r="E51" s="203">
        <v>0</v>
      </c>
      <c r="F51" s="203">
        <v>0</v>
      </c>
      <c r="G51" s="210">
        <f t="shared" si="14"/>
        <v>0</v>
      </c>
      <c r="H51" s="211">
        <v>0</v>
      </c>
      <c r="I51" s="211">
        <v>0</v>
      </c>
      <c r="J51" s="211">
        <v>-2132.5</v>
      </c>
      <c r="K51" s="211">
        <f t="shared" si="15"/>
        <v>-2132.5</v>
      </c>
      <c r="L51" s="211">
        <v>0</v>
      </c>
      <c r="M51" s="211">
        <v>0</v>
      </c>
      <c r="N51" s="211">
        <f t="shared" si="16"/>
        <v>0</v>
      </c>
      <c r="O51" s="210">
        <v>0</v>
      </c>
      <c r="P51" s="210">
        <v>0</v>
      </c>
      <c r="Q51" s="210">
        <v>0</v>
      </c>
      <c r="R51" s="210">
        <v>0</v>
      </c>
      <c r="S51" s="210">
        <f t="shared" si="17"/>
        <v>0</v>
      </c>
      <c r="T51" s="210">
        <f t="shared" si="18"/>
        <v>-2132.5</v>
      </c>
      <c r="U51" s="203">
        <v>0</v>
      </c>
      <c r="V51" s="203">
        <f t="shared" si="19"/>
        <v>-2132.5</v>
      </c>
      <c r="W51" s="202">
        <v>0</v>
      </c>
      <c r="X51" s="203">
        <f t="shared" si="20"/>
        <v>-2132.5</v>
      </c>
    </row>
    <row r="52" spans="1:24" ht="12.75" hidden="1" outlineLevel="1">
      <c r="A52" s="203" t="s">
        <v>2295</v>
      </c>
      <c r="C52" s="202" t="s">
        <v>1673</v>
      </c>
      <c r="D52" s="202" t="s">
        <v>1674</v>
      </c>
      <c r="E52" s="203">
        <v>0</v>
      </c>
      <c r="F52" s="203">
        <v>0</v>
      </c>
      <c r="G52" s="210">
        <f t="shared" si="14"/>
        <v>0</v>
      </c>
      <c r="H52" s="211">
        <v>0</v>
      </c>
      <c r="I52" s="211">
        <v>0</v>
      </c>
      <c r="J52" s="211">
        <v>-2810</v>
      </c>
      <c r="K52" s="211">
        <f t="shared" si="15"/>
        <v>-2810</v>
      </c>
      <c r="L52" s="211">
        <v>0</v>
      </c>
      <c r="M52" s="211">
        <v>0</v>
      </c>
      <c r="N52" s="211">
        <f t="shared" si="16"/>
        <v>0</v>
      </c>
      <c r="O52" s="210">
        <v>0</v>
      </c>
      <c r="P52" s="210">
        <v>0</v>
      </c>
      <c r="Q52" s="210">
        <v>0</v>
      </c>
      <c r="R52" s="210">
        <v>0</v>
      </c>
      <c r="S52" s="210">
        <f t="shared" si="17"/>
        <v>0</v>
      </c>
      <c r="T52" s="210">
        <f t="shared" si="18"/>
        <v>-2810</v>
      </c>
      <c r="U52" s="203">
        <v>0</v>
      </c>
      <c r="V52" s="203">
        <f t="shared" si="19"/>
        <v>-2810</v>
      </c>
      <c r="W52" s="202">
        <v>0</v>
      </c>
      <c r="X52" s="203">
        <f t="shared" si="20"/>
        <v>-2810</v>
      </c>
    </row>
    <row r="53" spans="1:24" ht="12.75" hidden="1" outlineLevel="1">
      <c r="A53" s="203" t="s">
        <v>2296</v>
      </c>
      <c r="C53" s="202" t="s">
        <v>1675</v>
      </c>
      <c r="D53" s="202" t="s">
        <v>1676</v>
      </c>
      <c r="E53" s="203">
        <v>0</v>
      </c>
      <c r="F53" s="203">
        <v>0</v>
      </c>
      <c r="G53" s="210">
        <f t="shared" si="14"/>
        <v>0</v>
      </c>
      <c r="H53" s="211">
        <v>0</v>
      </c>
      <c r="I53" s="211">
        <v>0</v>
      </c>
      <c r="J53" s="211">
        <v>-4780.1</v>
      </c>
      <c r="K53" s="211">
        <f t="shared" si="15"/>
        <v>-4780.1</v>
      </c>
      <c r="L53" s="211">
        <v>0</v>
      </c>
      <c r="M53" s="211">
        <v>0</v>
      </c>
      <c r="N53" s="211">
        <f t="shared" si="16"/>
        <v>0</v>
      </c>
      <c r="O53" s="210">
        <v>0</v>
      </c>
      <c r="P53" s="210">
        <v>0</v>
      </c>
      <c r="Q53" s="210">
        <v>0</v>
      </c>
      <c r="R53" s="210">
        <v>0</v>
      </c>
      <c r="S53" s="210">
        <f t="shared" si="17"/>
        <v>0</v>
      </c>
      <c r="T53" s="210">
        <f t="shared" si="18"/>
        <v>-4780.1</v>
      </c>
      <c r="U53" s="203">
        <v>0</v>
      </c>
      <c r="V53" s="203">
        <f t="shared" si="19"/>
        <v>-4780.1</v>
      </c>
      <c r="W53" s="202">
        <v>0</v>
      </c>
      <c r="X53" s="203">
        <f t="shared" si="20"/>
        <v>-4780.1</v>
      </c>
    </row>
    <row r="54" spans="1:24" ht="12.75" hidden="1" outlineLevel="1">
      <c r="A54" s="203" t="s">
        <v>2297</v>
      </c>
      <c r="C54" s="202" t="s">
        <v>1677</v>
      </c>
      <c r="D54" s="202" t="s">
        <v>1678</v>
      </c>
      <c r="E54" s="203">
        <v>0</v>
      </c>
      <c r="F54" s="203">
        <v>0</v>
      </c>
      <c r="G54" s="210">
        <f t="shared" si="14"/>
        <v>0</v>
      </c>
      <c r="H54" s="211">
        <v>0</v>
      </c>
      <c r="I54" s="211">
        <v>0</v>
      </c>
      <c r="J54" s="211">
        <v>-4845</v>
      </c>
      <c r="K54" s="211">
        <f t="shared" si="15"/>
        <v>-4845</v>
      </c>
      <c r="L54" s="211">
        <v>0</v>
      </c>
      <c r="M54" s="211">
        <v>0</v>
      </c>
      <c r="N54" s="211">
        <f t="shared" si="16"/>
        <v>0</v>
      </c>
      <c r="O54" s="210">
        <v>0</v>
      </c>
      <c r="P54" s="210">
        <v>0</v>
      </c>
      <c r="Q54" s="210">
        <v>0</v>
      </c>
      <c r="R54" s="210">
        <v>0</v>
      </c>
      <c r="S54" s="210">
        <f t="shared" si="17"/>
        <v>0</v>
      </c>
      <c r="T54" s="210">
        <f t="shared" si="18"/>
        <v>-4845</v>
      </c>
      <c r="U54" s="203">
        <v>0</v>
      </c>
      <c r="V54" s="203">
        <f t="shared" si="19"/>
        <v>-4845</v>
      </c>
      <c r="W54" s="202">
        <v>0</v>
      </c>
      <c r="X54" s="203">
        <f t="shared" si="20"/>
        <v>-4845</v>
      </c>
    </row>
    <row r="55" spans="1:25" ht="12.75" collapsed="1">
      <c r="A55" s="205" t="s">
        <v>2298</v>
      </c>
      <c r="B55" s="204"/>
      <c r="C55" s="205" t="s">
        <v>1263</v>
      </c>
      <c r="D55" s="206"/>
      <c r="E55" s="183">
        <v>0</v>
      </c>
      <c r="F55" s="183">
        <v>0</v>
      </c>
      <c r="G55" s="101">
        <f>E55+F55</f>
        <v>0</v>
      </c>
      <c r="H55" s="101">
        <v>0</v>
      </c>
      <c r="I55" s="101">
        <v>5075.67</v>
      </c>
      <c r="J55" s="101">
        <v>78145.28</v>
      </c>
      <c r="K55" s="101">
        <f>J55+I55</f>
        <v>83220.95</v>
      </c>
      <c r="L55" s="101">
        <v>0</v>
      </c>
      <c r="M55" s="101">
        <v>0</v>
      </c>
      <c r="N55" s="101">
        <f>L55+M55</f>
        <v>0</v>
      </c>
      <c r="O55" s="101">
        <v>0</v>
      </c>
      <c r="P55" s="101">
        <v>0</v>
      </c>
      <c r="Q55" s="101">
        <v>0</v>
      </c>
      <c r="R55" s="101">
        <v>0</v>
      </c>
      <c r="S55" s="101">
        <f>O55+P55+Q55+R55</f>
        <v>0</v>
      </c>
      <c r="T55" s="101">
        <f>G55+H55+K55+N55+S55</f>
        <v>83220.95</v>
      </c>
      <c r="U55" s="183">
        <v>0</v>
      </c>
      <c r="V55" s="183">
        <f>T55+U55</f>
        <v>83220.95</v>
      </c>
      <c r="W55" s="183">
        <v>0</v>
      </c>
      <c r="X55" s="183">
        <f>V55+W55</f>
        <v>83220.95</v>
      </c>
      <c r="Y55" s="205"/>
    </row>
    <row r="56" spans="1:24" ht="12.75" hidden="1" outlineLevel="1">
      <c r="A56" s="203" t="s">
        <v>2299</v>
      </c>
      <c r="C56" s="202" t="s">
        <v>1679</v>
      </c>
      <c r="D56" s="202" t="s">
        <v>1680</v>
      </c>
      <c r="E56" s="203">
        <v>0</v>
      </c>
      <c r="F56" s="203">
        <v>0</v>
      </c>
      <c r="G56" s="210">
        <f aca="true" t="shared" si="21" ref="G56:G62">E56+F56</f>
        <v>0</v>
      </c>
      <c r="H56" s="211">
        <v>26556.4</v>
      </c>
      <c r="I56" s="211">
        <v>0</v>
      </c>
      <c r="J56" s="211">
        <v>0</v>
      </c>
      <c r="K56" s="211">
        <f aca="true" t="shared" si="22" ref="K56:K62">J56+I56</f>
        <v>0</v>
      </c>
      <c r="L56" s="211">
        <v>0</v>
      </c>
      <c r="M56" s="211">
        <v>0</v>
      </c>
      <c r="N56" s="211">
        <f aca="true" t="shared" si="23" ref="N56:N62">L56+M56</f>
        <v>0</v>
      </c>
      <c r="O56" s="210">
        <v>0</v>
      </c>
      <c r="P56" s="210">
        <v>0</v>
      </c>
      <c r="Q56" s="210">
        <v>0</v>
      </c>
      <c r="R56" s="210">
        <v>0</v>
      </c>
      <c r="S56" s="210">
        <f aca="true" t="shared" si="24" ref="S56:S62">O56+P56+Q56+R56</f>
        <v>0</v>
      </c>
      <c r="T56" s="210">
        <f aca="true" t="shared" si="25" ref="T56:T62">G56+H56+K56+N56+S56</f>
        <v>26556.4</v>
      </c>
      <c r="U56" s="203">
        <v>0</v>
      </c>
      <c r="V56" s="203">
        <f aca="true" t="shared" si="26" ref="V56:V62">T56+U56</f>
        <v>26556.4</v>
      </c>
      <c r="W56" s="202">
        <v>0</v>
      </c>
      <c r="X56" s="203">
        <f aca="true" t="shared" si="27" ref="X56:X62">V56+W56</f>
        <v>26556.4</v>
      </c>
    </row>
    <row r="57" spans="1:24" ht="12.75" hidden="1" outlineLevel="1">
      <c r="A57" s="203" t="s">
        <v>2300</v>
      </c>
      <c r="C57" s="202" t="s">
        <v>1681</v>
      </c>
      <c r="D57" s="202" t="s">
        <v>1682</v>
      </c>
      <c r="E57" s="203">
        <v>0</v>
      </c>
      <c r="F57" s="203">
        <v>0</v>
      </c>
      <c r="G57" s="210">
        <f t="shared" si="21"/>
        <v>0</v>
      </c>
      <c r="H57" s="211">
        <v>4493.52</v>
      </c>
      <c r="I57" s="211">
        <v>0</v>
      </c>
      <c r="J57" s="211">
        <v>0</v>
      </c>
      <c r="K57" s="211">
        <f t="shared" si="22"/>
        <v>0</v>
      </c>
      <c r="L57" s="211">
        <v>0</v>
      </c>
      <c r="M57" s="211">
        <v>0</v>
      </c>
      <c r="N57" s="211">
        <f t="shared" si="23"/>
        <v>0</v>
      </c>
      <c r="O57" s="210">
        <v>0</v>
      </c>
      <c r="P57" s="210">
        <v>0</v>
      </c>
      <c r="Q57" s="210">
        <v>0</v>
      </c>
      <c r="R57" s="210">
        <v>0</v>
      </c>
      <c r="S57" s="210">
        <f t="shared" si="24"/>
        <v>0</v>
      </c>
      <c r="T57" s="210">
        <f t="shared" si="25"/>
        <v>4493.52</v>
      </c>
      <c r="U57" s="203">
        <v>0</v>
      </c>
      <c r="V57" s="203">
        <f t="shared" si="26"/>
        <v>4493.52</v>
      </c>
      <c r="W57" s="202">
        <v>0</v>
      </c>
      <c r="X57" s="203">
        <f t="shared" si="27"/>
        <v>4493.52</v>
      </c>
    </row>
    <row r="58" spans="1:24" ht="12.75" hidden="1" outlineLevel="1">
      <c r="A58" s="203" t="s">
        <v>2301</v>
      </c>
      <c r="C58" s="202" t="s">
        <v>1683</v>
      </c>
      <c r="D58" s="202" t="s">
        <v>1684</v>
      </c>
      <c r="E58" s="203">
        <v>0</v>
      </c>
      <c r="F58" s="203">
        <v>0</v>
      </c>
      <c r="G58" s="210">
        <f t="shared" si="21"/>
        <v>0</v>
      </c>
      <c r="H58" s="211">
        <v>964.27</v>
      </c>
      <c r="I58" s="211">
        <v>0</v>
      </c>
      <c r="J58" s="211">
        <v>0</v>
      </c>
      <c r="K58" s="211">
        <f t="shared" si="22"/>
        <v>0</v>
      </c>
      <c r="L58" s="211">
        <v>0</v>
      </c>
      <c r="M58" s="211">
        <v>0</v>
      </c>
      <c r="N58" s="211">
        <f t="shared" si="23"/>
        <v>0</v>
      </c>
      <c r="O58" s="210">
        <v>0</v>
      </c>
      <c r="P58" s="210">
        <v>0</v>
      </c>
      <c r="Q58" s="210">
        <v>0</v>
      </c>
      <c r="R58" s="210">
        <v>0</v>
      </c>
      <c r="S58" s="210">
        <f t="shared" si="24"/>
        <v>0</v>
      </c>
      <c r="T58" s="210">
        <f t="shared" si="25"/>
        <v>964.27</v>
      </c>
      <c r="U58" s="203">
        <v>0</v>
      </c>
      <c r="V58" s="203">
        <f t="shared" si="26"/>
        <v>964.27</v>
      </c>
      <c r="W58" s="202">
        <v>0</v>
      </c>
      <c r="X58" s="203">
        <f t="shared" si="27"/>
        <v>964.27</v>
      </c>
    </row>
    <row r="59" spans="1:24" ht="12.75" hidden="1" outlineLevel="1">
      <c r="A59" s="203" t="s">
        <v>2302</v>
      </c>
      <c r="C59" s="202" t="s">
        <v>1685</v>
      </c>
      <c r="D59" s="202" t="s">
        <v>1686</v>
      </c>
      <c r="E59" s="203">
        <v>0</v>
      </c>
      <c r="F59" s="203">
        <v>0</v>
      </c>
      <c r="G59" s="210">
        <f t="shared" si="21"/>
        <v>0</v>
      </c>
      <c r="H59" s="211">
        <v>135697.44</v>
      </c>
      <c r="I59" s="211">
        <v>0</v>
      </c>
      <c r="J59" s="211">
        <v>0</v>
      </c>
      <c r="K59" s="211">
        <f t="shared" si="22"/>
        <v>0</v>
      </c>
      <c r="L59" s="211">
        <v>0</v>
      </c>
      <c r="M59" s="211">
        <v>0</v>
      </c>
      <c r="N59" s="211">
        <f t="shared" si="23"/>
        <v>0</v>
      </c>
      <c r="O59" s="210">
        <v>16997.55</v>
      </c>
      <c r="P59" s="210">
        <v>0</v>
      </c>
      <c r="Q59" s="210">
        <v>0</v>
      </c>
      <c r="R59" s="210">
        <v>0</v>
      </c>
      <c r="S59" s="210">
        <f t="shared" si="24"/>
        <v>16997.55</v>
      </c>
      <c r="T59" s="210">
        <f t="shared" si="25"/>
        <v>152694.99</v>
      </c>
      <c r="U59" s="203">
        <v>0</v>
      </c>
      <c r="V59" s="203">
        <f t="shared" si="26"/>
        <v>152694.99</v>
      </c>
      <c r="W59" s="202">
        <v>45454431.13</v>
      </c>
      <c r="X59" s="203">
        <f t="shared" si="27"/>
        <v>45607126.120000005</v>
      </c>
    </row>
    <row r="60" spans="1:24" ht="12.75" hidden="1" outlineLevel="1">
      <c r="A60" s="203" t="s">
        <v>2303</v>
      </c>
      <c r="C60" s="202" t="s">
        <v>1687</v>
      </c>
      <c r="D60" s="202" t="s">
        <v>1688</v>
      </c>
      <c r="E60" s="203">
        <v>0</v>
      </c>
      <c r="F60" s="203">
        <v>0</v>
      </c>
      <c r="G60" s="210">
        <f t="shared" si="21"/>
        <v>0</v>
      </c>
      <c r="H60" s="211">
        <v>37</v>
      </c>
      <c r="I60" s="211">
        <v>0</v>
      </c>
      <c r="J60" s="211">
        <v>0</v>
      </c>
      <c r="K60" s="211">
        <f t="shared" si="22"/>
        <v>0</v>
      </c>
      <c r="L60" s="211">
        <v>0</v>
      </c>
      <c r="M60" s="211">
        <v>0</v>
      </c>
      <c r="N60" s="211">
        <f t="shared" si="23"/>
        <v>0</v>
      </c>
      <c r="O60" s="210">
        <v>0</v>
      </c>
      <c r="P60" s="210">
        <v>0</v>
      </c>
      <c r="Q60" s="210">
        <v>0</v>
      </c>
      <c r="R60" s="210">
        <v>0</v>
      </c>
      <c r="S60" s="210">
        <f t="shared" si="24"/>
        <v>0</v>
      </c>
      <c r="T60" s="210">
        <f t="shared" si="25"/>
        <v>37</v>
      </c>
      <c r="U60" s="203">
        <v>0</v>
      </c>
      <c r="V60" s="203">
        <f t="shared" si="26"/>
        <v>37</v>
      </c>
      <c r="W60" s="202">
        <v>0</v>
      </c>
      <c r="X60" s="203">
        <f t="shared" si="27"/>
        <v>37</v>
      </c>
    </row>
    <row r="61" spans="1:24" ht="12.75" hidden="1" outlineLevel="1">
      <c r="A61" s="203" t="s">
        <v>2304</v>
      </c>
      <c r="C61" s="202" t="s">
        <v>1689</v>
      </c>
      <c r="D61" s="202" t="s">
        <v>1690</v>
      </c>
      <c r="E61" s="203">
        <v>0</v>
      </c>
      <c r="F61" s="203">
        <v>0</v>
      </c>
      <c r="G61" s="210">
        <f t="shared" si="21"/>
        <v>0</v>
      </c>
      <c r="H61" s="211">
        <v>-3169852.84</v>
      </c>
      <c r="I61" s="211">
        <v>0</v>
      </c>
      <c r="J61" s="211">
        <v>0</v>
      </c>
      <c r="K61" s="211">
        <f t="shared" si="22"/>
        <v>0</v>
      </c>
      <c r="L61" s="211">
        <v>0</v>
      </c>
      <c r="M61" s="211">
        <v>0</v>
      </c>
      <c r="N61" s="211">
        <f t="shared" si="23"/>
        <v>0</v>
      </c>
      <c r="O61" s="210">
        <v>0</v>
      </c>
      <c r="P61" s="210">
        <v>0</v>
      </c>
      <c r="Q61" s="210">
        <v>0</v>
      </c>
      <c r="R61" s="210">
        <v>0</v>
      </c>
      <c r="S61" s="210">
        <f t="shared" si="24"/>
        <v>0</v>
      </c>
      <c r="T61" s="210">
        <f t="shared" si="25"/>
        <v>-3169852.84</v>
      </c>
      <c r="U61" s="203">
        <v>0</v>
      </c>
      <c r="V61" s="203">
        <f t="shared" si="26"/>
        <v>-3169852.84</v>
      </c>
      <c r="W61" s="202">
        <v>0</v>
      </c>
      <c r="X61" s="203">
        <f t="shared" si="27"/>
        <v>-3169852.84</v>
      </c>
    </row>
    <row r="62" spans="1:24" ht="12.75" hidden="1" outlineLevel="1">
      <c r="A62" s="203" t="s">
        <v>2305</v>
      </c>
      <c r="C62" s="202" t="s">
        <v>1691</v>
      </c>
      <c r="D62" s="202" t="s">
        <v>1692</v>
      </c>
      <c r="E62" s="203">
        <v>0</v>
      </c>
      <c r="F62" s="203">
        <v>0</v>
      </c>
      <c r="G62" s="210">
        <f t="shared" si="21"/>
        <v>0</v>
      </c>
      <c r="H62" s="211">
        <v>932157.8</v>
      </c>
      <c r="I62" s="211">
        <v>0</v>
      </c>
      <c r="J62" s="211">
        <v>0</v>
      </c>
      <c r="K62" s="211">
        <f t="shared" si="22"/>
        <v>0</v>
      </c>
      <c r="L62" s="211">
        <v>0</v>
      </c>
      <c r="M62" s="211">
        <v>0</v>
      </c>
      <c r="N62" s="211">
        <f t="shared" si="23"/>
        <v>0</v>
      </c>
      <c r="O62" s="210">
        <v>0</v>
      </c>
      <c r="P62" s="210">
        <v>0</v>
      </c>
      <c r="Q62" s="210">
        <v>0</v>
      </c>
      <c r="R62" s="210">
        <v>0</v>
      </c>
      <c r="S62" s="210">
        <f t="shared" si="24"/>
        <v>0</v>
      </c>
      <c r="T62" s="210">
        <f t="shared" si="25"/>
        <v>932157.8</v>
      </c>
      <c r="U62" s="203">
        <v>0</v>
      </c>
      <c r="V62" s="203">
        <f t="shared" si="26"/>
        <v>932157.8</v>
      </c>
      <c r="W62" s="202">
        <v>0</v>
      </c>
      <c r="X62" s="203">
        <f t="shared" si="27"/>
        <v>932157.8</v>
      </c>
    </row>
    <row r="63" spans="1:25" ht="12.75" collapsed="1">
      <c r="A63" s="205" t="s">
        <v>2306</v>
      </c>
      <c r="B63" s="204"/>
      <c r="C63" s="205" t="s">
        <v>1264</v>
      </c>
      <c r="D63" s="206"/>
      <c r="E63" s="183">
        <v>0</v>
      </c>
      <c r="F63" s="183">
        <v>3658487.56</v>
      </c>
      <c r="G63" s="101">
        <f>E63+F63</f>
        <v>3658487.56</v>
      </c>
      <c r="H63" s="101">
        <v>-2069946.41</v>
      </c>
      <c r="I63" s="101">
        <v>0</v>
      </c>
      <c r="J63" s="101">
        <v>0</v>
      </c>
      <c r="K63" s="101">
        <f>J63+I63</f>
        <v>0</v>
      </c>
      <c r="L63" s="101">
        <v>0</v>
      </c>
      <c r="M63" s="101">
        <v>0</v>
      </c>
      <c r="N63" s="101">
        <f>L63+M63</f>
        <v>0</v>
      </c>
      <c r="O63" s="101">
        <v>16997.55</v>
      </c>
      <c r="P63" s="101">
        <v>0</v>
      </c>
      <c r="Q63" s="101">
        <v>0</v>
      </c>
      <c r="R63" s="101">
        <v>0</v>
      </c>
      <c r="S63" s="101">
        <f>O63+P63+Q63+R63</f>
        <v>16997.55</v>
      </c>
      <c r="T63" s="101">
        <f>G63+H63+K63+N63+S63</f>
        <v>1605538.7000000002</v>
      </c>
      <c r="U63" s="183">
        <v>0</v>
      </c>
      <c r="V63" s="183">
        <f>T63+U63</f>
        <v>1605538.7000000002</v>
      </c>
      <c r="W63" s="183">
        <v>45454431.13</v>
      </c>
      <c r="X63" s="183">
        <f>V63+W63</f>
        <v>47059969.830000006</v>
      </c>
      <c r="Y63" s="205"/>
    </row>
    <row r="64" spans="1:25" ht="15.75">
      <c r="A64" s="226"/>
      <c r="B64" s="208"/>
      <c r="C64" s="201" t="s">
        <v>1265</v>
      </c>
      <c r="D64" s="64"/>
      <c r="E64" s="151">
        <f aca="true" t="shared" si="28" ref="E64:N64">+E28+E41+E30+E31+E32+E36+E38+E39+E40+E42+E55+E63</f>
        <v>0</v>
      </c>
      <c r="F64" s="151">
        <f t="shared" si="28"/>
        <v>84880683.82000001</v>
      </c>
      <c r="G64" s="103">
        <f t="shared" si="28"/>
        <v>84880683.82000001</v>
      </c>
      <c r="H64" s="103">
        <f t="shared" si="28"/>
        <v>13559132.57</v>
      </c>
      <c r="I64" s="103">
        <f t="shared" si="28"/>
        <v>5075.67</v>
      </c>
      <c r="J64" s="103">
        <f t="shared" si="28"/>
        <v>125251.28</v>
      </c>
      <c r="K64" s="103">
        <f t="shared" si="28"/>
        <v>130326.95</v>
      </c>
      <c r="L64" s="103">
        <f t="shared" si="28"/>
        <v>0</v>
      </c>
      <c r="M64" s="103">
        <f t="shared" si="28"/>
        <v>0</v>
      </c>
      <c r="N64" s="103">
        <f t="shared" si="28"/>
        <v>0</v>
      </c>
      <c r="O64" s="103">
        <f>+O28+O41+O36+O38+O39+O40+O42+O55+O63</f>
        <v>16997.55</v>
      </c>
      <c r="P64" s="103">
        <f>+P28+P41+P36+P38+P39+P40+P42+P55+P63</f>
        <v>0</v>
      </c>
      <c r="Q64" s="103">
        <f>+Q28+Q41+Q36+Q38+Q39+Q40+Q42+Q55+Q63</f>
        <v>0</v>
      </c>
      <c r="R64" s="103">
        <f>+R28+R41+R36+R38+R39+R40+R42+R55+R63</f>
        <v>0</v>
      </c>
      <c r="S64" s="103">
        <f>+S28+S41+S36+S38+S39+S40+S42+S55+S63</f>
        <v>16997.55</v>
      </c>
      <c r="T64" s="103">
        <f>+T28+T41+T30+T31+T32+T36+T38+T39+T40+T42+T55+T63</f>
        <v>98587140.89000003</v>
      </c>
      <c r="U64" s="151">
        <f>+U28+U41+U30+U31+U32+U36+U38+U39+U40+U42+U55+U63</f>
        <v>0</v>
      </c>
      <c r="V64" s="151">
        <f>+V28+V41+V30+V31+V32+V36+V38+V39+V40+V42+V55+V63</f>
        <v>98587140.89000003</v>
      </c>
      <c r="W64" s="151">
        <f>+W28+W41+W30+W31+W32+W36+W38+W39+W40+W42+W55+W63</f>
        <v>43701978.190000005</v>
      </c>
      <c r="X64" s="151">
        <f>+X28+X41+X30+X31+X32+X36+X38+X39+X40+X42+X55+X63</f>
        <v>142289119.08000004</v>
      </c>
      <c r="Y64" s="223"/>
    </row>
    <row r="65" spans="2:24" ht="12.75">
      <c r="B65" s="204"/>
      <c r="C65" s="205"/>
      <c r="D65" s="206"/>
      <c r="E65" s="183"/>
      <c r="F65" s="183"/>
      <c r="G65" s="101"/>
      <c r="H65" s="101"/>
      <c r="I65" s="101"/>
      <c r="J65" s="101"/>
      <c r="K65" s="101"/>
      <c r="L65" s="101"/>
      <c r="M65" s="101"/>
      <c r="N65" s="101"/>
      <c r="O65" s="101"/>
      <c r="P65" s="101"/>
      <c r="Q65" s="101"/>
      <c r="R65" s="101"/>
      <c r="S65" s="101"/>
      <c r="T65" s="101"/>
      <c r="U65" s="183"/>
      <c r="V65" s="183"/>
      <c r="W65" s="183"/>
      <c r="X65" s="183"/>
    </row>
    <row r="66" spans="1:25" ht="15">
      <c r="A66" s="223"/>
      <c r="B66" s="208" t="s">
        <v>1266</v>
      </c>
      <c r="C66" s="209"/>
      <c r="D66" s="73"/>
      <c r="E66" s="183"/>
      <c r="F66" s="183"/>
      <c r="G66" s="101"/>
      <c r="H66" s="101"/>
      <c r="I66" s="101"/>
      <c r="J66" s="101"/>
      <c r="K66" s="101"/>
      <c r="L66" s="101"/>
      <c r="M66" s="101"/>
      <c r="N66" s="101"/>
      <c r="O66" s="101"/>
      <c r="P66" s="101"/>
      <c r="Q66" s="101"/>
      <c r="R66" s="101"/>
      <c r="S66" s="101"/>
      <c r="T66" s="101"/>
      <c r="U66" s="183"/>
      <c r="V66" s="183"/>
      <c r="W66" s="183"/>
      <c r="X66" s="183"/>
      <c r="Y66" s="223"/>
    </row>
    <row r="67" spans="1:24" ht="12.75" hidden="1" outlineLevel="1">
      <c r="A67" s="203" t="s">
        <v>2307</v>
      </c>
      <c r="C67" s="202" t="s">
        <v>1693</v>
      </c>
      <c r="D67" s="202" t="s">
        <v>1694</v>
      </c>
      <c r="E67" s="203">
        <v>0</v>
      </c>
      <c r="F67" s="203">
        <v>21087073.3</v>
      </c>
      <c r="G67" s="210">
        <f aca="true" t="shared" si="29" ref="G67:G81">E67+F67</f>
        <v>21087073.3</v>
      </c>
      <c r="H67" s="211">
        <v>1160876.76</v>
      </c>
      <c r="I67" s="211">
        <v>0</v>
      </c>
      <c r="J67" s="211">
        <v>0</v>
      </c>
      <c r="K67" s="211">
        <f aca="true" t="shared" si="30" ref="K67:K81">J67+I67</f>
        <v>0</v>
      </c>
      <c r="L67" s="211">
        <v>0</v>
      </c>
      <c r="M67" s="211">
        <v>0</v>
      </c>
      <c r="N67" s="211">
        <f aca="true" t="shared" si="31" ref="N67:N81">L67+M67</f>
        <v>0</v>
      </c>
      <c r="O67" s="210">
        <v>0</v>
      </c>
      <c r="P67" s="210">
        <v>0</v>
      </c>
      <c r="Q67" s="210">
        <v>0</v>
      </c>
      <c r="R67" s="210">
        <v>0</v>
      </c>
      <c r="S67" s="210">
        <f aca="true" t="shared" si="32" ref="S67:S81">O67+P67+Q67+R67</f>
        <v>0</v>
      </c>
      <c r="T67" s="210">
        <f aca="true" t="shared" si="33" ref="T67:T81">G67+H67+K67+N67+S67</f>
        <v>22247950.060000002</v>
      </c>
      <c r="U67" s="203">
        <v>0</v>
      </c>
      <c r="V67" s="203">
        <f aca="true" t="shared" si="34" ref="V67:V81">T67+U67</f>
        <v>22247950.060000002</v>
      </c>
      <c r="W67" s="202">
        <v>0</v>
      </c>
      <c r="X67" s="203">
        <f aca="true" t="shared" si="35" ref="X67:X81">V67+W67</f>
        <v>22247950.060000002</v>
      </c>
    </row>
    <row r="68" spans="1:24" ht="12.75" hidden="1" outlineLevel="1">
      <c r="A68" s="203" t="s">
        <v>2308</v>
      </c>
      <c r="C68" s="202" t="s">
        <v>1695</v>
      </c>
      <c r="D68" s="202" t="s">
        <v>1696</v>
      </c>
      <c r="E68" s="203">
        <v>0</v>
      </c>
      <c r="F68" s="203">
        <v>4022870.27</v>
      </c>
      <c r="G68" s="210">
        <f t="shared" si="29"/>
        <v>4022870.27</v>
      </c>
      <c r="H68" s="211">
        <v>339090.56</v>
      </c>
      <c r="I68" s="211">
        <v>0</v>
      </c>
      <c r="J68" s="211">
        <v>0</v>
      </c>
      <c r="K68" s="211">
        <f t="shared" si="30"/>
        <v>0</v>
      </c>
      <c r="L68" s="211">
        <v>0</v>
      </c>
      <c r="M68" s="211">
        <v>0</v>
      </c>
      <c r="N68" s="211">
        <f t="shared" si="31"/>
        <v>0</v>
      </c>
      <c r="O68" s="210">
        <v>0</v>
      </c>
      <c r="P68" s="210">
        <v>0</v>
      </c>
      <c r="Q68" s="210">
        <v>0</v>
      </c>
      <c r="R68" s="210">
        <v>0</v>
      </c>
      <c r="S68" s="210">
        <f t="shared" si="32"/>
        <v>0</v>
      </c>
      <c r="T68" s="210">
        <f t="shared" si="33"/>
        <v>4361960.83</v>
      </c>
      <c r="U68" s="203">
        <v>0</v>
      </c>
      <c r="V68" s="203">
        <f t="shared" si="34"/>
        <v>4361960.83</v>
      </c>
      <c r="W68" s="202">
        <v>0</v>
      </c>
      <c r="X68" s="203">
        <f t="shared" si="35"/>
        <v>4361960.83</v>
      </c>
    </row>
    <row r="69" spans="1:24" ht="12.75" hidden="1" outlineLevel="1">
      <c r="A69" s="203" t="s">
        <v>2309</v>
      </c>
      <c r="C69" s="202" t="s">
        <v>1697</v>
      </c>
      <c r="D69" s="202" t="s">
        <v>1698</v>
      </c>
      <c r="E69" s="203">
        <v>0</v>
      </c>
      <c r="F69" s="203">
        <v>8795071.19</v>
      </c>
      <c r="G69" s="210">
        <f t="shared" si="29"/>
        <v>8795071.19</v>
      </c>
      <c r="H69" s="211">
        <v>2655798.93</v>
      </c>
      <c r="I69" s="211">
        <v>0</v>
      </c>
      <c r="J69" s="211">
        <v>0</v>
      </c>
      <c r="K69" s="211">
        <f t="shared" si="30"/>
        <v>0</v>
      </c>
      <c r="L69" s="211">
        <v>0</v>
      </c>
      <c r="M69" s="211">
        <v>0</v>
      </c>
      <c r="N69" s="211">
        <f t="shared" si="31"/>
        <v>0</v>
      </c>
      <c r="O69" s="210">
        <v>0</v>
      </c>
      <c r="P69" s="210">
        <v>0</v>
      </c>
      <c r="Q69" s="210">
        <v>0</v>
      </c>
      <c r="R69" s="210">
        <v>0</v>
      </c>
      <c r="S69" s="210">
        <f t="shared" si="32"/>
        <v>0</v>
      </c>
      <c r="T69" s="210">
        <f t="shared" si="33"/>
        <v>11450870.12</v>
      </c>
      <c r="U69" s="203">
        <v>0</v>
      </c>
      <c r="V69" s="203">
        <f t="shared" si="34"/>
        <v>11450870.12</v>
      </c>
      <c r="W69" s="202">
        <v>0</v>
      </c>
      <c r="X69" s="203">
        <f t="shared" si="35"/>
        <v>11450870.12</v>
      </c>
    </row>
    <row r="70" spans="1:24" ht="12.75" hidden="1" outlineLevel="1">
      <c r="A70" s="203" t="s">
        <v>2310</v>
      </c>
      <c r="C70" s="202" t="s">
        <v>1699</v>
      </c>
      <c r="D70" s="202" t="s">
        <v>1700</v>
      </c>
      <c r="E70" s="203">
        <v>0</v>
      </c>
      <c r="F70" s="203">
        <v>2185324.2</v>
      </c>
      <c r="G70" s="210">
        <f t="shared" si="29"/>
        <v>2185324.2</v>
      </c>
      <c r="H70" s="211">
        <v>991620.32</v>
      </c>
      <c r="I70" s="211">
        <v>0</v>
      </c>
      <c r="J70" s="211">
        <v>0</v>
      </c>
      <c r="K70" s="211">
        <f t="shared" si="30"/>
        <v>0</v>
      </c>
      <c r="L70" s="211">
        <v>0</v>
      </c>
      <c r="M70" s="211">
        <v>0</v>
      </c>
      <c r="N70" s="211">
        <f t="shared" si="31"/>
        <v>0</v>
      </c>
      <c r="O70" s="210">
        <v>0</v>
      </c>
      <c r="P70" s="210">
        <v>0</v>
      </c>
      <c r="Q70" s="210">
        <v>0</v>
      </c>
      <c r="R70" s="210">
        <v>0</v>
      </c>
      <c r="S70" s="210">
        <f t="shared" si="32"/>
        <v>0</v>
      </c>
      <c r="T70" s="210">
        <f t="shared" si="33"/>
        <v>3176944.52</v>
      </c>
      <c r="U70" s="203">
        <v>0</v>
      </c>
      <c r="V70" s="203">
        <f t="shared" si="34"/>
        <v>3176944.52</v>
      </c>
      <c r="W70" s="202">
        <v>0</v>
      </c>
      <c r="X70" s="203">
        <f t="shared" si="35"/>
        <v>3176944.52</v>
      </c>
    </row>
    <row r="71" spans="1:24" ht="12.75" hidden="1" outlineLevel="1">
      <c r="A71" s="203" t="s">
        <v>2311</v>
      </c>
      <c r="C71" s="202" t="s">
        <v>1701</v>
      </c>
      <c r="D71" s="202" t="s">
        <v>1702</v>
      </c>
      <c r="E71" s="203">
        <v>0</v>
      </c>
      <c r="F71" s="203">
        <v>0</v>
      </c>
      <c r="G71" s="210">
        <f t="shared" si="29"/>
        <v>0</v>
      </c>
      <c r="H71" s="211">
        <v>200</v>
      </c>
      <c r="I71" s="211">
        <v>0</v>
      </c>
      <c r="J71" s="211">
        <v>0</v>
      </c>
      <c r="K71" s="211">
        <f t="shared" si="30"/>
        <v>0</v>
      </c>
      <c r="L71" s="211">
        <v>0</v>
      </c>
      <c r="M71" s="211">
        <v>0</v>
      </c>
      <c r="N71" s="211">
        <f t="shared" si="31"/>
        <v>0</v>
      </c>
      <c r="O71" s="210">
        <v>0</v>
      </c>
      <c r="P71" s="210">
        <v>0</v>
      </c>
      <c r="Q71" s="210">
        <v>0</v>
      </c>
      <c r="R71" s="210">
        <v>0</v>
      </c>
      <c r="S71" s="210">
        <f t="shared" si="32"/>
        <v>0</v>
      </c>
      <c r="T71" s="210">
        <f t="shared" si="33"/>
        <v>200</v>
      </c>
      <c r="U71" s="203">
        <v>0</v>
      </c>
      <c r="V71" s="203">
        <f t="shared" si="34"/>
        <v>200</v>
      </c>
      <c r="W71" s="202">
        <v>0</v>
      </c>
      <c r="X71" s="203">
        <f t="shared" si="35"/>
        <v>200</v>
      </c>
    </row>
    <row r="72" spans="1:24" ht="12.75" hidden="1" outlineLevel="1">
      <c r="A72" s="203" t="s">
        <v>2312</v>
      </c>
      <c r="C72" s="202" t="s">
        <v>1703</v>
      </c>
      <c r="D72" s="202" t="s">
        <v>1704</v>
      </c>
      <c r="E72" s="203">
        <v>0</v>
      </c>
      <c r="F72" s="203">
        <v>11566821.51</v>
      </c>
      <c r="G72" s="210">
        <f t="shared" si="29"/>
        <v>11566821.51</v>
      </c>
      <c r="H72" s="211">
        <v>1068654.07</v>
      </c>
      <c r="I72" s="211">
        <v>0</v>
      </c>
      <c r="J72" s="211">
        <v>0</v>
      </c>
      <c r="K72" s="211">
        <f t="shared" si="30"/>
        <v>0</v>
      </c>
      <c r="L72" s="211">
        <v>0</v>
      </c>
      <c r="M72" s="211">
        <v>0</v>
      </c>
      <c r="N72" s="211">
        <f t="shared" si="31"/>
        <v>0</v>
      </c>
      <c r="O72" s="210">
        <v>0</v>
      </c>
      <c r="P72" s="210">
        <v>0</v>
      </c>
      <c r="Q72" s="210">
        <v>0</v>
      </c>
      <c r="R72" s="210">
        <v>0</v>
      </c>
      <c r="S72" s="210">
        <f t="shared" si="32"/>
        <v>0</v>
      </c>
      <c r="T72" s="210">
        <f t="shared" si="33"/>
        <v>12635475.58</v>
      </c>
      <c r="U72" s="203">
        <v>0</v>
      </c>
      <c r="V72" s="203">
        <f t="shared" si="34"/>
        <v>12635475.58</v>
      </c>
      <c r="W72" s="202">
        <v>0</v>
      </c>
      <c r="X72" s="203">
        <f t="shared" si="35"/>
        <v>12635475.58</v>
      </c>
    </row>
    <row r="73" spans="1:24" ht="12.75" hidden="1" outlineLevel="1">
      <c r="A73" s="203" t="s">
        <v>2313</v>
      </c>
      <c r="C73" s="202" t="s">
        <v>1705</v>
      </c>
      <c r="D73" s="202" t="s">
        <v>1706</v>
      </c>
      <c r="E73" s="203">
        <v>0</v>
      </c>
      <c r="F73" s="203">
        <v>9650490.02</v>
      </c>
      <c r="G73" s="210">
        <f t="shared" si="29"/>
        <v>9650490.02</v>
      </c>
      <c r="H73" s="211">
        <v>2736091.29</v>
      </c>
      <c r="I73" s="211">
        <v>0</v>
      </c>
      <c r="J73" s="211">
        <v>0</v>
      </c>
      <c r="K73" s="211">
        <f t="shared" si="30"/>
        <v>0</v>
      </c>
      <c r="L73" s="211">
        <v>0</v>
      </c>
      <c r="M73" s="211">
        <v>0</v>
      </c>
      <c r="N73" s="211">
        <f t="shared" si="31"/>
        <v>0</v>
      </c>
      <c r="O73" s="210">
        <v>0</v>
      </c>
      <c r="P73" s="210">
        <v>0</v>
      </c>
      <c r="Q73" s="210">
        <v>0</v>
      </c>
      <c r="R73" s="210">
        <v>0</v>
      </c>
      <c r="S73" s="210">
        <f t="shared" si="32"/>
        <v>0</v>
      </c>
      <c r="T73" s="210">
        <f t="shared" si="33"/>
        <v>12386581.309999999</v>
      </c>
      <c r="U73" s="203">
        <v>0</v>
      </c>
      <c r="V73" s="203">
        <f t="shared" si="34"/>
        <v>12386581.309999999</v>
      </c>
      <c r="W73" s="202">
        <v>0</v>
      </c>
      <c r="X73" s="203">
        <f t="shared" si="35"/>
        <v>12386581.309999999</v>
      </c>
    </row>
    <row r="74" spans="1:24" ht="12.75" hidden="1" outlineLevel="1">
      <c r="A74" s="203" t="s">
        <v>2314</v>
      </c>
      <c r="C74" s="202" t="s">
        <v>1707</v>
      </c>
      <c r="D74" s="202" t="s">
        <v>1708</v>
      </c>
      <c r="E74" s="203">
        <v>0</v>
      </c>
      <c r="F74" s="203">
        <v>1472879.98</v>
      </c>
      <c r="G74" s="210">
        <f t="shared" si="29"/>
        <v>1472879.98</v>
      </c>
      <c r="H74" s="211">
        <v>64579.96</v>
      </c>
      <c r="I74" s="211">
        <v>0</v>
      </c>
      <c r="J74" s="211">
        <v>0</v>
      </c>
      <c r="K74" s="211">
        <f t="shared" si="30"/>
        <v>0</v>
      </c>
      <c r="L74" s="211">
        <v>0</v>
      </c>
      <c r="M74" s="211">
        <v>0</v>
      </c>
      <c r="N74" s="211">
        <f t="shared" si="31"/>
        <v>0</v>
      </c>
      <c r="O74" s="210">
        <v>-1205.54</v>
      </c>
      <c r="P74" s="210">
        <v>0</v>
      </c>
      <c r="Q74" s="210">
        <v>0</v>
      </c>
      <c r="R74" s="210">
        <v>0</v>
      </c>
      <c r="S74" s="210">
        <f t="shared" si="32"/>
        <v>-1205.54</v>
      </c>
      <c r="T74" s="210">
        <f t="shared" si="33"/>
        <v>1536254.4</v>
      </c>
      <c r="U74" s="203">
        <v>0</v>
      </c>
      <c r="V74" s="203">
        <f t="shared" si="34"/>
        <v>1536254.4</v>
      </c>
      <c r="W74" s="202">
        <v>0</v>
      </c>
      <c r="X74" s="203">
        <f t="shared" si="35"/>
        <v>1536254.4</v>
      </c>
    </row>
    <row r="75" spans="1:24" ht="12.75" hidden="1" outlineLevel="1">
      <c r="A75" s="203" t="s">
        <v>2315</v>
      </c>
      <c r="C75" s="202" t="s">
        <v>1709</v>
      </c>
      <c r="D75" s="202" t="s">
        <v>1710</v>
      </c>
      <c r="E75" s="203">
        <v>0</v>
      </c>
      <c r="F75" s="203">
        <v>5411782.06</v>
      </c>
      <c r="G75" s="210">
        <f t="shared" si="29"/>
        <v>5411782.06</v>
      </c>
      <c r="H75" s="211">
        <v>592041.55</v>
      </c>
      <c r="I75" s="211">
        <v>0</v>
      </c>
      <c r="J75" s="211">
        <v>0</v>
      </c>
      <c r="K75" s="211">
        <f t="shared" si="30"/>
        <v>0</v>
      </c>
      <c r="L75" s="211">
        <v>0</v>
      </c>
      <c r="M75" s="211">
        <v>0</v>
      </c>
      <c r="N75" s="211">
        <f t="shared" si="31"/>
        <v>0</v>
      </c>
      <c r="O75" s="210">
        <v>0</v>
      </c>
      <c r="P75" s="210">
        <v>0</v>
      </c>
      <c r="Q75" s="210">
        <v>0</v>
      </c>
      <c r="R75" s="210">
        <v>0</v>
      </c>
      <c r="S75" s="210">
        <f t="shared" si="32"/>
        <v>0</v>
      </c>
      <c r="T75" s="210">
        <f t="shared" si="33"/>
        <v>6003823.609999999</v>
      </c>
      <c r="U75" s="203">
        <v>0</v>
      </c>
      <c r="V75" s="203">
        <f t="shared" si="34"/>
        <v>6003823.609999999</v>
      </c>
      <c r="W75" s="202">
        <v>0</v>
      </c>
      <c r="X75" s="203">
        <f t="shared" si="35"/>
        <v>6003823.609999999</v>
      </c>
    </row>
    <row r="76" spans="1:24" ht="12.75" hidden="1" outlineLevel="1">
      <c r="A76" s="203" t="s">
        <v>2316</v>
      </c>
      <c r="C76" s="202" t="s">
        <v>1711</v>
      </c>
      <c r="D76" s="202" t="s">
        <v>1712</v>
      </c>
      <c r="E76" s="203">
        <v>0</v>
      </c>
      <c r="F76" s="203">
        <v>1611223.28</v>
      </c>
      <c r="G76" s="210">
        <f t="shared" si="29"/>
        <v>1611223.28</v>
      </c>
      <c r="H76" s="211">
        <v>0</v>
      </c>
      <c r="I76" s="211">
        <v>0</v>
      </c>
      <c r="J76" s="211">
        <v>0</v>
      </c>
      <c r="K76" s="211">
        <f t="shared" si="30"/>
        <v>0</v>
      </c>
      <c r="L76" s="211">
        <v>0</v>
      </c>
      <c r="M76" s="211">
        <v>0</v>
      </c>
      <c r="N76" s="211">
        <f t="shared" si="31"/>
        <v>0</v>
      </c>
      <c r="O76" s="210">
        <v>0</v>
      </c>
      <c r="P76" s="210">
        <v>0</v>
      </c>
      <c r="Q76" s="210">
        <v>0</v>
      </c>
      <c r="R76" s="210">
        <v>0</v>
      </c>
      <c r="S76" s="210">
        <f t="shared" si="32"/>
        <v>0</v>
      </c>
      <c r="T76" s="210">
        <f t="shared" si="33"/>
        <v>1611223.28</v>
      </c>
      <c r="U76" s="203">
        <v>0</v>
      </c>
      <c r="V76" s="203">
        <f t="shared" si="34"/>
        <v>1611223.28</v>
      </c>
      <c r="W76" s="202">
        <v>0</v>
      </c>
      <c r="X76" s="203">
        <f t="shared" si="35"/>
        <v>1611223.28</v>
      </c>
    </row>
    <row r="77" spans="1:24" ht="12.75" hidden="1" outlineLevel="1">
      <c r="A77" s="203" t="s">
        <v>2317</v>
      </c>
      <c r="C77" s="202" t="s">
        <v>1713</v>
      </c>
      <c r="D77" s="202" t="s">
        <v>1714</v>
      </c>
      <c r="E77" s="203">
        <v>0</v>
      </c>
      <c r="F77" s="203">
        <v>3064240.67</v>
      </c>
      <c r="G77" s="210">
        <f t="shared" si="29"/>
        <v>3064240.67</v>
      </c>
      <c r="H77" s="211">
        <v>30240.58</v>
      </c>
      <c r="I77" s="211">
        <v>0</v>
      </c>
      <c r="J77" s="211">
        <v>0</v>
      </c>
      <c r="K77" s="211">
        <f t="shared" si="30"/>
        <v>0</v>
      </c>
      <c r="L77" s="211">
        <v>0</v>
      </c>
      <c r="M77" s="211">
        <v>0</v>
      </c>
      <c r="N77" s="211">
        <f t="shared" si="31"/>
        <v>0</v>
      </c>
      <c r="O77" s="210">
        <v>0</v>
      </c>
      <c r="P77" s="210">
        <v>0</v>
      </c>
      <c r="Q77" s="210">
        <v>0</v>
      </c>
      <c r="R77" s="210">
        <v>0</v>
      </c>
      <c r="S77" s="210">
        <f t="shared" si="32"/>
        <v>0</v>
      </c>
      <c r="T77" s="210">
        <f t="shared" si="33"/>
        <v>3094481.25</v>
      </c>
      <c r="U77" s="203">
        <v>0</v>
      </c>
      <c r="V77" s="203">
        <f t="shared" si="34"/>
        <v>3094481.25</v>
      </c>
      <c r="W77" s="202">
        <v>0</v>
      </c>
      <c r="X77" s="203">
        <f t="shared" si="35"/>
        <v>3094481.25</v>
      </c>
    </row>
    <row r="78" spans="1:24" ht="12.75" hidden="1" outlineLevel="1">
      <c r="A78" s="203" t="s">
        <v>2318</v>
      </c>
      <c r="C78" s="202" t="s">
        <v>1715</v>
      </c>
      <c r="D78" s="202" t="s">
        <v>1716</v>
      </c>
      <c r="E78" s="203">
        <v>0</v>
      </c>
      <c r="F78" s="203">
        <v>1404686.73</v>
      </c>
      <c r="G78" s="210">
        <f t="shared" si="29"/>
        <v>1404686.73</v>
      </c>
      <c r="H78" s="211">
        <v>796503.55</v>
      </c>
      <c r="I78" s="211">
        <v>0</v>
      </c>
      <c r="J78" s="211">
        <v>0</v>
      </c>
      <c r="K78" s="211">
        <f t="shared" si="30"/>
        <v>0</v>
      </c>
      <c r="L78" s="211">
        <v>0</v>
      </c>
      <c r="M78" s="211">
        <v>0</v>
      </c>
      <c r="N78" s="211">
        <f t="shared" si="31"/>
        <v>0</v>
      </c>
      <c r="O78" s="210">
        <v>0</v>
      </c>
      <c r="P78" s="210">
        <v>0</v>
      </c>
      <c r="Q78" s="210">
        <v>0</v>
      </c>
      <c r="R78" s="210">
        <v>0</v>
      </c>
      <c r="S78" s="210">
        <f t="shared" si="32"/>
        <v>0</v>
      </c>
      <c r="T78" s="210">
        <f t="shared" si="33"/>
        <v>2201190.2800000003</v>
      </c>
      <c r="U78" s="203">
        <v>0</v>
      </c>
      <c r="V78" s="203">
        <f t="shared" si="34"/>
        <v>2201190.2800000003</v>
      </c>
      <c r="W78" s="202">
        <v>0</v>
      </c>
      <c r="X78" s="203">
        <f t="shared" si="35"/>
        <v>2201190.2800000003</v>
      </c>
    </row>
    <row r="79" spans="1:24" ht="12.75" hidden="1" outlineLevel="1">
      <c r="A79" s="203" t="s">
        <v>2319</v>
      </c>
      <c r="C79" s="202" t="s">
        <v>1717</v>
      </c>
      <c r="D79" s="202" t="s">
        <v>1718</v>
      </c>
      <c r="E79" s="203">
        <v>0</v>
      </c>
      <c r="F79" s="203">
        <v>3205.32</v>
      </c>
      <c r="G79" s="210">
        <f t="shared" si="29"/>
        <v>3205.32</v>
      </c>
      <c r="H79" s="211">
        <v>0</v>
      </c>
      <c r="I79" s="211">
        <v>0</v>
      </c>
      <c r="J79" s="211">
        <v>0</v>
      </c>
      <c r="K79" s="211">
        <f t="shared" si="30"/>
        <v>0</v>
      </c>
      <c r="L79" s="211">
        <v>0</v>
      </c>
      <c r="M79" s="211">
        <v>0</v>
      </c>
      <c r="N79" s="211">
        <f t="shared" si="31"/>
        <v>0</v>
      </c>
      <c r="O79" s="210">
        <v>0</v>
      </c>
      <c r="P79" s="210">
        <v>0</v>
      </c>
      <c r="Q79" s="210">
        <v>0</v>
      </c>
      <c r="R79" s="210">
        <v>0</v>
      </c>
      <c r="S79" s="210">
        <f t="shared" si="32"/>
        <v>0</v>
      </c>
      <c r="T79" s="210">
        <f t="shared" si="33"/>
        <v>3205.32</v>
      </c>
      <c r="U79" s="203">
        <v>0</v>
      </c>
      <c r="V79" s="203">
        <f t="shared" si="34"/>
        <v>3205.32</v>
      </c>
      <c r="W79" s="202">
        <v>0</v>
      </c>
      <c r="X79" s="203">
        <f t="shared" si="35"/>
        <v>3205.32</v>
      </c>
    </row>
    <row r="80" spans="1:24" ht="12.75" hidden="1" outlineLevel="1">
      <c r="A80" s="203" t="s">
        <v>2320</v>
      </c>
      <c r="C80" s="202" t="s">
        <v>1719</v>
      </c>
      <c r="D80" s="202" t="s">
        <v>1720</v>
      </c>
      <c r="E80" s="203">
        <v>0</v>
      </c>
      <c r="F80" s="203">
        <v>-24475.22</v>
      </c>
      <c r="G80" s="210">
        <f t="shared" si="29"/>
        <v>-24475.22</v>
      </c>
      <c r="H80" s="211">
        <v>150.07</v>
      </c>
      <c r="I80" s="211">
        <v>0</v>
      </c>
      <c r="J80" s="211">
        <v>0</v>
      </c>
      <c r="K80" s="211">
        <f t="shared" si="30"/>
        <v>0</v>
      </c>
      <c r="L80" s="211">
        <v>0</v>
      </c>
      <c r="M80" s="211">
        <v>0</v>
      </c>
      <c r="N80" s="211">
        <f t="shared" si="31"/>
        <v>0</v>
      </c>
      <c r="O80" s="210">
        <v>0</v>
      </c>
      <c r="P80" s="210">
        <v>0</v>
      </c>
      <c r="Q80" s="210">
        <v>0</v>
      </c>
      <c r="R80" s="210">
        <v>0</v>
      </c>
      <c r="S80" s="210">
        <f t="shared" si="32"/>
        <v>0</v>
      </c>
      <c r="T80" s="210">
        <f t="shared" si="33"/>
        <v>-24325.15</v>
      </c>
      <c r="U80" s="203">
        <v>0</v>
      </c>
      <c r="V80" s="203">
        <f t="shared" si="34"/>
        <v>-24325.15</v>
      </c>
      <c r="W80" s="202">
        <v>0</v>
      </c>
      <c r="X80" s="203">
        <f t="shared" si="35"/>
        <v>-24325.15</v>
      </c>
    </row>
    <row r="81" spans="1:24" ht="12.75" hidden="1" outlineLevel="1">
      <c r="A81" s="203" t="s">
        <v>2321</v>
      </c>
      <c r="C81" s="202" t="s">
        <v>1721</v>
      </c>
      <c r="D81" s="202" t="s">
        <v>1722</v>
      </c>
      <c r="E81" s="203">
        <v>0</v>
      </c>
      <c r="F81" s="203">
        <v>0</v>
      </c>
      <c r="G81" s="210">
        <f t="shared" si="29"/>
        <v>0</v>
      </c>
      <c r="H81" s="211">
        <v>0</v>
      </c>
      <c r="I81" s="211">
        <v>0</v>
      </c>
      <c r="J81" s="211">
        <v>0</v>
      </c>
      <c r="K81" s="211">
        <f t="shared" si="30"/>
        <v>0</v>
      </c>
      <c r="L81" s="211">
        <v>0</v>
      </c>
      <c r="M81" s="211">
        <v>0</v>
      </c>
      <c r="N81" s="211">
        <f t="shared" si="31"/>
        <v>0</v>
      </c>
      <c r="O81" s="210">
        <v>1205.54</v>
      </c>
      <c r="P81" s="210">
        <v>0</v>
      </c>
      <c r="Q81" s="210">
        <v>0</v>
      </c>
      <c r="R81" s="210">
        <v>0</v>
      </c>
      <c r="S81" s="210">
        <f t="shared" si="32"/>
        <v>1205.54</v>
      </c>
      <c r="T81" s="210">
        <f t="shared" si="33"/>
        <v>1205.54</v>
      </c>
      <c r="U81" s="203">
        <v>0</v>
      </c>
      <c r="V81" s="203">
        <f t="shared" si="34"/>
        <v>1205.54</v>
      </c>
      <c r="W81" s="202">
        <v>0</v>
      </c>
      <c r="X81" s="203">
        <f t="shared" si="35"/>
        <v>1205.54</v>
      </c>
    </row>
    <row r="82" spans="1:25" ht="12.75" collapsed="1">
      <c r="A82" s="205" t="s">
        <v>2322</v>
      </c>
      <c r="B82" s="204"/>
      <c r="C82" s="205" t="s">
        <v>1267</v>
      </c>
      <c r="D82" s="206"/>
      <c r="E82" s="183">
        <v>0</v>
      </c>
      <c r="F82" s="183">
        <v>70251193.30999999</v>
      </c>
      <c r="G82" s="101">
        <f>E82+F82</f>
        <v>70251193.30999999</v>
      </c>
      <c r="H82" s="101">
        <v>10435847.640000004</v>
      </c>
      <c r="I82" s="101">
        <v>0</v>
      </c>
      <c r="J82" s="101">
        <v>0</v>
      </c>
      <c r="K82" s="101">
        <f>J82+I82</f>
        <v>0</v>
      </c>
      <c r="L82" s="101">
        <v>0</v>
      </c>
      <c r="M82" s="101">
        <v>0</v>
      </c>
      <c r="N82" s="101">
        <f>L82+M82</f>
        <v>0</v>
      </c>
      <c r="O82" s="101">
        <v>0</v>
      </c>
      <c r="P82" s="101">
        <v>0</v>
      </c>
      <c r="Q82" s="101">
        <v>0</v>
      </c>
      <c r="R82" s="101">
        <v>0</v>
      </c>
      <c r="S82" s="101">
        <f>O82+P82+Q82+R82</f>
        <v>0</v>
      </c>
      <c r="T82" s="101">
        <f>G82+H82+K82+N82+S82</f>
        <v>80687040.94999999</v>
      </c>
      <c r="U82" s="183">
        <v>0</v>
      </c>
      <c r="V82" s="183">
        <f>T82+U82</f>
        <v>80687040.94999999</v>
      </c>
      <c r="W82" s="183">
        <v>0</v>
      </c>
      <c r="X82" s="183">
        <f>V82+W82</f>
        <v>80687040.94999999</v>
      </c>
      <c r="Y82" s="205"/>
    </row>
    <row r="83" spans="1:24" ht="12.75" hidden="1" outlineLevel="1">
      <c r="A83" s="203" t="s">
        <v>2323</v>
      </c>
      <c r="C83" s="202" t="s">
        <v>1268</v>
      </c>
      <c r="D83" s="202" t="s">
        <v>1723</v>
      </c>
      <c r="E83" s="203">
        <v>0</v>
      </c>
      <c r="F83" s="203">
        <v>1291.35</v>
      </c>
      <c r="G83" s="210">
        <f aca="true" t="shared" si="36" ref="G83:G102">E83+F83</f>
        <v>1291.35</v>
      </c>
      <c r="H83" s="211">
        <v>-923.39</v>
      </c>
      <c r="I83" s="211">
        <v>0</v>
      </c>
      <c r="J83" s="211">
        <v>0</v>
      </c>
      <c r="K83" s="211">
        <f aca="true" t="shared" si="37" ref="K83:K102">J83+I83</f>
        <v>0</v>
      </c>
      <c r="L83" s="211">
        <v>0</v>
      </c>
      <c r="M83" s="211">
        <v>0</v>
      </c>
      <c r="N83" s="211">
        <f aca="true" t="shared" si="38" ref="N83:N102">L83+M83</f>
        <v>0</v>
      </c>
      <c r="O83" s="210">
        <v>0</v>
      </c>
      <c r="P83" s="210">
        <v>0</v>
      </c>
      <c r="Q83" s="210">
        <v>0</v>
      </c>
      <c r="R83" s="210">
        <v>0</v>
      </c>
      <c r="S83" s="210">
        <f aca="true" t="shared" si="39" ref="S83:S102">O83+P83+Q83+R83</f>
        <v>0</v>
      </c>
      <c r="T83" s="210">
        <f aca="true" t="shared" si="40" ref="T83:T102">G83+H83+K83+N83+S83</f>
        <v>367.9599999999999</v>
      </c>
      <c r="U83" s="203">
        <v>0</v>
      </c>
      <c r="V83" s="203">
        <f aca="true" t="shared" si="41" ref="V83:V102">T83+U83</f>
        <v>367.9599999999999</v>
      </c>
      <c r="W83" s="202">
        <v>0</v>
      </c>
      <c r="X83" s="203">
        <f aca="true" t="shared" si="42" ref="X83:X102">V83+W83</f>
        <v>367.9599999999999</v>
      </c>
    </row>
    <row r="84" spans="1:24" ht="12.75" hidden="1" outlineLevel="1">
      <c r="A84" s="203" t="s">
        <v>2324</v>
      </c>
      <c r="C84" s="202" t="s">
        <v>1724</v>
      </c>
      <c r="D84" s="202" t="s">
        <v>1725</v>
      </c>
      <c r="E84" s="203">
        <v>0</v>
      </c>
      <c r="F84" s="203">
        <v>4360451.14</v>
      </c>
      <c r="G84" s="210">
        <f t="shared" si="36"/>
        <v>4360451.14</v>
      </c>
      <c r="H84" s="211">
        <v>228106.05</v>
      </c>
      <c r="I84" s="211">
        <v>0</v>
      </c>
      <c r="J84" s="211">
        <v>0</v>
      </c>
      <c r="K84" s="211">
        <f t="shared" si="37"/>
        <v>0</v>
      </c>
      <c r="L84" s="211">
        <v>0</v>
      </c>
      <c r="M84" s="211">
        <v>0</v>
      </c>
      <c r="N84" s="211">
        <f t="shared" si="38"/>
        <v>0</v>
      </c>
      <c r="O84" s="210">
        <v>0</v>
      </c>
      <c r="P84" s="210">
        <v>0</v>
      </c>
      <c r="Q84" s="210">
        <v>0</v>
      </c>
      <c r="R84" s="210">
        <v>0</v>
      </c>
      <c r="S84" s="210">
        <f t="shared" si="39"/>
        <v>0</v>
      </c>
      <c r="T84" s="210">
        <f t="shared" si="40"/>
        <v>4588557.1899999995</v>
      </c>
      <c r="U84" s="203">
        <v>0</v>
      </c>
      <c r="V84" s="203">
        <f t="shared" si="41"/>
        <v>4588557.1899999995</v>
      </c>
      <c r="W84" s="202">
        <v>0</v>
      </c>
      <c r="X84" s="203">
        <f t="shared" si="42"/>
        <v>4588557.1899999995</v>
      </c>
    </row>
    <row r="85" spans="1:24" ht="12.75" hidden="1" outlineLevel="1">
      <c r="A85" s="203" t="s">
        <v>2325</v>
      </c>
      <c r="C85" s="202" t="s">
        <v>1726</v>
      </c>
      <c r="D85" s="202" t="s">
        <v>1727</v>
      </c>
      <c r="E85" s="203">
        <v>0</v>
      </c>
      <c r="F85" s="203">
        <v>642089.39</v>
      </c>
      <c r="G85" s="210">
        <f t="shared" si="36"/>
        <v>642089.39</v>
      </c>
      <c r="H85" s="211">
        <v>65880.99</v>
      </c>
      <c r="I85" s="211">
        <v>0</v>
      </c>
      <c r="J85" s="211">
        <v>0</v>
      </c>
      <c r="K85" s="211">
        <f t="shared" si="37"/>
        <v>0</v>
      </c>
      <c r="L85" s="211">
        <v>0</v>
      </c>
      <c r="M85" s="211">
        <v>0</v>
      </c>
      <c r="N85" s="211">
        <f t="shared" si="38"/>
        <v>0</v>
      </c>
      <c r="O85" s="210">
        <v>0</v>
      </c>
      <c r="P85" s="210">
        <v>0</v>
      </c>
      <c r="Q85" s="210">
        <v>0</v>
      </c>
      <c r="R85" s="210">
        <v>0</v>
      </c>
      <c r="S85" s="210">
        <f t="shared" si="39"/>
        <v>0</v>
      </c>
      <c r="T85" s="210">
        <f t="shared" si="40"/>
        <v>707970.38</v>
      </c>
      <c r="U85" s="203">
        <v>0</v>
      </c>
      <c r="V85" s="203">
        <f t="shared" si="41"/>
        <v>707970.38</v>
      </c>
      <c r="W85" s="202">
        <v>0</v>
      </c>
      <c r="X85" s="203">
        <f t="shared" si="42"/>
        <v>707970.38</v>
      </c>
    </row>
    <row r="86" spans="1:24" ht="12.75" hidden="1" outlineLevel="1">
      <c r="A86" s="203" t="s">
        <v>2326</v>
      </c>
      <c r="C86" s="202" t="s">
        <v>1728</v>
      </c>
      <c r="D86" s="202" t="s">
        <v>1729</v>
      </c>
      <c r="E86" s="203">
        <v>0</v>
      </c>
      <c r="F86" s="203">
        <v>1412989.41</v>
      </c>
      <c r="G86" s="210">
        <f t="shared" si="36"/>
        <v>1412989.41</v>
      </c>
      <c r="H86" s="211">
        <v>472000.45</v>
      </c>
      <c r="I86" s="211">
        <v>0</v>
      </c>
      <c r="J86" s="211">
        <v>0</v>
      </c>
      <c r="K86" s="211">
        <f t="shared" si="37"/>
        <v>0</v>
      </c>
      <c r="L86" s="211">
        <v>0</v>
      </c>
      <c r="M86" s="211">
        <v>0</v>
      </c>
      <c r="N86" s="211">
        <f t="shared" si="38"/>
        <v>0</v>
      </c>
      <c r="O86" s="210">
        <v>0</v>
      </c>
      <c r="P86" s="210">
        <v>0</v>
      </c>
      <c r="Q86" s="210">
        <v>0</v>
      </c>
      <c r="R86" s="210">
        <v>0</v>
      </c>
      <c r="S86" s="210">
        <f t="shared" si="39"/>
        <v>0</v>
      </c>
      <c r="T86" s="210">
        <f t="shared" si="40"/>
        <v>1884989.8599999999</v>
      </c>
      <c r="U86" s="203">
        <v>0</v>
      </c>
      <c r="V86" s="203">
        <f t="shared" si="41"/>
        <v>1884989.8599999999</v>
      </c>
      <c r="W86" s="202">
        <v>0</v>
      </c>
      <c r="X86" s="203">
        <f t="shared" si="42"/>
        <v>1884989.8599999999</v>
      </c>
    </row>
    <row r="87" spans="1:24" ht="12.75" hidden="1" outlineLevel="1">
      <c r="A87" s="203" t="s">
        <v>2327</v>
      </c>
      <c r="C87" s="202" t="s">
        <v>1730</v>
      </c>
      <c r="D87" s="202" t="s">
        <v>1731</v>
      </c>
      <c r="E87" s="203">
        <v>0</v>
      </c>
      <c r="F87" s="203">
        <v>7246.66</v>
      </c>
      <c r="G87" s="210">
        <f t="shared" si="36"/>
        <v>7246.66</v>
      </c>
      <c r="H87" s="211">
        <v>8841.51</v>
      </c>
      <c r="I87" s="211">
        <v>0</v>
      </c>
      <c r="J87" s="211">
        <v>0</v>
      </c>
      <c r="K87" s="211">
        <f t="shared" si="37"/>
        <v>0</v>
      </c>
      <c r="L87" s="211">
        <v>0</v>
      </c>
      <c r="M87" s="211">
        <v>0</v>
      </c>
      <c r="N87" s="211">
        <f t="shared" si="38"/>
        <v>0</v>
      </c>
      <c r="O87" s="210">
        <v>0</v>
      </c>
      <c r="P87" s="210">
        <v>0</v>
      </c>
      <c r="Q87" s="210">
        <v>0</v>
      </c>
      <c r="R87" s="210">
        <v>0</v>
      </c>
      <c r="S87" s="210">
        <f t="shared" si="39"/>
        <v>0</v>
      </c>
      <c r="T87" s="210">
        <f t="shared" si="40"/>
        <v>16088.17</v>
      </c>
      <c r="U87" s="203">
        <v>0</v>
      </c>
      <c r="V87" s="203">
        <f t="shared" si="41"/>
        <v>16088.17</v>
      </c>
      <c r="W87" s="202">
        <v>0</v>
      </c>
      <c r="X87" s="203">
        <f t="shared" si="42"/>
        <v>16088.17</v>
      </c>
    </row>
    <row r="88" spans="1:24" ht="12.75" hidden="1" outlineLevel="1">
      <c r="A88" s="203" t="s">
        <v>2328</v>
      </c>
      <c r="C88" s="202" t="s">
        <v>1732</v>
      </c>
      <c r="D88" s="202" t="s">
        <v>1733</v>
      </c>
      <c r="E88" s="203">
        <v>0</v>
      </c>
      <c r="F88" s="203">
        <v>2378777.79</v>
      </c>
      <c r="G88" s="210">
        <f t="shared" si="36"/>
        <v>2378777.79</v>
      </c>
      <c r="H88" s="211">
        <v>221159.18</v>
      </c>
      <c r="I88" s="211">
        <v>0</v>
      </c>
      <c r="J88" s="211">
        <v>0</v>
      </c>
      <c r="K88" s="211">
        <f t="shared" si="37"/>
        <v>0</v>
      </c>
      <c r="L88" s="211">
        <v>0</v>
      </c>
      <c r="M88" s="211">
        <v>0</v>
      </c>
      <c r="N88" s="211">
        <f t="shared" si="38"/>
        <v>0</v>
      </c>
      <c r="O88" s="210">
        <v>0</v>
      </c>
      <c r="P88" s="210">
        <v>0</v>
      </c>
      <c r="Q88" s="210">
        <v>0</v>
      </c>
      <c r="R88" s="210">
        <v>0</v>
      </c>
      <c r="S88" s="210">
        <f t="shared" si="39"/>
        <v>0</v>
      </c>
      <c r="T88" s="210">
        <f t="shared" si="40"/>
        <v>2599936.97</v>
      </c>
      <c r="U88" s="203">
        <v>0</v>
      </c>
      <c r="V88" s="203">
        <f t="shared" si="41"/>
        <v>2599936.97</v>
      </c>
      <c r="W88" s="202">
        <v>0</v>
      </c>
      <c r="X88" s="203">
        <f t="shared" si="42"/>
        <v>2599936.97</v>
      </c>
    </row>
    <row r="89" spans="1:24" ht="12.75" hidden="1" outlineLevel="1">
      <c r="A89" s="203" t="s">
        <v>2329</v>
      </c>
      <c r="C89" s="202" t="s">
        <v>1734</v>
      </c>
      <c r="D89" s="202" t="s">
        <v>1735</v>
      </c>
      <c r="E89" s="203">
        <v>0</v>
      </c>
      <c r="F89" s="203">
        <v>2015886.55</v>
      </c>
      <c r="G89" s="210">
        <f t="shared" si="36"/>
        <v>2015886.55</v>
      </c>
      <c r="H89" s="211">
        <v>557204.91</v>
      </c>
      <c r="I89" s="211">
        <v>0</v>
      </c>
      <c r="J89" s="211">
        <v>0</v>
      </c>
      <c r="K89" s="211">
        <f t="shared" si="37"/>
        <v>0</v>
      </c>
      <c r="L89" s="211">
        <v>0</v>
      </c>
      <c r="M89" s="211">
        <v>0</v>
      </c>
      <c r="N89" s="211">
        <f t="shared" si="38"/>
        <v>0</v>
      </c>
      <c r="O89" s="210">
        <v>0</v>
      </c>
      <c r="P89" s="210">
        <v>0</v>
      </c>
      <c r="Q89" s="210">
        <v>0</v>
      </c>
      <c r="R89" s="210">
        <v>0</v>
      </c>
      <c r="S89" s="210">
        <f t="shared" si="39"/>
        <v>0</v>
      </c>
      <c r="T89" s="210">
        <f t="shared" si="40"/>
        <v>2573091.46</v>
      </c>
      <c r="U89" s="203">
        <v>0</v>
      </c>
      <c r="V89" s="203">
        <f t="shared" si="41"/>
        <v>2573091.46</v>
      </c>
      <c r="W89" s="202">
        <v>0</v>
      </c>
      <c r="X89" s="203">
        <f t="shared" si="42"/>
        <v>2573091.46</v>
      </c>
    </row>
    <row r="90" spans="1:24" ht="12.75" hidden="1" outlineLevel="1">
      <c r="A90" s="203" t="s">
        <v>2330</v>
      </c>
      <c r="C90" s="202" t="s">
        <v>1736</v>
      </c>
      <c r="D90" s="202" t="s">
        <v>1737</v>
      </c>
      <c r="E90" s="203">
        <v>0</v>
      </c>
      <c r="F90" s="203">
        <v>301755.9</v>
      </c>
      <c r="G90" s="210">
        <f t="shared" si="36"/>
        <v>301755.9</v>
      </c>
      <c r="H90" s="211">
        <v>7366.57</v>
      </c>
      <c r="I90" s="211">
        <v>0</v>
      </c>
      <c r="J90" s="211">
        <v>0</v>
      </c>
      <c r="K90" s="211">
        <f t="shared" si="37"/>
        <v>0</v>
      </c>
      <c r="L90" s="211">
        <v>0</v>
      </c>
      <c r="M90" s="211">
        <v>0</v>
      </c>
      <c r="N90" s="211">
        <f t="shared" si="38"/>
        <v>0</v>
      </c>
      <c r="O90" s="210">
        <v>-101.78</v>
      </c>
      <c r="P90" s="210">
        <v>0</v>
      </c>
      <c r="Q90" s="210">
        <v>0</v>
      </c>
      <c r="R90" s="210">
        <v>0</v>
      </c>
      <c r="S90" s="210">
        <f t="shared" si="39"/>
        <v>-101.78</v>
      </c>
      <c r="T90" s="210">
        <f t="shared" si="40"/>
        <v>309020.69</v>
      </c>
      <c r="U90" s="203">
        <v>0</v>
      </c>
      <c r="V90" s="203">
        <f t="shared" si="41"/>
        <v>309020.69</v>
      </c>
      <c r="W90" s="202">
        <v>0</v>
      </c>
      <c r="X90" s="203">
        <f t="shared" si="42"/>
        <v>309020.69</v>
      </c>
    </row>
    <row r="91" spans="1:24" ht="12.75" hidden="1" outlineLevel="1">
      <c r="A91" s="203" t="s">
        <v>2331</v>
      </c>
      <c r="C91" s="202" t="s">
        <v>1738</v>
      </c>
      <c r="D91" s="202" t="s">
        <v>1739</v>
      </c>
      <c r="E91" s="203">
        <v>0</v>
      </c>
      <c r="F91" s="203">
        <v>1080593.03</v>
      </c>
      <c r="G91" s="210">
        <f t="shared" si="36"/>
        <v>1080593.03</v>
      </c>
      <c r="H91" s="211">
        <v>115086.52</v>
      </c>
      <c r="I91" s="211">
        <v>0</v>
      </c>
      <c r="J91" s="211">
        <v>0</v>
      </c>
      <c r="K91" s="211">
        <f t="shared" si="37"/>
        <v>0</v>
      </c>
      <c r="L91" s="211">
        <v>0</v>
      </c>
      <c r="M91" s="211">
        <v>0</v>
      </c>
      <c r="N91" s="211">
        <f t="shared" si="38"/>
        <v>0</v>
      </c>
      <c r="O91" s="210">
        <v>0</v>
      </c>
      <c r="P91" s="210">
        <v>0</v>
      </c>
      <c r="Q91" s="210">
        <v>0</v>
      </c>
      <c r="R91" s="210">
        <v>0</v>
      </c>
      <c r="S91" s="210">
        <f t="shared" si="39"/>
        <v>0</v>
      </c>
      <c r="T91" s="210">
        <f t="shared" si="40"/>
        <v>1195679.55</v>
      </c>
      <c r="U91" s="203">
        <v>0</v>
      </c>
      <c r="V91" s="203">
        <f t="shared" si="41"/>
        <v>1195679.55</v>
      </c>
      <c r="W91" s="202">
        <v>0</v>
      </c>
      <c r="X91" s="203">
        <f t="shared" si="42"/>
        <v>1195679.55</v>
      </c>
    </row>
    <row r="92" spans="1:24" ht="12.75" hidden="1" outlineLevel="1">
      <c r="A92" s="203" t="s">
        <v>2332</v>
      </c>
      <c r="C92" s="202" t="s">
        <v>1740</v>
      </c>
      <c r="D92" s="202" t="s">
        <v>1741</v>
      </c>
      <c r="E92" s="203">
        <v>0</v>
      </c>
      <c r="F92" s="203">
        <v>337666.85</v>
      </c>
      <c r="G92" s="210">
        <f t="shared" si="36"/>
        <v>337666.85</v>
      </c>
      <c r="H92" s="211">
        <v>0</v>
      </c>
      <c r="I92" s="211">
        <v>0</v>
      </c>
      <c r="J92" s="211">
        <v>0</v>
      </c>
      <c r="K92" s="211">
        <f t="shared" si="37"/>
        <v>0</v>
      </c>
      <c r="L92" s="211">
        <v>0</v>
      </c>
      <c r="M92" s="211">
        <v>0</v>
      </c>
      <c r="N92" s="211">
        <f t="shared" si="38"/>
        <v>0</v>
      </c>
      <c r="O92" s="210">
        <v>0</v>
      </c>
      <c r="P92" s="210">
        <v>0</v>
      </c>
      <c r="Q92" s="210">
        <v>0</v>
      </c>
      <c r="R92" s="210">
        <v>0</v>
      </c>
      <c r="S92" s="210">
        <f t="shared" si="39"/>
        <v>0</v>
      </c>
      <c r="T92" s="210">
        <f t="shared" si="40"/>
        <v>337666.85</v>
      </c>
      <c r="U92" s="203">
        <v>0</v>
      </c>
      <c r="V92" s="203">
        <f t="shared" si="41"/>
        <v>337666.85</v>
      </c>
      <c r="W92" s="202">
        <v>0</v>
      </c>
      <c r="X92" s="203">
        <f t="shared" si="42"/>
        <v>337666.85</v>
      </c>
    </row>
    <row r="93" spans="1:24" ht="12.75" hidden="1" outlineLevel="1">
      <c r="A93" s="203" t="s">
        <v>2333</v>
      </c>
      <c r="C93" s="202" t="s">
        <v>1742</v>
      </c>
      <c r="D93" s="202" t="s">
        <v>1743</v>
      </c>
      <c r="E93" s="203">
        <v>0</v>
      </c>
      <c r="F93" s="203">
        <v>586155.27</v>
      </c>
      <c r="G93" s="210">
        <f t="shared" si="36"/>
        <v>586155.27</v>
      </c>
      <c r="H93" s="211">
        <v>4982.42</v>
      </c>
      <c r="I93" s="211">
        <v>0</v>
      </c>
      <c r="J93" s="211">
        <v>0</v>
      </c>
      <c r="K93" s="211">
        <f t="shared" si="37"/>
        <v>0</v>
      </c>
      <c r="L93" s="211">
        <v>0</v>
      </c>
      <c r="M93" s="211">
        <v>0</v>
      </c>
      <c r="N93" s="211">
        <f t="shared" si="38"/>
        <v>0</v>
      </c>
      <c r="O93" s="210">
        <v>0</v>
      </c>
      <c r="P93" s="210">
        <v>0</v>
      </c>
      <c r="Q93" s="210">
        <v>0</v>
      </c>
      <c r="R93" s="210">
        <v>0</v>
      </c>
      <c r="S93" s="210">
        <f t="shared" si="39"/>
        <v>0</v>
      </c>
      <c r="T93" s="210">
        <f t="shared" si="40"/>
        <v>591137.6900000001</v>
      </c>
      <c r="U93" s="203">
        <v>0</v>
      </c>
      <c r="V93" s="203">
        <f t="shared" si="41"/>
        <v>591137.6900000001</v>
      </c>
      <c r="W93" s="202">
        <v>0</v>
      </c>
      <c r="X93" s="203">
        <f t="shared" si="42"/>
        <v>591137.6900000001</v>
      </c>
    </row>
    <row r="94" spans="1:24" ht="12.75" hidden="1" outlineLevel="1">
      <c r="A94" s="203" t="s">
        <v>2334</v>
      </c>
      <c r="C94" s="202" t="s">
        <v>1744</v>
      </c>
      <c r="D94" s="202" t="s">
        <v>1745</v>
      </c>
      <c r="E94" s="203">
        <v>0</v>
      </c>
      <c r="F94" s="203">
        <v>30355.54</v>
      </c>
      <c r="G94" s="210">
        <f t="shared" si="36"/>
        <v>30355.54</v>
      </c>
      <c r="H94" s="211">
        <v>4389.87</v>
      </c>
      <c r="I94" s="211">
        <v>0</v>
      </c>
      <c r="J94" s="211">
        <v>0</v>
      </c>
      <c r="K94" s="211">
        <f t="shared" si="37"/>
        <v>0</v>
      </c>
      <c r="L94" s="211">
        <v>0</v>
      </c>
      <c r="M94" s="211">
        <v>0</v>
      </c>
      <c r="N94" s="211">
        <f t="shared" si="38"/>
        <v>0</v>
      </c>
      <c r="O94" s="210">
        <v>0</v>
      </c>
      <c r="P94" s="210">
        <v>0</v>
      </c>
      <c r="Q94" s="210">
        <v>0</v>
      </c>
      <c r="R94" s="210">
        <v>0</v>
      </c>
      <c r="S94" s="210">
        <f t="shared" si="39"/>
        <v>0</v>
      </c>
      <c r="T94" s="210">
        <f t="shared" si="40"/>
        <v>34745.41</v>
      </c>
      <c r="U94" s="203">
        <v>0</v>
      </c>
      <c r="V94" s="203">
        <f t="shared" si="41"/>
        <v>34745.41</v>
      </c>
      <c r="W94" s="202">
        <v>0</v>
      </c>
      <c r="X94" s="203">
        <f t="shared" si="42"/>
        <v>34745.41</v>
      </c>
    </row>
    <row r="95" spans="1:24" ht="12.75" hidden="1" outlineLevel="1">
      <c r="A95" s="203" t="s">
        <v>2335</v>
      </c>
      <c r="C95" s="202" t="s">
        <v>1746</v>
      </c>
      <c r="D95" s="202" t="s">
        <v>1747</v>
      </c>
      <c r="E95" s="203">
        <v>0</v>
      </c>
      <c r="F95" s="203">
        <v>0</v>
      </c>
      <c r="G95" s="210">
        <f t="shared" si="36"/>
        <v>0</v>
      </c>
      <c r="H95" s="211">
        <v>0</v>
      </c>
      <c r="I95" s="211">
        <v>0</v>
      </c>
      <c r="J95" s="211">
        <v>0</v>
      </c>
      <c r="K95" s="211">
        <f t="shared" si="37"/>
        <v>0</v>
      </c>
      <c r="L95" s="211">
        <v>0</v>
      </c>
      <c r="M95" s="211">
        <v>0</v>
      </c>
      <c r="N95" s="211">
        <f t="shared" si="38"/>
        <v>0</v>
      </c>
      <c r="O95" s="210">
        <v>101.78</v>
      </c>
      <c r="P95" s="210">
        <v>0</v>
      </c>
      <c r="Q95" s="210">
        <v>0</v>
      </c>
      <c r="R95" s="210">
        <v>0</v>
      </c>
      <c r="S95" s="210">
        <f t="shared" si="39"/>
        <v>101.78</v>
      </c>
      <c r="T95" s="210">
        <f t="shared" si="40"/>
        <v>101.78</v>
      </c>
      <c r="U95" s="203">
        <v>0</v>
      </c>
      <c r="V95" s="203">
        <f t="shared" si="41"/>
        <v>101.78</v>
      </c>
      <c r="W95" s="202">
        <v>0</v>
      </c>
      <c r="X95" s="203">
        <f t="shared" si="42"/>
        <v>101.78</v>
      </c>
    </row>
    <row r="96" spans="1:24" ht="12.75" hidden="1" outlineLevel="1">
      <c r="A96" s="203" t="s">
        <v>2336</v>
      </c>
      <c r="C96" s="202" t="s">
        <v>1748</v>
      </c>
      <c r="D96" s="202" t="s">
        <v>1749</v>
      </c>
      <c r="E96" s="203">
        <v>0</v>
      </c>
      <c r="F96" s="203">
        <v>0</v>
      </c>
      <c r="G96" s="210">
        <f t="shared" si="36"/>
        <v>0</v>
      </c>
      <c r="H96" s="211">
        <v>781.88</v>
      </c>
      <c r="I96" s="211">
        <v>0</v>
      </c>
      <c r="J96" s="211">
        <v>0</v>
      </c>
      <c r="K96" s="211">
        <f t="shared" si="37"/>
        <v>0</v>
      </c>
      <c r="L96" s="211">
        <v>0</v>
      </c>
      <c r="M96" s="211">
        <v>0</v>
      </c>
      <c r="N96" s="211">
        <f t="shared" si="38"/>
        <v>0</v>
      </c>
      <c r="O96" s="210">
        <v>0</v>
      </c>
      <c r="P96" s="210">
        <v>0</v>
      </c>
      <c r="Q96" s="210">
        <v>0</v>
      </c>
      <c r="R96" s="210">
        <v>0</v>
      </c>
      <c r="S96" s="210">
        <f t="shared" si="39"/>
        <v>0</v>
      </c>
      <c r="T96" s="210">
        <f t="shared" si="40"/>
        <v>781.88</v>
      </c>
      <c r="U96" s="203">
        <v>0</v>
      </c>
      <c r="V96" s="203">
        <f t="shared" si="41"/>
        <v>781.88</v>
      </c>
      <c r="W96" s="202">
        <v>0</v>
      </c>
      <c r="X96" s="203">
        <f t="shared" si="42"/>
        <v>781.88</v>
      </c>
    </row>
    <row r="97" spans="1:24" ht="12.75" hidden="1" outlineLevel="1">
      <c r="A97" s="203" t="s">
        <v>2337</v>
      </c>
      <c r="C97" s="202" t="s">
        <v>1750</v>
      </c>
      <c r="D97" s="202" t="s">
        <v>1751</v>
      </c>
      <c r="E97" s="203">
        <v>0</v>
      </c>
      <c r="F97" s="203">
        <v>0</v>
      </c>
      <c r="G97" s="210">
        <f t="shared" si="36"/>
        <v>0</v>
      </c>
      <c r="H97" s="211">
        <v>-805.95</v>
      </c>
      <c r="I97" s="211">
        <v>0</v>
      </c>
      <c r="J97" s="211">
        <v>0</v>
      </c>
      <c r="K97" s="211">
        <f t="shared" si="37"/>
        <v>0</v>
      </c>
      <c r="L97" s="211">
        <v>0</v>
      </c>
      <c r="M97" s="211">
        <v>0</v>
      </c>
      <c r="N97" s="211">
        <f t="shared" si="38"/>
        <v>0</v>
      </c>
      <c r="O97" s="210">
        <v>0</v>
      </c>
      <c r="P97" s="210">
        <v>0</v>
      </c>
      <c r="Q97" s="210">
        <v>0</v>
      </c>
      <c r="R97" s="210">
        <v>0</v>
      </c>
      <c r="S97" s="210">
        <f t="shared" si="39"/>
        <v>0</v>
      </c>
      <c r="T97" s="210">
        <f t="shared" si="40"/>
        <v>-805.95</v>
      </c>
      <c r="U97" s="203">
        <v>0</v>
      </c>
      <c r="V97" s="203">
        <f t="shared" si="41"/>
        <v>-805.95</v>
      </c>
      <c r="W97" s="202">
        <v>0</v>
      </c>
      <c r="X97" s="203">
        <f t="shared" si="42"/>
        <v>-805.95</v>
      </c>
    </row>
    <row r="98" spans="1:24" ht="12.75" hidden="1" outlineLevel="1">
      <c r="A98" s="203" t="s">
        <v>2338</v>
      </c>
      <c r="C98" s="202" t="s">
        <v>1752</v>
      </c>
      <c r="D98" s="202" t="s">
        <v>1753</v>
      </c>
      <c r="E98" s="203">
        <v>0</v>
      </c>
      <c r="F98" s="203">
        <v>0</v>
      </c>
      <c r="G98" s="210">
        <f t="shared" si="36"/>
        <v>0</v>
      </c>
      <c r="H98" s="211">
        <v>-4532.19</v>
      </c>
      <c r="I98" s="211">
        <v>0</v>
      </c>
      <c r="J98" s="211">
        <v>0</v>
      </c>
      <c r="K98" s="211">
        <f t="shared" si="37"/>
        <v>0</v>
      </c>
      <c r="L98" s="211">
        <v>0</v>
      </c>
      <c r="M98" s="211">
        <v>0</v>
      </c>
      <c r="N98" s="211">
        <f t="shared" si="38"/>
        <v>0</v>
      </c>
      <c r="O98" s="210">
        <v>0</v>
      </c>
      <c r="P98" s="210">
        <v>0</v>
      </c>
      <c r="Q98" s="210">
        <v>0</v>
      </c>
      <c r="R98" s="210">
        <v>0</v>
      </c>
      <c r="S98" s="210">
        <f t="shared" si="39"/>
        <v>0</v>
      </c>
      <c r="T98" s="210">
        <f t="shared" si="40"/>
        <v>-4532.19</v>
      </c>
      <c r="U98" s="203">
        <v>0</v>
      </c>
      <c r="V98" s="203">
        <f t="shared" si="41"/>
        <v>-4532.19</v>
      </c>
      <c r="W98" s="202">
        <v>0</v>
      </c>
      <c r="X98" s="203">
        <f t="shared" si="42"/>
        <v>-4532.19</v>
      </c>
    </row>
    <row r="99" spans="1:24" ht="12.75" hidden="1" outlineLevel="1">
      <c r="A99" s="203" t="s">
        <v>2339</v>
      </c>
      <c r="C99" s="202" t="s">
        <v>1754</v>
      </c>
      <c r="D99" s="202" t="s">
        <v>1755</v>
      </c>
      <c r="E99" s="203">
        <v>0</v>
      </c>
      <c r="F99" s="203">
        <v>42385.75</v>
      </c>
      <c r="G99" s="210">
        <f t="shared" si="36"/>
        <v>42385.75</v>
      </c>
      <c r="H99" s="211">
        <v>177</v>
      </c>
      <c r="I99" s="211">
        <v>0</v>
      </c>
      <c r="J99" s="211">
        <v>0</v>
      </c>
      <c r="K99" s="211">
        <f t="shared" si="37"/>
        <v>0</v>
      </c>
      <c r="L99" s="211">
        <v>0</v>
      </c>
      <c r="M99" s="211">
        <v>0</v>
      </c>
      <c r="N99" s="211">
        <f t="shared" si="38"/>
        <v>0</v>
      </c>
      <c r="O99" s="210">
        <v>0</v>
      </c>
      <c r="P99" s="210">
        <v>0</v>
      </c>
      <c r="Q99" s="210">
        <v>0</v>
      </c>
      <c r="R99" s="210">
        <v>0</v>
      </c>
      <c r="S99" s="210">
        <f t="shared" si="39"/>
        <v>0</v>
      </c>
      <c r="T99" s="210">
        <f t="shared" si="40"/>
        <v>42562.75</v>
      </c>
      <c r="U99" s="203">
        <v>0</v>
      </c>
      <c r="V99" s="203">
        <f t="shared" si="41"/>
        <v>42562.75</v>
      </c>
      <c r="W99" s="202">
        <v>0</v>
      </c>
      <c r="X99" s="203">
        <f t="shared" si="42"/>
        <v>42562.75</v>
      </c>
    </row>
    <row r="100" spans="1:24" ht="12.75" hidden="1" outlineLevel="1">
      <c r="A100" s="203" t="s">
        <v>2340</v>
      </c>
      <c r="C100" s="202" t="s">
        <v>1756</v>
      </c>
      <c r="D100" s="202" t="s">
        <v>1757</v>
      </c>
      <c r="E100" s="203">
        <v>0</v>
      </c>
      <c r="F100" s="203">
        <v>-140</v>
      </c>
      <c r="G100" s="210">
        <f t="shared" si="36"/>
        <v>-140</v>
      </c>
      <c r="H100" s="211">
        <v>0</v>
      </c>
      <c r="I100" s="211">
        <v>0</v>
      </c>
      <c r="J100" s="211">
        <v>0</v>
      </c>
      <c r="K100" s="211">
        <f t="shared" si="37"/>
        <v>0</v>
      </c>
      <c r="L100" s="211">
        <v>0</v>
      </c>
      <c r="M100" s="211">
        <v>0</v>
      </c>
      <c r="N100" s="211">
        <f t="shared" si="38"/>
        <v>0</v>
      </c>
      <c r="O100" s="210">
        <v>0</v>
      </c>
      <c r="P100" s="210">
        <v>0</v>
      </c>
      <c r="Q100" s="210">
        <v>0</v>
      </c>
      <c r="R100" s="210">
        <v>0</v>
      </c>
      <c r="S100" s="210">
        <f t="shared" si="39"/>
        <v>0</v>
      </c>
      <c r="T100" s="210">
        <f t="shared" si="40"/>
        <v>-140</v>
      </c>
      <c r="U100" s="203">
        <v>0</v>
      </c>
      <c r="V100" s="203">
        <f t="shared" si="41"/>
        <v>-140</v>
      </c>
      <c r="W100" s="202">
        <v>0</v>
      </c>
      <c r="X100" s="203">
        <f t="shared" si="42"/>
        <v>-140</v>
      </c>
    </row>
    <row r="101" spans="1:24" ht="12.75" hidden="1" outlineLevel="1">
      <c r="A101" s="203" t="s">
        <v>2341</v>
      </c>
      <c r="C101" s="202" t="s">
        <v>1758</v>
      </c>
      <c r="D101" s="202" t="s">
        <v>1759</v>
      </c>
      <c r="E101" s="203">
        <v>0</v>
      </c>
      <c r="F101" s="203">
        <v>35248.11</v>
      </c>
      <c r="G101" s="210">
        <f t="shared" si="36"/>
        <v>35248.11</v>
      </c>
      <c r="H101" s="211">
        <v>6506.98</v>
      </c>
      <c r="I101" s="211">
        <v>0</v>
      </c>
      <c r="J101" s="211">
        <v>0</v>
      </c>
      <c r="K101" s="211">
        <f t="shared" si="37"/>
        <v>0</v>
      </c>
      <c r="L101" s="211">
        <v>0</v>
      </c>
      <c r="M101" s="211">
        <v>0</v>
      </c>
      <c r="N101" s="211">
        <f t="shared" si="38"/>
        <v>0</v>
      </c>
      <c r="O101" s="210">
        <v>0</v>
      </c>
      <c r="P101" s="210">
        <v>0</v>
      </c>
      <c r="Q101" s="210">
        <v>0</v>
      </c>
      <c r="R101" s="210">
        <v>0</v>
      </c>
      <c r="S101" s="210">
        <f t="shared" si="39"/>
        <v>0</v>
      </c>
      <c r="T101" s="210">
        <f t="shared" si="40"/>
        <v>41755.09</v>
      </c>
      <c r="U101" s="203">
        <v>0</v>
      </c>
      <c r="V101" s="203">
        <f t="shared" si="41"/>
        <v>41755.09</v>
      </c>
      <c r="W101" s="202">
        <v>0</v>
      </c>
      <c r="X101" s="203">
        <f t="shared" si="42"/>
        <v>41755.09</v>
      </c>
    </row>
    <row r="102" spans="1:24" ht="12.75" hidden="1" outlineLevel="1">
      <c r="A102" s="203" t="s">
        <v>2342</v>
      </c>
      <c r="C102" s="202" t="s">
        <v>1760</v>
      </c>
      <c r="D102" s="202" t="s">
        <v>1761</v>
      </c>
      <c r="E102" s="203">
        <v>0</v>
      </c>
      <c r="F102" s="203">
        <v>1359.59</v>
      </c>
      <c r="G102" s="210">
        <f t="shared" si="36"/>
        <v>1359.59</v>
      </c>
      <c r="H102" s="211">
        <v>233</v>
      </c>
      <c r="I102" s="211">
        <v>0</v>
      </c>
      <c r="J102" s="211">
        <v>0</v>
      </c>
      <c r="K102" s="211">
        <f t="shared" si="37"/>
        <v>0</v>
      </c>
      <c r="L102" s="211">
        <v>0</v>
      </c>
      <c r="M102" s="211">
        <v>0</v>
      </c>
      <c r="N102" s="211">
        <f t="shared" si="38"/>
        <v>0</v>
      </c>
      <c r="O102" s="210">
        <v>0</v>
      </c>
      <c r="P102" s="210">
        <v>0</v>
      </c>
      <c r="Q102" s="210">
        <v>0</v>
      </c>
      <c r="R102" s="210">
        <v>0</v>
      </c>
      <c r="S102" s="210">
        <f t="shared" si="39"/>
        <v>0</v>
      </c>
      <c r="T102" s="210">
        <f t="shared" si="40"/>
        <v>1592.59</v>
      </c>
      <c r="U102" s="203">
        <v>0</v>
      </c>
      <c r="V102" s="203">
        <f t="shared" si="41"/>
        <v>1592.59</v>
      </c>
      <c r="W102" s="202">
        <v>0</v>
      </c>
      <c r="X102" s="203">
        <f t="shared" si="42"/>
        <v>1592.59</v>
      </c>
    </row>
    <row r="103" spans="1:25" ht="12.75" collapsed="1">
      <c r="A103" s="205" t="s">
        <v>2343</v>
      </c>
      <c r="B103" s="204"/>
      <c r="C103" s="205" t="s">
        <v>1268</v>
      </c>
      <c r="D103" s="206"/>
      <c r="E103" s="183">
        <v>0</v>
      </c>
      <c r="F103" s="183">
        <v>13234112.329999998</v>
      </c>
      <c r="G103" s="101">
        <f>E103+F103</f>
        <v>13234112.329999998</v>
      </c>
      <c r="H103" s="101">
        <v>1686455.8</v>
      </c>
      <c r="I103" s="101">
        <v>0</v>
      </c>
      <c r="J103" s="101">
        <v>0</v>
      </c>
      <c r="K103" s="101">
        <f>J103+I103</f>
        <v>0</v>
      </c>
      <c r="L103" s="101">
        <v>0</v>
      </c>
      <c r="M103" s="101">
        <v>0</v>
      </c>
      <c r="N103" s="101">
        <f>L103+M103</f>
        <v>0</v>
      </c>
      <c r="O103" s="101">
        <v>0</v>
      </c>
      <c r="P103" s="101">
        <v>0</v>
      </c>
      <c r="Q103" s="101">
        <v>0</v>
      </c>
      <c r="R103" s="101">
        <v>0</v>
      </c>
      <c r="S103" s="101">
        <f>O103+P103+Q103+R103</f>
        <v>0</v>
      </c>
      <c r="T103" s="101">
        <f>G103+H103+K103+N103+S103</f>
        <v>14920568.129999999</v>
      </c>
      <c r="U103" s="183">
        <v>0</v>
      </c>
      <c r="V103" s="183">
        <f>T103+U103</f>
        <v>14920568.129999999</v>
      </c>
      <c r="W103" s="183">
        <v>0</v>
      </c>
      <c r="X103" s="183">
        <f>V103+W103</f>
        <v>14920568.129999999</v>
      </c>
      <c r="Y103" s="205"/>
    </row>
    <row r="104" spans="1:24" ht="12.75" hidden="1" outlineLevel="1">
      <c r="A104" s="203" t="s">
        <v>2344</v>
      </c>
      <c r="C104" s="202" t="s">
        <v>1762</v>
      </c>
      <c r="D104" s="202" t="s">
        <v>1763</v>
      </c>
      <c r="E104" s="203">
        <v>-533183.3</v>
      </c>
      <c r="F104" s="203">
        <v>-61623812.54000001</v>
      </c>
      <c r="G104" s="210">
        <f aca="true" t="shared" si="43" ref="G104:G167">E104+F104</f>
        <v>-62156995.84</v>
      </c>
      <c r="H104" s="211">
        <v>-254989.04</v>
      </c>
      <c r="I104" s="211">
        <v>0</v>
      </c>
      <c r="J104" s="211">
        <v>0</v>
      </c>
      <c r="K104" s="211">
        <f aca="true" t="shared" si="44" ref="K104:K167">J104+I104</f>
        <v>0</v>
      </c>
      <c r="L104" s="211">
        <v>0</v>
      </c>
      <c r="M104" s="211">
        <v>-38752.93</v>
      </c>
      <c r="N104" s="211">
        <f aca="true" t="shared" si="45" ref="N104:N167">L104+M104</f>
        <v>-38752.93</v>
      </c>
      <c r="O104" s="210">
        <v>-10138364.63</v>
      </c>
      <c r="P104" s="210">
        <v>0</v>
      </c>
      <c r="Q104" s="210">
        <v>0</v>
      </c>
      <c r="R104" s="210">
        <v>0</v>
      </c>
      <c r="S104" s="210">
        <f aca="true" t="shared" si="46" ref="S104:S167">O104+P104+Q104+R104</f>
        <v>-10138364.63</v>
      </c>
      <c r="T104" s="210">
        <f aca="true" t="shared" si="47" ref="T104:T167">G104+H104+K104+N104+S104</f>
        <v>-72589102.44</v>
      </c>
      <c r="U104" s="203">
        <v>0</v>
      </c>
      <c r="V104" s="203">
        <f aca="true" t="shared" si="48" ref="V104:V167">T104+U104</f>
        <v>-72589102.44</v>
      </c>
      <c r="W104" s="202">
        <v>0</v>
      </c>
      <c r="X104" s="203">
        <f aca="true" t="shared" si="49" ref="X104:X167">V104+W104</f>
        <v>-72589102.44</v>
      </c>
    </row>
    <row r="105" spans="1:24" ht="12.75" hidden="1" outlineLevel="1">
      <c r="A105" s="203" t="s">
        <v>2345</v>
      </c>
      <c r="C105" s="202" t="s">
        <v>1764</v>
      </c>
      <c r="D105" s="202" t="s">
        <v>1765</v>
      </c>
      <c r="E105" s="203">
        <v>0</v>
      </c>
      <c r="F105" s="203">
        <v>-9038245.04</v>
      </c>
      <c r="G105" s="210">
        <f t="shared" si="43"/>
        <v>-9038245.04</v>
      </c>
      <c r="H105" s="211">
        <v>-75</v>
      </c>
      <c r="I105" s="211">
        <v>0</v>
      </c>
      <c r="J105" s="211">
        <v>0</v>
      </c>
      <c r="K105" s="211">
        <f t="shared" si="44"/>
        <v>0</v>
      </c>
      <c r="L105" s="211">
        <v>0</v>
      </c>
      <c r="M105" s="211">
        <v>0</v>
      </c>
      <c r="N105" s="211">
        <f t="shared" si="45"/>
        <v>0</v>
      </c>
      <c r="O105" s="210">
        <v>0</v>
      </c>
      <c r="P105" s="210">
        <v>0</v>
      </c>
      <c r="Q105" s="210">
        <v>0</v>
      </c>
      <c r="R105" s="210">
        <v>0</v>
      </c>
      <c r="S105" s="210">
        <f t="shared" si="46"/>
        <v>0</v>
      </c>
      <c r="T105" s="210">
        <f t="shared" si="47"/>
        <v>-9038320.04</v>
      </c>
      <c r="U105" s="203">
        <v>0</v>
      </c>
      <c r="V105" s="203">
        <f t="shared" si="48"/>
        <v>-9038320.04</v>
      </c>
      <c r="W105" s="202">
        <v>0</v>
      </c>
      <c r="X105" s="203">
        <f t="shared" si="49"/>
        <v>-9038320.04</v>
      </c>
    </row>
    <row r="106" spans="1:24" ht="12.75" hidden="1" outlineLevel="1">
      <c r="A106" s="203" t="s">
        <v>2346</v>
      </c>
      <c r="C106" s="202" t="s">
        <v>1766</v>
      </c>
      <c r="D106" s="202" t="s">
        <v>1767</v>
      </c>
      <c r="E106" s="203">
        <v>0</v>
      </c>
      <c r="F106" s="203">
        <v>0</v>
      </c>
      <c r="G106" s="210">
        <f t="shared" si="43"/>
        <v>0</v>
      </c>
      <c r="H106" s="211">
        <v>503.43</v>
      </c>
      <c r="I106" s="211">
        <v>0</v>
      </c>
      <c r="J106" s="211">
        <v>0</v>
      </c>
      <c r="K106" s="211">
        <f t="shared" si="44"/>
        <v>0</v>
      </c>
      <c r="L106" s="211">
        <v>0</v>
      </c>
      <c r="M106" s="211">
        <v>0</v>
      </c>
      <c r="N106" s="211">
        <f t="shared" si="45"/>
        <v>0</v>
      </c>
      <c r="O106" s="210">
        <v>0</v>
      </c>
      <c r="P106" s="210">
        <v>0</v>
      </c>
      <c r="Q106" s="210">
        <v>0</v>
      </c>
      <c r="R106" s="210">
        <v>0</v>
      </c>
      <c r="S106" s="210">
        <f t="shared" si="46"/>
        <v>0</v>
      </c>
      <c r="T106" s="210">
        <f t="shared" si="47"/>
        <v>503.43</v>
      </c>
      <c r="U106" s="203">
        <v>0</v>
      </c>
      <c r="V106" s="203">
        <f t="shared" si="48"/>
        <v>503.43</v>
      </c>
      <c r="W106" s="202">
        <v>0</v>
      </c>
      <c r="X106" s="203">
        <f t="shared" si="49"/>
        <v>503.43</v>
      </c>
    </row>
    <row r="107" spans="1:24" ht="12.75" hidden="1" outlineLevel="1">
      <c r="A107" s="203" t="s">
        <v>2347</v>
      </c>
      <c r="C107" s="202" t="s">
        <v>1768</v>
      </c>
      <c r="D107" s="202" t="s">
        <v>1769</v>
      </c>
      <c r="E107" s="203">
        <v>0</v>
      </c>
      <c r="F107" s="203">
        <v>-1948.5</v>
      </c>
      <c r="G107" s="210">
        <f t="shared" si="43"/>
        <v>-1948.5</v>
      </c>
      <c r="H107" s="211">
        <v>0</v>
      </c>
      <c r="I107" s="211">
        <v>0</v>
      </c>
      <c r="J107" s="211">
        <v>0</v>
      </c>
      <c r="K107" s="211">
        <f t="shared" si="44"/>
        <v>0</v>
      </c>
      <c r="L107" s="211">
        <v>0</v>
      </c>
      <c r="M107" s="211">
        <v>0</v>
      </c>
      <c r="N107" s="211">
        <f t="shared" si="45"/>
        <v>0</v>
      </c>
      <c r="O107" s="210">
        <v>0</v>
      </c>
      <c r="P107" s="210">
        <v>0</v>
      </c>
      <c r="Q107" s="210">
        <v>0</v>
      </c>
      <c r="R107" s="210">
        <v>0</v>
      </c>
      <c r="S107" s="210">
        <f t="shared" si="46"/>
        <v>0</v>
      </c>
      <c r="T107" s="210">
        <f t="shared" si="47"/>
        <v>-1948.5</v>
      </c>
      <c r="U107" s="203">
        <v>0</v>
      </c>
      <c r="V107" s="203">
        <f t="shared" si="48"/>
        <v>-1948.5</v>
      </c>
      <c r="W107" s="202">
        <v>0</v>
      </c>
      <c r="X107" s="203">
        <f t="shared" si="49"/>
        <v>-1948.5</v>
      </c>
    </row>
    <row r="108" spans="1:24" ht="12.75" hidden="1" outlineLevel="1">
      <c r="A108" s="203" t="s">
        <v>2348</v>
      </c>
      <c r="C108" s="202" t="s">
        <v>1770</v>
      </c>
      <c r="D108" s="202" t="s">
        <v>1771</v>
      </c>
      <c r="E108" s="203">
        <v>0</v>
      </c>
      <c r="F108" s="203">
        <v>-1100</v>
      </c>
      <c r="G108" s="210">
        <f t="shared" si="43"/>
        <v>-1100</v>
      </c>
      <c r="H108" s="211">
        <v>0</v>
      </c>
      <c r="I108" s="211">
        <v>0</v>
      </c>
      <c r="J108" s="211">
        <v>0</v>
      </c>
      <c r="K108" s="211">
        <f t="shared" si="44"/>
        <v>0</v>
      </c>
      <c r="L108" s="211">
        <v>0</v>
      </c>
      <c r="M108" s="211">
        <v>0</v>
      </c>
      <c r="N108" s="211">
        <f t="shared" si="45"/>
        <v>0</v>
      </c>
      <c r="O108" s="210">
        <v>0</v>
      </c>
      <c r="P108" s="210">
        <v>0</v>
      </c>
      <c r="Q108" s="210">
        <v>0</v>
      </c>
      <c r="R108" s="210">
        <v>0</v>
      </c>
      <c r="S108" s="210">
        <f t="shared" si="46"/>
        <v>0</v>
      </c>
      <c r="T108" s="210">
        <f t="shared" si="47"/>
        <v>-1100</v>
      </c>
      <c r="U108" s="203">
        <v>0</v>
      </c>
      <c r="V108" s="203">
        <f t="shared" si="48"/>
        <v>-1100</v>
      </c>
      <c r="W108" s="202">
        <v>0</v>
      </c>
      <c r="X108" s="203">
        <f t="shared" si="49"/>
        <v>-1100</v>
      </c>
    </row>
    <row r="109" spans="1:24" ht="12.75" hidden="1" outlineLevel="1">
      <c r="A109" s="203" t="s">
        <v>2349</v>
      </c>
      <c r="C109" s="202" t="s">
        <v>1772</v>
      </c>
      <c r="D109" s="202" t="s">
        <v>1773</v>
      </c>
      <c r="E109" s="203">
        <v>0</v>
      </c>
      <c r="F109" s="203">
        <v>8925743.3</v>
      </c>
      <c r="G109" s="210">
        <f t="shared" si="43"/>
        <v>8925743.3</v>
      </c>
      <c r="H109" s="211">
        <v>0</v>
      </c>
      <c r="I109" s="211">
        <v>0</v>
      </c>
      <c r="J109" s="211">
        <v>0</v>
      </c>
      <c r="K109" s="211">
        <f t="shared" si="44"/>
        <v>0</v>
      </c>
      <c r="L109" s="211">
        <v>0</v>
      </c>
      <c r="M109" s="211">
        <v>0</v>
      </c>
      <c r="N109" s="211">
        <f t="shared" si="45"/>
        <v>0</v>
      </c>
      <c r="O109" s="210">
        <v>0</v>
      </c>
      <c r="P109" s="210">
        <v>0</v>
      </c>
      <c r="Q109" s="210">
        <v>0</v>
      </c>
      <c r="R109" s="210">
        <v>0</v>
      </c>
      <c r="S109" s="210">
        <f t="shared" si="46"/>
        <v>0</v>
      </c>
      <c r="T109" s="210">
        <f t="shared" si="47"/>
        <v>8925743.3</v>
      </c>
      <c r="U109" s="203">
        <v>0</v>
      </c>
      <c r="V109" s="203">
        <f t="shared" si="48"/>
        <v>8925743.3</v>
      </c>
      <c r="W109" s="202">
        <v>0</v>
      </c>
      <c r="X109" s="203">
        <f t="shared" si="49"/>
        <v>8925743.3</v>
      </c>
    </row>
    <row r="110" spans="1:24" ht="12.75" hidden="1" outlineLevel="1">
      <c r="A110" s="203" t="s">
        <v>2350</v>
      </c>
      <c r="C110" s="202" t="s">
        <v>1774</v>
      </c>
      <c r="D110" s="202" t="s">
        <v>1775</v>
      </c>
      <c r="E110" s="203">
        <v>0</v>
      </c>
      <c r="F110" s="203">
        <v>87.25</v>
      </c>
      <c r="G110" s="210">
        <f t="shared" si="43"/>
        <v>87.25</v>
      </c>
      <c r="H110" s="211">
        <v>0</v>
      </c>
      <c r="I110" s="211">
        <v>0</v>
      </c>
      <c r="J110" s="211">
        <v>0</v>
      </c>
      <c r="K110" s="211">
        <f t="shared" si="44"/>
        <v>0</v>
      </c>
      <c r="L110" s="211">
        <v>0</v>
      </c>
      <c r="M110" s="211">
        <v>0</v>
      </c>
      <c r="N110" s="211">
        <f t="shared" si="45"/>
        <v>0</v>
      </c>
      <c r="O110" s="210">
        <v>0</v>
      </c>
      <c r="P110" s="210">
        <v>0</v>
      </c>
      <c r="Q110" s="210">
        <v>0</v>
      </c>
      <c r="R110" s="210">
        <v>0</v>
      </c>
      <c r="S110" s="210">
        <f t="shared" si="46"/>
        <v>0</v>
      </c>
      <c r="T110" s="210">
        <f t="shared" si="47"/>
        <v>87.25</v>
      </c>
      <c r="U110" s="203">
        <v>0</v>
      </c>
      <c r="V110" s="203">
        <f t="shared" si="48"/>
        <v>87.25</v>
      </c>
      <c r="W110" s="202">
        <v>0</v>
      </c>
      <c r="X110" s="203">
        <f t="shared" si="49"/>
        <v>87.25</v>
      </c>
    </row>
    <row r="111" spans="1:24" ht="12.75" hidden="1" outlineLevel="1">
      <c r="A111" s="203" t="s">
        <v>2351</v>
      </c>
      <c r="C111" s="202" t="s">
        <v>1776</v>
      </c>
      <c r="D111" s="202" t="s">
        <v>1777</v>
      </c>
      <c r="E111" s="203">
        <v>0</v>
      </c>
      <c r="F111" s="203">
        <v>355228.87</v>
      </c>
      <c r="G111" s="210">
        <f t="shared" si="43"/>
        <v>355228.87</v>
      </c>
      <c r="H111" s="211">
        <v>0</v>
      </c>
      <c r="I111" s="211">
        <v>0</v>
      </c>
      <c r="J111" s="211">
        <v>0</v>
      </c>
      <c r="K111" s="211">
        <f t="shared" si="44"/>
        <v>0</v>
      </c>
      <c r="L111" s="211">
        <v>0</v>
      </c>
      <c r="M111" s="211">
        <v>0</v>
      </c>
      <c r="N111" s="211">
        <f t="shared" si="45"/>
        <v>0</v>
      </c>
      <c r="O111" s="210">
        <v>0</v>
      </c>
      <c r="P111" s="210">
        <v>0</v>
      </c>
      <c r="Q111" s="210">
        <v>0</v>
      </c>
      <c r="R111" s="210">
        <v>0</v>
      </c>
      <c r="S111" s="210">
        <f t="shared" si="46"/>
        <v>0</v>
      </c>
      <c r="T111" s="210">
        <f t="shared" si="47"/>
        <v>355228.87</v>
      </c>
      <c r="U111" s="203">
        <v>0</v>
      </c>
      <c r="V111" s="203">
        <f t="shared" si="48"/>
        <v>355228.87</v>
      </c>
      <c r="W111" s="202">
        <v>0</v>
      </c>
      <c r="X111" s="203">
        <f t="shared" si="49"/>
        <v>355228.87</v>
      </c>
    </row>
    <row r="112" spans="1:24" ht="12.75" hidden="1" outlineLevel="1">
      <c r="A112" s="203" t="s">
        <v>2352</v>
      </c>
      <c r="C112" s="202" t="s">
        <v>1778</v>
      </c>
      <c r="D112" s="202" t="s">
        <v>1779</v>
      </c>
      <c r="E112" s="203">
        <v>0</v>
      </c>
      <c r="F112" s="203">
        <v>4927.33</v>
      </c>
      <c r="G112" s="210">
        <f t="shared" si="43"/>
        <v>4927.33</v>
      </c>
      <c r="H112" s="211">
        <v>0</v>
      </c>
      <c r="I112" s="211">
        <v>0</v>
      </c>
      <c r="J112" s="211">
        <v>0</v>
      </c>
      <c r="K112" s="211">
        <f t="shared" si="44"/>
        <v>0</v>
      </c>
      <c r="L112" s="211">
        <v>0</v>
      </c>
      <c r="M112" s="211">
        <v>0</v>
      </c>
      <c r="N112" s="211">
        <f t="shared" si="45"/>
        <v>0</v>
      </c>
      <c r="O112" s="210">
        <v>0</v>
      </c>
      <c r="P112" s="210">
        <v>0</v>
      </c>
      <c r="Q112" s="210">
        <v>0</v>
      </c>
      <c r="R112" s="210">
        <v>0</v>
      </c>
      <c r="S112" s="210">
        <f t="shared" si="46"/>
        <v>0</v>
      </c>
      <c r="T112" s="210">
        <f t="shared" si="47"/>
        <v>4927.33</v>
      </c>
      <c r="U112" s="203">
        <v>0</v>
      </c>
      <c r="V112" s="203">
        <f t="shared" si="48"/>
        <v>4927.33</v>
      </c>
      <c r="W112" s="202">
        <v>0</v>
      </c>
      <c r="X112" s="203">
        <f t="shared" si="49"/>
        <v>4927.33</v>
      </c>
    </row>
    <row r="113" spans="1:24" ht="12.75" hidden="1" outlineLevel="1">
      <c r="A113" s="203" t="s">
        <v>2353</v>
      </c>
      <c r="C113" s="202" t="s">
        <v>1780</v>
      </c>
      <c r="D113" s="202" t="s">
        <v>1781</v>
      </c>
      <c r="E113" s="203">
        <v>0</v>
      </c>
      <c r="F113" s="203">
        <v>170026.03</v>
      </c>
      <c r="G113" s="210">
        <f t="shared" si="43"/>
        <v>170026.03</v>
      </c>
      <c r="H113" s="211">
        <v>0</v>
      </c>
      <c r="I113" s="211">
        <v>0</v>
      </c>
      <c r="J113" s="211">
        <v>0</v>
      </c>
      <c r="K113" s="211">
        <f t="shared" si="44"/>
        <v>0</v>
      </c>
      <c r="L113" s="211">
        <v>0</v>
      </c>
      <c r="M113" s="211">
        <v>0</v>
      </c>
      <c r="N113" s="211">
        <f t="shared" si="45"/>
        <v>0</v>
      </c>
      <c r="O113" s="210">
        <v>0</v>
      </c>
      <c r="P113" s="210">
        <v>0</v>
      </c>
      <c r="Q113" s="210">
        <v>0</v>
      </c>
      <c r="R113" s="210">
        <v>0</v>
      </c>
      <c r="S113" s="210">
        <f t="shared" si="46"/>
        <v>0</v>
      </c>
      <c r="T113" s="210">
        <f t="shared" si="47"/>
        <v>170026.03</v>
      </c>
      <c r="U113" s="203">
        <v>0</v>
      </c>
      <c r="V113" s="203">
        <f t="shared" si="48"/>
        <v>170026.03</v>
      </c>
      <c r="W113" s="202">
        <v>0</v>
      </c>
      <c r="X113" s="203">
        <f t="shared" si="49"/>
        <v>170026.03</v>
      </c>
    </row>
    <row r="114" spans="1:24" ht="12.75" hidden="1" outlineLevel="1">
      <c r="A114" s="203" t="s">
        <v>2354</v>
      </c>
      <c r="C114" s="202" t="s">
        <v>1782</v>
      </c>
      <c r="D114" s="202" t="s">
        <v>1783</v>
      </c>
      <c r="E114" s="203">
        <v>0</v>
      </c>
      <c r="F114" s="203">
        <v>162608.07</v>
      </c>
      <c r="G114" s="210">
        <f t="shared" si="43"/>
        <v>162608.07</v>
      </c>
      <c r="H114" s="211">
        <v>0</v>
      </c>
      <c r="I114" s="211">
        <v>0</v>
      </c>
      <c r="J114" s="211">
        <v>0</v>
      </c>
      <c r="K114" s="211">
        <f t="shared" si="44"/>
        <v>0</v>
      </c>
      <c r="L114" s="211">
        <v>0</v>
      </c>
      <c r="M114" s="211">
        <v>0</v>
      </c>
      <c r="N114" s="211">
        <f t="shared" si="45"/>
        <v>0</v>
      </c>
      <c r="O114" s="210">
        <v>0</v>
      </c>
      <c r="P114" s="210">
        <v>0</v>
      </c>
      <c r="Q114" s="210">
        <v>0</v>
      </c>
      <c r="R114" s="210">
        <v>0</v>
      </c>
      <c r="S114" s="210">
        <f t="shared" si="46"/>
        <v>0</v>
      </c>
      <c r="T114" s="210">
        <f t="shared" si="47"/>
        <v>162608.07</v>
      </c>
      <c r="U114" s="203">
        <v>0</v>
      </c>
      <c r="V114" s="203">
        <f t="shared" si="48"/>
        <v>162608.07</v>
      </c>
      <c r="W114" s="202">
        <v>0</v>
      </c>
      <c r="X114" s="203">
        <f t="shared" si="49"/>
        <v>162608.07</v>
      </c>
    </row>
    <row r="115" spans="1:24" ht="12.75" hidden="1" outlineLevel="1">
      <c r="A115" s="203" t="s">
        <v>2355</v>
      </c>
      <c r="C115" s="202" t="s">
        <v>1784</v>
      </c>
      <c r="D115" s="202" t="s">
        <v>1785</v>
      </c>
      <c r="E115" s="203">
        <v>0</v>
      </c>
      <c r="F115" s="203">
        <v>32.5</v>
      </c>
      <c r="G115" s="210">
        <f t="shared" si="43"/>
        <v>32.5</v>
      </c>
      <c r="H115" s="211">
        <v>0</v>
      </c>
      <c r="I115" s="211">
        <v>0</v>
      </c>
      <c r="J115" s="211">
        <v>0</v>
      </c>
      <c r="K115" s="211">
        <f t="shared" si="44"/>
        <v>0</v>
      </c>
      <c r="L115" s="211">
        <v>0</v>
      </c>
      <c r="M115" s="211">
        <v>0</v>
      </c>
      <c r="N115" s="211">
        <f t="shared" si="45"/>
        <v>0</v>
      </c>
      <c r="O115" s="210">
        <v>0</v>
      </c>
      <c r="P115" s="210">
        <v>0</v>
      </c>
      <c r="Q115" s="210">
        <v>0</v>
      </c>
      <c r="R115" s="210">
        <v>0</v>
      </c>
      <c r="S115" s="210">
        <f t="shared" si="46"/>
        <v>0</v>
      </c>
      <c r="T115" s="210">
        <f t="shared" si="47"/>
        <v>32.5</v>
      </c>
      <c r="U115" s="203">
        <v>0</v>
      </c>
      <c r="V115" s="203">
        <f t="shared" si="48"/>
        <v>32.5</v>
      </c>
      <c r="W115" s="202">
        <v>0</v>
      </c>
      <c r="X115" s="203">
        <f t="shared" si="49"/>
        <v>32.5</v>
      </c>
    </row>
    <row r="116" spans="1:24" ht="12.75" hidden="1" outlineLevel="1">
      <c r="A116" s="203" t="s">
        <v>2356</v>
      </c>
      <c r="C116" s="202" t="s">
        <v>1786</v>
      </c>
      <c r="D116" s="202" t="s">
        <v>1787</v>
      </c>
      <c r="E116" s="203">
        <v>0</v>
      </c>
      <c r="F116" s="203">
        <v>217543.28</v>
      </c>
      <c r="G116" s="210">
        <f t="shared" si="43"/>
        <v>217543.28</v>
      </c>
      <c r="H116" s="211">
        <v>0</v>
      </c>
      <c r="I116" s="211">
        <v>0</v>
      </c>
      <c r="J116" s="211">
        <v>0</v>
      </c>
      <c r="K116" s="211">
        <f t="shared" si="44"/>
        <v>0</v>
      </c>
      <c r="L116" s="211">
        <v>0</v>
      </c>
      <c r="M116" s="211">
        <v>0</v>
      </c>
      <c r="N116" s="211">
        <f t="shared" si="45"/>
        <v>0</v>
      </c>
      <c r="O116" s="210">
        <v>0</v>
      </c>
      <c r="P116" s="210">
        <v>0</v>
      </c>
      <c r="Q116" s="210">
        <v>0</v>
      </c>
      <c r="R116" s="210">
        <v>0</v>
      </c>
      <c r="S116" s="210">
        <f t="shared" si="46"/>
        <v>0</v>
      </c>
      <c r="T116" s="210">
        <f t="shared" si="47"/>
        <v>217543.28</v>
      </c>
      <c r="U116" s="203">
        <v>0</v>
      </c>
      <c r="V116" s="203">
        <f t="shared" si="48"/>
        <v>217543.28</v>
      </c>
      <c r="W116" s="202">
        <v>0</v>
      </c>
      <c r="X116" s="203">
        <f t="shared" si="49"/>
        <v>217543.28</v>
      </c>
    </row>
    <row r="117" spans="1:24" ht="12.75" hidden="1" outlineLevel="1">
      <c r="A117" s="203" t="s">
        <v>2357</v>
      </c>
      <c r="C117" s="202" t="s">
        <v>1788</v>
      </c>
      <c r="D117" s="202" t="s">
        <v>1789</v>
      </c>
      <c r="E117" s="203">
        <v>0</v>
      </c>
      <c r="F117" s="203">
        <v>-2215.62</v>
      </c>
      <c r="G117" s="210">
        <f t="shared" si="43"/>
        <v>-2215.62</v>
      </c>
      <c r="H117" s="211">
        <v>0</v>
      </c>
      <c r="I117" s="211">
        <v>0</v>
      </c>
      <c r="J117" s="211">
        <v>0</v>
      </c>
      <c r="K117" s="211">
        <f t="shared" si="44"/>
        <v>0</v>
      </c>
      <c r="L117" s="211">
        <v>0</v>
      </c>
      <c r="M117" s="211">
        <v>0</v>
      </c>
      <c r="N117" s="211">
        <f t="shared" si="45"/>
        <v>0</v>
      </c>
      <c r="O117" s="210">
        <v>0</v>
      </c>
      <c r="P117" s="210">
        <v>0</v>
      </c>
      <c r="Q117" s="210">
        <v>0</v>
      </c>
      <c r="R117" s="210">
        <v>0</v>
      </c>
      <c r="S117" s="210">
        <f t="shared" si="46"/>
        <v>0</v>
      </c>
      <c r="T117" s="210">
        <f t="shared" si="47"/>
        <v>-2215.62</v>
      </c>
      <c r="U117" s="203">
        <v>0</v>
      </c>
      <c r="V117" s="203">
        <f t="shared" si="48"/>
        <v>-2215.62</v>
      </c>
      <c r="W117" s="202">
        <v>0</v>
      </c>
      <c r="X117" s="203">
        <f t="shared" si="49"/>
        <v>-2215.62</v>
      </c>
    </row>
    <row r="118" spans="1:24" ht="12.75" hidden="1" outlineLevel="1">
      <c r="A118" s="203" t="s">
        <v>2358</v>
      </c>
      <c r="C118" s="202" t="s">
        <v>1790</v>
      </c>
      <c r="D118" s="202" t="s">
        <v>1791</v>
      </c>
      <c r="E118" s="203">
        <v>0</v>
      </c>
      <c r="F118" s="203">
        <v>411726.34</v>
      </c>
      <c r="G118" s="210">
        <f t="shared" si="43"/>
        <v>411726.34</v>
      </c>
      <c r="H118" s="211">
        <v>382183.98</v>
      </c>
      <c r="I118" s="211">
        <v>0</v>
      </c>
      <c r="J118" s="211">
        <v>0</v>
      </c>
      <c r="K118" s="211">
        <f t="shared" si="44"/>
        <v>0</v>
      </c>
      <c r="L118" s="211">
        <v>0</v>
      </c>
      <c r="M118" s="211">
        <v>0</v>
      </c>
      <c r="N118" s="211">
        <f t="shared" si="45"/>
        <v>0</v>
      </c>
      <c r="O118" s="210">
        <v>0</v>
      </c>
      <c r="P118" s="210">
        <v>0</v>
      </c>
      <c r="Q118" s="210">
        <v>0</v>
      </c>
      <c r="R118" s="210">
        <v>0</v>
      </c>
      <c r="S118" s="210">
        <f t="shared" si="46"/>
        <v>0</v>
      </c>
      <c r="T118" s="210">
        <f t="shared" si="47"/>
        <v>793910.3200000001</v>
      </c>
      <c r="U118" s="203">
        <v>0</v>
      </c>
      <c r="V118" s="203">
        <f t="shared" si="48"/>
        <v>793910.3200000001</v>
      </c>
      <c r="W118" s="202">
        <v>31819.36</v>
      </c>
      <c r="X118" s="203">
        <f t="shared" si="49"/>
        <v>825729.68</v>
      </c>
    </row>
    <row r="119" spans="1:24" ht="12.75" hidden="1" outlineLevel="1">
      <c r="A119" s="203" t="s">
        <v>2359</v>
      </c>
      <c r="C119" s="202" t="s">
        <v>1792</v>
      </c>
      <c r="D119" s="202" t="s">
        <v>1793</v>
      </c>
      <c r="E119" s="203">
        <v>0</v>
      </c>
      <c r="F119" s="203">
        <v>75124.66</v>
      </c>
      <c r="G119" s="210">
        <f t="shared" si="43"/>
        <v>75124.66</v>
      </c>
      <c r="H119" s="211">
        <v>82207.27</v>
      </c>
      <c r="I119" s="211">
        <v>0</v>
      </c>
      <c r="J119" s="211">
        <v>0</v>
      </c>
      <c r="K119" s="211">
        <f t="shared" si="44"/>
        <v>0</v>
      </c>
      <c r="L119" s="211">
        <v>0</v>
      </c>
      <c r="M119" s="211">
        <v>0</v>
      </c>
      <c r="N119" s="211">
        <f t="shared" si="45"/>
        <v>0</v>
      </c>
      <c r="O119" s="210">
        <v>0</v>
      </c>
      <c r="P119" s="210">
        <v>0</v>
      </c>
      <c r="Q119" s="210">
        <v>0</v>
      </c>
      <c r="R119" s="210">
        <v>0</v>
      </c>
      <c r="S119" s="210">
        <f t="shared" si="46"/>
        <v>0</v>
      </c>
      <c r="T119" s="210">
        <f t="shared" si="47"/>
        <v>157331.93</v>
      </c>
      <c r="U119" s="203">
        <v>0</v>
      </c>
      <c r="V119" s="203">
        <f t="shared" si="48"/>
        <v>157331.93</v>
      </c>
      <c r="W119" s="202">
        <v>0</v>
      </c>
      <c r="X119" s="203">
        <f t="shared" si="49"/>
        <v>157331.93</v>
      </c>
    </row>
    <row r="120" spans="1:24" ht="12.75" hidden="1" outlineLevel="1">
      <c r="A120" s="203" t="s">
        <v>2360</v>
      </c>
      <c r="C120" s="202" t="s">
        <v>1794</v>
      </c>
      <c r="D120" s="202" t="s">
        <v>1795</v>
      </c>
      <c r="E120" s="203">
        <v>0</v>
      </c>
      <c r="F120" s="203">
        <v>182625.86</v>
      </c>
      <c r="G120" s="210">
        <f t="shared" si="43"/>
        <v>182625.86</v>
      </c>
      <c r="H120" s="211">
        <v>153147.08</v>
      </c>
      <c r="I120" s="211">
        <v>0</v>
      </c>
      <c r="J120" s="211">
        <v>0</v>
      </c>
      <c r="K120" s="211">
        <f t="shared" si="44"/>
        <v>0</v>
      </c>
      <c r="L120" s="211">
        <v>0</v>
      </c>
      <c r="M120" s="211">
        <v>0</v>
      </c>
      <c r="N120" s="211">
        <f t="shared" si="45"/>
        <v>0</v>
      </c>
      <c r="O120" s="210">
        <v>0</v>
      </c>
      <c r="P120" s="210">
        <v>0</v>
      </c>
      <c r="Q120" s="210">
        <v>0</v>
      </c>
      <c r="R120" s="210">
        <v>0</v>
      </c>
      <c r="S120" s="210">
        <f t="shared" si="46"/>
        <v>0</v>
      </c>
      <c r="T120" s="210">
        <f t="shared" si="47"/>
        <v>335772.93999999994</v>
      </c>
      <c r="U120" s="203">
        <v>0</v>
      </c>
      <c r="V120" s="203">
        <f t="shared" si="48"/>
        <v>335772.93999999994</v>
      </c>
      <c r="W120" s="202">
        <v>0</v>
      </c>
      <c r="X120" s="203">
        <f t="shared" si="49"/>
        <v>335772.93999999994</v>
      </c>
    </row>
    <row r="121" spans="1:24" ht="12.75" hidden="1" outlineLevel="1">
      <c r="A121" s="203" t="s">
        <v>2361</v>
      </c>
      <c r="C121" s="202" t="s">
        <v>1796</v>
      </c>
      <c r="D121" s="202" t="s">
        <v>1797</v>
      </c>
      <c r="E121" s="203">
        <v>0</v>
      </c>
      <c r="F121" s="203">
        <v>245955.76</v>
      </c>
      <c r="G121" s="210">
        <f t="shared" si="43"/>
        <v>245955.76</v>
      </c>
      <c r="H121" s="211">
        <v>306628.5</v>
      </c>
      <c r="I121" s="211">
        <v>0</v>
      </c>
      <c r="J121" s="211">
        <v>0</v>
      </c>
      <c r="K121" s="211">
        <f t="shared" si="44"/>
        <v>0</v>
      </c>
      <c r="L121" s="211">
        <v>0</v>
      </c>
      <c r="M121" s="211">
        <v>0</v>
      </c>
      <c r="N121" s="211">
        <f t="shared" si="45"/>
        <v>0</v>
      </c>
      <c r="O121" s="210">
        <v>0</v>
      </c>
      <c r="P121" s="210">
        <v>0</v>
      </c>
      <c r="Q121" s="210">
        <v>0</v>
      </c>
      <c r="R121" s="210">
        <v>0</v>
      </c>
      <c r="S121" s="210">
        <f t="shared" si="46"/>
        <v>0</v>
      </c>
      <c r="T121" s="210">
        <f t="shared" si="47"/>
        <v>552584.26</v>
      </c>
      <c r="U121" s="203">
        <v>0</v>
      </c>
      <c r="V121" s="203">
        <f t="shared" si="48"/>
        <v>552584.26</v>
      </c>
      <c r="W121" s="202">
        <v>74075.07</v>
      </c>
      <c r="X121" s="203">
        <f t="shared" si="49"/>
        <v>626659.3300000001</v>
      </c>
    </row>
    <row r="122" spans="1:24" ht="12.75" hidden="1" outlineLevel="1">
      <c r="A122" s="203" t="s">
        <v>2362</v>
      </c>
      <c r="C122" s="202" t="s">
        <v>1798</v>
      </c>
      <c r="D122" s="202" t="s">
        <v>1799</v>
      </c>
      <c r="E122" s="203">
        <v>0</v>
      </c>
      <c r="F122" s="203">
        <v>64150.78</v>
      </c>
      <c r="G122" s="210">
        <f t="shared" si="43"/>
        <v>64150.78</v>
      </c>
      <c r="H122" s="211">
        <v>4847</v>
      </c>
      <c r="I122" s="211">
        <v>0</v>
      </c>
      <c r="J122" s="211">
        <v>0</v>
      </c>
      <c r="K122" s="211">
        <f t="shared" si="44"/>
        <v>0</v>
      </c>
      <c r="L122" s="211">
        <v>0</v>
      </c>
      <c r="M122" s="211">
        <v>0</v>
      </c>
      <c r="N122" s="211">
        <f t="shared" si="45"/>
        <v>0</v>
      </c>
      <c r="O122" s="210">
        <v>0</v>
      </c>
      <c r="P122" s="210">
        <v>0</v>
      </c>
      <c r="Q122" s="210">
        <v>0</v>
      </c>
      <c r="R122" s="210">
        <v>0</v>
      </c>
      <c r="S122" s="210">
        <f t="shared" si="46"/>
        <v>0</v>
      </c>
      <c r="T122" s="210">
        <f t="shared" si="47"/>
        <v>68997.78</v>
      </c>
      <c r="U122" s="203">
        <v>0</v>
      </c>
      <c r="V122" s="203">
        <f t="shared" si="48"/>
        <v>68997.78</v>
      </c>
      <c r="W122" s="202">
        <v>0</v>
      </c>
      <c r="X122" s="203">
        <f t="shared" si="49"/>
        <v>68997.78</v>
      </c>
    </row>
    <row r="123" spans="1:24" ht="12.75" hidden="1" outlineLevel="1">
      <c r="A123" s="203" t="s">
        <v>2363</v>
      </c>
      <c r="C123" s="202" t="s">
        <v>1800</v>
      </c>
      <c r="D123" s="202" t="s">
        <v>1801</v>
      </c>
      <c r="E123" s="203">
        <v>0</v>
      </c>
      <c r="F123" s="203">
        <v>2868.88</v>
      </c>
      <c r="G123" s="210">
        <f t="shared" si="43"/>
        <v>2868.88</v>
      </c>
      <c r="H123" s="211">
        <v>2582.98</v>
      </c>
      <c r="I123" s="211">
        <v>0</v>
      </c>
      <c r="J123" s="211">
        <v>0</v>
      </c>
      <c r="K123" s="211">
        <f t="shared" si="44"/>
        <v>0</v>
      </c>
      <c r="L123" s="211">
        <v>0</v>
      </c>
      <c r="M123" s="211">
        <v>0</v>
      </c>
      <c r="N123" s="211">
        <f t="shared" si="45"/>
        <v>0</v>
      </c>
      <c r="O123" s="210">
        <v>0</v>
      </c>
      <c r="P123" s="210">
        <v>0</v>
      </c>
      <c r="Q123" s="210">
        <v>0</v>
      </c>
      <c r="R123" s="210">
        <v>0</v>
      </c>
      <c r="S123" s="210">
        <f t="shared" si="46"/>
        <v>0</v>
      </c>
      <c r="T123" s="210">
        <f t="shared" si="47"/>
        <v>5451.860000000001</v>
      </c>
      <c r="U123" s="203">
        <v>0</v>
      </c>
      <c r="V123" s="203">
        <f t="shared" si="48"/>
        <v>5451.860000000001</v>
      </c>
      <c r="W123" s="202">
        <v>0</v>
      </c>
      <c r="X123" s="203">
        <f t="shared" si="49"/>
        <v>5451.860000000001</v>
      </c>
    </row>
    <row r="124" spans="1:24" ht="12.75" hidden="1" outlineLevel="1">
      <c r="A124" s="203" t="s">
        <v>2364</v>
      </c>
      <c r="C124" s="202" t="s">
        <v>1802</v>
      </c>
      <c r="D124" s="202" t="s">
        <v>1803</v>
      </c>
      <c r="E124" s="203">
        <v>0</v>
      </c>
      <c r="F124" s="203">
        <v>1480.5</v>
      </c>
      <c r="G124" s="210">
        <f t="shared" si="43"/>
        <v>1480.5</v>
      </c>
      <c r="H124" s="211">
        <v>0</v>
      </c>
      <c r="I124" s="211">
        <v>0</v>
      </c>
      <c r="J124" s="211">
        <v>0</v>
      </c>
      <c r="K124" s="211">
        <f t="shared" si="44"/>
        <v>0</v>
      </c>
      <c r="L124" s="211">
        <v>0</v>
      </c>
      <c r="M124" s="211">
        <v>0</v>
      </c>
      <c r="N124" s="211">
        <f t="shared" si="45"/>
        <v>0</v>
      </c>
      <c r="O124" s="210">
        <v>0</v>
      </c>
      <c r="P124" s="210">
        <v>0</v>
      </c>
      <c r="Q124" s="210">
        <v>0</v>
      </c>
      <c r="R124" s="210">
        <v>0</v>
      </c>
      <c r="S124" s="210">
        <f t="shared" si="46"/>
        <v>0</v>
      </c>
      <c r="T124" s="210">
        <f t="shared" si="47"/>
        <v>1480.5</v>
      </c>
      <c r="U124" s="203">
        <v>0</v>
      </c>
      <c r="V124" s="203">
        <f t="shared" si="48"/>
        <v>1480.5</v>
      </c>
      <c r="W124" s="202">
        <v>0</v>
      </c>
      <c r="X124" s="203">
        <f t="shared" si="49"/>
        <v>1480.5</v>
      </c>
    </row>
    <row r="125" spans="1:24" ht="12.75" hidden="1" outlineLevel="1">
      <c r="A125" s="203" t="s">
        <v>2365</v>
      </c>
      <c r="C125" s="202" t="s">
        <v>1804</v>
      </c>
      <c r="D125" s="202" t="s">
        <v>1805</v>
      </c>
      <c r="E125" s="203">
        <v>0</v>
      </c>
      <c r="F125" s="203">
        <v>142610.94</v>
      </c>
      <c r="G125" s="210">
        <f t="shared" si="43"/>
        <v>142610.94</v>
      </c>
      <c r="H125" s="211">
        <v>0</v>
      </c>
      <c r="I125" s="211">
        <v>0</v>
      </c>
      <c r="J125" s="211">
        <v>0</v>
      </c>
      <c r="K125" s="211">
        <f t="shared" si="44"/>
        <v>0</v>
      </c>
      <c r="L125" s="211">
        <v>0</v>
      </c>
      <c r="M125" s="211">
        <v>0</v>
      </c>
      <c r="N125" s="211">
        <f t="shared" si="45"/>
        <v>0</v>
      </c>
      <c r="O125" s="210">
        <v>0</v>
      </c>
      <c r="P125" s="210">
        <v>0</v>
      </c>
      <c r="Q125" s="210">
        <v>0</v>
      </c>
      <c r="R125" s="210">
        <v>0</v>
      </c>
      <c r="S125" s="210">
        <f t="shared" si="46"/>
        <v>0</v>
      </c>
      <c r="T125" s="210">
        <f t="shared" si="47"/>
        <v>142610.94</v>
      </c>
      <c r="U125" s="203">
        <v>0</v>
      </c>
      <c r="V125" s="203">
        <f t="shared" si="48"/>
        <v>142610.94</v>
      </c>
      <c r="W125" s="202">
        <v>10169.9</v>
      </c>
      <c r="X125" s="203">
        <f t="shared" si="49"/>
        <v>152780.84</v>
      </c>
    </row>
    <row r="126" spans="1:24" ht="12.75" hidden="1" outlineLevel="1">
      <c r="A126" s="203" t="s">
        <v>2366</v>
      </c>
      <c r="C126" s="202" t="s">
        <v>1806</v>
      </c>
      <c r="D126" s="202" t="s">
        <v>1807</v>
      </c>
      <c r="E126" s="203">
        <v>0</v>
      </c>
      <c r="F126" s="203">
        <v>12208.2</v>
      </c>
      <c r="G126" s="210">
        <f t="shared" si="43"/>
        <v>12208.2</v>
      </c>
      <c r="H126" s="211">
        <v>111.53</v>
      </c>
      <c r="I126" s="211">
        <v>0</v>
      </c>
      <c r="J126" s="211">
        <v>0</v>
      </c>
      <c r="K126" s="211">
        <f t="shared" si="44"/>
        <v>0</v>
      </c>
      <c r="L126" s="211">
        <v>0</v>
      </c>
      <c r="M126" s="211">
        <v>0</v>
      </c>
      <c r="N126" s="211">
        <f t="shared" si="45"/>
        <v>0</v>
      </c>
      <c r="O126" s="210">
        <v>0</v>
      </c>
      <c r="P126" s="210">
        <v>0</v>
      </c>
      <c r="Q126" s="210">
        <v>0</v>
      </c>
      <c r="R126" s="210">
        <v>0</v>
      </c>
      <c r="S126" s="210">
        <f t="shared" si="46"/>
        <v>0</v>
      </c>
      <c r="T126" s="210">
        <f t="shared" si="47"/>
        <v>12319.730000000001</v>
      </c>
      <c r="U126" s="203">
        <v>0</v>
      </c>
      <c r="V126" s="203">
        <f t="shared" si="48"/>
        <v>12319.730000000001</v>
      </c>
      <c r="W126" s="202">
        <v>0</v>
      </c>
      <c r="X126" s="203">
        <f t="shared" si="49"/>
        <v>12319.730000000001</v>
      </c>
    </row>
    <row r="127" spans="1:24" ht="12.75" hidden="1" outlineLevel="1">
      <c r="A127" s="203" t="s">
        <v>2367</v>
      </c>
      <c r="C127" s="202" t="s">
        <v>1808</v>
      </c>
      <c r="D127" s="202" t="s">
        <v>1809</v>
      </c>
      <c r="E127" s="203">
        <v>0</v>
      </c>
      <c r="F127" s="203">
        <v>3508.03</v>
      </c>
      <c r="G127" s="210">
        <f t="shared" si="43"/>
        <v>3508.03</v>
      </c>
      <c r="H127" s="211">
        <v>1307.99</v>
      </c>
      <c r="I127" s="211">
        <v>0</v>
      </c>
      <c r="J127" s="211">
        <v>0</v>
      </c>
      <c r="K127" s="211">
        <f t="shared" si="44"/>
        <v>0</v>
      </c>
      <c r="L127" s="211">
        <v>0</v>
      </c>
      <c r="M127" s="211">
        <v>0</v>
      </c>
      <c r="N127" s="211">
        <f t="shared" si="45"/>
        <v>0</v>
      </c>
      <c r="O127" s="210">
        <v>0</v>
      </c>
      <c r="P127" s="210">
        <v>0</v>
      </c>
      <c r="Q127" s="210">
        <v>0</v>
      </c>
      <c r="R127" s="210">
        <v>0</v>
      </c>
      <c r="S127" s="210">
        <f t="shared" si="46"/>
        <v>0</v>
      </c>
      <c r="T127" s="210">
        <f t="shared" si="47"/>
        <v>4816.02</v>
      </c>
      <c r="U127" s="203">
        <v>0</v>
      </c>
      <c r="V127" s="203">
        <f t="shared" si="48"/>
        <v>4816.02</v>
      </c>
      <c r="W127" s="202">
        <v>0</v>
      </c>
      <c r="X127" s="203">
        <f t="shared" si="49"/>
        <v>4816.02</v>
      </c>
    </row>
    <row r="128" spans="1:24" ht="12.75" hidden="1" outlineLevel="1">
      <c r="A128" s="203" t="s">
        <v>2368</v>
      </c>
      <c r="C128" s="202" t="s">
        <v>1810</v>
      </c>
      <c r="D128" s="202" t="s">
        <v>1811</v>
      </c>
      <c r="E128" s="203">
        <v>0</v>
      </c>
      <c r="F128" s="203">
        <v>23795.44</v>
      </c>
      <c r="G128" s="210">
        <f t="shared" si="43"/>
        <v>23795.44</v>
      </c>
      <c r="H128" s="211">
        <v>8653.34</v>
      </c>
      <c r="I128" s="211">
        <v>0</v>
      </c>
      <c r="J128" s="211">
        <v>0</v>
      </c>
      <c r="K128" s="211">
        <f t="shared" si="44"/>
        <v>0</v>
      </c>
      <c r="L128" s="211">
        <v>0</v>
      </c>
      <c r="M128" s="211">
        <v>0</v>
      </c>
      <c r="N128" s="211">
        <f t="shared" si="45"/>
        <v>0</v>
      </c>
      <c r="O128" s="210">
        <v>0</v>
      </c>
      <c r="P128" s="210">
        <v>0</v>
      </c>
      <c r="Q128" s="210">
        <v>0</v>
      </c>
      <c r="R128" s="210">
        <v>0</v>
      </c>
      <c r="S128" s="210">
        <f t="shared" si="46"/>
        <v>0</v>
      </c>
      <c r="T128" s="210">
        <f t="shared" si="47"/>
        <v>32448.78</v>
      </c>
      <c r="U128" s="203">
        <v>0</v>
      </c>
      <c r="V128" s="203">
        <f t="shared" si="48"/>
        <v>32448.78</v>
      </c>
      <c r="W128" s="202">
        <v>0</v>
      </c>
      <c r="X128" s="203">
        <f t="shared" si="49"/>
        <v>32448.78</v>
      </c>
    </row>
    <row r="129" spans="1:24" ht="12.75" hidden="1" outlineLevel="1">
      <c r="A129" s="203" t="s">
        <v>2369</v>
      </c>
      <c r="C129" s="202" t="s">
        <v>1812</v>
      </c>
      <c r="D129" s="202" t="s">
        <v>1813</v>
      </c>
      <c r="E129" s="203">
        <v>0</v>
      </c>
      <c r="F129" s="203">
        <v>85780.66</v>
      </c>
      <c r="G129" s="210">
        <f t="shared" si="43"/>
        <v>85780.66</v>
      </c>
      <c r="H129" s="211">
        <v>36681.58</v>
      </c>
      <c r="I129" s="211">
        <v>0</v>
      </c>
      <c r="J129" s="211">
        <v>0</v>
      </c>
      <c r="K129" s="211">
        <f t="shared" si="44"/>
        <v>0</v>
      </c>
      <c r="L129" s="211">
        <v>0</v>
      </c>
      <c r="M129" s="211">
        <v>0</v>
      </c>
      <c r="N129" s="211">
        <f t="shared" si="45"/>
        <v>0</v>
      </c>
      <c r="O129" s="210">
        <v>105</v>
      </c>
      <c r="P129" s="210">
        <v>35</v>
      </c>
      <c r="Q129" s="210">
        <v>0</v>
      </c>
      <c r="R129" s="210">
        <v>0</v>
      </c>
      <c r="S129" s="210">
        <f t="shared" si="46"/>
        <v>140</v>
      </c>
      <c r="T129" s="210">
        <f t="shared" si="47"/>
        <v>122602.24</v>
      </c>
      <c r="U129" s="203">
        <v>0</v>
      </c>
      <c r="V129" s="203">
        <f t="shared" si="48"/>
        <v>122602.24</v>
      </c>
      <c r="W129" s="202">
        <v>0</v>
      </c>
      <c r="X129" s="203">
        <f t="shared" si="49"/>
        <v>122602.24</v>
      </c>
    </row>
    <row r="130" spans="1:24" ht="12.75" hidden="1" outlineLevel="1">
      <c r="A130" s="203" t="s">
        <v>2370</v>
      </c>
      <c r="C130" s="202" t="s">
        <v>1814</v>
      </c>
      <c r="D130" s="202" t="s">
        <v>1815</v>
      </c>
      <c r="E130" s="203">
        <v>0</v>
      </c>
      <c r="F130" s="203">
        <v>455431.08</v>
      </c>
      <c r="G130" s="210">
        <f t="shared" si="43"/>
        <v>455431.08</v>
      </c>
      <c r="H130" s="211">
        <v>158659.95</v>
      </c>
      <c r="I130" s="211">
        <v>0</v>
      </c>
      <c r="J130" s="211">
        <v>0</v>
      </c>
      <c r="K130" s="211">
        <f t="shared" si="44"/>
        <v>0</v>
      </c>
      <c r="L130" s="211">
        <v>0</v>
      </c>
      <c r="M130" s="211">
        <v>0</v>
      </c>
      <c r="N130" s="211">
        <f t="shared" si="45"/>
        <v>0</v>
      </c>
      <c r="O130" s="210">
        <v>753.95</v>
      </c>
      <c r="P130" s="210">
        <v>21.25</v>
      </c>
      <c r="Q130" s="210">
        <v>0</v>
      </c>
      <c r="R130" s="210">
        <v>0</v>
      </c>
      <c r="S130" s="210">
        <f t="shared" si="46"/>
        <v>775.2</v>
      </c>
      <c r="T130" s="210">
        <f t="shared" si="47"/>
        <v>614866.23</v>
      </c>
      <c r="U130" s="203">
        <v>0</v>
      </c>
      <c r="V130" s="203">
        <f t="shared" si="48"/>
        <v>614866.23</v>
      </c>
      <c r="W130" s="202">
        <v>476.32</v>
      </c>
      <c r="X130" s="203">
        <f t="shared" si="49"/>
        <v>615342.5499999999</v>
      </c>
    </row>
    <row r="131" spans="1:24" ht="12.75" hidden="1" outlineLevel="1">
      <c r="A131" s="203" t="s">
        <v>2371</v>
      </c>
      <c r="C131" s="202" t="s">
        <v>1816</v>
      </c>
      <c r="D131" s="202" t="s">
        <v>1817</v>
      </c>
      <c r="E131" s="203">
        <v>0</v>
      </c>
      <c r="F131" s="203">
        <v>32306.15</v>
      </c>
      <c r="G131" s="210">
        <f t="shared" si="43"/>
        <v>32306.15</v>
      </c>
      <c r="H131" s="211">
        <v>-1263.26</v>
      </c>
      <c r="I131" s="211">
        <v>0</v>
      </c>
      <c r="J131" s="211">
        <v>0</v>
      </c>
      <c r="K131" s="211">
        <f t="shared" si="44"/>
        <v>0</v>
      </c>
      <c r="L131" s="211">
        <v>0</v>
      </c>
      <c r="M131" s="211">
        <v>0</v>
      </c>
      <c r="N131" s="211">
        <f t="shared" si="45"/>
        <v>0</v>
      </c>
      <c r="O131" s="210">
        <v>0</v>
      </c>
      <c r="P131" s="210">
        <v>0</v>
      </c>
      <c r="Q131" s="210">
        <v>0</v>
      </c>
      <c r="R131" s="210">
        <v>0</v>
      </c>
      <c r="S131" s="210">
        <f t="shared" si="46"/>
        <v>0</v>
      </c>
      <c r="T131" s="210">
        <f t="shared" si="47"/>
        <v>31042.890000000003</v>
      </c>
      <c r="U131" s="203">
        <v>0</v>
      </c>
      <c r="V131" s="203">
        <f t="shared" si="48"/>
        <v>31042.890000000003</v>
      </c>
      <c r="W131" s="202">
        <v>0</v>
      </c>
      <c r="X131" s="203">
        <f t="shared" si="49"/>
        <v>31042.890000000003</v>
      </c>
    </row>
    <row r="132" spans="1:24" ht="12.75" hidden="1" outlineLevel="1">
      <c r="A132" s="203" t="s">
        <v>2372</v>
      </c>
      <c r="C132" s="202" t="s">
        <v>1818</v>
      </c>
      <c r="D132" s="202" t="s">
        <v>1819</v>
      </c>
      <c r="E132" s="203">
        <v>0</v>
      </c>
      <c r="F132" s="203">
        <v>155859.29</v>
      </c>
      <c r="G132" s="210">
        <f t="shared" si="43"/>
        <v>155859.29</v>
      </c>
      <c r="H132" s="211">
        <v>27726.79</v>
      </c>
      <c r="I132" s="211">
        <v>0</v>
      </c>
      <c r="J132" s="211">
        <v>0</v>
      </c>
      <c r="K132" s="211">
        <f t="shared" si="44"/>
        <v>0</v>
      </c>
      <c r="L132" s="211">
        <v>0</v>
      </c>
      <c r="M132" s="211">
        <v>0</v>
      </c>
      <c r="N132" s="211">
        <f t="shared" si="45"/>
        <v>0</v>
      </c>
      <c r="O132" s="210">
        <v>0</v>
      </c>
      <c r="P132" s="210">
        <v>0</v>
      </c>
      <c r="Q132" s="210">
        <v>0</v>
      </c>
      <c r="R132" s="210">
        <v>0</v>
      </c>
      <c r="S132" s="210">
        <f t="shared" si="46"/>
        <v>0</v>
      </c>
      <c r="T132" s="210">
        <f t="shared" si="47"/>
        <v>183586.08000000002</v>
      </c>
      <c r="U132" s="203">
        <v>0</v>
      </c>
      <c r="V132" s="203">
        <f t="shared" si="48"/>
        <v>183586.08000000002</v>
      </c>
      <c r="W132" s="202">
        <v>0</v>
      </c>
      <c r="X132" s="203">
        <f t="shared" si="49"/>
        <v>183586.08000000002</v>
      </c>
    </row>
    <row r="133" spans="1:24" ht="12.75" hidden="1" outlineLevel="1">
      <c r="A133" s="203" t="s">
        <v>2373</v>
      </c>
      <c r="C133" s="202" t="s">
        <v>1820</v>
      </c>
      <c r="D133" s="202" t="s">
        <v>1821</v>
      </c>
      <c r="E133" s="203">
        <v>0</v>
      </c>
      <c r="F133" s="203">
        <v>53763.46</v>
      </c>
      <c r="G133" s="210">
        <f t="shared" si="43"/>
        <v>53763.46</v>
      </c>
      <c r="H133" s="211">
        <v>5743.5</v>
      </c>
      <c r="I133" s="211">
        <v>0</v>
      </c>
      <c r="J133" s="211">
        <v>0</v>
      </c>
      <c r="K133" s="211">
        <f t="shared" si="44"/>
        <v>0</v>
      </c>
      <c r="L133" s="211">
        <v>0</v>
      </c>
      <c r="M133" s="211">
        <v>0</v>
      </c>
      <c r="N133" s="211">
        <f t="shared" si="45"/>
        <v>0</v>
      </c>
      <c r="O133" s="210">
        <v>0</v>
      </c>
      <c r="P133" s="210">
        <v>0</v>
      </c>
      <c r="Q133" s="210">
        <v>0</v>
      </c>
      <c r="R133" s="210">
        <v>0</v>
      </c>
      <c r="S133" s="210">
        <f t="shared" si="46"/>
        <v>0</v>
      </c>
      <c r="T133" s="210">
        <f t="shared" si="47"/>
        <v>59506.96</v>
      </c>
      <c r="U133" s="203">
        <v>0</v>
      </c>
      <c r="V133" s="203">
        <f t="shared" si="48"/>
        <v>59506.96</v>
      </c>
      <c r="W133" s="202">
        <v>0</v>
      </c>
      <c r="X133" s="203">
        <f t="shared" si="49"/>
        <v>59506.96</v>
      </c>
    </row>
    <row r="134" spans="1:24" ht="12.75" hidden="1" outlineLevel="1">
      <c r="A134" s="203" t="s">
        <v>2374</v>
      </c>
      <c r="C134" s="202" t="s">
        <v>1822</v>
      </c>
      <c r="D134" s="202" t="s">
        <v>1823</v>
      </c>
      <c r="E134" s="203">
        <v>0</v>
      </c>
      <c r="F134" s="203">
        <v>6578.31</v>
      </c>
      <c r="G134" s="210">
        <f t="shared" si="43"/>
        <v>6578.31</v>
      </c>
      <c r="H134" s="211">
        <v>2462.27</v>
      </c>
      <c r="I134" s="211">
        <v>0</v>
      </c>
      <c r="J134" s="211">
        <v>0</v>
      </c>
      <c r="K134" s="211">
        <f t="shared" si="44"/>
        <v>0</v>
      </c>
      <c r="L134" s="211">
        <v>0</v>
      </c>
      <c r="M134" s="211">
        <v>0</v>
      </c>
      <c r="N134" s="211">
        <f t="shared" si="45"/>
        <v>0</v>
      </c>
      <c r="O134" s="210">
        <v>0</v>
      </c>
      <c r="P134" s="210">
        <v>0</v>
      </c>
      <c r="Q134" s="210">
        <v>0</v>
      </c>
      <c r="R134" s="210">
        <v>0</v>
      </c>
      <c r="S134" s="210">
        <f t="shared" si="46"/>
        <v>0</v>
      </c>
      <c r="T134" s="210">
        <f t="shared" si="47"/>
        <v>9040.58</v>
      </c>
      <c r="U134" s="203">
        <v>0</v>
      </c>
      <c r="V134" s="203">
        <f t="shared" si="48"/>
        <v>9040.58</v>
      </c>
      <c r="W134" s="202">
        <v>0</v>
      </c>
      <c r="X134" s="203">
        <f t="shared" si="49"/>
        <v>9040.58</v>
      </c>
    </row>
    <row r="135" spans="1:24" ht="12.75" hidden="1" outlineLevel="1">
      <c r="A135" s="203" t="s">
        <v>2375</v>
      </c>
      <c r="C135" s="202" t="s">
        <v>1824</v>
      </c>
      <c r="D135" s="202" t="s">
        <v>1825</v>
      </c>
      <c r="E135" s="203">
        <v>0</v>
      </c>
      <c r="F135" s="203">
        <v>80</v>
      </c>
      <c r="G135" s="210">
        <f t="shared" si="43"/>
        <v>80</v>
      </c>
      <c r="H135" s="211">
        <v>750</v>
      </c>
      <c r="I135" s="211">
        <v>0</v>
      </c>
      <c r="J135" s="211">
        <v>0</v>
      </c>
      <c r="K135" s="211">
        <f t="shared" si="44"/>
        <v>0</v>
      </c>
      <c r="L135" s="211">
        <v>0</v>
      </c>
      <c r="M135" s="211">
        <v>0</v>
      </c>
      <c r="N135" s="211">
        <f t="shared" si="45"/>
        <v>0</v>
      </c>
      <c r="O135" s="210">
        <v>0</v>
      </c>
      <c r="P135" s="210">
        <v>0</v>
      </c>
      <c r="Q135" s="210">
        <v>0</v>
      </c>
      <c r="R135" s="210">
        <v>0</v>
      </c>
      <c r="S135" s="210">
        <f t="shared" si="46"/>
        <v>0</v>
      </c>
      <c r="T135" s="210">
        <f t="shared" si="47"/>
        <v>830</v>
      </c>
      <c r="U135" s="203">
        <v>0</v>
      </c>
      <c r="V135" s="203">
        <f t="shared" si="48"/>
        <v>830</v>
      </c>
      <c r="W135" s="202">
        <v>0</v>
      </c>
      <c r="X135" s="203">
        <f t="shared" si="49"/>
        <v>830</v>
      </c>
    </row>
    <row r="136" spans="1:24" ht="12.75" hidden="1" outlineLevel="1">
      <c r="A136" s="203" t="s">
        <v>2376</v>
      </c>
      <c r="C136" s="202" t="s">
        <v>1826</v>
      </c>
      <c r="D136" s="202" t="s">
        <v>1827</v>
      </c>
      <c r="E136" s="203">
        <v>0</v>
      </c>
      <c r="F136" s="203">
        <v>2416.47</v>
      </c>
      <c r="G136" s="210">
        <f t="shared" si="43"/>
        <v>2416.47</v>
      </c>
      <c r="H136" s="211">
        <v>304.73</v>
      </c>
      <c r="I136" s="211">
        <v>0</v>
      </c>
      <c r="J136" s="211">
        <v>0</v>
      </c>
      <c r="K136" s="211">
        <f t="shared" si="44"/>
        <v>0</v>
      </c>
      <c r="L136" s="211">
        <v>0</v>
      </c>
      <c r="M136" s="211">
        <v>0</v>
      </c>
      <c r="N136" s="211">
        <f t="shared" si="45"/>
        <v>0</v>
      </c>
      <c r="O136" s="210">
        <v>0</v>
      </c>
      <c r="P136" s="210">
        <v>0</v>
      </c>
      <c r="Q136" s="210">
        <v>0</v>
      </c>
      <c r="R136" s="210">
        <v>0</v>
      </c>
      <c r="S136" s="210">
        <f t="shared" si="46"/>
        <v>0</v>
      </c>
      <c r="T136" s="210">
        <f t="shared" si="47"/>
        <v>2721.2</v>
      </c>
      <c r="U136" s="203">
        <v>0</v>
      </c>
      <c r="V136" s="203">
        <f t="shared" si="48"/>
        <v>2721.2</v>
      </c>
      <c r="W136" s="202">
        <v>0</v>
      </c>
      <c r="X136" s="203">
        <f t="shared" si="49"/>
        <v>2721.2</v>
      </c>
    </row>
    <row r="137" spans="1:24" ht="12.75" hidden="1" outlineLevel="1">
      <c r="A137" s="203" t="s">
        <v>2377</v>
      </c>
      <c r="C137" s="202" t="s">
        <v>1828</v>
      </c>
      <c r="D137" s="202" t="s">
        <v>1829</v>
      </c>
      <c r="E137" s="203">
        <v>0</v>
      </c>
      <c r="F137" s="203">
        <v>3099.14</v>
      </c>
      <c r="G137" s="210">
        <f t="shared" si="43"/>
        <v>3099.14</v>
      </c>
      <c r="H137" s="211">
        <v>10825</v>
      </c>
      <c r="I137" s="211">
        <v>0</v>
      </c>
      <c r="J137" s="211">
        <v>0</v>
      </c>
      <c r="K137" s="211">
        <f t="shared" si="44"/>
        <v>0</v>
      </c>
      <c r="L137" s="211">
        <v>0</v>
      </c>
      <c r="M137" s="211">
        <v>0</v>
      </c>
      <c r="N137" s="211">
        <f t="shared" si="45"/>
        <v>0</v>
      </c>
      <c r="O137" s="210">
        <v>0</v>
      </c>
      <c r="P137" s="210">
        <v>0</v>
      </c>
      <c r="Q137" s="210">
        <v>0</v>
      </c>
      <c r="R137" s="210">
        <v>0</v>
      </c>
      <c r="S137" s="210">
        <f t="shared" si="46"/>
        <v>0</v>
      </c>
      <c r="T137" s="210">
        <f t="shared" si="47"/>
        <v>13924.14</v>
      </c>
      <c r="U137" s="203">
        <v>0</v>
      </c>
      <c r="V137" s="203">
        <f t="shared" si="48"/>
        <v>13924.14</v>
      </c>
      <c r="W137" s="202">
        <v>0</v>
      </c>
      <c r="X137" s="203">
        <f t="shared" si="49"/>
        <v>13924.14</v>
      </c>
    </row>
    <row r="138" spans="1:24" ht="12.75" hidden="1" outlineLevel="1">
      <c r="A138" s="203" t="s">
        <v>2378</v>
      </c>
      <c r="C138" s="202" t="s">
        <v>1830</v>
      </c>
      <c r="D138" s="202" t="s">
        <v>1831</v>
      </c>
      <c r="E138" s="203">
        <v>0</v>
      </c>
      <c r="F138" s="203">
        <v>177.5</v>
      </c>
      <c r="G138" s="210">
        <f t="shared" si="43"/>
        <v>177.5</v>
      </c>
      <c r="H138" s="211">
        <v>0</v>
      </c>
      <c r="I138" s="211">
        <v>0</v>
      </c>
      <c r="J138" s="211">
        <v>0</v>
      </c>
      <c r="K138" s="211">
        <f t="shared" si="44"/>
        <v>0</v>
      </c>
      <c r="L138" s="211">
        <v>0</v>
      </c>
      <c r="M138" s="211">
        <v>0</v>
      </c>
      <c r="N138" s="211">
        <f t="shared" si="45"/>
        <v>0</v>
      </c>
      <c r="O138" s="210">
        <v>0</v>
      </c>
      <c r="P138" s="210">
        <v>0</v>
      </c>
      <c r="Q138" s="210">
        <v>0</v>
      </c>
      <c r="R138" s="210">
        <v>0</v>
      </c>
      <c r="S138" s="210">
        <f t="shared" si="46"/>
        <v>0</v>
      </c>
      <c r="T138" s="210">
        <f t="shared" si="47"/>
        <v>177.5</v>
      </c>
      <c r="U138" s="203">
        <v>0</v>
      </c>
      <c r="V138" s="203">
        <f t="shared" si="48"/>
        <v>177.5</v>
      </c>
      <c r="W138" s="202">
        <v>0</v>
      </c>
      <c r="X138" s="203">
        <f t="shared" si="49"/>
        <v>177.5</v>
      </c>
    </row>
    <row r="139" spans="1:24" ht="12.75" hidden="1" outlineLevel="1">
      <c r="A139" s="203" t="s">
        <v>2379</v>
      </c>
      <c r="C139" s="202" t="s">
        <v>1832</v>
      </c>
      <c r="D139" s="202" t="s">
        <v>1833</v>
      </c>
      <c r="E139" s="203">
        <v>0</v>
      </c>
      <c r="F139" s="203">
        <v>551839.39</v>
      </c>
      <c r="G139" s="210">
        <f t="shared" si="43"/>
        <v>551839.39</v>
      </c>
      <c r="H139" s="211">
        <v>122991.16</v>
      </c>
      <c r="I139" s="211">
        <v>0</v>
      </c>
      <c r="J139" s="211">
        <v>0</v>
      </c>
      <c r="K139" s="211">
        <f t="shared" si="44"/>
        <v>0</v>
      </c>
      <c r="L139" s="211">
        <v>0</v>
      </c>
      <c r="M139" s="211">
        <v>0</v>
      </c>
      <c r="N139" s="211">
        <f t="shared" si="45"/>
        <v>0</v>
      </c>
      <c r="O139" s="210">
        <v>4.11</v>
      </c>
      <c r="P139" s="210">
        <v>0</v>
      </c>
      <c r="Q139" s="210">
        <v>0</v>
      </c>
      <c r="R139" s="210">
        <v>0</v>
      </c>
      <c r="S139" s="210">
        <f t="shared" si="46"/>
        <v>4.11</v>
      </c>
      <c r="T139" s="210">
        <f t="shared" si="47"/>
        <v>674834.66</v>
      </c>
      <c r="U139" s="203">
        <v>0</v>
      </c>
      <c r="V139" s="203">
        <f t="shared" si="48"/>
        <v>674834.66</v>
      </c>
      <c r="W139" s="202">
        <v>411.52</v>
      </c>
      <c r="X139" s="203">
        <f t="shared" si="49"/>
        <v>675246.18</v>
      </c>
    </row>
    <row r="140" spans="1:24" ht="12.75" hidden="1" outlineLevel="1">
      <c r="A140" s="203" t="s">
        <v>2380</v>
      </c>
      <c r="C140" s="202" t="s">
        <v>1834</v>
      </c>
      <c r="D140" s="202" t="s">
        <v>1835</v>
      </c>
      <c r="E140" s="203">
        <v>0</v>
      </c>
      <c r="F140" s="203">
        <v>6322.74</v>
      </c>
      <c r="G140" s="210">
        <f t="shared" si="43"/>
        <v>6322.74</v>
      </c>
      <c r="H140" s="211">
        <v>5444</v>
      </c>
      <c r="I140" s="211">
        <v>0</v>
      </c>
      <c r="J140" s="211">
        <v>0</v>
      </c>
      <c r="K140" s="211">
        <f t="shared" si="44"/>
        <v>0</v>
      </c>
      <c r="L140" s="211">
        <v>0</v>
      </c>
      <c r="M140" s="211">
        <v>0</v>
      </c>
      <c r="N140" s="211">
        <f t="shared" si="45"/>
        <v>0</v>
      </c>
      <c r="O140" s="210">
        <v>6.29</v>
      </c>
      <c r="P140" s="210">
        <v>0</v>
      </c>
      <c r="Q140" s="210">
        <v>0</v>
      </c>
      <c r="R140" s="210">
        <v>0</v>
      </c>
      <c r="S140" s="210">
        <f t="shared" si="46"/>
        <v>6.29</v>
      </c>
      <c r="T140" s="210">
        <f t="shared" si="47"/>
        <v>11773.03</v>
      </c>
      <c r="U140" s="203">
        <v>0</v>
      </c>
      <c r="V140" s="203">
        <f t="shared" si="48"/>
        <v>11773.03</v>
      </c>
      <c r="W140" s="202">
        <v>0</v>
      </c>
      <c r="X140" s="203">
        <f t="shared" si="49"/>
        <v>11773.03</v>
      </c>
    </row>
    <row r="141" spans="1:24" ht="12.75" hidden="1" outlineLevel="1">
      <c r="A141" s="203" t="s">
        <v>2381</v>
      </c>
      <c r="C141" s="202" t="s">
        <v>1836</v>
      </c>
      <c r="D141" s="202" t="s">
        <v>1837</v>
      </c>
      <c r="E141" s="203">
        <v>0</v>
      </c>
      <c r="F141" s="203">
        <v>10880.44</v>
      </c>
      <c r="G141" s="210">
        <f t="shared" si="43"/>
        <v>10880.44</v>
      </c>
      <c r="H141" s="211">
        <v>1305.49</v>
      </c>
      <c r="I141" s="211">
        <v>0</v>
      </c>
      <c r="J141" s="211">
        <v>0</v>
      </c>
      <c r="K141" s="211">
        <f t="shared" si="44"/>
        <v>0</v>
      </c>
      <c r="L141" s="211">
        <v>0</v>
      </c>
      <c r="M141" s="211">
        <v>0</v>
      </c>
      <c r="N141" s="211">
        <f t="shared" si="45"/>
        <v>0</v>
      </c>
      <c r="O141" s="210">
        <v>0</v>
      </c>
      <c r="P141" s="210">
        <v>0</v>
      </c>
      <c r="Q141" s="210">
        <v>0</v>
      </c>
      <c r="R141" s="210">
        <v>0</v>
      </c>
      <c r="S141" s="210">
        <f t="shared" si="46"/>
        <v>0</v>
      </c>
      <c r="T141" s="210">
        <f t="shared" si="47"/>
        <v>12185.93</v>
      </c>
      <c r="U141" s="203">
        <v>0</v>
      </c>
      <c r="V141" s="203">
        <f t="shared" si="48"/>
        <v>12185.93</v>
      </c>
      <c r="W141" s="202">
        <v>0</v>
      </c>
      <c r="X141" s="203">
        <f t="shared" si="49"/>
        <v>12185.93</v>
      </c>
    </row>
    <row r="142" spans="1:24" ht="12.75" hidden="1" outlineLevel="1">
      <c r="A142" s="203" t="s">
        <v>2382</v>
      </c>
      <c r="C142" s="202" t="s">
        <v>1838</v>
      </c>
      <c r="D142" s="202" t="s">
        <v>1839</v>
      </c>
      <c r="E142" s="203">
        <v>0</v>
      </c>
      <c r="F142" s="203">
        <v>11897.14</v>
      </c>
      <c r="G142" s="210">
        <f t="shared" si="43"/>
        <v>11897.14</v>
      </c>
      <c r="H142" s="211">
        <v>12979.87</v>
      </c>
      <c r="I142" s="211">
        <v>0</v>
      </c>
      <c r="J142" s="211">
        <v>0</v>
      </c>
      <c r="K142" s="211">
        <f t="shared" si="44"/>
        <v>0</v>
      </c>
      <c r="L142" s="211">
        <v>0</v>
      </c>
      <c r="M142" s="211">
        <v>0</v>
      </c>
      <c r="N142" s="211">
        <f t="shared" si="45"/>
        <v>0</v>
      </c>
      <c r="O142" s="210">
        <v>0</v>
      </c>
      <c r="P142" s="210">
        <v>0</v>
      </c>
      <c r="Q142" s="210">
        <v>0</v>
      </c>
      <c r="R142" s="210">
        <v>0</v>
      </c>
      <c r="S142" s="210">
        <f t="shared" si="46"/>
        <v>0</v>
      </c>
      <c r="T142" s="210">
        <f t="shared" si="47"/>
        <v>24877.010000000002</v>
      </c>
      <c r="U142" s="203">
        <v>0</v>
      </c>
      <c r="V142" s="203">
        <f t="shared" si="48"/>
        <v>24877.010000000002</v>
      </c>
      <c r="W142" s="202">
        <v>20</v>
      </c>
      <c r="X142" s="203">
        <f t="shared" si="49"/>
        <v>24897.010000000002</v>
      </c>
    </row>
    <row r="143" spans="1:24" ht="12.75" hidden="1" outlineLevel="1">
      <c r="A143" s="203" t="s">
        <v>2383</v>
      </c>
      <c r="C143" s="202" t="s">
        <v>1840</v>
      </c>
      <c r="D143" s="202" t="s">
        <v>1841</v>
      </c>
      <c r="E143" s="203">
        <v>0</v>
      </c>
      <c r="F143" s="203">
        <v>4632.18</v>
      </c>
      <c r="G143" s="210">
        <f t="shared" si="43"/>
        <v>4632.18</v>
      </c>
      <c r="H143" s="211">
        <v>1665.85</v>
      </c>
      <c r="I143" s="211">
        <v>0</v>
      </c>
      <c r="J143" s="211">
        <v>0</v>
      </c>
      <c r="K143" s="211">
        <f t="shared" si="44"/>
        <v>0</v>
      </c>
      <c r="L143" s="211">
        <v>0</v>
      </c>
      <c r="M143" s="211">
        <v>0</v>
      </c>
      <c r="N143" s="211">
        <f t="shared" si="45"/>
        <v>0</v>
      </c>
      <c r="O143" s="210">
        <v>0</v>
      </c>
      <c r="P143" s="210">
        <v>0</v>
      </c>
      <c r="Q143" s="210">
        <v>0</v>
      </c>
      <c r="R143" s="210">
        <v>0</v>
      </c>
      <c r="S143" s="210">
        <f t="shared" si="46"/>
        <v>0</v>
      </c>
      <c r="T143" s="210">
        <f t="shared" si="47"/>
        <v>6298.030000000001</v>
      </c>
      <c r="U143" s="203">
        <v>0</v>
      </c>
      <c r="V143" s="203">
        <f t="shared" si="48"/>
        <v>6298.030000000001</v>
      </c>
      <c r="W143" s="202">
        <v>0</v>
      </c>
      <c r="X143" s="203">
        <f t="shared" si="49"/>
        <v>6298.030000000001</v>
      </c>
    </row>
    <row r="144" spans="1:24" ht="12.75" hidden="1" outlineLevel="1">
      <c r="A144" s="203" t="s">
        <v>2384</v>
      </c>
      <c r="C144" s="202" t="s">
        <v>1842</v>
      </c>
      <c r="D144" s="202" t="s">
        <v>1843</v>
      </c>
      <c r="E144" s="203">
        <v>0</v>
      </c>
      <c r="F144" s="203">
        <v>133471.55</v>
      </c>
      <c r="G144" s="210">
        <f t="shared" si="43"/>
        <v>133471.55</v>
      </c>
      <c r="H144" s="211">
        <v>9728.69</v>
      </c>
      <c r="I144" s="211">
        <v>0</v>
      </c>
      <c r="J144" s="211">
        <v>0</v>
      </c>
      <c r="K144" s="211">
        <f t="shared" si="44"/>
        <v>0</v>
      </c>
      <c r="L144" s="211">
        <v>0</v>
      </c>
      <c r="M144" s="211">
        <v>0</v>
      </c>
      <c r="N144" s="211">
        <f t="shared" si="45"/>
        <v>0</v>
      </c>
      <c r="O144" s="210">
        <v>2.41</v>
      </c>
      <c r="P144" s="210">
        <v>0</v>
      </c>
      <c r="Q144" s="210">
        <v>0</v>
      </c>
      <c r="R144" s="210">
        <v>0</v>
      </c>
      <c r="S144" s="210">
        <f t="shared" si="46"/>
        <v>2.41</v>
      </c>
      <c r="T144" s="210">
        <f t="shared" si="47"/>
        <v>143202.65</v>
      </c>
      <c r="U144" s="203">
        <v>0</v>
      </c>
      <c r="V144" s="203">
        <f t="shared" si="48"/>
        <v>143202.65</v>
      </c>
      <c r="W144" s="202">
        <v>0</v>
      </c>
      <c r="X144" s="203">
        <f t="shared" si="49"/>
        <v>143202.65</v>
      </c>
    </row>
    <row r="145" spans="1:24" ht="12.75" hidden="1" outlineLevel="1">
      <c r="A145" s="203" t="s">
        <v>2385</v>
      </c>
      <c r="C145" s="202" t="s">
        <v>1844</v>
      </c>
      <c r="D145" s="202" t="s">
        <v>1845</v>
      </c>
      <c r="E145" s="203">
        <v>0</v>
      </c>
      <c r="F145" s="203">
        <v>1313105.44</v>
      </c>
      <c r="G145" s="210">
        <f t="shared" si="43"/>
        <v>1313105.44</v>
      </c>
      <c r="H145" s="211">
        <v>60460.38</v>
      </c>
      <c r="I145" s="211">
        <v>0</v>
      </c>
      <c r="J145" s="211">
        <v>0</v>
      </c>
      <c r="K145" s="211">
        <f t="shared" si="44"/>
        <v>0</v>
      </c>
      <c r="L145" s="211">
        <v>0</v>
      </c>
      <c r="M145" s="211">
        <v>0</v>
      </c>
      <c r="N145" s="211">
        <f t="shared" si="45"/>
        <v>0</v>
      </c>
      <c r="O145" s="210">
        <v>0</v>
      </c>
      <c r="P145" s="210">
        <v>0</v>
      </c>
      <c r="Q145" s="210">
        <v>0</v>
      </c>
      <c r="R145" s="210">
        <v>0</v>
      </c>
      <c r="S145" s="210">
        <f t="shared" si="46"/>
        <v>0</v>
      </c>
      <c r="T145" s="210">
        <f t="shared" si="47"/>
        <v>1373565.8199999998</v>
      </c>
      <c r="U145" s="203">
        <v>0</v>
      </c>
      <c r="V145" s="203">
        <f t="shared" si="48"/>
        <v>1373565.8199999998</v>
      </c>
      <c r="W145" s="202">
        <v>0</v>
      </c>
      <c r="X145" s="203">
        <f t="shared" si="49"/>
        <v>1373565.8199999998</v>
      </c>
    </row>
    <row r="146" spans="1:24" ht="12.75" hidden="1" outlineLevel="1">
      <c r="A146" s="203" t="s">
        <v>2386</v>
      </c>
      <c r="C146" s="202" t="s">
        <v>1846</v>
      </c>
      <c r="D146" s="202" t="s">
        <v>1847</v>
      </c>
      <c r="E146" s="203">
        <v>0</v>
      </c>
      <c r="F146" s="203">
        <v>12841.91</v>
      </c>
      <c r="G146" s="210">
        <f t="shared" si="43"/>
        <v>12841.91</v>
      </c>
      <c r="H146" s="211">
        <v>769.7</v>
      </c>
      <c r="I146" s="211">
        <v>0</v>
      </c>
      <c r="J146" s="211">
        <v>0</v>
      </c>
      <c r="K146" s="211">
        <f t="shared" si="44"/>
        <v>0</v>
      </c>
      <c r="L146" s="211">
        <v>0</v>
      </c>
      <c r="M146" s="211">
        <v>0</v>
      </c>
      <c r="N146" s="211">
        <f t="shared" si="45"/>
        <v>0</v>
      </c>
      <c r="O146" s="210">
        <v>0</v>
      </c>
      <c r="P146" s="210">
        <v>0</v>
      </c>
      <c r="Q146" s="210">
        <v>0</v>
      </c>
      <c r="R146" s="210">
        <v>0</v>
      </c>
      <c r="S146" s="210">
        <f t="shared" si="46"/>
        <v>0</v>
      </c>
      <c r="T146" s="210">
        <f t="shared" si="47"/>
        <v>13611.61</v>
      </c>
      <c r="U146" s="203">
        <v>0</v>
      </c>
      <c r="V146" s="203">
        <f t="shared" si="48"/>
        <v>13611.61</v>
      </c>
      <c r="W146" s="202">
        <v>0</v>
      </c>
      <c r="X146" s="203">
        <f t="shared" si="49"/>
        <v>13611.61</v>
      </c>
    </row>
    <row r="147" spans="1:24" ht="12.75" hidden="1" outlineLevel="1">
      <c r="A147" s="203" t="s">
        <v>2387</v>
      </c>
      <c r="C147" s="202" t="s">
        <v>1848</v>
      </c>
      <c r="D147" s="202" t="s">
        <v>1849</v>
      </c>
      <c r="E147" s="203">
        <v>0</v>
      </c>
      <c r="F147" s="203">
        <v>57804.99</v>
      </c>
      <c r="G147" s="210">
        <f t="shared" si="43"/>
        <v>57804.99</v>
      </c>
      <c r="H147" s="211">
        <v>2012.12</v>
      </c>
      <c r="I147" s="211">
        <v>0</v>
      </c>
      <c r="J147" s="211">
        <v>0</v>
      </c>
      <c r="K147" s="211">
        <f t="shared" si="44"/>
        <v>0</v>
      </c>
      <c r="L147" s="211">
        <v>0</v>
      </c>
      <c r="M147" s="211">
        <v>0</v>
      </c>
      <c r="N147" s="211">
        <f t="shared" si="45"/>
        <v>0</v>
      </c>
      <c r="O147" s="210">
        <v>1179</v>
      </c>
      <c r="P147" s="210">
        <v>0</v>
      </c>
      <c r="Q147" s="210">
        <v>0</v>
      </c>
      <c r="R147" s="210">
        <v>0</v>
      </c>
      <c r="S147" s="210">
        <f t="shared" si="46"/>
        <v>1179</v>
      </c>
      <c r="T147" s="210">
        <f t="shared" si="47"/>
        <v>60996.11</v>
      </c>
      <c r="U147" s="203">
        <v>0</v>
      </c>
      <c r="V147" s="203">
        <f t="shared" si="48"/>
        <v>60996.11</v>
      </c>
      <c r="W147" s="202">
        <v>275</v>
      </c>
      <c r="X147" s="203">
        <f t="shared" si="49"/>
        <v>61271.11</v>
      </c>
    </row>
    <row r="148" spans="1:24" ht="12.75" hidden="1" outlineLevel="1">
      <c r="A148" s="203" t="s">
        <v>2388</v>
      </c>
      <c r="C148" s="202" t="s">
        <v>1850</v>
      </c>
      <c r="D148" s="202" t="s">
        <v>1851</v>
      </c>
      <c r="E148" s="203">
        <v>0</v>
      </c>
      <c r="F148" s="203">
        <v>656.4</v>
      </c>
      <c r="G148" s="210">
        <f t="shared" si="43"/>
        <v>656.4</v>
      </c>
      <c r="H148" s="211">
        <v>8932.3</v>
      </c>
      <c r="I148" s="211">
        <v>0</v>
      </c>
      <c r="J148" s="211">
        <v>0</v>
      </c>
      <c r="K148" s="211">
        <f t="shared" si="44"/>
        <v>0</v>
      </c>
      <c r="L148" s="211">
        <v>0</v>
      </c>
      <c r="M148" s="211">
        <v>0</v>
      </c>
      <c r="N148" s="211">
        <f t="shared" si="45"/>
        <v>0</v>
      </c>
      <c r="O148" s="210">
        <v>0</v>
      </c>
      <c r="P148" s="210">
        <v>0</v>
      </c>
      <c r="Q148" s="210">
        <v>0</v>
      </c>
      <c r="R148" s="210">
        <v>0</v>
      </c>
      <c r="S148" s="210">
        <f t="shared" si="46"/>
        <v>0</v>
      </c>
      <c r="T148" s="210">
        <f t="shared" si="47"/>
        <v>9588.699999999999</v>
      </c>
      <c r="U148" s="203">
        <v>0</v>
      </c>
      <c r="V148" s="203">
        <f t="shared" si="48"/>
        <v>9588.699999999999</v>
      </c>
      <c r="W148" s="202">
        <v>0</v>
      </c>
      <c r="X148" s="203">
        <f t="shared" si="49"/>
        <v>9588.699999999999</v>
      </c>
    </row>
    <row r="149" spans="1:24" ht="12.75" hidden="1" outlineLevel="1">
      <c r="A149" s="203" t="s">
        <v>2389</v>
      </c>
      <c r="C149" s="202" t="s">
        <v>1852</v>
      </c>
      <c r="D149" s="202" t="s">
        <v>1853</v>
      </c>
      <c r="E149" s="203">
        <v>0</v>
      </c>
      <c r="F149" s="203">
        <v>8531.99</v>
      </c>
      <c r="G149" s="210">
        <f t="shared" si="43"/>
        <v>8531.99</v>
      </c>
      <c r="H149" s="211">
        <v>6523.62</v>
      </c>
      <c r="I149" s="211">
        <v>0</v>
      </c>
      <c r="J149" s="211">
        <v>0</v>
      </c>
      <c r="K149" s="211">
        <f t="shared" si="44"/>
        <v>0</v>
      </c>
      <c r="L149" s="211">
        <v>0</v>
      </c>
      <c r="M149" s="211">
        <v>0</v>
      </c>
      <c r="N149" s="211">
        <f t="shared" si="45"/>
        <v>0</v>
      </c>
      <c r="O149" s="210">
        <v>0</v>
      </c>
      <c r="P149" s="210">
        <v>0</v>
      </c>
      <c r="Q149" s="210">
        <v>0</v>
      </c>
      <c r="R149" s="210">
        <v>0</v>
      </c>
      <c r="S149" s="210">
        <f t="shared" si="46"/>
        <v>0</v>
      </c>
      <c r="T149" s="210">
        <f t="shared" si="47"/>
        <v>15055.61</v>
      </c>
      <c r="U149" s="203">
        <v>0</v>
      </c>
      <c r="V149" s="203">
        <f t="shared" si="48"/>
        <v>15055.61</v>
      </c>
      <c r="W149" s="202">
        <v>0</v>
      </c>
      <c r="X149" s="203">
        <f t="shared" si="49"/>
        <v>15055.61</v>
      </c>
    </row>
    <row r="150" spans="1:24" ht="12.75" hidden="1" outlineLevel="1">
      <c r="A150" s="203" t="s">
        <v>2390</v>
      </c>
      <c r="C150" s="202" t="s">
        <v>1854</v>
      </c>
      <c r="D150" s="202" t="s">
        <v>1855</v>
      </c>
      <c r="E150" s="203">
        <v>0</v>
      </c>
      <c r="F150" s="203">
        <v>22258.16</v>
      </c>
      <c r="G150" s="210">
        <f t="shared" si="43"/>
        <v>22258.16</v>
      </c>
      <c r="H150" s="211">
        <v>1485.66</v>
      </c>
      <c r="I150" s="211">
        <v>0</v>
      </c>
      <c r="J150" s="211">
        <v>0</v>
      </c>
      <c r="K150" s="211">
        <f t="shared" si="44"/>
        <v>0</v>
      </c>
      <c r="L150" s="211">
        <v>0</v>
      </c>
      <c r="M150" s="211">
        <v>0</v>
      </c>
      <c r="N150" s="211">
        <f t="shared" si="45"/>
        <v>0</v>
      </c>
      <c r="O150" s="210">
        <v>0</v>
      </c>
      <c r="P150" s="210">
        <v>0</v>
      </c>
      <c r="Q150" s="210">
        <v>0</v>
      </c>
      <c r="R150" s="210">
        <v>0</v>
      </c>
      <c r="S150" s="210">
        <f t="shared" si="46"/>
        <v>0</v>
      </c>
      <c r="T150" s="210">
        <f t="shared" si="47"/>
        <v>23743.82</v>
      </c>
      <c r="U150" s="203">
        <v>0</v>
      </c>
      <c r="V150" s="203">
        <f t="shared" si="48"/>
        <v>23743.82</v>
      </c>
      <c r="W150" s="202">
        <v>0</v>
      </c>
      <c r="X150" s="203">
        <f t="shared" si="49"/>
        <v>23743.82</v>
      </c>
    </row>
    <row r="151" spans="1:24" ht="12.75" hidden="1" outlineLevel="1">
      <c r="A151" s="203" t="s">
        <v>2391</v>
      </c>
      <c r="C151" s="202" t="s">
        <v>1856</v>
      </c>
      <c r="D151" s="202" t="s">
        <v>1857</v>
      </c>
      <c r="E151" s="203">
        <v>0</v>
      </c>
      <c r="F151" s="203">
        <v>91506.49</v>
      </c>
      <c r="G151" s="210">
        <f t="shared" si="43"/>
        <v>91506.49</v>
      </c>
      <c r="H151" s="211">
        <v>15450.04</v>
      </c>
      <c r="I151" s="211">
        <v>0</v>
      </c>
      <c r="J151" s="211">
        <v>0</v>
      </c>
      <c r="K151" s="211">
        <f t="shared" si="44"/>
        <v>0</v>
      </c>
      <c r="L151" s="211">
        <v>0</v>
      </c>
      <c r="M151" s="211">
        <v>0</v>
      </c>
      <c r="N151" s="211">
        <f t="shared" si="45"/>
        <v>0</v>
      </c>
      <c r="O151" s="210">
        <v>0</v>
      </c>
      <c r="P151" s="210">
        <v>0</v>
      </c>
      <c r="Q151" s="210">
        <v>0</v>
      </c>
      <c r="R151" s="210">
        <v>0</v>
      </c>
      <c r="S151" s="210">
        <f t="shared" si="46"/>
        <v>0</v>
      </c>
      <c r="T151" s="210">
        <f t="shared" si="47"/>
        <v>106956.53</v>
      </c>
      <c r="U151" s="203">
        <v>0</v>
      </c>
      <c r="V151" s="203">
        <f t="shared" si="48"/>
        <v>106956.53</v>
      </c>
      <c r="W151" s="202">
        <v>0</v>
      </c>
      <c r="X151" s="203">
        <f t="shared" si="49"/>
        <v>106956.53</v>
      </c>
    </row>
    <row r="152" spans="1:24" ht="12.75" hidden="1" outlineLevel="1">
      <c r="A152" s="203" t="s">
        <v>2392</v>
      </c>
      <c r="C152" s="202" t="s">
        <v>1858</v>
      </c>
      <c r="D152" s="202" t="s">
        <v>1859</v>
      </c>
      <c r="E152" s="203">
        <v>0</v>
      </c>
      <c r="F152" s="203">
        <v>796.65</v>
      </c>
      <c r="G152" s="210">
        <f t="shared" si="43"/>
        <v>796.65</v>
      </c>
      <c r="H152" s="211">
        <v>0</v>
      </c>
      <c r="I152" s="211">
        <v>0</v>
      </c>
      <c r="J152" s="211">
        <v>0</v>
      </c>
      <c r="K152" s="211">
        <f t="shared" si="44"/>
        <v>0</v>
      </c>
      <c r="L152" s="211">
        <v>0</v>
      </c>
      <c r="M152" s="211">
        <v>0</v>
      </c>
      <c r="N152" s="211">
        <f t="shared" si="45"/>
        <v>0</v>
      </c>
      <c r="O152" s="210">
        <v>0</v>
      </c>
      <c r="P152" s="210">
        <v>0</v>
      </c>
      <c r="Q152" s="210">
        <v>0</v>
      </c>
      <c r="R152" s="210">
        <v>0</v>
      </c>
      <c r="S152" s="210">
        <f t="shared" si="46"/>
        <v>0</v>
      </c>
      <c r="T152" s="210">
        <f t="shared" si="47"/>
        <v>796.65</v>
      </c>
      <c r="U152" s="203">
        <v>0</v>
      </c>
      <c r="V152" s="203">
        <f t="shared" si="48"/>
        <v>796.65</v>
      </c>
      <c r="W152" s="202">
        <v>0</v>
      </c>
      <c r="X152" s="203">
        <f t="shared" si="49"/>
        <v>796.65</v>
      </c>
    </row>
    <row r="153" spans="1:24" ht="12.75" hidden="1" outlineLevel="1">
      <c r="A153" s="203" t="s">
        <v>2393</v>
      </c>
      <c r="C153" s="202" t="s">
        <v>1860</v>
      </c>
      <c r="D153" s="202" t="s">
        <v>1861</v>
      </c>
      <c r="E153" s="203">
        <v>0</v>
      </c>
      <c r="F153" s="203">
        <v>348556.39</v>
      </c>
      <c r="G153" s="210">
        <f t="shared" si="43"/>
        <v>348556.39</v>
      </c>
      <c r="H153" s="211">
        <v>1429.07</v>
      </c>
      <c r="I153" s="211">
        <v>0</v>
      </c>
      <c r="J153" s="211">
        <v>0</v>
      </c>
      <c r="K153" s="211">
        <f t="shared" si="44"/>
        <v>0</v>
      </c>
      <c r="L153" s="211">
        <v>0</v>
      </c>
      <c r="M153" s="211">
        <v>0</v>
      </c>
      <c r="N153" s="211">
        <f t="shared" si="45"/>
        <v>0</v>
      </c>
      <c r="O153" s="210">
        <v>2820.15</v>
      </c>
      <c r="P153" s="210">
        <v>0</v>
      </c>
      <c r="Q153" s="210">
        <v>0</v>
      </c>
      <c r="R153" s="210">
        <v>0</v>
      </c>
      <c r="S153" s="210">
        <f t="shared" si="46"/>
        <v>2820.15</v>
      </c>
      <c r="T153" s="210">
        <f t="shared" si="47"/>
        <v>352805.61000000004</v>
      </c>
      <c r="U153" s="203">
        <v>0</v>
      </c>
      <c r="V153" s="203">
        <f t="shared" si="48"/>
        <v>352805.61000000004</v>
      </c>
      <c r="W153" s="202">
        <v>0</v>
      </c>
      <c r="X153" s="203">
        <f t="shared" si="49"/>
        <v>352805.61000000004</v>
      </c>
    </row>
    <row r="154" spans="1:24" ht="12.75" hidden="1" outlineLevel="1">
      <c r="A154" s="203" t="s">
        <v>2394</v>
      </c>
      <c r="C154" s="202" t="s">
        <v>1862</v>
      </c>
      <c r="D154" s="202" t="s">
        <v>1863</v>
      </c>
      <c r="E154" s="203">
        <v>0</v>
      </c>
      <c r="F154" s="203">
        <v>63936.73</v>
      </c>
      <c r="G154" s="210">
        <f t="shared" si="43"/>
        <v>63936.73</v>
      </c>
      <c r="H154" s="211">
        <v>4155.69</v>
      </c>
      <c r="I154" s="211">
        <v>0</v>
      </c>
      <c r="J154" s="211">
        <v>0</v>
      </c>
      <c r="K154" s="211">
        <f t="shared" si="44"/>
        <v>0</v>
      </c>
      <c r="L154" s="211">
        <v>0</v>
      </c>
      <c r="M154" s="211">
        <v>0</v>
      </c>
      <c r="N154" s="211">
        <f t="shared" si="45"/>
        <v>0</v>
      </c>
      <c r="O154" s="210">
        <v>17.36</v>
      </c>
      <c r="P154" s="210">
        <v>0</v>
      </c>
      <c r="Q154" s="210">
        <v>0</v>
      </c>
      <c r="R154" s="210">
        <v>0</v>
      </c>
      <c r="S154" s="210">
        <f t="shared" si="46"/>
        <v>17.36</v>
      </c>
      <c r="T154" s="210">
        <f t="shared" si="47"/>
        <v>68109.78</v>
      </c>
      <c r="U154" s="203">
        <v>0</v>
      </c>
      <c r="V154" s="203">
        <f t="shared" si="48"/>
        <v>68109.78</v>
      </c>
      <c r="W154" s="202">
        <v>0</v>
      </c>
      <c r="X154" s="203">
        <f t="shared" si="49"/>
        <v>68109.78</v>
      </c>
    </row>
    <row r="155" spans="1:24" ht="12.75" hidden="1" outlineLevel="1">
      <c r="A155" s="203" t="s">
        <v>2395</v>
      </c>
      <c r="C155" s="202" t="s">
        <v>1864</v>
      </c>
      <c r="D155" s="202" t="s">
        <v>1865</v>
      </c>
      <c r="E155" s="203">
        <v>0</v>
      </c>
      <c r="F155" s="203">
        <v>315357.9</v>
      </c>
      <c r="G155" s="210">
        <f t="shared" si="43"/>
        <v>315357.9</v>
      </c>
      <c r="H155" s="211">
        <v>935</v>
      </c>
      <c r="I155" s="211">
        <v>0</v>
      </c>
      <c r="J155" s="211">
        <v>0</v>
      </c>
      <c r="K155" s="211">
        <f t="shared" si="44"/>
        <v>0</v>
      </c>
      <c r="L155" s="211">
        <v>0</v>
      </c>
      <c r="M155" s="211">
        <v>0</v>
      </c>
      <c r="N155" s="211">
        <f t="shared" si="45"/>
        <v>0</v>
      </c>
      <c r="O155" s="210">
        <v>0</v>
      </c>
      <c r="P155" s="210">
        <v>0</v>
      </c>
      <c r="Q155" s="210">
        <v>0</v>
      </c>
      <c r="R155" s="210">
        <v>0</v>
      </c>
      <c r="S155" s="210">
        <f t="shared" si="46"/>
        <v>0</v>
      </c>
      <c r="T155" s="210">
        <f t="shared" si="47"/>
        <v>316292.9</v>
      </c>
      <c r="U155" s="203">
        <v>0</v>
      </c>
      <c r="V155" s="203">
        <f t="shared" si="48"/>
        <v>316292.9</v>
      </c>
      <c r="W155" s="202">
        <v>0</v>
      </c>
      <c r="X155" s="203">
        <f t="shared" si="49"/>
        <v>316292.9</v>
      </c>
    </row>
    <row r="156" spans="1:24" ht="12.75" hidden="1" outlineLevel="1">
      <c r="A156" s="203" t="s">
        <v>2396</v>
      </c>
      <c r="C156" s="202" t="s">
        <v>1866</v>
      </c>
      <c r="D156" s="202" t="s">
        <v>1867</v>
      </c>
      <c r="E156" s="203">
        <v>0</v>
      </c>
      <c r="F156" s="203">
        <v>97176.81</v>
      </c>
      <c r="G156" s="210">
        <f t="shared" si="43"/>
        <v>97176.81</v>
      </c>
      <c r="H156" s="211">
        <v>19496.2</v>
      </c>
      <c r="I156" s="211">
        <v>0</v>
      </c>
      <c r="J156" s="211">
        <v>0</v>
      </c>
      <c r="K156" s="211">
        <f t="shared" si="44"/>
        <v>0</v>
      </c>
      <c r="L156" s="211">
        <v>0</v>
      </c>
      <c r="M156" s="211">
        <v>0</v>
      </c>
      <c r="N156" s="211">
        <f t="shared" si="45"/>
        <v>0</v>
      </c>
      <c r="O156" s="210">
        <v>6043.04</v>
      </c>
      <c r="P156" s="210">
        <v>0</v>
      </c>
      <c r="Q156" s="210">
        <v>0</v>
      </c>
      <c r="R156" s="210">
        <v>0</v>
      </c>
      <c r="S156" s="210">
        <f t="shared" si="46"/>
        <v>6043.04</v>
      </c>
      <c r="T156" s="210">
        <f t="shared" si="47"/>
        <v>122716.04999999999</v>
      </c>
      <c r="U156" s="203">
        <v>0</v>
      </c>
      <c r="V156" s="203">
        <f t="shared" si="48"/>
        <v>122716.04999999999</v>
      </c>
      <c r="W156" s="202">
        <v>0</v>
      </c>
      <c r="X156" s="203">
        <f t="shared" si="49"/>
        <v>122716.04999999999</v>
      </c>
    </row>
    <row r="157" spans="1:24" ht="12.75" hidden="1" outlineLevel="1">
      <c r="A157" s="203" t="s">
        <v>2397</v>
      </c>
      <c r="C157" s="202" t="s">
        <v>1868</v>
      </c>
      <c r="D157" s="202" t="s">
        <v>1869</v>
      </c>
      <c r="E157" s="203">
        <v>0</v>
      </c>
      <c r="F157" s="203">
        <v>265725.77</v>
      </c>
      <c r="G157" s="210">
        <f t="shared" si="43"/>
        <v>265725.77</v>
      </c>
      <c r="H157" s="211">
        <v>68043.08</v>
      </c>
      <c r="I157" s="211">
        <v>0</v>
      </c>
      <c r="J157" s="211">
        <v>0</v>
      </c>
      <c r="K157" s="211">
        <f t="shared" si="44"/>
        <v>0</v>
      </c>
      <c r="L157" s="211">
        <v>0</v>
      </c>
      <c r="M157" s="211">
        <v>0</v>
      </c>
      <c r="N157" s="211">
        <f t="shared" si="45"/>
        <v>0</v>
      </c>
      <c r="O157" s="210">
        <v>0</v>
      </c>
      <c r="P157" s="210">
        <v>0</v>
      </c>
      <c r="Q157" s="210">
        <v>0</v>
      </c>
      <c r="R157" s="210">
        <v>0</v>
      </c>
      <c r="S157" s="210">
        <f t="shared" si="46"/>
        <v>0</v>
      </c>
      <c r="T157" s="210">
        <f t="shared" si="47"/>
        <v>333768.85000000003</v>
      </c>
      <c r="U157" s="203">
        <v>0</v>
      </c>
      <c r="V157" s="203">
        <f t="shared" si="48"/>
        <v>333768.85000000003</v>
      </c>
      <c r="W157" s="202">
        <v>0</v>
      </c>
      <c r="X157" s="203">
        <f t="shared" si="49"/>
        <v>333768.85000000003</v>
      </c>
    </row>
    <row r="158" spans="1:24" ht="12.75" hidden="1" outlineLevel="1">
      <c r="A158" s="203" t="s">
        <v>2398</v>
      </c>
      <c r="C158" s="202" t="s">
        <v>1870</v>
      </c>
      <c r="D158" s="202" t="s">
        <v>1871</v>
      </c>
      <c r="E158" s="203">
        <v>0</v>
      </c>
      <c r="F158" s="203">
        <v>662720.74</v>
      </c>
      <c r="G158" s="210">
        <f t="shared" si="43"/>
        <v>662720.74</v>
      </c>
      <c r="H158" s="211">
        <v>5232.8</v>
      </c>
      <c r="I158" s="211">
        <v>0</v>
      </c>
      <c r="J158" s="211">
        <v>0</v>
      </c>
      <c r="K158" s="211">
        <f t="shared" si="44"/>
        <v>0</v>
      </c>
      <c r="L158" s="211">
        <v>0</v>
      </c>
      <c r="M158" s="211">
        <v>0</v>
      </c>
      <c r="N158" s="211">
        <f t="shared" si="45"/>
        <v>0</v>
      </c>
      <c r="O158" s="210">
        <v>0</v>
      </c>
      <c r="P158" s="210">
        <v>0</v>
      </c>
      <c r="Q158" s="210">
        <v>0</v>
      </c>
      <c r="R158" s="210">
        <v>0</v>
      </c>
      <c r="S158" s="210">
        <f t="shared" si="46"/>
        <v>0</v>
      </c>
      <c r="T158" s="210">
        <f t="shared" si="47"/>
        <v>667953.54</v>
      </c>
      <c r="U158" s="203">
        <v>0</v>
      </c>
      <c r="V158" s="203">
        <f t="shared" si="48"/>
        <v>667953.54</v>
      </c>
      <c r="W158" s="202">
        <v>3437</v>
      </c>
      <c r="X158" s="203">
        <f t="shared" si="49"/>
        <v>671390.54</v>
      </c>
    </row>
    <row r="159" spans="1:24" ht="12.75" hidden="1" outlineLevel="1">
      <c r="A159" s="203" t="s">
        <v>2399</v>
      </c>
      <c r="C159" s="202" t="s">
        <v>1872</v>
      </c>
      <c r="D159" s="202" t="s">
        <v>1873</v>
      </c>
      <c r="E159" s="203">
        <v>0</v>
      </c>
      <c r="F159" s="203">
        <v>448241.24</v>
      </c>
      <c r="G159" s="210">
        <f t="shared" si="43"/>
        <v>448241.24</v>
      </c>
      <c r="H159" s="211">
        <v>45197.07</v>
      </c>
      <c r="I159" s="211">
        <v>0</v>
      </c>
      <c r="J159" s="211">
        <v>0</v>
      </c>
      <c r="K159" s="211">
        <f t="shared" si="44"/>
        <v>0</v>
      </c>
      <c r="L159" s="211">
        <v>0</v>
      </c>
      <c r="M159" s="211">
        <v>0</v>
      </c>
      <c r="N159" s="211">
        <f t="shared" si="45"/>
        <v>0</v>
      </c>
      <c r="O159" s="210">
        <v>392.2</v>
      </c>
      <c r="P159" s="210">
        <v>0</v>
      </c>
      <c r="Q159" s="210">
        <v>0</v>
      </c>
      <c r="R159" s="210">
        <v>0</v>
      </c>
      <c r="S159" s="210">
        <f t="shared" si="46"/>
        <v>392.2</v>
      </c>
      <c r="T159" s="210">
        <f t="shared" si="47"/>
        <v>493830.51</v>
      </c>
      <c r="U159" s="203">
        <v>0</v>
      </c>
      <c r="V159" s="203">
        <f t="shared" si="48"/>
        <v>493830.51</v>
      </c>
      <c r="W159" s="202">
        <v>651</v>
      </c>
      <c r="X159" s="203">
        <f t="shared" si="49"/>
        <v>494481.51</v>
      </c>
    </row>
    <row r="160" spans="1:24" ht="12.75" hidden="1" outlineLevel="1">
      <c r="A160" s="203" t="s">
        <v>2400</v>
      </c>
      <c r="C160" s="202" t="s">
        <v>1874</v>
      </c>
      <c r="D160" s="202" t="s">
        <v>1875</v>
      </c>
      <c r="E160" s="203">
        <v>0</v>
      </c>
      <c r="F160" s="203">
        <v>498508.46</v>
      </c>
      <c r="G160" s="210">
        <f t="shared" si="43"/>
        <v>498508.46</v>
      </c>
      <c r="H160" s="211">
        <v>115557.77</v>
      </c>
      <c r="I160" s="211">
        <v>0</v>
      </c>
      <c r="J160" s="211">
        <v>0</v>
      </c>
      <c r="K160" s="211">
        <f t="shared" si="44"/>
        <v>0</v>
      </c>
      <c r="L160" s="211">
        <v>0</v>
      </c>
      <c r="M160" s="211">
        <v>0</v>
      </c>
      <c r="N160" s="211">
        <f t="shared" si="45"/>
        <v>0</v>
      </c>
      <c r="O160" s="210">
        <v>0</v>
      </c>
      <c r="P160" s="210">
        <v>0</v>
      </c>
      <c r="Q160" s="210">
        <v>0</v>
      </c>
      <c r="R160" s="210">
        <v>0</v>
      </c>
      <c r="S160" s="210">
        <f t="shared" si="46"/>
        <v>0</v>
      </c>
      <c r="T160" s="210">
        <f t="shared" si="47"/>
        <v>614066.23</v>
      </c>
      <c r="U160" s="203">
        <v>0</v>
      </c>
      <c r="V160" s="203">
        <f t="shared" si="48"/>
        <v>614066.23</v>
      </c>
      <c r="W160" s="202">
        <v>335</v>
      </c>
      <c r="X160" s="203">
        <f t="shared" si="49"/>
        <v>614401.23</v>
      </c>
    </row>
    <row r="161" spans="1:24" ht="12.75" hidden="1" outlineLevel="1">
      <c r="A161" s="203" t="s">
        <v>2401</v>
      </c>
      <c r="C161" s="202" t="s">
        <v>1876</v>
      </c>
      <c r="D161" s="202" t="s">
        <v>1877</v>
      </c>
      <c r="E161" s="203">
        <v>0</v>
      </c>
      <c r="F161" s="203">
        <v>615952.58</v>
      </c>
      <c r="G161" s="210">
        <f t="shared" si="43"/>
        <v>615952.58</v>
      </c>
      <c r="H161" s="211">
        <v>84183.91</v>
      </c>
      <c r="I161" s="211">
        <v>0</v>
      </c>
      <c r="J161" s="211">
        <v>0</v>
      </c>
      <c r="K161" s="211">
        <f t="shared" si="44"/>
        <v>0</v>
      </c>
      <c r="L161" s="211">
        <v>0</v>
      </c>
      <c r="M161" s="211">
        <v>0</v>
      </c>
      <c r="N161" s="211">
        <f t="shared" si="45"/>
        <v>0</v>
      </c>
      <c r="O161" s="210">
        <v>743.96</v>
      </c>
      <c r="P161" s="210">
        <v>0</v>
      </c>
      <c r="Q161" s="210">
        <v>0</v>
      </c>
      <c r="R161" s="210">
        <v>0</v>
      </c>
      <c r="S161" s="210">
        <f t="shared" si="46"/>
        <v>743.96</v>
      </c>
      <c r="T161" s="210">
        <f t="shared" si="47"/>
        <v>700880.45</v>
      </c>
      <c r="U161" s="203">
        <v>0</v>
      </c>
      <c r="V161" s="203">
        <f t="shared" si="48"/>
        <v>700880.45</v>
      </c>
      <c r="W161" s="202">
        <v>-2.5</v>
      </c>
      <c r="X161" s="203">
        <f t="shared" si="49"/>
        <v>700877.95</v>
      </c>
    </row>
    <row r="162" spans="1:24" ht="12.75" hidden="1" outlineLevel="1">
      <c r="A162" s="203" t="s">
        <v>2402</v>
      </c>
      <c r="C162" s="202" t="s">
        <v>1878</v>
      </c>
      <c r="D162" s="202" t="s">
        <v>1879</v>
      </c>
      <c r="E162" s="203">
        <v>0</v>
      </c>
      <c r="F162" s="203">
        <v>101630.1</v>
      </c>
      <c r="G162" s="210">
        <f t="shared" si="43"/>
        <v>101630.1</v>
      </c>
      <c r="H162" s="211">
        <v>6187.9</v>
      </c>
      <c r="I162" s="211">
        <v>0</v>
      </c>
      <c r="J162" s="211">
        <v>0</v>
      </c>
      <c r="K162" s="211">
        <f t="shared" si="44"/>
        <v>0</v>
      </c>
      <c r="L162" s="211">
        <v>0</v>
      </c>
      <c r="M162" s="211">
        <v>0</v>
      </c>
      <c r="N162" s="211">
        <f t="shared" si="45"/>
        <v>0</v>
      </c>
      <c r="O162" s="210">
        <v>0</v>
      </c>
      <c r="P162" s="210">
        <v>0</v>
      </c>
      <c r="Q162" s="210">
        <v>0</v>
      </c>
      <c r="R162" s="210">
        <v>0</v>
      </c>
      <c r="S162" s="210">
        <f t="shared" si="46"/>
        <v>0</v>
      </c>
      <c r="T162" s="210">
        <f t="shared" si="47"/>
        <v>107818</v>
      </c>
      <c r="U162" s="203">
        <v>0</v>
      </c>
      <c r="V162" s="203">
        <f t="shared" si="48"/>
        <v>107818</v>
      </c>
      <c r="W162" s="202">
        <v>0</v>
      </c>
      <c r="X162" s="203">
        <f t="shared" si="49"/>
        <v>107818</v>
      </c>
    </row>
    <row r="163" spans="1:24" ht="12.75" hidden="1" outlineLevel="1">
      <c r="A163" s="203" t="s">
        <v>2403</v>
      </c>
      <c r="C163" s="202" t="s">
        <v>1880</v>
      </c>
      <c r="D163" s="202" t="s">
        <v>1881</v>
      </c>
      <c r="E163" s="203">
        <v>0</v>
      </c>
      <c r="F163" s="203">
        <v>2562525.1</v>
      </c>
      <c r="G163" s="210">
        <f t="shared" si="43"/>
        <v>2562525.1</v>
      </c>
      <c r="H163" s="211">
        <v>855249.73</v>
      </c>
      <c r="I163" s="211">
        <v>0</v>
      </c>
      <c r="J163" s="211">
        <v>0</v>
      </c>
      <c r="K163" s="211">
        <f t="shared" si="44"/>
        <v>0</v>
      </c>
      <c r="L163" s="211">
        <v>0</v>
      </c>
      <c r="M163" s="211">
        <v>0</v>
      </c>
      <c r="N163" s="211">
        <f t="shared" si="45"/>
        <v>0</v>
      </c>
      <c r="O163" s="210">
        <v>2245</v>
      </c>
      <c r="P163" s="210">
        <v>0</v>
      </c>
      <c r="Q163" s="210">
        <v>0</v>
      </c>
      <c r="R163" s="210">
        <v>0</v>
      </c>
      <c r="S163" s="210">
        <f t="shared" si="46"/>
        <v>2245</v>
      </c>
      <c r="T163" s="210">
        <f t="shared" si="47"/>
        <v>3420019.83</v>
      </c>
      <c r="U163" s="203">
        <v>0</v>
      </c>
      <c r="V163" s="203">
        <f t="shared" si="48"/>
        <v>3420019.83</v>
      </c>
      <c r="W163" s="202">
        <v>1890.05</v>
      </c>
      <c r="X163" s="203">
        <f t="shared" si="49"/>
        <v>3421909.88</v>
      </c>
    </row>
    <row r="164" spans="1:24" ht="12.75" hidden="1" outlineLevel="1">
      <c r="A164" s="203" t="s">
        <v>2404</v>
      </c>
      <c r="C164" s="202" t="s">
        <v>1882</v>
      </c>
      <c r="D164" s="202" t="s">
        <v>1883</v>
      </c>
      <c r="E164" s="203">
        <v>0</v>
      </c>
      <c r="F164" s="203">
        <v>258155.67</v>
      </c>
      <c r="G164" s="210">
        <f t="shared" si="43"/>
        <v>258155.67</v>
      </c>
      <c r="H164" s="211">
        <v>87687.43</v>
      </c>
      <c r="I164" s="211">
        <v>0</v>
      </c>
      <c r="J164" s="211">
        <v>0</v>
      </c>
      <c r="K164" s="211">
        <f t="shared" si="44"/>
        <v>0</v>
      </c>
      <c r="L164" s="211">
        <v>0</v>
      </c>
      <c r="M164" s="211">
        <v>0</v>
      </c>
      <c r="N164" s="211">
        <f t="shared" si="45"/>
        <v>0</v>
      </c>
      <c r="O164" s="210">
        <v>0</v>
      </c>
      <c r="P164" s="210">
        <v>0</v>
      </c>
      <c r="Q164" s="210">
        <v>0</v>
      </c>
      <c r="R164" s="210">
        <v>0</v>
      </c>
      <c r="S164" s="210">
        <f t="shared" si="46"/>
        <v>0</v>
      </c>
      <c r="T164" s="210">
        <f t="shared" si="47"/>
        <v>345843.1</v>
      </c>
      <c r="U164" s="203">
        <v>0</v>
      </c>
      <c r="V164" s="203">
        <f t="shared" si="48"/>
        <v>345843.1</v>
      </c>
      <c r="W164" s="202">
        <v>0</v>
      </c>
      <c r="X164" s="203">
        <f t="shared" si="49"/>
        <v>345843.1</v>
      </c>
    </row>
    <row r="165" spans="1:24" ht="12.75" hidden="1" outlineLevel="1">
      <c r="A165" s="203" t="s">
        <v>2405</v>
      </c>
      <c r="C165" s="202" t="s">
        <v>1884</v>
      </c>
      <c r="D165" s="202" t="s">
        <v>1885</v>
      </c>
      <c r="E165" s="203">
        <v>0</v>
      </c>
      <c r="F165" s="203">
        <v>-28.49</v>
      </c>
      <c r="G165" s="210">
        <f t="shared" si="43"/>
        <v>-28.49</v>
      </c>
      <c r="H165" s="211">
        <v>0</v>
      </c>
      <c r="I165" s="211">
        <v>0</v>
      </c>
      <c r="J165" s="211">
        <v>0</v>
      </c>
      <c r="K165" s="211">
        <f t="shared" si="44"/>
        <v>0</v>
      </c>
      <c r="L165" s="211">
        <v>0</v>
      </c>
      <c r="M165" s="211">
        <v>0</v>
      </c>
      <c r="N165" s="211">
        <f t="shared" si="45"/>
        <v>0</v>
      </c>
      <c r="O165" s="210">
        <v>0</v>
      </c>
      <c r="P165" s="210">
        <v>0</v>
      </c>
      <c r="Q165" s="210">
        <v>0</v>
      </c>
      <c r="R165" s="210">
        <v>0</v>
      </c>
      <c r="S165" s="210">
        <f t="shared" si="46"/>
        <v>0</v>
      </c>
      <c r="T165" s="210">
        <f t="shared" si="47"/>
        <v>-28.49</v>
      </c>
      <c r="U165" s="203">
        <v>0</v>
      </c>
      <c r="V165" s="203">
        <f t="shared" si="48"/>
        <v>-28.49</v>
      </c>
      <c r="W165" s="202">
        <v>0</v>
      </c>
      <c r="X165" s="203">
        <f t="shared" si="49"/>
        <v>-28.49</v>
      </c>
    </row>
    <row r="166" spans="1:24" ht="12.75" hidden="1" outlineLevel="1">
      <c r="A166" s="203" t="s">
        <v>2406</v>
      </c>
      <c r="C166" s="202" t="s">
        <v>1886</v>
      </c>
      <c r="D166" s="202" t="s">
        <v>1887</v>
      </c>
      <c r="E166" s="203">
        <v>0</v>
      </c>
      <c r="F166" s="203">
        <v>17409.02</v>
      </c>
      <c r="G166" s="210">
        <f t="shared" si="43"/>
        <v>17409.02</v>
      </c>
      <c r="H166" s="211">
        <v>0</v>
      </c>
      <c r="I166" s="211">
        <v>0</v>
      </c>
      <c r="J166" s="211">
        <v>0</v>
      </c>
      <c r="K166" s="211">
        <f t="shared" si="44"/>
        <v>0</v>
      </c>
      <c r="L166" s="211">
        <v>0</v>
      </c>
      <c r="M166" s="211">
        <v>0</v>
      </c>
      <c r="N166" s="211">
        <f t="shared" si="45"/>
        <v>0</v>
      </c>
      <c r="O166" s="210">
        <v>0</v>
      </c>
      <c r="P166" s="210">
        <v>0</v>
      </c>
      <c r="Q166" s="210">
        <v>0</v>
      </c>
      <c r="R166" s="210">
        <v>0</v>
      </c>
      <c r="S166" s="210">
        <f t="shared" si="46"/>
        <v>0</v>
      </c>
      <c r="T166" s="210">
        <f t="shared" si="47"/>
        <v>17409.02</v>
      </c>
      <c r="U166" s="203">
        <v>0</v>
      </c>
      <c r="V166" s="203">
        <f t="shared" si="48"/>
        <v>17409.02</v>
      </c>
      <c r="W166" s="202">
        <v>0</v>
      </c>
      <c r="X166" s="203">
        <f t="shared" si="49"/>
        <v>17409.02</v>
      </c>
    </row>
    <row r="167" spans="1:24" ht="12.75" hidden="1" outlineLevel="1">
      <c r="A167" s="203" t="s">
        <v>2407</v>
      </c>
      <c r="C167" s="202" t="s">
        <v>1888</v>
      </c>
      <c r="D167" s="202" t="s">
        <v>1889</v>
      </c>
      <c r="E167" s="203">
        <v>0</v>
      </c>
      <c r="F167" s="203">
        <v>51005.92</v>
      </c>
      <c r="G167" s="210">
        <f t="shared" si="43"/>
        <v>51005.92</v>
      </c>
      <c r="H167" s="211">
        <v>94389.49</v>
      </c>
      <c r="I167" s="211">
        <v>0</v>
      </c>
      <c r="J167" s="211">
        <v>0</v>
      </c>
      <c r="K167" s="211">
        <f t="shared" si="44"/>
        <v>0</v>
      </c>
      <c r="L167" s="211">
        <v>0</v>
      </c>
      <c r="M167" s="211">
        <v>0</v>
      </c>
      <c r="N167" s="211">
        <f t="shared" si="45"/>
        <v>0</v>
      </c>
      <c r="O167" s="210">
        <v>0</v>
      </c>
      <c r="P167" s="210">
        <v>0</v>
      </c>
      <c r="Q167" s="210">
        <v>0</v>
      </c>
      <c r="R167" s="210">
        <v>0</v>
      </c>
      <c r="S167" s="210">
        <f t="shared" si="46"/>
        <v>0</v>
      </c>
      <c r="T167" s="210">
        <f t="shared" si="47"/>
        <v>145395.41</v>
      </c>
      <c r="U167" s="203">
        <v>0</v>
      </c>
      <c r="V167" s="203">
        <f t="shared" si="48"/>
        <v>145395.41</v>
      </c>
      <c r="W167" s="202">
        <v>240</v>
      </c>
      <c r="X167" s="203">
        <f t="shared" si="49"/>
        <v>145635.41</v>
      </c>
    </row>
    <row r="168" spans="1:24" ht="12.75" hidden="1" outlineLevel="1">
      <c r="A168" s="203" t="s">
        <v>2408</v>
      </c>
      <c r="C168" s="202" t="s">
        <v>1890</v>
      </c>
      <c r="D168" s="202" t="s">
        <v>1891</v>
      </c>
      <c r="E168" s="203">
        <v>0</v>
      </c>
      <c r="F168" s="203">
        <v>85629.05</v>
      </c>
      <c r="G168" s="210">
        <f aca="true" t="shared" si="50" ref="G168:G231">E168+F168</f>
        <v>85629.05</v>
      </c>
      <c r="H168" s="211">
        <v>24386.78</v>
      </c>
      <c r="I168" s="211">
        <v>0</v>
      </c>
      <c r="J168" s="211">
        <v>0</v>
      </c>
      <c r="K168" s="211">
        <f aca="true" t="shared" si="51" ref="K168:K231">J168+I168</f>
        <v>0</v>
      </c>
      <c r="L168" s="211">
        <v>0</v>
      </c>
      <c r="M168" s="211">
        <v>0</v>
      </c>
      <c r="N168" s="211">
        <f aca="true" t="shared" si="52" ref="N168:N231">L168+M168</f>
        <v>0</v>
      </c>
      <c r="O168" s="210">
        <v>0</v>
      </c>
      <c r="P168" s="210">
        <v>0</v>
      </c>
      <c r="Q168" s="210">
        <v>0</v>
      </c>
      <c r="R168" s="210">
        <v>0</v>
      </c>
      <c r="S168" s="210">
        <f aca="true" t="shared" si="53" ref="S168:S231">O168+P168+Q168+R168</f>
        <v>0</v>
      </c>
      <c r="T168" s="210">
        <f aca="true" t="shared" si="54" ref="T168:T231">G168+H168+K168+N168+S168</f>
        <v>110015.83</v>
      </c>
      <c r="U168" s="203">
        <v>0</v>
      </c>
      <c r="V168" s="203">
        <f aca="true" t="shared" si="55" ref="V168:V231">T168+U168</f>
        <v>110015.83</v>
      </c>
      <c r="W168" s="202">
        <v>0</v>
      </c>
      <c r="X168" s="203">
        <f aca="true" t="shared" si="56" ref="X168:X231">V168+W168</f>
        <v>110015.83</v>
      </c>
    </row>
    <row r="169" spans="1:24" ht="12.75" hidden="1" outlineLevel="1">
      <c r="A169" s="203" t="s">
        <v>2409</v>
      </c>
      <c r="C169" s="202" t="s">
        <v>1892</v>
      </c>
      <c r="D169" s="202" t="s">
        <v>1893</v>
      </c>
      <c r="E169" s="203">
        <v>0</v>
      </c>
      <c r="F169" s="203">
        <v>41719.62</v>
      </c>
      <c r="G169" s="210">
        <f t="shared" si="50"/>
        <v>41719.62</v>
      </c>
      <c r="H169" s="211">
        <v>0</v>
      </c>
      <c r="I169" s="211">
        <v>0</v>
      </c>
      <c r="J169" s="211">
        <v>0</v>
      </c>
      <c r="K169" s="211">
        <f t="shared" si="51"/>
        <v>0</v>
      </c>
      <c r="L169" s="211">
        <v>0</v>
      </c>
      <c r="M169" s="211">
        <v>0</v>
      </c>
      <c r="N169" s="211">
        <f t="shared" si="52"/>
        <v>0</v>
      </c>
      <c r="O169" s="210">
        <v>0</v>
      </c>
      <c r="P169" s="210">
        <v>0</v>
      </c>
      <c r="Q169" s="210">
        <v>0</v>
      </c>
      <c r="R169" s="210">
        <v>0</v>
      </c>
      <c r="S169" s="210">
        <f t="shared" si="53"/>
        <v>0</v>
      </c>
      <c r="T169" s="210">
        <f t="shared" si="54"/>
        <v>41719.62</v>
      </c>
      <c r="U169" s="203">
        <v>0</v>
      </c>
      <c r="V169" s="203">
        <f t="shared" si="55"/>
        <v>41719.62</v>
      </c>
      <c r="W169" s="202">
        <v>0</v>
      </c>
      <c r="X169" s="203">
        <f t="shared" si="56"/>
        <v>41719.62</v>
      </c>
    </row>
    <row r="170" spans="1:24" ht="12.75" hidden="1" outlineLevel="1">
      <c r="A170" s="203" t="s">
        <v>2410</v>
      </c>
      <c r="C170" s="202" t="s">
        <v>1894</v>
      </c>
      <c r="D170" s="202" t="s">
        <v>1895</v>
      </c>
      <c r="E170" s="203">
        <v>0</v>
      </c>
      <c r="F170" s="203">
        <v>5314.56</v>
      </c>
      <c r="G170" s="210">
        <f t="shared" si="50"/>
        <v>5314.56</v>
      </c>
      <c r="H170" s="211">
        <v>0</v>
      </c>
      <c r="I170" s="211">
        <v>0</v>
      </c>
      <c r="J170" s="211">
        <v>0</v>
      </c>
      <c r="K170" s="211">
        <f t="shared" si="51"/>
        <v>0</v>
      </c>
      <c r="L170" s="211">
        <v>0</v>
      </c>
      <c r="M170" s="211">
        <v>0</v>
      </c>
      <c r="N170" s="211">
        <f t="shared" si="52"/>
        <v>0</v>
      </c>
      <c r="O170" s="210">
        <v>0</v>
      </c>
      <c r="P170" s="210">
        <v>0</v>
      </c>
      <c r="Q170" s="210">
        <v>0</v>
      </c>
      <c r="R170" s="210">
        <v>0</v>
      </c>
      <c r="S170" s="210">
        <f t="shared" si="53"/>
        <v>0</v>
      </c>
      <c r="T170" s="210">
        <f t="shared" si="54"/>
        <v>5314.56</v>
      </c>
      <c r="U170" s="203">
        <v>0</v>
      </c>
      <c r="V170" s="203">
        <f t="shared" si="55"/>
        <v>5314.56</v>
      </c>
      <c r="W170" s="202">
        <v>0</v>
      </c>
      <c r="X170" s="203">
        <f t="shared" si="56"/>
        <v>5314.56</v>
      </c>
    </row>
    <row r="171" spans="1:24" ht="12.75" hidden="1" outlineLevel="1">
      <c r="A171" s="203" t="s">
        <v>2411</v>
      </c>
      <c r="C171" s="202" t="s">
        <v>1896</v>
      </c>
      <c r="D171" s="202" t="s">
        <v>1897</v>
      </c>
      <c r="E171" s="203">
        <v>0</v>
      </c>
      <c r="F171" s="203">
        <v>214032.18</v>
      </c>
      <c r="G171" s="210">
        <f t="shared" si="50"/>
        <v>214032.18</v>
      </c>
      <c r="H171" s="211">
        <v>180476.55</v>
      </c>
      <c r="I171" s="211">
        <v>0</v>
      </c>
      <c r="J171" s="211">
        <v>0</v>
      </c>
      <c r="K171" s="211">
        <f t="shared" si="51"/>
        <v>0</v>
      </c>
      <c r="L171" s="211">
        <v>0</v>
      </c>
      <c r="M171" s="211">
        <v>0</v>
      </c>
      <c r="N171" s="211">
        <f t="shared" si="52"/>
        <v>0</v>
      </c>
      <c r="O171" s="210">
        <v>0</v>
      </c>
      <c r="P171" s="210">
        <v>0</v>
      </c>
      <c r="Q171" s="210">
        <v>0</v>
      </c>
      <c r="R171" s="210">
        <v>0</v>
      </c>
      <c r="S171" s="210">
        <f t="shared" si="53"/>
        <v>0</v>
      </c>
      <c r="T171" s="210">
        <f t="shared" si="54"/>
        <v>394508.73</v>
      </c>
      <c r="U171" s="203">
        <v>0</v>
      </c>
      <c r="V171" s="203">
        <f t="shared" si="55"/>
        <v>394508.73</v>
      </c>
      <c r="W171" s="202">
        <v>0</v>
      </c>
      <c r="X171" s="203">
        <f t="shared" si="56"/>
        <v>394508.73</v>
      </c>
    </row>
    <row r="172" spans="1:24" ht="12.75" hidden="1" outlineLevel="1">
      <c r="A172" s="203" t="s">
        <v>2412</v>
      </c>
      <c r="C172" s="202" t="s">
        <v>1898</v>
      </c>
      <c r="D172" s="202" t="s">
        <v>1899</v>
      </c>
      <c r="E172" s="203">
        <v>0</v>
      </c>
      <c r="F172" s="203">
        <v>4468.81</v>
      </c>
      <c r="G172" s="210">
        <f t="shared" si="50"/>
        <v>4468.81</v>
      </c>
      <c r="H172" s="211">
        <v>15700.08</v>
      </c>
      <c r="I172" s="211">
        <v>0</v>
      </c>
      <c r="J172" s="211">
        <v>0</v>
      </c>
      <c r="K172" s="211">
        <f t="shared" si="51"/>
        <v>0</v>
      </c>
      <c r="L172" s="211">
        <v>0</v>
      </c>
      <c r="M172" s="211">
        <v>0</v>
      </c>
      <c r="N172" s="211">
        <f t="shared" si="52"/>
        <v>0</v>
      </c>
      <c r="O172" s="210">
        <v>0</v>
      </c>
      <c r="P172" s="210">
        <v>0</v>
      </c>
      <c r="Q172" s="210">
        <v>0</v>
      </c>
      <c r="R172" s="210">
        <v>0</v>
      </c>
      <c r="S172" s="210">
        <f t="shared" si="53"/>
        <v>0</v>
      </c>
      <c r="T172" s="210">
        <f t="shared" si="54"/>
        <v>20168.89</v>
      </c>
      <c r="U172" s="203">
        <v>0</v>
      </c>
      <c r="V172" s="203">
        <f t="shared" si="55"/>
        <v>20168.89</v>
      </c>
      <c r="W172" s="202">
        <v>0</v>
      </c>
      <c r="X172" s="203">
        <f t="shared" si="56"/>
        <v>20168.89</v>
      </c>
    </row>
    <row r="173" spans="1:24" ht="12.75" hidden="1" outlineLevel="1">
      <c r="A173" s="203" t="s">
        <v>2413</v>
      </c>
      <c r="C173" s="202" t="s">
        <v>1900</v>
      </c>
      <c r="D173" s="202" t="s">
        <v>1901</v>
      </c>
      <c r="E173" s="203">
        <v>0</v>
      </c>
      <c r="F173" s="203">
        <v>14657.27</v>
      </c>
      <c r="G173" s="210">
        <f t="shared" si="50"/>
        <v>14657.27</v>
      </c>
      <c r="H173" s="211">
        <v>1483.66</v>
      </c>
      <c r="I173" s="211">
        <v>0</v>
      </c>
      <c r="J173" s="211">
        <v>0</v>
      </c>
      <c r="K173" s="211">
        <f t="shared" si="51"/>
        <v>0</v>
      </c>
      <c r="L173" s="211">
        <v>0</v>
      </c>
      <c r="M173" s="211">
        <v>0</v>
      </c>
      <c r="N173" s="211">
        <f t="shared" si="52"/>
        <v>0</v>
      </c>
      <c r="O173" s="210">
        <v>0</v>
      </c>
      <c r="P173" s="210">
        <v>0</v>
      </c>
      <c r="Q173" s="210">
        <v>0</v>
      </c>
      <c r="R173" s="210">
        <v>0</v>
      </c>
      <c r="S173" s="210">
        <f t="shared" si="53"/>
        <v>0</v>
      </c>
      <c r="T173" s="210">
        <f t="shared" si="54"/>
        <v>16140.93</v>
      </c>
      <c r="U173" s="203">
        <v>0</v>
      </c>
      <c r="V173" s="203">
        <f t="shared" si="55"/>
        <v>16140.93</v>
      </c>
      <c r="W173" s="202">
        <v>0</v>
      </c>
      <c r="X173" s="203">
        <f t="shared" si="56"/>
        <v>16140.93</v>
      </c>
    </row>
    <row r="174" spans="1:24" ht="12.75" hidden="1" outlineLevel="1">
      <c r="A174" s="203" t="s">
        <v>2414</v>
      </c>
      <c r="C174" s="202" t="s">
        <v>1902</v>
      </c>
      <c r="D174" s="202" t="s">
        <v>1903</v>
      </c>
      <c r="E174" s="203">
        <v>0</v>
      </c>
      <c r="F174" s="203">
        <v>16469.16</v>
      </c>
      <c r="G174" s="210">
        <f t="shared" si="50"/>
        <v>16469.16</v>
      </c>
      <c r="H174" s="211">
        <v>0</v>
      </c>
      <c r="I174" s="211">
        <v>0</v>
      </c>
      <c r="J174" s="211">
        <v>0</v>
      </c>
      <c r="K174" s="211">
        <f t="shared" si="51"/>
        <v>0</v>
      </c>
      <c r="L174" s="211">
        <v>0</v>
      </c>
      <c r="M174" s="211">
        <v>0</v>
      </c>
      <c r="N174" s="211">
        <f t="shared" si="52"/>
        <v>0</v>
      </c>
      <c r="O174" s="210">
        <v>0</v>
      </c>
      <c r="P174" s="210">
        <v>0</v>
      </c>
      <c r="Q174" s="210">
        <v>0</v>
      </c>
      <c r="R174" s="210">
        <v>0</v>
      </c>
      <c r="S174" s="210">
        <f t="shared" si="53"/>
        <v>0</v>
      </c>
      <c r="T174" s="210">
        <f t="shared" si="54"/>
        <v>16469.16</v>
      </c>
      <c r="U174" s="203">
        <v>0</v>
      </c>
      <c r="V174" s="203">
        <f t="shared" si="55"/>
        <v>16469.16</v>
      </c>
      <c r="W174" s="202">
        <v>0</v>
      </c>
      <c r="X174" s="203">
        <f t="shared" si="56"/>
        <v>16469.16</v>
      </c>
    </row>
    <row r="175" spans="1:24" ht="12.75" hidden="1" outlineLevel="1">
      <c r="A175" s="203" t="s">
        <v>2415</v>
      </c>
      <c r="C175" s="202" t="s">
        <v>1904</v>
      </c>
      <c r="D175" s="202" t="s">
        <v>1905</v>
      </c>
      <c r="E175" s="203">
        <v>0</v>
      </c>
      <c r="F175" s="203">
        <v>52873.96</v>
      </c>
      <c r="G175" s="210">
        <f t="shared" si="50"/>
        <v>52873.96</v>
      </c>
      <c r="H175" s="211">
        <v>38</v>
      </c>
      <c r="I175" s="211">
        <v>0</v>
      </c>
      <c r="J175" s="211">
        <v>0</v>
      </c>
      <c r="K175" s="211">
        <f t="shared" si="51"/>
        <v>0</v>
      </c>
      <c r="L175" s="211">
        <v>0</v>
      </c>
      <c r="M175" s="211">
        <v>0</v>
      </c>
      <c r="N175" s="211">
        <f t="shared" si="52"/>
        <v>0</v>
      </c>
      <c r="O175" s="210">
        <v>0</v>
      </c>
      <c r="P175" s="210">
        <v>0</v>
      </c>
      <c r="Q175" s="210">
        <v>0</v>
      </c>
      <c r="R175" s="210">
        <v>0</v>
      </c>
      <c r="S175" s="210">
        <f t="shared" si="53"/>
        <v>0</v>
      </c>
      <c r="T175" s="210">
        <f t="shared" si="54"/>
        <v>52911.96</v>
      </c>
      <c r="U175" s="203">
        <v>0</v>
      </c>
      <c r="V175" s="203">
        <f t="shared" si="55"/>
        <v>52911.96</v>
      </c>
      <c r="W175" s="202">
        <v>0</v>
      </c>
      <c r="X175" s="203">
        <f t="shared" si="56"/>
        <v>52911.96</v>
      </c>
    </row>
    <row r="176" spans="1:24" ht="12.75" hidden="1" outlineLevel="1">
      <c r="A176" s="203" t="s">
        <v>2416</v>
      </c>
      <c r="C176" s="202" t="s">
        <v>1906</v>
      </c>
      <c r="D176" s="202" t="s">
        <v>1907</v>
      </c>
      <c r="E176" s="203">
        <v>0</v>
      </c>
      <c r="F176" s="203">
        <v>4579.61</v>
      </c>
      <c r="G176" s="210">
        <f t="shared" si="50"/>
        <v>4579.61</v>
      </c>
      <c r="H176" s="211">
        <v>1161.04</v>
      </c>
      <c r="I176" s="211">
        <v>0</v>
      </c>
      <c r="J176" s="211">
        <v>0</v>
      </c>
      <c r="K176" s="211">
        <f t="shared" si="51"/>
        <v>0</v>
      </c>
      <c r="L176" s="211">
        <v>0</v>
      </c>
      <c r="M176" s="211">
        <v>0</v>
      </c>
      <c r="N176" s="211">
        <f t="shared" si="52"/>
        <v>0</v>
      </c>
      <c r="O176" s="210">
        <v>0</v>
      </c>
      <c r="P176" s="210">
        <v>0</v>
      </c>
      <c r="Q176" s="210">
        <v>0</v>
      </c>
      <c r="R176" s="210">
        <v>0</v>
      </c>
      <c r="S176" s="210">
        <f t="shared" si="53"/>
        <v>0</v>
      </c>
      <c r="T176" s="210">
        <f t="shared" si="54"/>
        <v>5740.65</v>
      </c>
      <c r="U176" s="203">
        <v>0</v>
      </c>
      <c r="V176" s="203">
        <f t="shared" si="55"/>
        <v>5740.65</v>
      </c>
      <c r="W176" s="202">
        <v>0</v>
      </c>
      <c r="X176" s="203">
        <f t="shared" si="56"/>
        <v>5740.65</v>
      </c>
    </row>
    <row r="177" spans="1:24" ht="12.75" hidden="1" outlineLevel="1">
      <c r="A177" s="203" t="s">
        <v>2417</v>
      </c>
      <c r="C177" s="202" t="s">
        <v>1908</v>
      </c>
      <c r="D177" s="202" t="s">
        <v>1909</v>
      </c>
      <c r="E177" s="203">
        <v>0</v>
      </c>
      <c r="F177" s="203">
        <v>0</v>
      </c>
      <c r="G177" s="210">
        <f t="shared" si="50"/>
        <v>0</v>
      </c>
      <c r="H177" s="211">
        <v>110.65</v>
      </c>
      <c r="I177" s="211">
        <v>0</v>
      </c>
      <c r="J177" s="211">
        <v>0</v>
      </c>
      <c r="K177" s="211">
        <f t="shared" si="51"/>
        <v>0</v>
      </c>
      <c r="L177" s="211">
        <v>0</v>
      </c>
      <c r="M177" s="211">
        <v>0</v>
      </c>
      <c r="N177" s="211">
        <f t="shared" si="52"/>
        <v>0</v>
      </c>
      <c r="O177" s="210">
        <v>0</v>
      </c>
      <c r="P177" s="210">
        <v>0</v>
      </c>
      <c r="Q177" s="210">
        <v>0</v>
      </c>
      <c r="R177" s="210">
        <v>0</v>
      </c>
      <c r="S177" s="210">
        <f t="shared" si="53"/>
        <v>0</v>
      </c>
      <c r="T177" s="210">
        <f t="shared" si="54"/>
        <v>110.65</v>
      </c>
      <c r="U177" s="203">
        <v>0</v>
      </c>
      <c r="V177" s="203">
        <f t="shared" si="55"/>
        <v>110.65</v>
      </c>
      <c r="W177" s="202">
        <v>0</v>
      </c>
      <c r="X177" s="203">
        <f t="shared" si="56"/>
        <v>110.65</v>
      </c>
    </row>
    <row r="178" spans="1:24" ht="12.75" hidden="1" outlineLevel="1">
      <c r="A178" s="203" t="s">
        <v>2418</v>
      </c>
      <c r="C178" s="202" t="s">
        <v>1910</v>
      </c>
      <c r="D178" s="202" t="s">
        <v>1911</v>
      </c>
      <c r="E178" s="203">
        <v>0</v>
      </c>
      <c r="F178" s="203">
        <v>5693.8</v>
      </c>
      <c r="G178" s="210">
        <f t="shared" si="50"/>
        <v>5693.8</v>
      </c>
      <c r="H178" s="211">
        <v>4790.57</v>
      </c>
      <c r="I178" s="211">
        <v>0</v>
      </c>
      <c r="J178" s="211">
        <v>0</v>
      </c>
      <c r="K178" s="211">
        <f t="shared" si="51"/>
        <v>0</v>
      </c>
      <c r="L178" s="211">
        <v>0</v>
      </c>
      <c r="M178" s="211">
        <v>0</v>
      </c>
      <c r="N178" s="211">
        <f t="shared" si="52"/>
        <v>0</v>
      </c>
      <c r="O178" s="210">
        <v>0</v>
      </c>
      <c r="P178" s="210">
        <v>0</v>
      </c>
      <c r="Q178" s="210">
        <v>0</v>
      </c>
      <c r="R178" s="210">
        <v>0</v>
      </c>
      <c r="S178" s="210">
        <f t="shared" si="53"/>
        <v>0</v>
      </c>
      <c r="T178" s="210">
        <f t="shared" si="54"/>
        <v>10484.369999999999</v>
      </c>
      <c r="U178" s="203">
        <v>0</v>
      </c>
      <c r="V178" s="203">
        <f t="shared" si="55"/>
        <v>10484.369999999999</v>
      </c>
      <c r="W178" s="202">
        <v>0</v>
      </c>
      <c r="X178" s="203">
        <f t="shared" si="56"/>
        <v>10484.369999999999</v>
      </c>
    </row>
    <row r="179" spans="1:24" ht="12.75" hidden="1" outlineLevel="1">
      <c r="A179" s="203" t="s">
        <v>2419</v>
      </c>
      <c r="C179" s="202" t="s">
        <v>1912</v>
      </c>
      <c r="D179" s="202" t="s">
        <v>1913</v>
      </c>
      <c r="E179" s="203">
        <v>0</v>
      </c>
      <c r="F179" s="203">
        <v>52551.43</v>
      </c>
      <c r="G179" s="210">
        <f t="shared" si="50"/>
        <v>52551.43</v>
      </c>
      <c r="H179" s="211">
        <v>1232.6</v>
      </c>
      <c r="I179" s="211">
        <v>0</v>
      </c>
      <c r="J179" s="211">
        <v>0</v>
      </c>
      <c r="K179" s="211">
        <f t="shared" si="51"/>
        <v>0</v>
      </c>
      <c r="L179" s="211">
        <v>0</v>
      </c>
      <c r="M179" s="211">
        <v>0</v>
      </c>
      <c r="N179" s="211">
        <f t="shared" si="52"/>
        <v>0</v>
      </c>
      <c r="O179" s="210">
        <v>0</v>
      </c>
      <c r="P179" s="210">
        <v>0</v>
      </c>
      <c r="Q179" s="210">
        <v>0</v>
      </c>
      <c r="R179" s="210">
        <v>0</v>
      </c>
      <c r="S179" s="210">
        <f t="shared" si="53"/>
        <v>0</v>
      </c>
      <c r="T179" s="210">
        <f t="shared" si="54"/>
        <v>53784.03</v>
      </c>
      <c r="U179" s="203">
        <v>0</v>
      </c>
      <c r="V179" s="203">
        <f t="shared" si="55"/>
        <v>53784.03</v>
      </c>
      <c r="W179" s="202">
        <v>0</v>
      </c>
      <c r="X179" s="203">
        <f t="shared" si="56"/>
        <v>53784.03</v>
      </c>
    </row>
    <row r="180" spans="1:24" ht="12.75" hidden="1" outlineLevel="1">
      <c r="A180" s="203" t="s">
        <v>2420</v>
      </c>
      <c r="C180" s="202" t="s">
        <v>1914</v>
      </c>
      <c r="D180" s="202" t="s">
        <v>1915</v>
      </c>
      <c r="E180" s="203">
        <v>0</v>
      </c>
      <c r="F180" s="203">
        <v>584.55</v>
      </c>
      <c r="G180" s="210">
        <f t="shared" si="50"/>
        <v>584.55</v>
      </c>
      <c r="H180" s="211">
        <v>0</v>
      </c>
      <c r="I180" s="211">
        <v>0</v>
      </c>
      <c r="J180" s="211">
        <v>0</v>
      </c>
      <c r="K180" s="211">
        <f t="shared" si="51"/>
        <v>0</v>
      </c>
      <c r="L180" s="211">
        <v>0</v>
      </c>
      <c r="M180" s="211">
        <v>0</v>
      </c>
      <c r="N180" s="211">
        <f t="shared" si="52"/>
        <v>0</v>
      </c>
      <c r="O180" s="210">
        <v>0</v>
      </c>
      <c r="P180" s="210">
        <v>0</v>
      </c>
      <c r="Q180" s="210">
        <v>0</v>
      </c>
      <c r="R180" s="210">
        <v>0</v>
      </c>
      <c r="S180" s="210">
        <f t="shared" si="53"/>
        <v>0</v>
      </c>
      <c r="T180" s="210">
        <f t="shared" si="54"/>
        <v>584.55</v>
      </c>
      <c r="U180" s="203">
        <v>0</v>
      </c>
      <c r="V180" s="203">
        <f t="shared" si="55"/>
        <v>584.55</v>
      </c>
      <c r="W180" s="202">
        <v>0</v>
      </c>
      <c r="X180" s="203">
        <f t="shared" si="56"/>
        <v>584.55</v>
      </c>
    </row>
    <row r="181" spans="1:24" ht="12.75" hidden="1" outlineLevel="1">
      <c r="A181" s="203" t="s">
        <v>2421</v>
      </c>
      <c r="C181" s="202" t="s">
        <v>1916</v>
      </c>
      <c r="D181" s="202" t="s">
        <v>1917</v>
      </c>
      <c r="E181" s="203">
        <v>0</v>
      </c>
      <c r="F181" s="203">
        <v>262533.55</v>
      </c>
      <c r="G181" s="210">
        <f t="shared" si="50"/>
        <v>262533.55</v>
      </c>
      <c r="H181" s="211">
        <v>965.98</v>
      </c>
      <c r="I181" s="211">
        <v>0</v>
      </c>
      <c r="J181" s="211">
        <v>0</v>
      </c>
      <c r="K181" s="211">
        <f t="shared" si="51"/>
        <v>0</v>
      </c>
      <c r="L181" s="211">
        <v>0</v>
      </c>
      <c r="M181" s="211">
        <v>0</v>
      </c>
      <c r="N181" s="211">
        <f t="shared" si="52"/>
        <v>0</v>
      </c>
      <c r="O181" s="210">
        <v>0</v>
      </c>
      <c r="P181" s="210">
        <v>0</v>
      </c>
      <c r="Q181" s="210">
        <v>0</v>
      </c>
      <c r="R181" s="210">
        <v>0</v>
      </c>
      <c r="S181" s="210">
        <f t="shared" si="53"/>
        <v>0</v>
      </c>
      <c r="T181" s="210">
        <f t="shared" si="54"/>
        <v>263499.52999999997</v>
      </c>
      <c r="U181" s="203">
        <v>0</v>
      </c>
      <c r="V181" s="203">
        <f t="shared" si="55"/>
        <v>263499.52999999997</v>
      </c>
      <c r="W181" s="202">
        <v>0</v>
      </c>
      <c r="X181" s="203">
        <f t="shared" si="56"/>
        <v>263499.52999999997</v>
      </c>
    </row>
    <row r="182" spans="1:24" ht="12.75" hidden="1" outlineLevel="1">
      <c r="A182" s="203" t="s">
        <v>2422</v>
      </c>
      <c r="C182" s="202" t="s">
        <v>1918</v>
      </c>
      <c r="D182" s="202" t="s">
        <v>1919</v>
      </c>
      <c r="E182" s="203">
        <v>0</v>
      </c>
      <c r="F182" s="203">
        <v>29519.08</v>
      </c>
      <c r="G182" s="210">
        <f t="shared" si="50"/>
        <v>29519.08</v>
      </c>
      <c r="H182" s="211">
        <v>4640.13</v>
      </c>
      <c r="I182" s="211">
        <v>0</v>
      </c>
      <c r="J182" s="211">
        <v>0</v>
      </c>
      <c r="K182" s="211">
        <f t="shared" si="51"/>
        <v>0</v>
      </c>
      <c r="L182" s="211">
        <v>0</v>
      </c>
      <c r="M182" s="211">
        <v>0</v>
      </c>
      <c r="N182" s="211">
        <f t="shared" si="52"/>
        <v>0</v>
      </c>
      <c r="O182" s="210">
        <v>0</v>
      </c>
      <c r="P182" s="210">
        <v>0</v>
      </c>
      <c r="Q182" s="210">
        <v>0</v>
      </c>
      <c r="R182" s="210">
        <v>0</v>
      </c>
      <c r="S182" s="210">
        <f t="shared" si="53"/>
        <v>0</v>
      </c>
      <c r="T182" s="210">
        <f t="shared" si="54"/>
        <v>34159.21</v>
      </c>
      <c r="U182" s="203">
        <v>0</v>
      </c>
      <c r="V182" s="203">
        <f t="shared" si="55"/>
        <v>34159.21</v>
      </c>
      <c r="W182" s="202">
        <v>0</v>
      </c>
      <c r="X182" s="203">
        <f t="shared" si="56"/>
        <v>34159.21</v>
      </c>
    </row>
    <row r="183" spans="1:24" ht="12.75" hidden="1" outlineLevel="1">
      <c r="A183" s="203" t="s">
        <v>2423</v>
      </c>
      <c r="C183" s="202" t="s">
        <v>1920</v>
      </c>
      <c r="D183" s="202" t="s">
        <v>1921</v>
      </c>
      <c r="E183" s="203">
        <v>0</v>
      </c>
      <c r="F183" s="203">
        <v>6298.34</v>
      </c>
      <c r="G183" s="210">
        <f t="shared" si="50"/>
        <v>6298.34</v>
      </c>
      <c r="H183" s="211">
        <v>570.88</v>
      </c>
      <c r="I183" s="211">
        <v>0</v>
      </c>
      <c r="J183" s="211">
        <v>0</v>
      </c>
      <c r="K183" s="211">
        <f t="shared" si="51"/>
        <v>0</v>
      </c>
      <c r="L183" s="211">
        <v>0</v>
      </c>
      <c r="M183" s="211">
        <v>0</v>
      </c>
      <c r="N183" s="211">
        <f t="shared" si="52"/>
        <v>0</v>
      </c>
      <c r="O183" s="210">
        <v>0</v>
      </c>
      <c r="P183" s="210">
        <v>0</v>
      </c>
      <c r="Q183" s="210">
        <v>0</v>
      </c>
      <c r="R183" s="210">
        <v>0</v>
      </c>
      <c r="S183" s="210">
        <f t="shared" si="53"/>
        <v>0</v>
      </c>
      <c r="T183" s="210">
        <f t="shared" si="54"/>
        <v>6869.22</v>
      </c>
      <c r="U183" s="203">
        <v>0</v>
      </c>
      <c r="V183" s="203">
        <f t="shared" si="55"/>
        <v>6869.22</v>
      </c>
      <c r="W183" s="202">
        <v>0</v>
      </c>
      <c r="X183" s="203">
        <f t="shared" si="56"/>
        <v>6869.22</v>
      </c>
    </row>
    <row r="184" spans="1:24" ht="12.75" hidden="1" outlineLevel="1">
      <c r="A184" s="203" t="s">
        <v>2424</v>
      </c>
      <c r="C184" s="202" t="s">
        <v>1922</v>
      </c>
      <c r="D184" s="202" t="s">
        <v>1923</v>
      </c>
      <c r="E184" s="203">
        <v>0</v>
      </c>
      <c r="F184" s="203">
        <v>158.94</v>
      </c>
      <c r="G184" s="210">
        <f t="shared" si="50"/>
        <v>158.94</v>
      </c>
      <c r="H184" s="211">
        <v>19.54</v>
      </c>
      <c r="I184" s="211">
        <v>0</v>
      </c>
      <c r="J184" s="211">
        <v>0</v>
      </c>
      <c r="K184" s="211">
        <f t="shared" si="51"/>
        <v>0</v>
      </c>
      <c r="L184" s="211">
        <v>0</v>
      </c>
      <c r="M184" s="211">
        <v>0</v>
      </c>
      <c r="N184" s="211">
        <f t="shared" si="52"/>
        <v>0</v>
      </c>
      <c r="O184" s="210">
        <v>0</v>
      </c>
      <c r="P184" s="210">
        <v>0</v>
      </c>
      <c r="Q184" s="210">
        <v>0</v>
      </c>
      <c r="R184" s="210">
        <v>0</v>
      </c>
      <c r="S184" s="210">
        <f t="shared" si="53"/>
        <v>0</v>
      </c>
      <c r="T184" s="210">
        <f t="shared" si="54"/>
        <v>178.48</v>
      </c>
      <c r="U184" s="203">
        <v>0</v>
      </c>
      <c r="V184" s="203">
        <f t="shared" si="55"/>
        <v>178.48</v>
      </c>
      <c r="W184" s="202">
        <v>0</v>
      </c>
      <c r="X184" s="203">
        <f t="shared" si="56"/>
        <v>178.48</v>
      </c>
    </row>
    <row r="185" spans="1:24" ht="12.75" hidden="1" outlineLevel="1">
      <c r="A185" s="203" t="s">
        <v>2425</v>
      </c>
      <c r="C185" s="202" t="s">
        <v>1924</v>
      </c>
      <c r="D185" s="202" t="s">
        <v>1925</v>
      </c>
      <c r="E185" s="203">
        <v>0</v>
      </c>
      <c r="F185" s="203">
        <v>27.8</v>
      </c>
      <c r="G185" s="210">
        <f t="shared" si="50"/>
        <v>27.8</v>
      </c>
      <c r="H185" s="211">
        <v>199.22</v>
      </c>
      <c r="I185" s="211">
        <v>0</v>
      </c>
      <c r="J185" s="211">
        <v>0</v>
      </c>
      <c r="K185" s="211">
        <f t="shared" si="51"/>
        <v>0</v>
      </c>
      <c r="L185" s="211">
        <v>0</v>
      </c>
      <c r="M185" s="211">
        <v>0</v>
      </c>
      <c r="N185" s="211">
        <f t="shared" si="52"/>
        <v>0</v>
      </c>
      <c r="O185" s="210">
        <v>0</v>
      </c>
      <c r="P185" s="210">
        <v>0</v>
      </c>
      <c r="Q185" s="210">
        <v>0</v>
      </c>
      <c r="R185" s="210">
        <v>0</v>
      </c>
      <c r="S185" s="210">
        <f t="shared" si="53"/>
        <v>0</v>
      </c>
      <c r="T185" s="210">
        <f t="shared" si="54"/>
        <v>227.02</v>
      </c>
      <c r="U185" s="203">
        <v>0</v>
      </c>
      <c r="V185" s="203">
        <f t="shared" si="55"/>
        <v>227.02</v>
      </c>
      <c r="W185" s="202">
        <v>0</v>
      </c>
      <c r="X185" s="203">
        <f t="shared" si="56"/>
        <v>227.02</v>
      </c>
    </row>
    <row r="186" spans="1:24" ht="12.75" hidden="1" outlineLevel="1">
      <c r="A186" s="203" t="s">
        <v>2426</v>
      </c>
      <c r="C186" s="202" t="s">
        <v>1926</v>
      </c>
      <c r="D186" s="202" t="s">
        <v>1927</v>
      </c>
      <c r="E186" s="203">
        <v>0</v>
      </c>
      <c r="F186" s="203">
        <v>8.49</v>
      </c>
      <c r="G186" s="210">
        <f t="shared" si="50"/>
        <v>8.49</v>
      </c>
      <c r="H186" s="211">
        <v>0</v>
      </c>
      <c r="I186" s="211">
        <v>0</v>
      </c>
      <c r="J186" s="211">
        <v>0</v>
      </c>
      <c r="K186" s="211">
        <f t="shared" si="51"/>
        <v>0</v>
      </c>
      <c r="L186" s="211">
        <v>0</v>
      </c>
      <c r="M186" s="211">
        <v>0</v>
      </c>
      <c r="N186" s="211">
        <f t="shared" si="52"/>
        <v>0</v>
      </c>
      <c r="O186" s="210">
        <v>0</v>
      </c>
      <c r="P186" s="210">
        <v>0</v>
      </c>
      <c r="Q186" s="210">
        <v>0</v>
      </c>
      <c r="R186" s="210">
        <v>0</v>
      </c>
      <c r="S186" s="210">
        <f t="shared" si="53"/>
        <v>0</v>
      </c>
      <c r="T186" s="210">
        <f t="shared" si="54"/>
        <v>8.49</v>
      </c>
      <c r="U186" s="203">
        <v>0</v>
      </c>
      <c r="V186" s="203">
        <f t="shared" si="55"/>
        <v>8.49</v>
      </c>
      <c r="W186" s="202">
        <v>0</v>
      </c>
      <c r="X186" s="203">
        <f t="shared" si="56"/>
        <v>8.49</v>
      </c>
    </row>
    <row r="187" spans="1:24" ht="12.75" hidden="1" outlineLevel="1">
      <c r="A187" s="203" t="s">
        <v>2427</v>
      </c>
      <c r="C187" s="202" t="s">
        <v>1928</v>
      </c>
      <c r="D187" s="202" t="s">
        <v>1929</v>
      </c>
      <c r="E187" s="203">
        <v>0</v>
      </c>
      <c r="F187" s="203">
        <v>4359.75</v>
      </c>
      <c r="G187" s="210">
        <f t="shared" si="50"/>
        <v>4359.75</v>
      </c>
      <c r="H187" s="211">
        <v>1617.12</v>
      </c>
      <c r="I187" s="211">
        <v>0</v>
      </c>
      <c r="J187" s="211">
        <v>0</v>
      </c>
      <c r="K187" s="211">
        <f t="shared" si="51"/>
        <v>0</v>
      </c>
      <c r="L187" s="211">
        <v>0</v>
      </c>
      <c r="M187" s="211">
        <v>0</v>
      </c>
      <c r="N187" s="211">
        <f t="shared" si="52"/>
        <v>0</v>
      </c>
      <c r="O187" s="210">
        <v>0</v>
      </c>
      <c r="P187" s="210">
        <v>0</v>
      </c>
      <c r="Q187" s="210">
        <v>0</v>
      </c>
      <c r="R187" s="210">
        <v>0</v>
      </c>
      <c r="S187" s="210">
        <f t="shared" si="53"/>
        <v>0</v>
      </c>
      <c r="T187" s="210">
        <f t="shared" si="54"/>
        <v>5976.87</v>
      </c>
      <c r="U187" s="203">
        <v>0</v>
      </c>
      <c r="V187" s="203">
        <f t="shared" si="55"/>
        <v>5976.87</v>
      </c>
      <c r="W187" s="202">
        <v>0</v>
      </c>
      <c r="X187" s="203">
        <f t="shared" si="56"/>
        <v>5976.87</v>
      </c>
    </row>
    <row r="188" spans="1:24" ht="12.75" hidden="1" outlineLevel="1">
      <c r="A188" s="203" t="s">
        <v>2428</v>
      </c>
      <c r="C188" s="202" t="s">
        <v>1930</v>
      </c>
      <c r="D188" s="202" t="s">
        <v>1931</v>
      </c>
      <c r="E188" s="203">
        <v>0</v>
      </c>
      <c r="F188" s="203">
        <v>2234.8</v>
      </c>
      <c r="G188" s="210">
        <f t="shared" si="50"/>
        <v>2234.8</v>
      </c>
      <c r="H188" s="211">
        <v>325.74</v>
      </c>
      <c r="I188" s="211">
        <v>0</v>
      </c>
      <c r="J188" s="211">
        <v>0</v>
      </c>
      <c r="K188" s="211">
        <f t="shared" si="51"/>
        <v>0</v>
      </c>
      <c r="L188" s="211">
        <v>0</v>
      </c>
      <c r="M188" s="211">
        <v>0</v>
      </c>
      <c r="N188" s="211">
        <f t="shared" si="52"/>
        <v>0</v>
      </c>
      <c r="O188" s="210">
        <v>0</v>
      </c>
      <c r="P188" s="210">
        <v>0</v>
      </c>
      <c r="Q188" s="210">
        <v>0</v>
      </c>
      <c r="R188" s="210">
        <v>0</v>
      </c>
      <c r="S188" s="210">
        <f t="shared" si="53"/>
        <v>0</v>
      </c>
      <c r="T188" s="210">
        <f t="shared" si="54"/>
        <v>2560.54</v>
      </c>
      <c r="U188" s="203">
        <v>0</v>
      </c>
      <c r="V188" s="203">
        <f t="shared" si="55"/>
        <v>2560.54</v>
      </c>
      <c r="W188" s="202">
        <v>0</v>
      </c>
      <c r="X188" s="203">
        <f t="shared" si="56"/>
        <v>2560.54</v>
      </c>
    </row>
    <row r="189" spans="1:24" ht="12.75" hidden="1" outlineLevel="1">
      <c r="A189" s="203" t="s">
        <v>2429</v>
      </c>
      <c r="C189" s="202" t="s">
        <v>1932</v>
      </c>
      <c r="D189" s="202" t="s">
        <v>1933</v>
      </c>
      <c r="E189" s="203">
        <v>0</v>
      </c>
      <c r="F189" s="203">
        <v>1472</v>
      </c>
      <c r="G189" s="210">
        <f t="shared" si="50"/>
        <v>1472</v>
      </c>
      <c r="H189" s="211">
        <v>2175.2</v>
      </c>
      <c r="I189" s="211">
        <v>0</v>
      </c>
      <c r="J189" s="211">
        <v>0</v>
      </c>
      <c r="K189" s="211">
        <f t="shared" si="51"/>
        <v>0</v>
      </c>
      <c r="L189" s="211">
        <v>0</v>
      </c>
      <c r="M189" s="211">
        <v>0</v>
      </c>
      <c r="N189" s="211">
        <f t="shared" si="52"/>
        <v>0</v>
      </c>
      <c r="O189" s="210">
        <v>0</v>
      </c>
      <c r="P189" s="210">
        <v>0</v>
      </c>
      <c r="Q189" s="210">
        <v>0</v>
      </c>
      <c r="R189" s="210">
        <v>0</v>
      </c>
      <c r="S189" s="210">
        <f t="shared" si="53"/>
        <v>0</v>
      </c>
      <c r="T189" s="210">
        <f t="shared" si="54"/>
        <v>3647.2</v>
      </c>
      <c r="U189" s="203">
        <v>0</v>
      </c>
      <c r="V189" s="203">
        <f t="shared" si="55"/>
        <v>3647.2</v>
      </c>
      <c r="W189" s="202">
        <v>0</v>
      </c>
      <c r="X189" s="203">
        <f t="shared" si="56"/>
        <v>3647.2</v>
      </c>
    </row>
    <row r="190" spans="1:24" ht="12.75" hidden="1" outlineLevel="1">
      <c r="A190" s="203" t="s">
        <v>2430</v>
      </c>
      <c r="C190" s="202" t="s">
        <v>1934</v>
      </c>
      <c r="D190" s="202" t="s">
        <v>1935</v>
      </c>
      <c r="E190" s="203">
        <v>0</v>
      </c>
      <c r="F190" s="203">
        <v>2360.55</v>
      </c>
      <c r="G190" s="210">
        <f t="shared" si="50"/>
        <v>2360.55</v>
      </c>
      <c r="H190" s="211">
        <v>1255.25</v>
      </c>
      <c r="I190" s="211">
        <v>0</v>
      </c>
      <c r="J190" s="211">
        <v>0</v>
      </c>
      <c r="K190" s="211">
        <f t="shared" si="51"/>
        <v>0</v>
      </c>
      <c r="L190" s="211">
        <v>0</v>
      </c>
      <c r="M190" s="211">
        <v>0</v>
      </c>
      <c r="N190" s="211">
        <f t="shared" si="52"/>
        <v>0</v>
      </c>
      <c r="O190" s="210">
        <v>0</v>
      </c>
      <c r="P190" s="210">
        <v>0</v>
      </c>
      <c r="Q190" s="210">
        <v>0</v>
      </c>
      <c r="R190" s="210">
        <v>0</v>
      </c>
      <c r="S190" s="210">
        <f t="shared" si="53"/>
        <v>0</v>
      </c>
      <c r="T190" s="210">
        <f t="shared" si="54"/>
        <v>3615.8</v>
      </c>
      <c r="U190" s="203">
        <v>0</v>
      </c>
      <c r="V190" s="203">
        <f t="shared" si="55"/>
        <v>3615.8</v>
      </c>
      <c r="W190" s="202">
        <v>0</v>
      </c>
      <c r="X190" s="203">
        <f t="shared" si="56"/>
        <v>3615.8</v>
      </c>
    </row>
    <row r="191" spans="1:24" ht="12.75" hidden="1" outlineLevel="1">
      <c r="A191" s="203" t="s">
        <v>2431</v>
      </c>
      <c r="C191" s="202" t="s">
        <v>1936</v>
      </c>
      <c r="D191" s="202" t="s">
        <v>1937</v>
      </c>
      <c r="E191" s="203">
        <v>0</v>
      </c>
      <c r="F191" s="203">
        <v>554.08</v>
      </c>
      <c r="G191" s="210">
        <f t="shared" si="50"/>
        <v>554.08</v>
      </c>
      <c r="H191" s="211">
        <v>900</v>
      </c>
      <c r="I191" s="211">
        <v>0</v>
      </c>
      <c r="J191" s="211">
        <v>0</v>
      </c>
      <c r="K191" s="211">
        <f t="shared" si="51"/>
        <v>0</v>
      </c>
      <c r="L191" s="211">
        <v>0</v>
      </c>
      <c r="M191" s="211">
        <v>0</v>
      </c>
      <c r="N191" s="211">
        <f t="shared" si="52"/>
        <v>0</v>
      </c>
      <c r="O191" s="210">
        <v>0</v>
      </c>
      <c r="P191" s="210">
        <v>0</v>
      </c>
      <c r="Q191" s="210">
        <v>0</v>
      </c>
      <c r="R191" s="210">
        <v>0</v>
      </c>
      <c r="S191" s="210">
        <f t="shared" si="53"/>
        <v>0</v>
      </c>
      <c r="T191" s="210">
        <f t="shared" si="54"/>
        <v>1454.08</v>
      </c>
      <c r="U191" s="203">
        <v>0</v>
      </c>
      <c r="V191" s="203">
        <f t="shared" si="55"/>
        <v>1454.08</v>
      </c>
      <c r="W191" s="202">
        <v>0</v>
      </c>
      <c r="X191" s="203">
        <f t="shared" si="56"/>
        <v>1454.08</v>
      </c>
    </row>
    <row r="192" spans="1:24" ht="12.75" hidden="1" outlineLevel="1">
      <c r="A192" s="203" t="s">
        <v>2432</v>
      </c>
      <c r="C192" s="202" t="s">
        <v>1938</v>
      </c>
      <c r="D192" s="202" t="s">
        <v>1939</v>
      </c>
      <c r="E192" s="203">
        <v>0</v>
      </c>
      <c r="F192" s="203">
        <v>75</v>
      </c>
      <c r="G192" s="210">
        <f t="shared" si="50"/>
        <v>75</v>
      </c>
      <c r="H192" s="211">
        <v>0</v>
      </c>
      <c r="I192" s="211">
        <v>0</v>
      </c>
      <c r="J192" s="211">
        <v>0</v>
      </c>
      <c r="K192" s="211">
        <f t="shared" si="51"/>
        <v>0</v>
      </c>
      <c r="L192" s="211">
        <v>0</v>
      </c>
      <c r="M192" s="211">
        <v>0</v>
      </c>
      <c r="N192" s="211">
        <f t="shared" si="52"/>
        <v>0</v>
      </c>
      <c r="O192" s="210">
        <v>0</v>
      </c>
      <c r="P192" s="210">
        <v>0</v>
      </c>
      <c r="Q192" s="210">
        <v>0</v>
      </c>
      <c r="R192" s="210">
        <v>0</v>
      </c>
      <c r="S192" s="210">
        <f t="shared" si="53"/>
        <v>0</v>
      </c>
      <c r="T192" s="210">
        <f t="shared" si="54"/>
        <v>75</v>
      </c>
      <c r="U192" s="203">
        <v>0</v>
      </c>
      <c r="V192" s="203">
        <f t="shared" si="55"/>
        <v>75</v>
      </c>
      <c r="W192" s="202">
        <v>0</v>
      </c>
      <c r="X192" s="203">
        <f t="shared" si="56"/>
        <v>75</v>
      </c>
    </row>
    <row r="193" spans="1:24" ht="12.75" hidden="1" outlineLevel="1">
      <c r="A193" s="203" t="s">
        <v>2433</v>
      </c>
      <c r="C193" s="202" t="s">
        <v>1940</v>
      </c>
      <c r="D193" s="202" t="s">
        <v>1941</v>
      </c>
      <c r="E193" s="203">
        <v>0</v>
      </c>
      <c r="F193" s="203">
        <v>4467.79</v>
      </c>
      <c r="G193" s="210">
        <f t="shared" si="50"/>
        <v>4467.79</v>
      </c>
      <c r="H193" s="211">
        <v>0</v>
      </c>
      <c r="I193" s="211">
        <v>0</v>
      </c>
      <c r="J193" s="211">
        <v>0</v>
      </c>
      <c r="K193" s="211">
        <f t="shared" si="51"/>
        <v>0</v>
      </c>
      <c r="L193" s="211">
        <v>0</v>
      </c>
      <c r="M193" s="211">
        <v>0</v>
      </c>
      <c r="N193" s="211">
        <f t="shared" si="52"/>
        <v>0</v>
      </c>
      <c r="O193" s="210">
        <v>0</v>
      </c>
      <c r="P193" s="210">
        <v>0</v>
      </c>
      <c r="Q193" s="210">
        <v>0</v>
      </c>
      <c r="R193" s="210">
        <v>0</v>
      </c>
      <c r="S193" s="210">
        <f t="shared" si="53"/>
        <v>0</v>
      </c>
      <c r="T193" s="210">
        <f t="shared" si="54"/>
        <v>4467.79</v>
      </c>
      <c r="U193" s="203">
        <v>0</v>
      </c>
      <c r="V193" s="203">
        <f t="shared" si="55"/>
        <v>4467.79</v>
      </c>
      <c r="W193" s="202">
        <v>0</v>
      </c>
      <c r="X193" s="203">
        <f t="shared" si="56"/>
        <v>4467.79</v>
      </c>
    </row>
    <row r="194" spans="1:24" ht="12.75" hidden="1" outlineLevel="1">
      <c r="A194" s="203" t="s">
        <v>2434</v>
      </c>
      <c r="C194" s="202" t="s">
        <v>1942</v>
      </c>
      <c r="D194" s="202" t="s">
        <v>1943</v>
      </c>
      <c r="E194" s="203">
        <v>0</v>
      </c>
      <c r="F194" s="203">
        <v>1535.43</v>
      </c>
      <c r="G194" s="210">
        <f t="shared" si="50"/>
        <v>1535.43</v>
      </c>
      <c r="H194" s="211">
        <v>0</v>
      </c>
      <c r="I194" s="211">
        <v>0</v>
      </c>
      <c r="J194" s="211">
        <v>0</v>
      </c>
      <c r="K194" s="211">
        <f t="shared" si="51"/>
        <v>0</v>
      </c>
      <c r="L194" s="211">
        <v>0</v>
      </c>
      <c r="M194" s="211">
        <v>0</v>
      </c>
      <c r="N194" s="211">
        <f t="shared" si="52"/>
        <v>0</v>
      </c>
      <c r="O194" s="210">
        <v>0</v>
      </c>
      <c r="P194" s="210">
        <v>0</v>
      </c>
      <c r="Q194" s="210">
        <v>0</v>
      </c>
      <c r="R194" s="210">
        <v>0</v>
      </c>
      <c r="S194" s="210">
        <f t="shared" si="53"/>
        <v>0</v>
      </c>
      <c r="T194" s="210">
        <f t="shared" si="54"/>
        <v>1535.43</v>
      </c>
      <c r="U194" s="203">
        <v>0</v>
      </c>
      <c r="V194" s="203">
        <f t="shared" si="55"/>
        <v>1535.43</v>
      </c>
      <c r="W194" s="202">
        <v>0</v>
      </c>
      <c r="X194" s="203">
        <f t="shared" si="56"/>
        <v>1535.43</v>
      </c>
    </row>
    <row r="195" spans="1:24" ht="12.75" hidden="1" outlineLevel="1">
      <c r="A195" s="203" t="s">
        <v>2435</v>
      </c>
      <c r="C195" s="202" t="s">
        <v>1944</v>
      </c>
      <c r="D195" s="202" t="s">
        <v>1945</v>
      </c>
      <c r="E195" s="203">
        <v>0</v>
      </c>
      <c r="F195" s="203">
        <v>301798.21</v>
      </c>
      <c r="G195" s="210">
        <f t="shared" si="50"/>
        <v>301798.21</v>
      </c>
      <c r="H195" s="211">
        <v>138.76</v>
      </c>
      <c r="I195" s="211">
        <v>0</v>
      </c>
      <c r="J195" s="211">
        <v>0</v>
      </c>
      <c r="K195" s="211">
        <f t="shared" si="51"/>
        <v>0</v>
      </c>
      <c r="L195" s="211">
        <v>0</v>
      </c>
      <c r="M195" s="211">
        <v>0</v>
      </c>
      <c r="N195" s="211">
        <f t="shared" si="52"/>
        <v>0</v>
      </c>
      <c r="O195" s="210">
        <v>0</v>
      </c>
      <c r="P195" s="210">
        <v>0</v>
      </c>
      <c r="Q195" s="210">
        <v>0</v>
      </c>
      <c r="R195" s="210">
        <v>0</v>
      </c>
      <c r="S195" s="210">
        <f t="shared" si="53"/>
        <v>0</v>
      </c>
      <c r="T195" s="210">
        <f t="shared" si="54"/>
        <v>301936.97000000003</v>
      </c>
      <c r="U195" s="203">
        <v>0</v>
      </c>
      <c r="V195" s="203">
        <f t="shared" si="55"/>
        <v>301936.97000000003</v>
      </c>
      <c r="W195" s="202">
        <v>0</v>
      </c>
      <c r="X195" s="203">
        <f t="shared" si="56"/>
        <v>301936.97000000003</v>
      </c>
    </row>
    <row r="196" spans="1:24" ht="12.75" hidden="1" outlineLevel="1">
      <c r="A196" s="203" t="s">
        <v>2436</v>
      </c>
      <c r="C196" s="202" t="s">
        <v>1946</v>
      </c>
      <c r="D196" s="202" t="s">
        <v>1947</v>
      </c>
      <c r="E196" s="203">
        <v>0</v>
      </c>
      <c r="F196" s="203">
        <v>728385.84</v>
      </c>
      <c r="G196" s="210">
        <f t="shared" si="50"/>
        <v>728385.84</v>
      </c>
      <c r="H196" s="211">
        <v>244356.65</v>
      </c>
      <c r="I196" s="211">
        <v>0</v>
      </c>
      <c r="J196" s="211">
        <v>0</v>
      </c>
      <c r="K196" s="211">
        <f t="shared" si="51"/>
        <v>0</v>
      </c>
      <c r="L196" s="211">
        <v>0</v>
      </c>
      <c r="M196" s="211">
        <v>0</v>
      </c>
      <c r="N196" s="211">
        <f t="shared" si="52"/>
        <v>0</v>
      </c>
      <c r="O196" s="210">
        <v>0</v>
      </c>
      <c r="P196" s="210">
        <v>0</v>
      </c>
      <c r="Q196" s="210">
        <v>0</v>
      </c>
      <c r="R196" s="210">
        <v>0</v>
      </c>
      <c r="S196" s="210">
        <f t="shared" si="53"/>
        <v>0</v>
      </c>
      <c r="T196" s="210">
        <f t="shared" si="54"/>
        <v>972742.49</v>
      </c>
      <c r="U196" s="203">
        <v>0</v>
      </c>
      <c r="V196" s="203">
        <f t="shared" si="55"/>
        <v>972742.49</v>
      </c>
      <c r="W196" s="202">
        <v>-792</v>
      </c>
      <c r="X196" s="203">
        <f t="shared" si="56"/>
        <v>971950.49</v>
      </c>
    </row>
    <row r="197" spans="1:24" ht="12.75" hidden="1" outlineLevel="1">
      <c r="A197" s="203" t="s">
        <v>2437</v>
      </c>
      <c r="C197" s="202" t="s">
        <v>1948</v>
      </c>
      <c r="D197" s="202" t="s">
        <v>1949</v>
      </c>
      <c r="E197" s="203">
        <v>0</v>
      </c>
      <c r="F197" s="203">
        <v>3208.33</v>
      </c>
      <c r="G197" s="210">
        <f t="shared" si="50"/>
        <v>3208.33</v>
      </c>
      <c r="H197" s="211">
        <v>237</v>
      </c>
      <c r="I197" s="211">
        <v>0</v>
      </c>
      <c r="J197" s="211">
        <v>0</v>
      </c>
      <c r="K197" s="211">
        <f t="shared" si="51"/>
        <v>0</v>
      </c>
      <c r="L197" s="211">
        <v>0</v>
      </c>
      <c r="M197" s="211">
        <v>0</v>
      </c>
      <c r="N197" s="211">
        <f t="shared" si="52"/>
        <v>0</v>
      </c>
      <c r="O197" s="210">
        <v>0</v>
      </c>
      <c r="P197" s="210">
        <v>0</v>
      </c>
      <c r="Q197" s="210">
        <v>0</v>
      </c>
      <c r="R197" s="210">
        <v>0</v>
      </c>
      <c r="S197" s="210">
        <f t="shared" si="53"/>
        <v>0</v>
      </c>
      <c r="T197" s="210">
        <f t="shared" si="54"/>
        <v>3445.33</v>
      </c>
      <c r="U197" s="203">
        <v>0</v>
      </c>
      <c r="V197" s="203">
        <f t="shared" si="55"/>
        <v>3445.33</v>
      </c>
      <c r="W197" s="202">
        <v>0</v>
      </c>
      <c r="X197" s="203">
        <f t="shared" si="56"/>
        <v>3445.33</v>
      </c>
    </row>
    <row r="198" spans="1:24" ht="12.75" hidden="1" outlineLevel="1">
      <c r="A198" s="203" t="s">
        <v>2438</v>
      </c>
      <c r="C198" s="202" t="s">
        <v>1950</v>
      </c>
      <c r="D198" s="202" t="s">
        <v>1951</v>
      </c>
      <c r="E198" s="203">
        <v>0</v>
      </c>
      <c r="F198" s="203">
        <v>180</v>
      </c>
      <c r="G198" s="210">
        <f t="shared" si="50"/>
        <v>180</v>
      </c>
      <c r="H198" s="211">
        <v>0</v>
      </c>
      <c r="I198" s="211">
        <v>0</v>
      </c>
      <c r="J198" s="211">
        <v>0</v>
      </c>
      <c r="K198" s="211">
        <f t="shared" si="51"/>
        <v>0</v>
      </c>
      <c r="L198" s="211">
        <v>0</v>
      </c>
      <c r="M198" s="211">
        <v>0</v>
      </c>
      <c r="N198" s="211">
        <f t="shared" si="52"/>
        <v>0</v>
      </c>
      <c r="O198" s="210">
        <v>0</v>
      </c>
      <c r="P198" s="210">
        <v>0</v>
      </c>
      <c r="Q198" s="210">
        <v>0</v>
      </c>
      <c r="R198" s="210">
        <v>0</v>
      </c>
      <c r="S198" s="210">
        <f t="shared" si="53"/>
        <v>0</v>
      </c>
      <c r="T198" s="210">
        <f t="shared" si="54"/>
        <v>180</v>
      </c>
      <c r="U198" s="203">
        <v>0</v>
      </c>
      <c r="V198" s="203">
        <f t="shared" si="55"/>
        <v>180</v>
      </c>
      <c r="W198" s="202">
        <v>0</v>
      </c>
      <c r="X198" s="203">
        <f t="shared" si="56"/>
        <v>180</v>
      </c>
    </row>
    <row r="199" spans="1:24" ht="12.75" hidden="1" outlineLevel="1">
      <c r="A199" s="203" t="s">
        <v>2439</v>
      </c>
      <c r="C199" s="202" t="s">
        <v>1952</v>
      </c>
      <c r="D199" s="202" t="s">
        <v>1953</v>
      </c>
      <c r="E199" s="203">
        <v>0</v>
      </c>
      <c r="F199" s="203">
        <v>10322</v>
      </c>
      <c r="G199" s="210">
        <f t="shared" si="50"/>
        <v>10322</v>
      </c>
      <c r="H199" s="211">
        <v>1723.95</v>
      </c>
      <c r="I199" s="211">
        <v>0</v>
      </c>
      <c r="J199" s="211">
        <v>0</v>
      </c>
      <c r="K199" s="211">
        <f t="shared" si="51"/>
        <v>0</v>
      </c>
      <c r="L199" s="211">
        <v>0</v>
      </c>
      <c r="M199" s="211">
        <v>0</v>
      </c>
      <c r="N199" s="211">
        <f t="shared" si="52"/>
        <v>0</v>
      </c>
      <c r="O199" s="210">
        <v>0</v>
      </c>
      <c r="P199" s="210">
        <v>0</v>
      </c>
      <c r="Q199" s="210">
        <v>0</v>
      </c>
      <c r="R199" s="210">
        <v>0</v>
      </c>
      <c r="S199" s="210">
        <f t="shared" si="53"/>
        <v>0</v>
      </c>
      <c r="T199" s="210">
        <f t="shared" si="54"/>
        <v>12045.95</v>
      </c>
      <c r="U199" s="203">
        <v>0</v>
      </c>
      <c r="V199" s="203">
        <f t="shared" si="55"/>
        <v>12045.95</v>
      </c>
      <c r="W199" s="202">
        <v>0</v>
      </c>
      <c r="X199" s="203">
        <f t="shared" si="56"/>
        <v>12045.95</v>
      </c>
    </row>
    <row r="200" spans="1:24" ht="12.75" hidden="1" outlineLevel="1">
      <c r="A200" s="203" t="s">
        <v>2440</v>
      </c>
      <c r="C200" s="202" t="s">
        <v>1954</v>
      </c>
      <c r="D200" s="202" t="s">
        <v>1955</v>
      </c>
      <c r="E200" s="203">
        <v>0</v>
      </c>
      <c r="F200" s="203">
        <v>571837.52</v>
      </c>
      <c r="G200" s="210">
        <f t="shared" si="50"/>
        <v>571837.52</v>
      </c>
      <c r="H200" s="211">
        <v>56427</v>
      </c>
      <c r="I200" s="211">
        <v>0</v>
      </c>
      <c r="J200" s="211">
        <v>0</v>
      </c>
      <c r="K200" s="211">
        <f t="shared" si="51"/>
        <v>0</v>
      </c>
      <c r="L200" s="211">
        <v>0</v>
      </c>
      <c r="M200" s="211">
        <v>0</v>
      </c>
      <c r="N200" s="211">
        <f t="shared" si="52"/>
        <v>0</v>
      </c>
      <c r="O200" s="210">
        <v>0</v>
      </c>
      <c r="P200" s="210">
        <v>0</v>
      </c>
      <c r="Q200" s="210">
        <v>0</v>
      </c>
      <c r="R200" s="210">
        <v>0</v>
      </c>
      <c r="S200" s="210">
        <f t="shared" si="53"/>
        <v>0</v>
      </c>
      <c r="T200" s="210">
        <f t="shared" si="54"/>
        <v>628264.52</v>
      </c>
      <c r="U200" s="203">
        <v>0</v>
      </c>
      <c r="V200" s="203">
        <f t="shared" si="55"/>
        <v>628264.52</v>
      </c>
      <c r="W200" s="202">
        <v>0</v>
      </c>
      <c r="X200" s="203">
        <f t="shared" si="56"/>
        <v>628264.52</v>
      </c>
    </row>
    <row r="201" spans="1:24" ht="12.75" hidden="1" outlineLevel="1">
      <c r="A201" s="203" t="s">
        <v>2441</v>
      </c>
      <c r="C201" s="202" t="s">
        <v>1956</v>
      </c>
      <c r="D201" s="202" t="s">
        <v>1957</v>
      </c>
      <c r="E201" s="203">
        <v>0</v>
      </c>
      <c r="F201" s="203">
        <v>3120.09</v>
      </c>
      <c r="G201" s="210">
        <f t="shared" si="50"/>
        <v>3120.09</v>
      </c>
      <c r="H201" s="211">
        <v>21674.99</v>
      </c>
      <c r="I201" s="211">
        <v>0</v>
      </c>
      <c r="J201" s="211">
        <v>0</v>
      </c>
      <c r="K201" s="211">
        <f t="shared" si="51"/>
        <v>0</v>
      </c>
      <c r="L201" s="211">
        <v>0</v>
      </c>
      <c r="M201" s="211">
        <v>0</v>
      </c>
      <c r="N201" s="211">
        <f t="shared" si="52"/>
        <v>0</v>
      </c>
      <c r="O201" s="210">
        <v>0</v>
      </c>
      <c r="P201" s="210">
        <v>0</v>
      </c>
      <c r="Q201" s="210">
        <v>0</v>
      </c>
      <c r="R201" s="210">
        <v>0</v>
      </c>
      <c r="S201" s="210">
        <f t="shared" si="53"/>
        <v>0</v>
      </c>
      <c r="T201" s="210">
        <f t="shared" si="54"/>
        <v>24795.08</v>
      </c>
      <c r="U201" s="203">
        <v>0</v>
      </c>
      <c r="V201" s="203">
        <f t="shared" si="55"/>
        <v>24795.08</v>
      </c>
      <c r="W201" s="202">
        <v>0</v>
      </c>
      <c r="X201" s="203">
        <f t="shared" si="56"/>
        <v>24795.08</v>
      </c>
    </row>
    <row r="202" spans="1:24" ht="12.75" hidden="1" outlineLevel="1">
      <c r="A202" s="203" t="s">
        <v>2442</v>
      </c>
      <c r="C202" s="202" t="s">
        <v>1958</v>
      </c>
      <c r="D202" s="202" t="s">
        <v>1959</v>
      </c>
      <c r="E202" s="203">
        <v>0</v>
      </c>
      <c r="F202" s="203">
        <v>58665.34</v>
      </c>
      <c r="G202" s="210">
        <f t="shared" si="50"/>
        <v>58665.34</v>
      </c>
      <c r="H202" s="211">
        <v>9334</v>
      </c>
      <c r="I202" s="211">
        <v>0</v>
      </c>
      <c r="J202" s="211">
        <v>0</v>
      </c>
      <c r="K202" s="211">
        <f t="shared" si="51"/>
        <v>0</v>
      </c>
      <c r="L202" s="211">
        <v>0</v>
      </c>
      <c r="M202" s="211">
        <v>0</v>
      </c>
      <c r="N202" s="211">
        <f t="shared" si="52"/>
        <v>0</v>
      </c>
      <c r="O202" s="210">
        <v>0</v>
      </c>
      <c r="P202" s="210">
        <v>0</v>
      </c>
      <c r="Q202" s="210">
        <v>0</v>
      </c>
      <c r="R202" s="210">
        <v>0</v>
      </c>
      <c r="S202" s="210">
        <f t="shared" si="53"/>
        <v>0</v>
      </c>
      <c r="T202" s="210">
        <f t="shared" si="54"/>
        <v>67999.34</v>
      </c>
      <c r="U202" s="203">
        <v>0</v>
      </c>
      <c r="V202" s="203">
        <f t="shared" si="55"/>
        <v>67999.34</v>
      </c>
      <c r="W202" s="202">
        <v>0</v>
      </c>
      <c r="X202" s="203">
        <f t="shared" si="56"/>
        <v>67999.34</v>
      </c>
    </row>
    <row r="203" spans="1:24" ht="12.75" hidden="1" outlineLevel="1">
      <c r="A203" s="203" t="s">
        <v>2443</v>
      </c>
      <c r="C203" s="202" t="s">
        <v>1960</v>
      </c>
      <c r="D203" s="202" t="s">
        <v>1961</v>
      </c>
      <c r="E203" s="203">
        <v>0</v>
      </c>
      <c r="F203" s="203">
        <v>150512.43</v>
      </c>
      <c r="G203" s="210">
        <f t="shared" si="50"/>
        <v>150512.43</v>
      </c>
      <c r="H203" s="211">
        <v>7276.39</v>
      </c>
      <c r="I203" s="211">
        <v>0</v>
      </c>
      <c r="J203" s="211">
        <v>0</v>
      </c>
      <c r="K203" s="211">
        <f t="shared" si="51"/>
        <v>0</v>
      </c>
      <c r="L203" s="211">
        <v>0</v>
      </c>
      <c r="M203" s="211">
        <v>0</v>
      </c>
      <c r="N203" s="211">
        <f t="shared" si="52"/>
        <v>0</v>
      </c>
      <c r="O203" s="210">
        <v>16170</v>
      </c>
      <c r="P203" s="210">
        <v>0</v>
      </c>
      <c r="Q203" s="210">
        <v>0</v>
      </c>
      <c r="R203" s="210">
        <v>0</v>
      </c>
      <c r="S203" s="210">
        <f t="shared" si="53"/>
        <v>16170</v>
      </c>
      <c r="T203" s="210">
        <f t="shared" si="54"/>
        <v>173958.82</v>
      </c>
      <c r="U203" s="203">
        <v>0</v>
      </c>
      <c r="V203" s="203">
        <f t="shared" si="55"/>
        <v>173958.82</v>
      </c>
      <c r="W203" s="202">
        <v>0</v>
      </c>
      <c r="X203" s="203">
        <f t="shared" si="56"/>
        <v>173958.82</v>
      </c>
    </row>
    <row r="204" spans="1:24" ht="12.75" hidden="1" outlineLevel="1">
      <c r="A204" s="203" t="s">
        <v>2444</v>
      </c>
      <c r="C204" s="202" t="s">
        <v>1962</v>
      </c>
      <c r="D204" s="202" t="s">
        <v>1963</v>
      </c>
      <c r="E204" s="203">
        <v>0</v>
      </c>
      <c r="F204" s="203">
        <v>751.23</v>
      </c>
      <c r="G204" s="210">
        <f t="shared" si="50"/>
        <v>751.23</v>
      </c>
      <c r="H204" s="211">
        <v>10532.55</v>
      </c>
      <c r="I204" s="211">
        <v>0</v>
      </c>
      <c r="J204" s="211">
        <v>0</v>
      </c>
      <c r="K204" s="211">
        <f t="shared" si="51"/>
        <v>0</v>
      </c>
      <c r="L204" s="211">
        <v>0</v>
      </c>
      <c r="M204" s="211">
        <v>0</v>
      </c>
      <c r="N204" s="211">
        <f t="shared" si="52"/>
        <v>0</v>
      </c>
      <c r="O204" s="210">
        <v>0</v>
      </c>
      <c r="P204" s="210">
        <v>0</v>
      </c>
      <c r="Q204" s="210">
        <v>0</v>
      </c>
      <c r="R204" s="210">
        <v>0</v>
      </c>
      <c r="S204" s="210">
        <f t="shared" si="53"/>
        <v>0</v>
      </c>
      <c r="T204" s="210">
        <f t="shared" si="54"/>
        <v>11283.779999999999</v>
      </c>
      <c r="U204" s="203">
        <v>0</v>
      </c>
      <c r="V204" s="203">
        <f t="shared" si="55"/>
        <v>11283.779999999999</v>
      </c>
      <c r="W204" s="202">
        <v>0</v>
      </c>
      <c r="X204" s="203">
        <f t="shared" si="56"/>
        <v>11283.779999999999</v>
      </c>
    </row>
    <row r="205" spans="1:24" ht="12.75" hidden="1" outlineLevel="1">
      <c r="A205" s="203" t="s">
        <v>2445</v>
      </c>
      <c r="C205" s="202" t="s">
        <v>1964</v>
      </c>
      <c r="D205" s="202" t="s">
        <v>1965</v>
      </c>
      <c r="E205" s="203">
        <v>0</v>
      </c>
      <c r="F205" s="203">
        <v>126334.27</v>
      </c>
      <c r="G205" s="210">
        <f t="shared" si="50"/>
        <v>126334.27</v>
      </c>
      <c r="H205" s="211">
        <v>36460.29</v>
      </c>
      <c r="I205" s="211">
        <v>437.5</v>
      </c>
      <c r="J205" s="211">
        <v>0</v>
      </c>
      <c r="K205" s="211">
        <f t="shared" si="51"/>
        <v>437.5</v>
      </c>
      <c r="L205" s="211">
        <v>0</v>
      </c>
      <c r="M205" s="211">
        <v>0</v>
      </c>
      <c r="N205" s="211">
        <f t="shared" si="52"/>
        <v>0</v>
      </c>
      <c r="O205" s="210">
        <v>0</v>
      </c>
      <c r="P205" s="210">
        <v>0</v>
      </c>
      <c r="Q205" s="210">
        <v>0</v>
      </c>
      <c r="R205" s="210">
        <v>0</v>
      </c>
      <c r="S205" s="210">
        <f t="shared" si="53"/>
        <v>0</v>
      </c>
      <c r="T205" s="210">
        <f t="shared" si="54"/>
        <v>163232.06</v>
      </c>
      <c r="U205" s="203">
        <v>0</v>
      </c>
      <c r="V205" s="203">
        <f t="shared" si="55"/>
        <v>163232.06</v>
      </c>
      <c r="W205" s="202">
        <v>0</v>
      </c>
      <c r="X205" s="203">
        <f t="shared" si="56"/>
        <v>163232.06</v>
      </c>
    </row>
    <row r="206" spans="1:24" ht="12.75" hidden="1" outlineLevel="1">
      <c r="A206" s="203" t="s">
        <v>2446</v>
      </c>
      <c r="C206" s="202" t="s">
        <v>1966</v>
      </c>
      <c r="D206" s="202" t="s">
        <v>1967</v>
      </c>
      <c r="E206" s="203">
        <v>0</v>
      </c>
      <c r="F206" s="203">
        <v>1870.47</v>
      </c>
      <c r="G206" s="210">
        <f t="shared" si="50"/>
        <v>1870.47</v>
      </c>
      <c r="H206" s="211">
        <v>0</v>
      </c>
      <c r="I206" s="211">
        <v>0</v>
      </c>
      <c r="J206" s="211">
        <v>0</v>
      </c>
      <c r="K206" s="211">
        <f t="shared" si="51"/>
        <v>0</v>
      </c>
      <c r="L206" s="211">
        <v>0</v>
      </c>
      <c r="M206" s="211">
        <v>0</v>
      </c>
      <c r="N206" s="211">
        <f t="shared" si="52"/>
        <v>0</v>
      </c>
      <c r="O206" s="210">
        <v>0</v>
      </c>
      <c r="P206" s="210">
        <v>0</v>
      </c>
      <c r="Q206" s="210">
        <v>0</v>
      </c>
      <c r="R206" s="210">
        <v>0</v>
      </c>
      <c r="S206" s="210">
        <f t="shared" si="53"/>
        <v>0</v>
      </c>
      <c r="T206" s="210">
        <f t="shared" si="54"/>
        <v>1870.47</v>
      </c>
      <c r="U206" s="203">
        <v>0</v>
      </c>
      <c r="V206" s="203">
        <f t="shared" si="55"/>
        <v>1870.47</v>
      </c>
      <c r="W206" s="202">
        <v>0</v>
      </c>
      <c r="X206" s="203">
        <f t="shared" si="56"/>
        <v>1870.47</v>
      </c>
    </row>
    <row r="207" spans="1:24" ht="12.75" hidden="1" outlineLevel="1">
      <c r="A207" s="203" t="s">
        <v>2447</v>
      </c>
      <c r="C207" s="202" t="s">
        <v>1968</v>
      </c>
      <c r="D207" s="202" t="s">
        <v>1969</v>
      </c>
      <c r="E207" s="203">
        <v>0</v>
      </c>
      <c r="F207" s="203">
        <v>158197.98</v>
      </c>
      <c r="G207" s="210">
        <f t="shared" si="50"/>
        <v>158197.98</v>
      </c>
      <c r="H207" s="211">
        <v>58486.21</v>
      </c>
      <c r="I207" s="211">
        <v>0</v>
      </c>
      <c r="J207" s="211">
        <v>0</v>
      </c>
      <c r="K207" s="211">
        <f t="shared" si="51"/>
        <v>0</v>
      </c>
      <c r="L207" s="211">
        <v>0</v>
      </c>
      <c r="M207" s="211">
        <v>0</v>
      </c>
      <c r="N207" s="211">
        <f t="shared" si="52"/>
        <v>0</v>
      </c>
      <c r="O207" s="210">
        <v>15409.79</v>
      </c>
      <c r="P207" s="210">
        <v>0</v>
      </c>
      <c r="Q207" s="210">
        <v>0</v>
      </c>
      <c r="R207" s="210">
        <v>0</v>
      </c>
      <c r="S207" s="210">
        <f t="shared" si="53"/>
        <v>15409.79</v>
      </c>
      <c r="T207" s="210">
        <f t="shared" si="54"/>
        <v>232093.98</v>
      </c>
      <c r="U207" s="203">
        <v>0</v>
      </c>
      <c r="V207" s="203">
        <f t="shared" si="55"/>
        <v>232093.98</v>
      </c>
      <c r="W207" s="202">
        <v>0</v>
      </c>
      <c r="X207" s="203">
        <f t="shared" si="56"/>
        <v>232093.98</v>
      </c>
    </row>
    <row r="208" spans="1:24" ht="12.75" hidden="1" outlineLevel="1">
      <c r="A208" s="203" t="s">
        <v>2448</v>
      </c>
      <c r="C208" s="202" t="s">
        <v>1970</v>
      </c>
      <c r="D208" s="202" t="s">
        <v>1971</v>
      </c>
      <c r="E208" s="203">
        <v>0</v>
      </c>
      <c r="F208" s="203">
        <v>199163.54</v>
      </c>
      <c r="G208" s="210">
        <f t="shared" si="50"/>
        <v>199163.54</v>
      </c>
      <c r="H208" s="211">
        <v>25709.19</v>
      </c>
      <c r="I208" s="211">
        <v>0</v>
      </c>
      <c r="J208" s="211">
        <v>0</v>
      </c>
      <c r="K208" s="211">
        <f t="shared" si="51"/>
        <v>0</v>
      </c>
      <c r="L208" s="211">
        <v>0</v>
      </c>
      <c r="M208" s="211">
        <v>0</v>
      </c>
      <c r="N208" s="211">
        <f t="shared" si="52"/>
        <v>0</v>
      </c>
      <c r="O208" s="210">
        <v>540</v>
      </c>
      <c r="P208" s="210">
        <v>0</v>
      </c>
      <c r="Q208" s="210">
        <v>0</v>
      </c>
      <c r="R208" s="210">
        <v>0</v>
      </c>
      <c r="S208" s="210">
        <f t="shared" si="53"/>
        <v>540</v>
      </c>
      <c r="T208" s="210">
        <f t="shared" si="54"/>
        <v>225412.73</v>
      </c>
      <c r="U208" s="203">
        <v>0</v>
      </c>
      <c r="V208" s="203">
        <f t="shared" si="55"/>
        <v>225412.73</v>
      </c>
      <c r="W208" s="202">
        <v>0</v>
      </c>
      <c r="X208" s="203">
        <f t="shared" si="56"/>
        <v>225412.73</v>
      </c>
    </row>
    <row r="209" spans="1:24" ht="12.75" hidden="1" outlineLevel="1">
      <c r="A209" s="203" t="s">
        <v>2449</v>
      </c>
      <c r="C209" s="202" t="s">
        <v>1972</v>
      </c>
      <c r="D209" s="202" t="s">
        <v>1973</v>
      </c>
      <c r="E209" s="203">
        <v>0</v>
      </c>
      <c r="F209" s="203">
        <v>69305.8</v>
      </c>
      <c r="G209" s="210">
        <f t="shared" si="50"/>
        <v>69305.8</v>
      </c>
      <c r="H209" s="211">
        <v>75274.76</v>
      </c>
      <c r="I209" s="211">
        <v>0</v>
      </c>
      <c r="J209" s="211">
        <v>0</v>
      </c>
      <c r="K209" s="211">
        <f t="shared" si="51"/>
        <v>0</v>
      </c>
      <c r="L209" s="211">
        <v>0</v>
      </c>
      <c r="M209" s="211">
        <v>0</v>
      </c>
      <c r="N209" s="211">
        <f t="shared" si="52"/>
        <v>0</v>
      </c>
      <c r="O209" s="210">
        <v>0</v>
      </c>
      <c r="P209" s="210">
        <v>0</v>
      </c>
      <c r="Q209" s="210">
        <v>0</v>
      </c>
      <c r="R209" s="210">
        <v>0</v>
      </c>
      <c r="S209" s="210">
        <f t="shared" si="53"/>
        <v>0</v>
      </c>
      <c r="T209" s="210">
        <f t="shared" si="54"/>
        <v>144580.56</v>
      </c>
      <c r="U209" s="203">
        <v>0</v>
      </c>
      <c r="V209" s="203">
        <f t="shared" si="55"/>
        <v>144580.56</v>
      </c>
      <c r="W209" s="202">
        <v>0</v>
      </c>
      <c r="X209" s="203">
        <f t="shared" si="56"/>
        <v>144580.56</v>
      </c>
    </row>
    <row r="210" spans="1:24" ht="12.75" hidden="1" outlineLevel="1">
      <c r="A210" s="203" t="s">
        <v>2450</v>
      </c>
      <c r="C210" s="202" t="s">
        <v>1974</v>
      </c>
      <c r="D210" s="202" t="s">
        <v>1975</v>
      </c>
      <c r="E210" s="203">
        <v>0</v>
      </c>
      <c r="F210" s="203">
        <v>49625.81</v>
      </c>
      <c r="G210" s="210">
        <f t="shared" si="50"/>
        <v>49625.81</v>
      </c>
      <c r="H210" s="211">
        <v>4738.91</v>
      </c>
      <c r="I210" s="211">
        <v>0</v>
      </c>
      <c r="J210" s="211">
        <v>0</v>
      </c>
      <c r="K210" s="211">
        <f t="shared" si="51"/>
        <v>0</v>
      </c>
      <c r="L210" s="211">
        <v>0</v>
      </c>
      <c r="M210" s="211">
        <v>0</v>
      </c>
      <c r="N210" s="211">
        <f t="shared" si="52"/>
        <v>0</v>
      </c>
      <c r="O210" s="210">
        <v>0</v>
      </c>
      <c r="P210" s="210">
        <v>0</v>
      </c>
      <c r="Q210" s="210">
        <v>0</v>
      </c>
      <c r="R210" s="210">
        <v>0</v>
      </c>
      <c r="S210" s="210">
        <f t="shared" si="53"/>
        <v>0</v>
      </c>
      <c r="T210" s="210">
        <f t="shared" si="54"/>
        <v>54364.72</v>
      </c>
      <c r="U210" s="203">
        <v>0</v>
      </c>
      <c r="V210" s="203">
        <f t="shared" si="55"/>
        <v>54364.72</v>
      </c>
      <c r="W210" s="202">
        <v>0</v>
      </c>
      <c r="X210" s="203">
        <f t="shared" si="56"/>
        <v>54364.72</v>
      </c>
    </row>
    <row r="211" spans="1:24" ht="12.75" hidden="1" outlineLevel="1">
      <c r="A211" s="203" t="s">
        <v>2451</v>
      </c>
      <c r="C211" s="202" t="s">
        <v>1976</v>
      </c>
      <c r="D211" s="202" t="s">
        <v>1977</v>
      </c>
      <c r="E211" s="203">
        <v>0</v>
      </c>
      <c r="F211" s="203">
        <v>32165.27</v>
      </c>
      <c r="G211" s="210">
        <f t="shared" si="50"/>
        <v>32165.27</v>
      </c>
      <c r="H211" s="211">
        <v>14320.56</v>
      </c>
      <c r="I211" s="211">
        <v>0</v>
      </c>
      <c r="J211" s="211">
        <v>0</v>
      </c>
      <c r="K211" s="211">
        <f t="shared" si="51"/>
        <v>0</v>
      </c>
      <c r="L211" s="211">
        <v>0</v>
      </c>
      <c r="M211" s="211">
        <v>0</v>
      </c>
      <c r="N211" s="211">
        <f t="shared" si="52"/>
        <v>0</v>
      </c>
      <c r="O211" s="210">
        <v>0</v>
      </c>
      <c r="P211" s="210">
        <v>0</v>
      </c>
      <c r="Q211" s="210">
        <v>0</v>
      </c>
      <c r="R211" s="210">
        <v>0</v>
      </c>
      <c r="S211" s="210">
        <f t="shared" si="53"/>
        <v>0</v>
      </c>
      <c r="T211" s="210">
        <f t="shared" si="54"/>
        <v>46485.83</v>
      </c>
      <c r="U211" s="203">
        <v>0</v>
      </c>
      <c r="V211" s="203">
        <f t="shared" si="55"/>
        <v>46485.83</v>
      </c>
      <c r="W211" s="202">
        <v>0</v>
      </c>
      <c r="X211" s="203">
        <f t="shared" si="56"/>
        <v>46485.83</v>
      </c>
    </row>
    <row r="212" spans="1:24" ht="12.75" hidden="1" outlineLevel="1">
      <c r="A212" s="203" t="s">
        <v>2452</v>
      </c>
      <c r="C212" s="202" t="s">
        <v>1978</v>
      </c>
      <c r="D212" s="202" t="s">
        <v>1979</v>
      </c>
      <c r="E212" s="203">
        <v>0</v>
      </c>
      <c r="F212" s="203">
        <v>19378.39</v>
      </c>
      <c r="G212" s="210">
        <f t="shared" si="50"/>
        <v>19378.39</v>
      </c>
      <c r="H212" s="211">
        <v>0</v>
      </c>
      <c r="I212" s="211">
        <v>0</v>
      </c>
      <c r="J212" s="211">
        <v>0</v>
      </c>
      <c r="K212" s="211">
        <f t="shared" si="51"/>
        <v>0</v>
      </c>
      <c r="L212" s="211">
        <v>0</v>
      </c>
      <c r="M212" s="211">
        <v>0</v>
      </c>
      <c r="N212" s="211">
        <f t="shared" si="52"/>
        <v>0</v>
      </c>
      <c r="O212" s="210">
        <v>0</v>
      </c>
      <c r="P212" s="210">
        <v>0</v>
      </c>
      <c r="Q212" s="210">
        <v>0</v>
      </c>
      <c r="R212" s="210">
        <v>0</v>
      </c>
      <c r="S212" s="210">
        <f t="shared" si="53"/>
        <v>0</v>
      </c>
      <c r="T212" s="210">
        <f t="shared" si="54"/>
        <v>19378.39</v>
      </c>
      <c r="U212" s="203">
        <v>0</v>
      </c>
      <c r="V212" s="203">
        <f t="shared" si="55"/>
        <v>19378.39</v>
      </c>
      <c r="W212" s="202">
        <v>0</v>
      </c>
      <c r="X212" s="203">
        <f t="shared" si="56"/>
        <v>19378.39</v>
      </c>
    </row>
    <row r="213" spans="1:24" ht="12.75" hidden="1" outlineLevel="1">
      <c r="A213" s="203" t="s">
        <v>2453</v>
      </c>
      <c r="C213" s="202" t="s">
        <v>1980</v>
      </c>
      <c r="D213" s="202" t="s">
        <v>1981</v>
      </c>
      <c r="E213" s="203">
        <v>0</v>
      </c>
      <c r="F213" s="203">
        <v>41480.89</v>
      </c>
      <c r="G213" s="210">
        <f t="shared" si="50"/>
        <v>41480.89</v>
      </c>
      <c r="H213" s="211">
        <v>16630.01</v>
      </c>
      <c r="I213" s="211">
        <v>0</v>
      </c>
      <c r="J213" s="211">
        <v>0</v>
      </c>
      <c r="K213" s="211">
        <f t="shared" si="51"/>
        <v>0</v>
      </c>
      <c r="L213" s="211">
        <v>0</v>
      </c>
      <c r="M213" s="211">
        <v>0</v>
      </c>
      <c r="N213" s="211">
        <f t="shared" si="52"/>
        <v>0</v>
      </c>
      <c r="O213" s="210">
        <v>0</v>
      </c>
      <c r="P213" s="210">
        <v>0</v>
      </c>
      <c r="Q213" s="210">
        <v>0</v>
      </c>
      <c r="R213" s="210">
        <v>0</v>
      </c>
      <c r="S213" s="210">
        <f t="shared" si="53"/>
        <v>0</v>
      </c>
      <c r="T213" s="210">
        <f t="shared" si="54"/>
        <v>58110.899999999994</v>
      </c>
      <c r="U213" s="203">
        <v>0</v>
      </c>
      <c r="V213" s="203">
        <f t="shared" si="55"/>
        <v>58110.899999999994</v>
      </c>
      <c r="W213" s="202">
        <v>0</v>
      </c>
      <c r="X213" s="203">
        <f t="shared" si="56"/>
        <v>58110.899999999994</v>
      </c>
    </row>
    <row r="214" spans="1:24" ht="12.75" hidden="1" outlineLevel="1">
      <c r="A214" s="203" t="s">
        <v>2454</v>
      </c>
      <c r="C214" s="202" t="s">
        <v>1982</v>
      </c>
      <c r="D214" s="202" t="s">
        <v>1983</v>
      </c>
      <c r="E214" s="203">
        <v>0</v>
      </c>
      <c r="F214" s="203">
        <v>206133.08</v>
      </c>
      <c r="G214" s="210">
        <f t="shared" si="50"/>
        <v>206133.08</v>
      </c>
      <c r="H214" s="211">
        <v>4986.9</v>
      </c>
      <c r="I214" s="211">
        <v>0</v>
      </c>
      <c r="J214" s="211">
        <v>0</v>
      </c>
      <c r="K214" s="211">
        <f t="shared" si="51"/>
        <v>0</v>
      </c>
      <c r="L214" s="211">
        <v>0</v>
      </c>
      <c r="M214" s="211">
        <v>0</v>
      </c>
      <c r="N214" s="211">
        <f t="shared" si="52"/>
        <v>0</v>
      </c>
      <c r="O214" s="210">
        <v>55547.84</v>
      </c>
      <c r="P214" s="210">
        <v>0</v>
      </c>
      <c r="Q214" s="210">
        <v>0</v>
      </c>
      <c r="R214" s="210">
        <v>0</v>
      </c>
      <c r="S214" s="210">
        <f t="shared" si="53"/>
        <v>55547.84</v>
      </c>
      <c r="T214" s="210">
        <f t="shared" si="54"/>
        <v>266667.81999999995</v>
      </c>
      <c r="U214" s="203">
        <v>0</v>
      </c>
      <c r="V214" s="203">
        <f t="shared" si="55"/>
        <v>266667.81999999995</v>
      </c>
      <c r="W214" s="202">
        <v>0</v>
      </c>
      <c r="X214" s="203">
        <f t="shared" si="56"/>
        <v>266667.81999999995</v>
      </c>
    </row>
    <row r="215" spans="1:24" ht="12.75" hidden="1" outlineLevel="1">
      <c r="A215" s="203" t="s">
        <v>2455</v>
      </c>
      <c r="C215" s="202" t="s">
        <v>1984</v>
      </c>
      <c r="D215" s="202" t="s">
        <v>1985</v>
      </c>
      <c r="E215" s="203">
        <v>0</v>
      </c>
      <c r="F215" s="203">
        <v>387.5</v>
      </c>
      <c r="G215" s="210">
        <f t="shared" si="50"/>
        <v>387.5</v>
      </c>
      <c r="H215" s="211">
        <v>0</v>
      </c>
      <c r="I215" s="211">
        <v>0</v>
      </c>
      <c r="J215" s="211">
        <v>0</v>
      </c>
      <c r="K215" s="211">
        <f t="shared" si="51"/>
        <v>0</v>
      </c>
      <c r="L215" s="211">
        <v>0</v>
      </c>
      <c r="M215" s="211">
        <v>0</v>
      </c>
      <c r="N215" s="211">
        <f t="shared" si="52"/>
        <v>0</v>
      </c>
      <c r="O215" s="210">
        <v>0</v>
      </c>
      <c r="P215" s="210">
        <v>0</v>
      </c>
      <c r="Q215" s="210">
        <v>0</v>
      </c>
      <c r="R215" s="210">
        <v>0</v>
      </c>
      <c r="S215" s="210">
        <f t="shared" si="53"/>
        <v>0</v>
      </c>
      <c r="T215" s="210">
        <f t="shared" si="54"/>
        <v>387.5</v>
      </c>
      <c r="U215" s="203">
        <v>0</v>
      </c>
      <c r="V215" s="203">
        <f t="shared" si="55"/>
        <v>387.5</v>
      </c>
      <c r="W215" s="202">
        <v>0</v>
      </c>
      <c r="X215" s="203">
        <f t="shared" si="56"/>
        <v>387.5</v>
      </c>
    </row>
    <row r="216" spans="1:24" ht="12.75" hidden="1" outlineLevel="1">
      <c r="A216" s="203" t="s">
        <v>2456</v>
      </c>
      <c r="C216" s="202" t="s">
        <v>1986</v>
      </c>
      <c r="D216" s="202" t="s">
        <v>1987</v>
      </c>
      <c r="E216" s="203">
        <v>0</v>
      </c>
      <c r="F216" s="203">
        <v>159795.69</v>
      </c>
      <c r="G216" s="210">
        <f t="shared" si="50"/>
        <v>159795.69</v>
      </c>
      <c r="H216" s="211">
        <v>6171.3</v>
      </c>
      <c r="I216" s="211">
        <v>0</v>
      </c>
      <c r="J216" s="211">
        <v>0</v>
      </c>
      <c r="K216" s="211">
        <f t="shared" si="51"/>
        <v>0</v>
      </c>
      <c r="L216" s="211">
        <v>0</v>
      </c>
      <c r="M216" s="211">
        <v>0</v>
      </c>
      <c r="N216" s="211">
        <f t="shared" si="52"/>
        <v>0</v>
      </c>
      <c r="O216" s="210">
        <v>0</v>
      </c>
      <c r="P216" s="210">
        <v>0</v>
      </c>
      <c r="Q216" s="210">
        <v>0</v>
      </c>
      <c r="R216" s="210">
        <v>0</v>
      </c>
      <c r="S216" s="210">
        <f t="shared" si="53"/>
        <v>0</v>
      </c>
      <c r="T216" s="210">
        <f t="shared" si="54"/>
        <v>165966.99</v>
      </c>
      <c r="U216" s="203">
        <v>0</v>
      </c>
      <c r="V216" s="203">
        <f t="shared" si="55"/>
        <v>165966.99</v>
      </c>
      <c r="W216" s="202">
        <v>0</v>
      </c>
      <c r="X216" s="203">
        <f t="shared" si="56"/>
        <v>165966.99</v>
      </c>
    </row>
    <row r="217" spans="1:24" ht="12.75" hidden="1" outlineLevel="1">
      <c r="A217" s="203" t="s">
        <v>2457</v>
      </c>
      <c r="C217" s="202" t="s">
        <v>1988</v>
      </c>
      <c r="D217" s="202" t="s">
        <v>1989</v>
      </c>
      <c r="E217" s="203">
        <v>0</v>
      </c>
      <c r="F217" s="203">
        <v>30669</v>
      </c>
      <c r="G217" s="210">
        <f t="shared" si="50"/>
        <v>30669</v>
      </c>
      <c r="H217" s="211">
        <v>0</v>
      </c>
      <c r="I217" s="211">
        <v>0</v>
      </c>
      <c r="J217" s="211">
        <v>0</v>
      </c>
      <c r="K217" s="211">
        <f t="shared" si="51"/>
        <v>0</v>
      </c>
      <c r="L217" s="211">
        <v>0</v>
      </c>
      <c r="M217" s="211">
        <v>0</v>
      </c>
      <c r="N217" s="211">
        <f t="shared" si="52"/>
        <v>0</v>
      </c>
      <c r="O217" s="210">
        <v>0</v>
      </c>
      <c r="P217" s="210">
        <v>0</v>
      </c>
      <c r="Q217" s="210">
        <v>0</v>
      </c>
      <c r="R217" s="210">
        <v>0</v>
      </c>
      <c r="S217" s="210">
        <f t="shared" si="53"/>
        <v>0</v>
      </c>
      <c r="T217" s="210">
        <f t="shared" si="54"/>
        <v>30669</v>
      </c>
      <c r="U217" s="203">
        <v>0</v>
      </c>
      <c r="V217" s="203">
        <f t="shared" si="55"/>
        <v>30669</v>
      </c>
      <c r="W217" s="202">
        <v>0</v>
      </c>
      <c r="X217" s="203">
        <f t="shared" si="56"/>
        <v>30669</v>
      </c>
    </row>
    <row r="218" spans="1:24" ht="12.75" hidden="1" outlineLevel="1">
      <c r="A218" s="203" t="s">
        <v>2458</v>
      </c>
      <c r="C218" s="202" t="s">
        <v>1990</v>
      </c>
      <c r="D218" s="202" t="s">
        <v>1991</v>
      </c>
      <c r="E218" s="203">
        <v>0</v>
      </c>
      <c r="F218" s="203">
        <v>4504057.08</v>
      </c>
      <c r="G218" s="210">
        <f t="shared" si="50"/>
        <v>4504057.08</v>
      </c>
      <c r="H218" s="211">
        <v>167687.4</v>
      </c>
      <c r="I218" s="211">
        <v>0</v>
      </c>
      <c r="J218" s="211">
        <v>0</v>
      </c>
      <c r="K218" s="211">
        <f t="shared" si="51"/>
        <v>0</v>
      </c>
      <c r="L218" s="211">
        <v>0</v>
      </c>
      <c r="M218" s="211">
        <v>0</v>
      </c>
      <c r="N218" s="211">
        <f t="shared" si="52"/>
        <v>0</v>
      </c>
      <c r="O218" s="210">
        <v>30692.68</v>
      </c>
      <c r="P218" s="210">
        <v>29166.65</v>
      </c>
      <c r="Q218" s="210">
        <v>0</v>
      </c>
      <c r="R218" s="210">
        <v>0</v>
      </c>
      <c r="S218" s="210">
        <f t="shared" si="53"/>
        <v>59859.33</v>
      </c>
      <c r="T218" s="210">
        <f t="shared" si="54"/>
        <v>4731603.8100000005</v>
      </c>
      <c r="U218" s="203">
        <v>0</v>
      </c>
      <c r="V218" s="203">
        <f t="shared" si="55"/>
        <v>4731603.8100000005</v>
      </c>
      <c r="W218" s="202">
        <v>43645425.08</v>
      </c>
      <c r="X218" s="203">
        <f t="shared" si="56"/>
        <v>48377028.89</v>
      </c>
    </row>
    <row r="219" spans="1:24" ht="12.75" hidden="1" outlineLevel="1">
      <c r="A219" s="203" t="s">
        <v>2459</v>
      </c>
      <c r="C219" s="202" t="s">
        <v>1992</v>
      </c>
      <c r="D219" s="202" t="s">
        <v>1993</v>
      </c>
      <c r="E219" s="203">
        <v>0</v>
      </c>
      <c r="F219" s="203">
        <v>79.57</v>
      </c>
      <c r="G219" s="210">
        <f t="shared" si="50"/>
        <v>79.57</v>
      </c>
      <c r="H219" s="211">
        <v>0</v>
      </c>
      <c r="I219" s="211">
        <v>0</v>
      </c>
      <c r="J219" s="211">
        <v>0</v>
      </c>
      <c r="K219" s="211">
        <f t="shared" si="51"/>
        <v>0</v>
      </c>
      <c r="L219" s="211">
        <v>0</v>
      </c>
      <c r="M219" s="211">
        <v>0</v>
      </c>
      <c r="N219" s="211">
        <f t="shared" si="52"/>
        <v>0</v>
      </c>
      <c r="O219" s="210">
        <v>0</v>
      </c>
      <c r="P219" s="210">
        <v>0</v>
      </c>
      <c r="Q219" s="210">
        <v>0</v>
      </c>
      <c r="R219" s="210">
        <v>0</v>
      </c>
      <c r="S219" s="210">
        <f t="shared" si="53"/>
        <v>0</v>
      </c>
      <c r="T219" s="210">
        <f t="shared" si="54"/>
        <v>79.57</v>
      </c>
      <c r="U219" s="203">
        <v>0</v>
      </c>
      <c r="V219" s="203">
        <f t="shared" si="55"/>
        <v>79.57</v>
      </c>
      <c r="W219" s="202">
        <v>0</v>
      </c>
      <c r="X219" s="203">
        <f t="shared" si="56"/>
        <v>79.57</v>
      </c>
    </row>
    <row r="220" spans="1:24" ht="12.75" hidden="1" outlineLevel="1">
      <c r="A220" s="203" t="s">
        <v>2460</v>
      </c>
      <c r="C220" s="202" t="s">
        <v>1994</v>
      </c>
      <c r="D220" s="202" t="s">
        <v>1995</v>
      </c>
      <c r="E220" s="203">
        <v>0</v>
      </c>
      <c r="F220" s="203">
        <v>1500</v>
      </c>
      <c r="G220" s="210">
        <f t="shared" si="50"/>
        <v>1500</v>
      </c>
      <c r="H220" s="211">
        <v>0</v>
      </c>
      <c r="I220" s="211">
        <v>0</v>
      </c>
      <c r="J220" s="211">
        <v>0</v>
      </c>
      <c r="K220" s="211">
        <f t="shared" si="51"/>
        <v>0</v>
      </c>
      <c r="L220" s="211">
        <v>0</v>
      </c>
      <c r="M220" s="211">
        <v>0</v>
      </c>
      <c r="N220" s="211">
        <f t="shared" si="52"/>
        <v>0</v>
      </c>
      <c r="O220" s="210">
        <v>0</v>
      </c>
      <c r="P220" s="210">
        <v>0</v>
      </c>
      <c r="Q220" s="210">
        <v>0</v>
      </c>
      <c r="R220" s="210">
        <v>0</v>
      </c>
      <c r="S220" s="210">
        <f t="shared" si="53"/>
        <v>0</v>
      </c>
      <c r="T220" s="210">
        <f t="shared" si="54"/>
        <v>1500</v>
      </c>
      <c r="U220" s="203">
        <v>0</v>
      </c>
      <c r="V220" s="203">
        <f t="shared" si="55"/>
        <v>1500</v>
      </c>
      <c r="W220" s="202">
        <v>0</v>
      </c>
      <c r="X220" s="203">
        <f t="shared" si="56"/>
        <v>1500</v>
      </c>
    </row>
    <row r="221" spans="1:24" ht="12.75" hidden="1" outlineLevel="1">
      <c r="A221" s="203" t="s">
        <v>2461</v>
      </c>
      <c r="C221" s="202" t="s">
        <v>1996</v>
      </c>
      <c r="D221" s="202" t="s">
        <v>1997</v>
      </c>
      <c r="E221" s="203">
        <v>0</v>
      </c>
      <c r="F221" s="203">
        <v>500</v>
      </c>
      <c r="G221" s="210">
        <f t="shared" si="50"/>
        <v>500</v>
      </c>
      <c r="H221" s="211">
        <v>430</v>
      </c>
      <c r="I221" s="211">
        <v>0</v>
      </c>
      <c r="J221" s="211">
        <v>0</v>
      </c>
      <c r="K221" s="211">
        <f t="shared" si="51"/>
        <v>0</v>
      </c>
      <c r="L221" s="211">
        <v>0</v>
      </c>
      <c r="M221" s="211">
        <v>0</v>
      </c>
      <c r="N221" s="211">
        <f t="shared" si="52"/>
        <v>0</v>
      </c>
      <c r="O221" s="210">
        <v>0</v>
      </c>
      <c r="P221" s="210">
        <v>0</v>
      </c>
      <c r="Q221" s="210">
        <v>0</v>
      </c>
      <c r="R221" s="210">
        <v>0</v>
      </c>
      <c r="S221" s="210">
        <f t="shared" si="53"/>
        <v>0</v>
      </c>
      <c r="T221" s="210">
        <f t="shared" si="54"/>
        <v>930</v>
      </c>
      <c r="U221" s="203">
        <v>0</v>
      </c>
      <c r="V221" s="203">
        <f t="shared" si="55"/>
        <v>930</v>
      </c>
      <c r="W221" s="202">
        <v>0</v>
      </c>
      <c r="X221" s="203">
        <f t="shared" si="56"/>
        <v>930</v>
      </c>
    </row>
    <row r="222" spans="1:24" ht="12.75" hidden="1" outlineLevel="1">
      <c r="A222" s="203" t="s">
        <v>2462</v>
      </c>
      <c r="C222" s="202" t="s">
        <v>1998</v>
      </c>
      <c r="D222" s="202" t="s">
        <v>1999</v>
      </c>
      <c r="E222" s="203">
        <v>0</v>
      </c>
      <c r="F222" s="203">
        <v>4165.16</v>
      </c>
      <c r="G222" s="210">
        <f t="shared" si="50"/>
        <v>4165.16</v>
      </c>
      <c r="H222" s="211">
        <v>0</v>
      </c>
      <c r="I222" s="211">
        <v>0</v>
      </c>
      <c r="J222" s="211">
        <v>0</v>
      </c>
      <c r="K222" s="211">
        <f t="shared" si="51"/>
        <v>0</v>
      </c>
      <c r="L222" s="211">
        <v>0</v>
      </c>
      <c r="M222" s="211">
        <v>0</v>
      </c>
      <c r="N222" s="211">
        <f t="shared" si="52"/>
        <v>0</v>
      </c>
      <c r="O222" s="210">
        <v>0</v>
      </c>
      <c r="P222" s="210">
        <v>0</v>
      </c>
      <c r="Q222" s="210">
        <v>0</v>
      </c>
      <c r="R222" s="210">
        <v>0</v>
      </c>
      <c r="S222" s="210">
        <f t="shared" si="53"/>
        <v>0</v>
      </c>
      <c r="T222" s="210">
        <f t="shared" si="54"/>
        <v>4165.16</v>
      </c>
      <c r="U222" s="203">
        <v>0</v>
      </c>
      <c r="V222" s="203">
        <f t="shared" si="55"/>
        <v>4165.16</v>
      </c>
      <c r="W222" s="202">
        <v>0</v>
      </c>
      <c r="X222" s="203">
        <f t="shared" si="56"/>
        <v>4165.16</v>
      </c>
    </row>
    <row r="223" spans="1:24" ht="12.75" hidden="1" outlineLevel="1">
      <c r="A223" s="203" t="s">
        <v>2463</v>
      </c>
      <c r="C223" s="202" t="s">
        <v>2000</v>
      </c>
      <c r="D223" s="202" t="s">
        <v>2001</v>
      </c>
      <c r="E223" s="203">
        <v>0</v>
      </c>
      <c r="F223" s="203">
        <v>396839.65</v>
      </c>
      <c r="G223" s="210">
        <f t="shared" si="50"/>
        <v>396839.65</v>
      </c>
      <c r="H223" s="211">
        <v>0</v>
      </c>
      <c r="I223" s="211">
        <v>0</v>
      </c>
      <c r="J223" s="211">
        <v>0</v>
      </c>
      <c r="K223" s="211">
        <f t="shared" si="51"/>
        <v>0</v>
      </c>
      <c r="L223" s="211">
        <v>0</v>
      </c>
      <c r="M223" s="211">
        <v>0</v>
      </c>
      <c r="N223" s="211">
        <f t="shared" si="52"/>
        <v>0</v>
      </c>
      <c r="O223" s="210">
        <v>0</v>
      </c>
      <c r="P223" s="210">
        <v>0</v>
      </c>
      <c r="Q223" s="210">
        <v>0</v>
      </c>
      <c r="R223" s="210">
        <v>0</v>
      </c>
      <c r="S223" s="210">
        <f t="shared" si="53"/>
        <v>0</v>
      </c>
      <c r="T223" s="210">
        <f t="shared" si="54"/>
        <v>396839.65</v>
      </c>
      <c r="U223" s="203">
        <v>0</v>
      </c>
      <c r="V223" s="203">
        <f t="shared" si="55"/>
        <v>396839.65</v>
      </c>
      <c r="W223" s="202">
        <v>0</v>
      </c>
      <c r="X223" s="203">
        <f t="shared" si="56"/>
        <v>396839.65</v>
      </c>
    </row>
    <row r="224" spans="1:24" ht="12.75" hidden="1" outlineLevel="1">
      <c r="A224" s="203" t="s">
        <v>2464</v>
      </c>
      <c r="C224" s="202" t="s">
        <v>2002</v>
      </c>
      <c r="D224" s="202" t="s">
        <v>2003</v>
      </c>
      <c r="E224" s="203">
        <v>0</v>
      </c>
      <c r="F224" s="203">
        <v>0</v>
      </c>
      <c r="G224" s="210">
        <f t="shared" si="50"/>
        <v>0</v>
      </c>
      <c r="H224" s="211">
        <v>1607.35</v>
      </c>
      <c r="I224" s="211">
        <v>0</v>
      </c>
      <c r="J224" s="211">
        <v>0</v>
      </c>
      <c r="K224" s="211">
        <f t="shared" si="51"/>
        <v>0</v>
      </c>
      <c r="L224" s="211">
        <v>0</v>
      </c>
      <c r="M224" s="211">
        <v>0</v>
      </c>
      <c r="N224" s="211">
        <f t="shared" si="52"/>
        <v>0</v>
      </c>
      <c r="O224" s="210">
        <v>0</v>
      </c>
      <c r="P224" s="210">
        <v>0</v>
      </c>
      <c r="Q224" s="210">
        <v>0</v>
      </c>
      <c r="R224" s="210">
        <v>0</v>
      </c>
      <c r="S224" s="210">
        <f t="shared" si="53"/>
        <v>0</v>
      </c>
      <c r="T224" s="210">
        <f t="shared" si="54"/>
        <v>1607.35</v>
      </c>
      <c r="U224" s="203">
        <v>0</v>
      </c>
      <c r="V224" s="203">
        <f t="shared" si="55"/>
        <v>1607.35</v>
      </c>
      <c r="W224" s="202">
        <v>0</v>
      </c>
      <c r="X224" s="203">
        <f t="shared" si="56"/>
        <v>1607.35</v>
      </c>
    </row>
    <row r="225" spans="1:24" ht="12.75" hidden="1" outlineLevel="1">
      <c r="A225" s="203" t="s">
        <v>2465</v>
      </c>
      <c r="C225" s="202" t="s">
        <v>2004</v>
      </c>
      <c r="D225" s="202" t="s">
        <v>2005</v>
      </c>
      <c r="E225" s="203">
        <v>0</v>
      </c>
      <c r="F225" s="203">
        <v>4769.74</v>
      </c>
      <c r="G225" s="210">
        <f t="shared" si="50"/>
        <v>4769.74</v>
      </c>
      <c r="H225" s="211">
        <v>21884.34</v>
      </c>
      <c r="I225" s="211">
        <v>0</v>
      </c>
      <c r="J225" s="211">
        <v>0</v>
      </c>
      <c r="K225" s="211">
        <f t="shared" si="51"/>
        <v>0</v>
      </c>
      <c r="L225" s="211">
        <v>0</v>
      </c>
      <c r="M225" s="211">
        <v>0</v>
      </c>
      <c r="N225" s="211">
        <f t="shared" si="52"/>
        <v>0</v>
      </c>
      <c r="O225" s="210">
        <v>0</v>
      </c>
      <c r="P225" s="210">
        <v>0</v>
      </c>
      <c r="Q225" s="210">
        <v>0</v>
      </c>
      <c r="R225" s="210">
        <v>0</v>
      </c>
      <c r="S225" s="210">
        <f t="shared" si="53"/>
        <v>0</v>
      </c>
      <c r="T225" s="210">
        <f t="shared" si="54"/>
        <v>26654.08</v>
      </c>
      <c r="U225" s="203">
        <v>0</v>
      </c>
      <c r="V225" s="203">
        <f t="shared" si="55"/>
        <v>26654.08</v>
      </c>
      <c r="W225" s="202">
        <v>0</v>
      </c>
      <c r="X225" s="203">
        <f t="shared" si="56"/>
        <v>26654.08</v>
      </c>
    </row>
    <row r="226" spans="1:24" ht="12.75" hidden="1" outlineLevel="1">
      <c r="A226" s="203" t="s">
        <v>2466</v>
      </c>
      <c r="C226" s="202" t="s">
        <v>2006</v>
      </c>
      <c r="D226" s="202" t="s">
        <v>2007</v>
      </c>
      <c r="E226" s="203">
        <v>0</v>
      </c>
      <c r="F226" s="203">
        <v>0</v>
      </c>
      <c r="G226" s="210">
        <f t="shared" si="50"/>
        <v>0</v>
      </c>
      <c r="H226" s="211">
        <v>33933.55</v>
      </c>
      <c r="I226" s="211">
        <v>0</v>
      </c>
      <c r="J226" s="211">
        <v>0</v>
      </c>
      <c r="K226" s="211">
        <f t="shared" si="51"/>
        <v>0</v>
      </c>
      <c r="L226" s="211">
        <v>0</v>
      </c>
      <c r="M226" s="211">
        <v>0</v>
      </c>
      <c r="N226" s="211">
        <f t="shared" si="52"/>
        <v>0</v>
      </c>
      <c r="O226" s="210">
        <v>0</v>
      </c>
      <c r="P226" s="210">
        <v>0</v>
      </c>
      <c r="Q226" s="210">
        <v>0</v>
      </c>
      <c r="R226" s="210">
        <v>0</v>
      </c>
      <c r="S226" s="210">
        <f t="shared" si="53"/>
        <v>0</v>
      </c>
      <c r="T226" s="210">
        <f t="shared" si="54"/>
        <v>33933.55</v>
      </c>
      <c r="U226" s="203">
        <v>0</v>
      </c>
      <c r="V226" s="203">
        <f t="shared" si="55"/>
        <v>33933.55</v>
      </c>
      <c r="W226" s="202">
        <v>0</v>
      </c>
      <c r="X226" s="203">
        <f t="shared" si="56"/>
        <v>33933.55</v>
      </c>
    </row>
    <row r="227" spans="1:24" ht="12.75" hidden="1" outlineLevel="1">
      <c r="A227" s="203" t="s">
        <v>2467</v>
      </c>
      <c r="C227" s="202" t="s">
        <v>2008</v>
      </c>
      <c r="D227" s="202" t="s">
        <v>2009</v>
      </c>
      <c r="E227" s="203">
        <v>0</v>
      </c>
      <c r="F227" s="203">
        <v>18786.8</v>
      </c>
      <c r="G227" s="210">
        <f t="shared" si="50"/>
        <v>18786.8</v>
      </c>
      <c r="H227" s="211">
        <v>0</v>
      </c>
      <c r="I227" s="211">
        <v>0</v>
      </c>
      <c r="J227" s="211">
        <v>0</v>
      </c>
      <c r="K227" s="211">
        <f t="shared" si="51"/>
        <v>0</v>
      </c>
      <c r="L227" s="211">
        <v>0</v>
      </c>
      <c r="M227" s="211">
        <v>0</v>
      </c>
      <c r="N227" s="211">
        <f t="shared" si="52"/>
        <v>0</v>
      </c>
      <c r="O227" s="210">
        <v>0</v>
      </c>
      <c r="P227" s="210">
        <v>0</v>
      </c>
      <c r="Q227" s="210">
        <v>0</v>
      </c>
      <c r="R227" s="210">
        <v>0</v>
      </c>
      <c r="S227" s="210">
        <f t="shared" si="53"/>
        <v>0</v>
      </c>
      <c r="T227" s="210">
        <f t="shared" si="54"/>
        <v>18786.8</v>
      </c>
      <c r="U227" s="203">
        <v>0</v>
      </c>
      <c r="V227" s="203">
        <f t="shared" si="55"/>
        <v>18786.8</v>
      </c>
      <c r="W227" s="202">
        <v>0</v>
      </c>
      <c r="X227" s="203">
        <f t="shared" si="56"/>
        <v>18786.8</v>
      </c>
    </row>
    <row r="228" spans="1:24" ht="12.75" hidden="1" outlineLevel="1">
      <c r="A228" s="203" t="s">
        <v>2468</v>
      </c>
      <c r="C228" s="202" t="s">
        <v>2010</v>
      </c>
      <c r="D228" s="202" t="s">
        <v>2011</v>
      </c>
      <c r="E228" s="203">
        <v>0</v>
      </c>
      <c r="F228" s="203">
        <v>2943.89</v>
      </c>
      <c r="G228" s="210">
        <f t="shared" si="50"/>
        <v>2943.89</v>
      </c>
      <c r="H228" s="211">
        <v>0</v>
      </c>
      <c r="I228" s="211">
        <v>0</v>
      </c>
      <c r="J228" s="211">
        <v>0</v>
      </c>
      <c r="K228" s="211">
        <f t="shared" si="51"/>
        <v>0</v>
      </c>
      <c r="L228" s="211">
        <v>0</v>
      </c>
      <c r="M228" s="211">
        <v>0</v>
      </c>
      <c r="N228" s="211">
        <f t="shared" si="52"/>
        <v>0</v>
      </c>
      <c r="O228" s="210">
        <v>0</v>
      </c>
      <c r="P228" s="210">
        <v>0</v>
      </c>
      <c r="Q228" s="210">
        <v>0</v>
      </c>
      <c r="R228" s="210">
        <v>0</v>
      </c>
      <c r="S228" s="210">
        <f t="shared" si="53"/>
        <v>0</v>
      </c>
      <c r="T228" s="210">
        <f t="shared" si="54"/>
        <v>2943.89</v>
      </c>
      <c r="U228" s="203">
        <v>0</v>
      </c>
      <c r="V228" s="203">
        <f t="shared" si="55"/>
        <v>2943.89</v>
      </c>
      <c r="W228" s="202">
        <v>0</v>
      </c>
      <c r="X228" s="203">
        <f t="shared" si="56"/>
        <v>2943.89</v>
      </c>
    </row>
    <row r="229" spans="1:24" ht="12.75" hidden="1" outlineLevel="1">
      <c r="A229" s="203" t="s">
        <v>2469</v>
      </c>
      <c r="C229" s="202" t="s">
        <v>2012</v>
      </c>
      <c r="D229" s="202" t="s">
        <v>2013</v>
      </c>
      <c r="E229" s="203">
        <v>0</v>
      </c>
      <c r="F229" s="203">
        <v>674208.65</v>
      </c>
      <c r="G229" s="210">
        <f t="shared" si="50"/>
        <v>674208.65</v>
      </c>
      <c r="H229" s="211">
        <v>919458.06</v>
      </c>
      <c r="I229" s="211">
        <v>0</v>
      </c>
      <c r="J229" s="211">
        <v>0</v>
      </c>
      <c r="K229" s="211">
        <f t="shared" si="51"/>
        <v>0</v>
      </c>
      <c r="L229" s="211">
        <v>0</v>
      </c>
      <c r="M229" s="211">
        <v>0</v>
      </c>
      <c r="N229" s="211">
        <f t="shared" si="52"/>
        <v>0</v>
      </c>
      <c r="O229" s="210">
        <v>97813.1</v>
      </c>
      <c r="P229" s="210">
        <v>0</v>
      </c>
      <c r="Q229" s="210">
        <v>0</v>
      </c>
      <c r="R229" s="210">
        <v>0</v>
      </c>
      <c r="S229" s="210">
        <f t="shared" si="53"/>
        <v>97813.1</v>
      </c>
      <c r="T229" s="210">
        <f t="shared" si="54"/>
        <v>1691479.81</v>
      </c>
      <c r="U229" s="203">
        <v>0</v>
      </c>
      <c r="V229" s="203">
        <f t="shared" si="55"/>
        <v>1691479.81</v>
      </c>
      <c r="W229" s="202">
        <v>4481.84</v>
      </c>
      <c r="X229" s="203">
        <f t="shared" si="56"/>
        <v>1695961.6500000001</v>
      </c>
    </row>
    <row r="230" spans="1:24" ht="12.75" hidden="1" outlineLevel="1">
      <c r="A230" s="203" t="s">
        <v>2470</v>
      </c>
      <c r="C230" s="202" t="s">
        <v>2014</v>
      </c>
      <c r="D230" s="202" t="s">
        <v>2015</v>
      </c>
      <c r="E230" s="203">
        <v>0</v>
      </c>
      <c r="F230" s="203">
        <v>234241.63</v>
      </c>
      <c r="G230" s="210">
        <f t="shared" si="50"/>
        <v>234241.63</v>
      </c>
      <c r="H230" s="211">
        <v>508431.93</v>
      </c>
      <c r="I230" s="211">
        <v>0</v>
      </c>
      <c r="J230" s="211">
        <v>0</v>
      </c>
      <c r="K230" s="211">
        <f t="shared" si="51"/>
        <v>0</v>
      </c>
      <c r="L230" s="211">
        <v>0</v>
      </c>
      <c r="M230" s="211">
        <v>0</v>
      </c>
      <c r="N230" s="211">
        <f t="shared" si="52"/>
        <v>0</v>
      </c>
      <c r="O230" s="210">
        <v>115248.16</v>
      </c>
      <c r="P230" s="210">
        <v>0</v>
      </c>
      <c r="Q230" s="210">
        <v>0</v>
      </c>
      <c r="R230" s="210">
        <v>0</v>
      </c>
      <c r="S230" s="210">
        <f t="shared" si="53"/>
        <v>115248.16</v>
      </c>
      <c r="T230" s="210">
        <f t="shared" si="54"/>
        <v>857921.7200000001</v>
      </c>
      <c r="U230" s="203">
        <v>0</v>
      </c>
      <c r="V230" s="203">
        <f t="shared" si="55"/>
        <v>857921.7200000001</v>
      </c>
      <c r="W230" s="202">
        <v>0</v>
      </c>
      <c r="X230" s="203">
        <f t="shared" si="56"/>
        <v>857921.7200000001</v>
      </c>
    </row>
    <row r="231" spans="1:24" ht="12.75" hidden="1" outlineLevel="1">
      <c r="A231" s="203" t="s">
        <v>2471</v>
      </c>
      <c r="C231" s="202" t="s">
        <v>2016</v>
      </c>
      <c r="D231" s="202" t="s">
        <v>2017</v>
      </c>
      <c r="E231" s="203">
        <v>0</v>
      </c>
      <c r="F231" s="203">
        <v>2404.6</v>
      </c>
      <c r="G231" s="210">
        <f t="shared" si="50"/>
        <v>2404.6</v>
      </c>
      <c r="H231" s="211">
        <v>165.86</v>
      </c>
      <c r="I231" s="211">
        <v>0</v>
      </c>
      <c r="J231" s="211">
        <v>0</v>
      </c>
      <c r="K231" s="211">
        <f t="shared" si="51"/>
        <v>0</v>
      </c>
      <c r="L231" s="211">
        <v>0</v>
      </c>
      <c r="M231" s="211">
        <v>0</v>
      </c>
      <c r="N231" s="211">
        <f t="shared" si="52"/>
        <v>0</v>
      </c>
      <c r="O231" s="210">
        <v>0</v>
      </c>
      <c r="P231" s="210">
        <v>0</v>
      </c>
      <c r="Q231" s="210">
        <v>0</v>
      </c>
      <c r="R231" s="210">
        <v>0</v>
      </c>
      <c r="S231" s="210">
        <f t="shared" si="53"/>
        <v>0</v>
      </c>
      <c r="T231" s="210">
        <f t="shared" si="54"/>
        <v>2570.46</v>
      </c>
      <c r="U231" s="203">
        <v>0</v>
      </c>
      <c r="V231" s="203">
        <f t="shared" si="55"/>
        <v>2570.46</v>
      </c>
      <c r="W231" s="202">
        <v>0</v>
      </c>
      <c r="X231" s="203">
        <f t="shared" si="56"/>
        <v>2570.46</v>
      </c>
    </row>
    <row r="232" spans="1:24" ht="12.75" hidden="1" outlineLevel="1">
      <c r="A232" s="203" t="s">
        <v>2472</v>
      </c>
      <c r="C232" s="202" t="s">
        <v>2018</v>
      </c>
      <c r="D232" s="202" t="s">
        <v>2019</v>
      </c>
      <c r="E232" s="203">
        <v>0</v>
      </c>
      <c r="F232" s="203">
        <v>1724</v>
      </c>
      <c r="G232" s="210">
        <f aca="true" t="shared" si="57" ref="G232:G284">E232+F232</f>
        <v>1724</v>
      </c>
      <c r="H232" s="211">
        <v>2131.31</v>
      </c>
      <c r="I232" s="211">
        <v>0</v>
      </c>
      <c r="J232" s="211">
        <v>0</v>
      </c>
      <c r="K232" s="211">
        <f aca="true" t="shared" si="58" ref="K232:K284">J232+I232</f>
        <v>0</v>
      </c>
      <c r="L232" s="211">
        <v>0</v>
      </c>
      <c r="M232" s="211">
        <v>0</v>
      </c>
      <c r="N232" s="211">
        <f aca="true" t="shared" si="59" ref="N232:N284">L232+M232</f>
        <v>0</v>
      </c>
      <c r="O232" s="210">
        <v>0</v>
      </c>
      <c r="P232" s="210">
        <v>0</v>
      </c>
      <c r="Q232" s="210">
        <v>0</v>
      </c>
      <c r="R232" s="210">
        <v>0</v>
      </c>
      <c r="S232" s="210">
        <f aca="true" t="shared" si="60" ref="S232:S284">O232+P232+Q232+R232</f>
        <v>0</v>
      </c>
      <c r="T232" s="210">
        <f aca="true" t="shared" si="61" ref="T232:T284">G232+H232+K232+N232+S232</f>
        <v>3855.31</v>
      </c>
      <c r="U232" s="203">
        <v>0</v>
      </c>
      <c r="V232" s="203">
        <f aca="true" t="shared" si="62" ref="V232:V284">T232+U232</f>
        <v>3855.31</v>
      </c>
      <c r="W232" s="202">
        <v>0</v>
      </c>
      <c r="X232" s="203">
        <f aca="true" t="shared" si="63" ref="X232:X284">V232+W232</f>
        <v>3855.31</v>
      </c>
    </row>
    <row r="233" spans="1:24" ht="12.75" hidden="1" outlineLevel="1">
      <c r="A233" s="203" t="s">
        <v>2473</v>
      </c>
      <c r="C233" s="202" t="s">
        <v>2020</v>
      </c>
      <c r="D233" s="202" t="s">
        <v>2021</v>
      </c>
      <c r="E233" s="203">
        <v>0</v>
      </c>
      <c r="F233" s="203">
        <v>5534</v>
      </c>
      <c r="G233" s="210">
        <f t="shared" si="57"/>
        <v>5534</v>
      </c>
      <c r="H233" s="211">
        <v>723.5</v>
      </c>
      <c r="I233" s="211">
        <v>0</v>
      </c>
      <c r="J233" s="211">
        <v>0</v>
      </c>
      <c r="K233" s="211">
        <f t="shared" si="58"/>
        <v>0</v>
      </c>
      <c r="L233" s="211">
        <v>0</v>
      </c>
      <c r="M233" s="211">
        <v>0</v>
      </c>
      <c r="N233" s="211">
        <f t="shared" si="59"/>
        <v>0</v>
      </c>
      <c r="O233" s="210">
        <v>0</v>
      </c>
      <c r="P233" s="210">
        <v>0</v>
      </c>
      <c r="Q233" s="210">
        <v>0</v>
      </c>
      <c r="R233" s="210">
        <v>0</v>
      </c>
      <c r="S233" s="210">
        <f t="shared" si="60"/>
        <v>0</v>
      </c>
      <c r="T233" s="210">
        <f t="shared" si="61"/>
        <v>6257.5</v>
      </c>
      <c r="U233" s="203">
        <v>0</v>
      </c>
      <c r="V233" s="203">
        <f t="shared" si="62"/>
        <v>6257.5</v>
      </c>
      <c r="W233" s="202">
        <v>0</v>
      </c>
      <c r="X233" s="203">
        <f t="shared" si="63"/>
        <v>6257.5</v>
      </c>
    </row>
    <row r="234" spans="1:24" ht="12.75" hidden="1" outlineLevel="1">
      <c r="A234" s="203" t="s">
        <v>2474</v>
      </c>
      <c r="C234" s="202" t="s">
        <v>2022</v>
      </c>
      <c r="D234" s="202" t="s">
        <v>2023</v>
      </c>
      <c r="E234" s="203">
        <v>0</v>
      </c>
      <c r="F234" s="203">
        <v>41643.58</v>
      </c>
      <c r="G234" s="210">
        <f t="shared" si="57"/>
        <v>41643.58</v>
      </c>
      <c r="H234" s="211">
        <v>7943.74</v>
      </c>
      <c r="I234" s="211">
        <v>0</v>
      </c>
      <c r="J234" s="211">
        <v>0</v>
      </c>
      <c r="K234" s="211">
        <f t="shared" si="58"/>
        <v>0</v>
      </c>
      <c r="L234" s="211">
        <v>0</v>
      </c>
      <c r="M234" s="211">
        <v>0</v>
      </c>
      <c r="N234" s="211">
        <f t="shared" si="59"/>
        <v>0</v>
      </c>
      <c r="O234" s="210">
        <v>0</v>
      </c>
      <c r="P234" s="210">
        <v>0</v>
      </c>
      <c r="Q234" s="210">
        <v>0</v>
      </c>
      <c r="R234" s="210">
        <v>0</v>
      </c>
      <c r="S234" s="210">
        <f t="shared" si="60"/>
        <v>0</v>
      </c>
      <c r="T234" s="210">
        <f t="shared" si="61"/>
        <v>49587.32</v>
      </c>
      <c r="U234" s="203">
        <v>0</v>
      </c>
      <c r="V234" s="203">
        <f t="shared" si="62"/>
        <v>49587.32</v>
      </c>
      <c r="W234" s="202">
        <v>0</v>
      </c>
      <c r="X234" s="203">
        <f t="shared" si="63"/>
        <v>49587.32</v>
      </c>
    </row>
    <row r="235" spans="1:24" ht="12.75" hidden="1" outlineLevel="1">
      <c r="A235" s="203" t="s">
        <v>2475</v>
      </c>
      <c r="C235" s="202" t="s">
        <v>2024</v>
      </c>
      <c r="D235" s="202" t="s">
        <v>2025</v>
      </c>
      <c r="E235" s="203">
        <v>0</v>
      </c>
      <c r="F235" s="203">
        <v>23755.07</v>
      </c>
      <c r="G235" s="210">
        <f t="shared" si="57"/>
        <v>23755.07</v>
      </c>
      <c r="H235" s="211">
        <v>295</v>
      </c>
      <c r="I235" s="211">
        <v>0</v>
      </c>
      <c r="J235" s="211">
        <v>0</v>
      </c>
      <c r="K235" s="211">
        <f t="shared" si="58"/>
        <v>0</v>
      </c>
      <c r="L235" s="211">
        <v>0</v>
      </c>
      <c r="M235" s="211">
        <v>0</v>
      </c>
      <c r="N235" s="211">
        <f t="shared" si="59"/>
        <v>0</v>
      </c>
      <c r="O235" s="210">
        <v>0</v>
      </c>
      <c r="P235" s="210">
        <v>0</v>
      </c>
      <c r="Q235" s="210">
        <v>0</v>
      </c>
      <c r="R235" s="210">
        <v>0</v>
      </c>
      <c r="S235" s="210">
        <f t="shared" si="60"/>
        <v>0</v>
      </c>
      <c r="T235" s="210">
        <f t="shared" si="61"/>
        <v>24050.07</v>
      </c>
      <c r="U235" s="203">
        <v>0</v>
      </c>
      <c r="V235" s="203">
        <f t="shared" si="62"/>
        <v>24050.07</v>
      </c>
      <c r="W235" s="202">
        <v>0</v>
      </c>
      <c r="X235" s="203">
        <f t="shared" si="63"/>
        <v>24050.07</v>
      </c>
    </row>
    <row r="236" spans="1:24" ht="12.75" hidden="1" outlineLevel="1">
      <c r="A236" s="203" t="s">
        <v>2476</v>
      </c>
      <c r="C236" s="202" t="s">
        <v>2026</v>
      </c>
      <c r="D236" s="202" t="s">
        <v>2027</v>
      </c>
      <c r="E236" s="203">
        <v>0</v>
      </c>
      <c r="F236" s="203">
        <v>1823.45</v>
      </c>
      <c r="G236" s="210">
        <f t="shared" si="57"/>
        <v>1823.45</v>
      </c>
      <c r="H236" s="211">
        <v>0</v>
      </c>
      <c r="I236" s="211">
        <v>0</v>
      </c>
      <c r="J236" s="211">
        <v>0</v>
      </c>
      <c r="K236" s="211">
        <f t="shared" si="58"/>
        <v>0</v>
      </c>
      <c r="L236" s="211">
        <v>0</v>
      </c>
      <c r="M236" s="211">
        <v>0</v>
      </c>
      <c r="N236" s="211">
        <f t="shared" si="59"/>
        <v>0</v>
      </c>
      <c r="O236" s="210">
        <v>0</v>
      </c>
      <c r="P236" s="210">
        <v>0</v>
      </c>
      <c r="Q236" s="210">
        <v>0</v>
      </c>
      <c r="R236" s="210">
        <v>0</v>
      </c>
      <c r="S236" s="210">
        <f t="shared" si="60"/>
        <v>0</v>
      </c>
      <c r="T236" s="210">
        <f t="shared" si="61"/>
        <v>1823.45</v>
      </c>
      <c r="U236" s="203">
        <v>0</v>
      </c>
      <c r="V236" s="203">
        <f t="shared" si="62"/>
        <v>1823.45</v>
      </c>
      <c r="W236" s="202">
        <v>0</v>
      </c>
      <c r="X236" s="203">
        <f t="shared" si="63"/>
        <v>1823.45</v>
      </c>
    </row>
    <row r="237" spans="1:24" ht="12.75" hidden="1" outlineLevel="1">
      <c r="A237" s="203" t="s">
        <v>2477</v>
      </c>
      <c r="C237" s="202" t="s">
        <v>2028</v>
      </c>
      <c r="D237" s="202" t="s">
        <v>2029</v>
      </c>
      <c r="E237" s="203">
        <v>0</v>
      </c>
      <c r="F237" s="203">
        <v>9648.75</v>
      </c>
      <c r="G237" s="210">
        <f t="shared" si="57"/>
        <v>9648.75</v>
      </c>
      <c r="H237" s="211">
        <v>0</v>
      </c>
      <c r="I237" s="211">
        <v>0</v>
      </c>
      <c r="J237" s="211">
        <v>0</v>
      </c>
      <c r="K237" s="211">
        <f t="shared" si="58"/>
        <v>0</v>
      </c>
      <c r="L237" s="211">
        <v>0</v>
      </c>
      <c r="M237" s="211">
        <v>0</v>
      </c>
      <c r="N237" s="211">
        <f t="shared" si="59"/>
        <v>0</v>
      </c>
      <c r="O237" s="210">
        <v>0</v>
      </c>
      <c r="P237" s="210">
        <v>0</v>
      </c>
      <c r="Q237" s="210">
        <v>0</v>
      </c>
      <c r="R237" s="210">
        <v>0</v>
      </c>
      <c r="S237" s="210">
        <f t="shared" si="60"/>
        <v>0</v>
      </c>
      <c r="T237" s="210">
        <f t="shared" si="61"/>
        <v>9648.75</v>
      </c>
      <c r="U237" s="203">
        <v>0</v>
      </c>
      <c r="V237" s="203">
        <f t="shared" si="62"/>
        <v>9648.75</v>
      </c>
      <c r="W237" s="202">
        <v>0</v>
      </c>
      <c r="X237" s="203">
        <f t="shared" si="63"/>
        <v>9648.75</v>
      </c>
    </row>
    <row r="238" spans="1:24" ht="12.75" hidden="1" outlineLevel="1">
      <c r="A238" s="203" t="s">
        <v>2478</v>
      </c>
      <c r="C238" s="202" t="s">
        <v>2030</v>
      </c>
      <c r="D238" s="202" t="s">
        <v>2031</v>
      </c>
      <c r="E238" s="203">
        <v>0</v>
      </c>
      <c r="F238" s="203">
        <v>31366.34</v>
      </c>
      <c r="G238" s="210">
        <f t="shared" si="57"/>
        <v>31366.34</v>
      </c>
      <c r="H238" s="211">
        <v>0</v>
      </c>
      <c r="I238" s="211">
        <v>0</v>
      </c>
      <c r="J238" s="211">
        <v>0</v>
      </c>
      <c r="K238" s="211">
        <f t="shared" si="58"/>
        <v>0</v>
      </c>
      <c r="L238" s="211">
        <v>0</v>
      </c>
      <c r="M238" s="211">
        <v>0</v>
      </c>
      <c r="N238" s="211">
        <f t="shared" si="59"/>
        <v>0</v>
      </c>
      <c r="O238" s="210">
        <v>1140</v>
      </c>
      <c r="P238" s="210">
        <v>0</v>
      </c>
      <c r="Q238" s="210">
        <v>0</v>
      </c>
      <c r="R238" s="210">
        <v>0</v>
      </c>
      <c r="S238" s="210">
        <f t="shared" si="60"/>
        <v>1140</v>
      </c>
      <c r="T238" s="210">
        <f t="shared" si="61"/>
        <v>32506.34</v>
      </c>
      <c r="U238" s="203">
        <v>0</v>
      </c>
      <c r="V238" s="203">
        <f t="shared" si="62"/>
        <v>32506.34</v>
      </c>
      <c r="W238" s="202">
        <v>0</v>
      </c>
      <c r="X238" s="203">
        <f t="shared" si="63"/>
        <v>32506.34</v>
      </c>
    </row>
    <row r="239" spans="1:24" ht="12.75" hidden="1" outlineLevel="1">
      <c r="A239" s="203" t="s">
        <v>2479</v>
      </c>
      <c r="C239" s="202" t="s">
        <v>2032</v>
      </c>
      <c r="D239" s="202" t="s">
        <v>2033</v>
      </c>
      <c r="E239" s="203">
        <v>0</v>
      </c>
      <c r="F239" s="203">
        <v>2232125.66</v>
      </c>
      <c r="G239" s="210">
        <f t="shared" si="57"/>
        <v>2232125.66</v>
      </c>
      <c r="H239" s="211">
        <v>117275.7</v>
      </c>
      <c r="I239" s="211">
        <v>0</v>
      </c>
      <c r="J239" s="211">
        <v>0</v>
      </c>
      <c r="K239" s="211">
        <f t="shared" si="58"/>
        <v>0</v>
      </c>
      <c r="L239" s="211">
        <v>0</v>
      </c>
      <c r="M239" s="211">
        <v>0</v>
      </c>
      <c r="N239" s="211">
        <f t="shared" si="59"/>
        <v>0</v>
      </c>
      <c r="O239" s="210">
        <v>23688.38</v>
      </c>
      <c r="P239" s="210">
        <v>0</v>
      </c>
      <c r="Q239" s="210">
        <v>0</v>
      </c>
      <c r="R239" s="210">
        <v>0</v>
      </c>
      <c r="S239" s="210">
        <f t="shared" si="60"/>
        <v>23688.38</v>
      </c>
      <c r="T239" s="210">
        <f t="shared" si="61"/>
        <v>2373089.74</v>
      </c>
      <c r="U239" s="203">
        <v>0</v>
      </c>
      <c r="V239" s="203">
        <f t="shared" si="62"/>
        <v>2373089.74</v>
      </c>
      <c r="W239" s="202">
        <v>975</v>
      </c>
      <c r="X239" s="203">
        <f t="shared" si="63"/>
        <v>2374064.74</v>
      </c>
    </row>
    <row r="240" spans="1:24" ht="12.75" hidden="1" outlineLevel="1">
      <c r="A240" s="203" t="s">
        <v>2480</v>
      </c>
      <c r="C240" s="202" t="s">
        <v>2034</v>
      </c>
      <c r="D240" s="202" t="s">
        <v>2035</v>
      </c>
      <c r="E240" s="203">
        <v>0</v>
      </c>
      <c r="F240" s="203">
        <v>190892</v>
      </c>
      <c r="G240" s="210">
        <f t="shared" si="57"/>
        <v>190892</v>
      </c>
      <c r="H240" s="211">
        <v>15597.24</v>
      </c>
      <c r="I240" s="211">
        <v>0</v>
      </c>
      <c r="J240" s="211">
        <v>0</v>
      </c>
      <c r="K240" s="211">
        <f t="shared" si="58"/>
        <v>0</v>
      </c>
      <c r="L240" s="211">
        <v>0</v>
      </c>
      <c r="M240" s="211">
        <v>0</v>
      </c>
      <c r="N240" s="211">
        <f t="shared" si="59"/>
        <v>0</v>
      </c>
      <c r="O240" s="210">
        <v>0</v>
      </c>
      <c r="P240" s="210">
        <v>0</v>
      </c>
      <c r="Q240" s="210">
        <v>0</v>
      </c>
      <c r="R240" s="210">
        <v>0</v>
      </c>
      <c r="S240" s="210">
        <f t="shared" si="60"/>
        <v>0</v>
      </c>
      <c r="T240" s="210">
        <f t="shared" si="61"/>
        <v>206489.24</v>
      </c>
      <c r="U240" s="203">
        <v>0</v>
      </c>
      <c r="V240" s="203">
        <f t="shared" si="62"/>
        <v>206489.24</v>
      </c>
      <c r="W240" s="202">
        <v>0</v>
      </c>
      <c r="X240" s="203">
        <f t="shared" si="63"/>
        <v>206489.24</v>
      </c>
    </row>
    <row r="241" spans="1:24" ht="12.75" hidden="1" outlineLevel="1">
      <c r="A241" s="203" t="s">
        <v>2481</v>
      </c>
      <c r="C241" s="202" t="s">
        <v>2036</v>
      </c>
      <c r="D241" s="202" t="s">
        <v>2037</v>
      </c>
      <c r="E241" s="203">
        <v>0</v>
      </c>
      <c r="F241" s="203">
        <v>39136.36</v>
      </c>
      <c r="G241" s="210">
        <f t="shared" si="57"/>
        <v>39136.36</v>
      </c>
      <c r="H241" s="211">
        <v>25148.79</v>
      </c>
      <c r="I241" s="211">
        <v>0</v>
      </c>
      <c r="J241" s="211">
        <v>0</v>
      </c>
      <c r="K241" s="211">
        <f t="shared" si="58"/>
        <v>0</v>
      </c>
      <c r="L241" s="211">
        <v>0</v>
      </c>
      <c r="M241" s="211">
        <v>0</v>
      </c>
      <c r="N241" s="211">
        <f t="shared" si="59"/>
        <v>0</v>
      </c>
      <c r="O241" s="210">
        <v>0</v>
      </c>
      <c r="P241" s="210">
        <v>0</v>
      </c>
      <c r="Q241" s="210">
        <v>0</v>
      </c>
      <c r="R241" s="210">
        <v>0</v>
      </c>
      <c r="S241" s="210">
        <f t="shared" si="60"/>
        <v>0</v>
      </c>
      <c r="T241" s="210">
        <f t="shared" si="61"/>
        <v>64285.15</v>
      </c>
      <c r="U241" s="203">
        <v>0</v>
      </c>
      <c r="V241" s="203">
        <f t="shared" si="62"/>
        <v>64285.15</v>
      </c>
      <c r="W241" s="202">
        <v>0</v>
      </c>
      <c r="X241" s="203">
        <f t="shared" si="63"/>
        <v>64285.15</v>
      </c>
    </row>
    <row r="242" spans="1:24" ht="12.75" hidden="1" outlineLevel="1">
      <c r="A242" s="203" t="s">
        <v>2482</v>
      </c>
      <c r="C242" s="202" t="s">
        <v>2038</v>
      </c>
      <c r="D242" s="202" t="s">
        <v>2039</v>
      </c>
      <c r="E242" s="203">
        <v>0</v>
      </c>
      <c r="F242" s="203">
        <v>1242</v>
      </c>
      <c r="G242" s="210">
        <f t="shared" si="57"/>
        <v>1242</v>
      </c>
      <c r="H242" s="211">
        <v>0</v>
      </c>
      <c r="I242" s="211">
        <v>0</v>
      </c>
      <c r="J242" s="211">
        <v>0</v>
      </c>
      <c r="K242" s="211">
        <f t="shared" si="58"/>
        <v>0</v>
      </c>
      <c r="L242" s="211">
        <v>0</v>
      </c>
      <c r="M242" s="211">
        <v>0</v>
      </c>
      <c r="N242" s="211">
        <f t="shared" si="59"/>
        <v>0</v>
      </c>
      <c r="O242" s="210">
        <v>0</v>
      </c>
      <c r="P242" s="210">
        <v>0</v>
      </c>
      <c r="Q242" s="210">
        <v>0</v>
      </c>
      <c r="R242" s="210">
        <v>0</v>
      </c>
      <c r="S242" s="210">
        <f t="shared" si="60"/>
        <v>0</v>
      </c>
      <c r="T242" s="210">
        <f t="shared" si="61"/>
        <v>1242</v>
      </c>
      <c r="U242" s="203">
        <v>0</v>
      </c>
      <c r="V242" s="203">
        <f t="shared" si="62"/>
        <v>1242</v>
      </c>
      <c r="W242" s="202">
        <v>0</v>
      </c>
      <c r="X242" s="203">
        <f t="shared" si="63"/>
        <v>1242</v>
      </c>
    </row>
    <row r="243" spans="1:24" ht="12.75" hidden="1" outlineLevel="1">
      <c r="A243" s="203" t="s">
        <v>2483</v>
      </c>
      <c r="C243" s="202" t="s">
        <v>2040</v>
      </c>
      <c r="D243" s="202" t="s">
        <v>2041</v>
      </c>
      <c r="E243" s="203">
        <v>0</v>
      </c>
      <c r="F243" s="203">
        <v>4676.98</v>
      </c>
      <c r="G243" s="210">
        <f t="shared" si="57"/>
        <v>4676.98</v>
      </c>
      <c r="H243" s="211">
        <v>48120.43</v>
      </c>
      <c r="I243" s="211">
        <v>0</v>
      </c>
      <c r="J243" s="211">
        <v>0</v>
      </c>
      <c r="K243" s="211">
        <f t="shared" si="58"/>
        <v>0</v>
      </c>
      <c r="L243" s="211">
        <v>0</v>
      </c>
      <c r="M243" s="211">
        <v>0</v>
      </c>
      <c r="N243" s="211">
        <f t="shared" si="59"/>
        <v>0</v>
      </c>
      <c r="O243" s="210">
        <v>0</v>
      </c>
      <c r="P243" s="210">
        <v>0</v>
      </c>
      <c r="Q243" s="210">
        <v>0</v>
      </c>
      <c r="R243" s="210">
        <v>0</v>
      </c>
      <c r="S243" s="210">
        <f t="shared" si="60"/>
        <v>0</v>
      </c>
      <c r="T243" s="210">
        <f t="shared" si="61"/>
        <v>52797.41</v>
      </c>
      <c r="U243" s="203">
        <v>0</v>
      </c>
      <c r="V243" s="203">
        <f t="shared" si="62"/>
        <v>52797.41</v>
      </c>
      <c r="W243" s="202">
        <v>0</v>
      </c>
      <c r="X243" s="203">
        <f t="shared" si="63"/>
        <v>52797.41</v>
      </c>
    </row>
    <row r="244" spans="1:24" ht="12.75" hidden="1" outlineLevel="1">
      <c r="A244" s="203" t="s">
        <v>2484</v>
      </c>
      <c r="C244" s="202" t="s">
        <v>2042</v>
      </c>
      <c r="D244" s="202" t="s">
        <v>2043</v>
      </c>
      <c r="E244" s="203">
        <v>0</v>
      </c>
      <c r="F244" s="203">
        <v>319218.89</v>
      </c>
      <c r="G244" s="210">
        <f t="shared" si="57"/>
        <v>319218.89</v>
      </c>
      <c r="H244" s="211">
        <v>150</v>
      </c>
      <c r="I244" s="211">
        <v>0</v>
      </c>
      <c r="J244" s="211">
        <v>0</v>
      </c>
      <c r="K244" s="211">
        <f t="shared" si="58"/>
        <v>0</v>
      </c>
      <c r="L244" s="211">
        <v>0</v>
      </c>
      <c r="M244" s="211">
        <v>0</v>
      </c>
      <c r="N244" s="211">
        <f t="shared" si="59"/>
        <v>0</v>
      </c>
      <c r="O244" s="210">
        <v>0</v>
      </c>
      <c r="P244" s="210">
        <v>0</v>
      </c>
      <c r="Q244" s="210">
        <v>0</v>
      </c>
      <c r="R244" s="210">
        <v>0</v>
      </c>
      <c r="S244" s="210">
        <f t="shared" si="60"/>
        <v>0</v>
      </c>
      <c r="T244" s="210">
        <f t="shared" si="61"/>
        <v>319368.89</v>
      </c>
      <c r="U244" s="203">
        <v>0</v>
      </c>
      <c r="V244" s="203">
        <f t="shared" si="62"/>
        <v>319368.89</v>
      </c>
      <c r="W244" s="202">
        <v>0</v>
      </c>
      <c r="X244" s="203">
        <f t="shared" si="63"/>
        <v>319368.89</v>
      </c>
    </row>
    <row r="245" spans="1:24" ht="12.75" hidden="1" outlineLevel="1">
      <c r="A245" s="203" t="s">
        <v>2485</v>
      </c>
      <c r="C245" s="202" t="s">
        <v>2044</v>
      </c>
      <c r="D245" s="202" t="s">
        <v>2045</v>
      </c>
      <c r="E245" s="203">
        <v>0</v>
      </c>
      <c r="F245" s="203">
        <v>724845</v>
      </c>
      <c r="G245" s="210">
        <f t="shared" si="57"/>
        <v>724845</v>
      </c>
      <c r="H245" s="211">
        <v>3238.4</v>
      </c>
      <c r="I245" s="211">
        <v>0</v>
      </c>
      <c r="J245" s="211">
        <v>0</v>
      </c>
      <c r="K245" s="211">
        <f t="shared" si="58"/>
        <v>0</v>
      </c>
      <c r="L245" s="211">
        <v>0</v>
      </c>
      <c r="M245" s="211">
        <v>0</v>
      </c>
      <c r="N245" s="211">
        <f t="shared" si="59"/>
        <v>0</v>
      </c>
      <c r="O245" s="210">
        <v>0</v>
      </c>
      <c r="P245" s="210">
        <v>0</v>
      </c>
      <c r="Q245" s="210">
        <v>0</v>
      </c>
      <c r="R245" s="210">
        <v>0</v>
      </c>
      <c r="S245" s="210">
        <f t="shared" si="60"/>
        <v>0</v>
      </c>
      <c r="T245" s="210">
        <f t="shared" si="61"/>
        <v>728083.4</v>
      </c>
      <c r="U245" s="203">
        <v>0</v>
      </c>
      <c r="V245" s="203">
        <f t="shared" si="62"/>
        <v>728083.4</v>
      </c>
      <c r="W245" s="202">
        <v>0</v>
      </c>
      <c r="X245" s="203">
        <f t="shared" si="63"/>
        <v>728083.4</v>
      </c>
    </row>
    <row r="246" spans="1:24" ht="12.75" hidden="1" outlineLevel="1">
      <c r="A246" s="203" t="s">
        <v>2486</v>
      </c>
      <c r="C246" s="202" t="s">
        <v>2046</v>
      </c>
      <c r="D246" s="202" t="s">
        <v>2047</v>
      </c>
      <c r="E246" s="203">
        <v>0</v>
      </c>
      <c r="F246" s="203">
        <v>13749.54</v>
      </c>
      <c r="G246" s="210">
        <f t="shared" si="57"/>
        <v>13749.54</v>
      </c>
      <c r="H246" s="211">
        <v>50082.6</v>
      </c>
      <c r="I246" s="211">
        <v>0</v>
      </c>
      <c r="J246" s="211">
        <v>0</v>
      </c>
      <c r="K246" s="211">
        <f t="shared" si="58"/>
        <v>0</v>
      </c>
      <c r="L246" s="211">
        <v>0</v>
      </c>
      <c r="M246" s="211">
        <v>0</v>
      </c>
      <c r="N246" s="211">
        <f t="shared" si="59"/>
        <v>0</v>
      </c>
      <c r="O246" s="210">
        <v>0</v>
      </c>
      <c r="P246" s="210">
        <v>0</v>
      </c>
      <c r="Q246" s="210">
        <v>0</v>
      </c>
      <c r="R246" s="210">
        <v>0</v>
      </c>
      <c r="S246" s="210">
        <f t="shared" si="60"/>
        <v>0</v>
      </c>
      <c r="T246" s="210">
        <f t="shared" si="61"/>
        <v>63832.14</v>
      </c>
      <c r="U246" s="203">
        <v>0</v>
      </c>
      <c r="V246" s="203">
        <f t="shared" si="62"/>
        <v>63832.14</v>
      </c>
      <c r="W246" s="202">
        <v>0</v>
      </c>
      <c r="X246" s="203">
        <f t="shared" si="63"/>
        <v>63832.14</v>
      </c>
    </row>
    <row r="247" spans="1:24" ht="12.75" hidden="1" outlineLevel="1">
      <c r="A247" s="203" t="s">
        <v>2487</v>
      </c>
      <c r="C247" s="202" t="s">
        <v>2048</v>
      </c>
      <c r="D247" s="202" t="s">
        <v>2049</v>
      </c>
      <c r="E247" s="203">
        <v>0</v>
      </c>
      <c r="F247" s="203">
        <v>29.47</v>
      </c>
      <c r="G247" s="210">
        <f t="shared" si="57"/>
        <v>29.47</v>
      </c>
      <c r="H247" s="211">
        <v>0</v>
      </c>
      <c r="I247" s="211">
        <v>0</v>
      </c>
      <c r="J247" s="211">
        <v>0</v>
      </c>
      <c r="K247" s="211">
        <f t="shared" si="58"/>
        <v>0</v>
      </c>
      <c r="L247" s="211">
        <v>0</v>
      </c>
      <c r="M247" s="211">
        <v>0</v>
      </c>
      <c r="N247" s="211">
        <f t="shared" si="59"/>
        <v>0</v>
      </c>
      <c r="O247" s="210">
        <v>0</v>
      </c>
      <c r="P247" s="210">
        <v>0</v>
      </c>
      <c r="Q247" s="210">
        <v>0</v>
      </c>
      <c r="R247" s="210">
        <v>0</v>
      </c>
      <c r="S247" s="210">
        <f t="shared" si="60"/>
        <v>0</v>
      </c>
      <c r="T247" s="210">
        <f t="shared" si="61"/>
        <v>29.47</v>
      </c>
      <c r="U247" s="203">
        <v>0</v>
      </c>
      <c r="V247" s="203">
        <f t="shared" si="62"/>
        <v>29.47</v>
      </c>
      <c r="W247" s="202">
        <v>0</v>
      </c>
      <c r="X247" s="203">
        <f t="shared" si="63"/>
        <v>29.47</v>
      </c>
    </row>
    <row r="248" spans="1:24" ht="12.75" hidden="1" outlineLevel="1">
      <c r="A248" s="203" t="s">
        <v>2488</v>
      </c>
      <c r="C248" s="202" t="s">
        <v>2050</v>
      </c>
      <c r="D248" s="202" t="s">
        <v>2051</v>
      </c>
      <c r="E248" s="203">
        <v>0</v>
      </c>
      <c r="F248" s="203">
        <v>0</v>
      </c>
      <c r="G248" s="210">
        <f t="shared" si="57"/>
        <v>0</v>
      </c>
      <c r="H248" s="211">
        <v>1007857.1</v>
      </c>
      <c r="I248" s="211">
        <v>0</v>
      </c>
      <c r="J248" s="211">
        <v>0</v>
      </c>
      <c r="K248" s="211">
        <f t="shared" si="58"/>
        <v>0</v>
      </c>
      <c r="L248" s="211">
        <v>0</v>
      </c>
      <c r="M248" s="211">
        <v>0</v>
      </c>
      <c r="N248" s="211">
        <f t="shared" si="59"/>
        <v>0</v>
      </c>
      <c r="O248" s="210">
        <v>0</v>
      </c>
      <c r="P248" s="210">
        <v>0</v>
      </c>
      <c r="Q248" s="210">
        <v>0</v>
      </c>
      <c r="R248" s="210">
        <v>0</v>
      </c>
      <c r="S248" s="210">
        <f t="shared" si="60"/>
        <v>0</v>
      </c>
      <c r="T248" s="210">
        <f t="shared" si="61"/>
        <v>1007857.1</v>
      </c>
      <c r="U248" s="203">
        <v>0</v>
      </c>
      <c r="V248" s="203">
        <f t="shared" si="62"/>
        <v>1007857.1</v>
      </c>
      <c r="W248" s="202">
        <v>0</v>
      </c>
      <c r="X248" s="203">
        <f t="shared" si="63"/>
        <v>1007857.1</v>
      </c>
    </row>
    <row r="249" spans="1:24" ht="12.75" hidden="1" outlineLevel="1">
      <c r="A249" s="203" t="s">
        <v>2489</v>
      </c>
      <c r="C249" s="202" t="s">
        <v>2052</v>
      </c>
      <c r="D249" s="202" t="s">
        <v>2053</v>
      </c>
      <c r="E249" s="203">
        <v>0</v>
      </c>
      <c r="F249" s="203">
        <v>183426.32</v>
      </c>
      <c r="G249" s="210">
        <f t="shared" si="57"/>
        <v>183426.32</v>
      </c>
      <c r="H249" s="211">
        <v>0</v>
      </c>
      <c r="I249" s="211">
        <v>0</v>
      </c>
      <c r="J249" s="211">
        <v>0</v>
      </c>
      <c r="K249" s="211">
        <f t="shared" si="58"/>
        <v>0</v>
      </c>
      <c r="L249" s="211">
        <v>0</v>
      </c>
      <c r="M249" s="211">
        <v>0</v>
      </c>
      <c r="N249" s="211">
        <f t="shared" si="59"/>
        <v>0</v>
      </c>
      <c r="O249" s="210">
        <v>0</v>
      </c>
      <c r="P249" s="210">
        <v>0</v>
      </c>
      <c r="Q249" s="210">
        <v>0</v>
      </c>
      <c r="R249" s="210">
        <v>0</v>
      </c>
      <c r="S249" s="210">
        <f t="shared" si="60"/>
        <v>0</v>
      </c>
      <c r="T249" s="210">
        <f t="shared" si="61"/>
        <v>183426.32</v>
      </c>
      <c r="U249" s="203">
        <v>0</v>
      </c>
      <c r="V249" s="203">
        <f t="shared" si="62"/>
        <v>183426.32</v>
      </c>
      <c r="W249" s="202">
        <v>0</v>
      </c>
      <c r="X249" s="203">
        <f t="shared" si="63"/>
        <v>183426.32</v>
      </c>
    </row>
    <row r="250" spans="1:24" ht="12.75" hidden="1" outlineLevel="1">
      <c r="A250" s="203" t="s">
        <v>2490</v>
      </c>
      <c r="C250" s="202" t="s">
        <v>2054</v>
      </c>
      <c r="D250" s="202" t="s">
        <v>2055</v>
      </c>
      <c r="E250" s="203">
        <v>0</v>
      </c>
      <c r="F250" s="203">
        <v>350162.9</v>
      </c>
      <c r="G250" s="210">
        <f t="shared" si="57"/>
        <v>350162.9</v>
      </c>
      <c r="H250" s="211">
        <v>5716</v>
      </c>
      <c r="I250" s="211">
        <v>0</v>
      </c>
      <c r="J250" s="211">
        <v>0</v>
      </c>
      <c r="K250" s="211">
        <f t="shared" si="58"/>
        <v>0</v>
      </c>
      <c r="L250" s="211">
        <v>0</v>
      </c>
      <c r="M250" s="211">
        <v>0</v>
      </c>
      <c r="N250" s="211">
        <f t="shared" si="59"/>
        <v>0</v>
      </c>
      <c r="O250" s="210">
        <v>0</v>
      </c>
      <c r="P250" s="210">
        <v>0</v>
      </c>
      <c r="Q250" s="210">
        <v>0</v>
      </c>
      <c r="R250" s="210">
        <v>0</v>
      </c>
      <c r="S250" s="210">
        <f t="shared" si="60"/>
        <v>0</v>
      </c>
      <c r="T250" s="210">
        <f t="shared" si="61"/>
        <v>355878.9</v>
      </c>
      <c r="U250" s="203">
        <v>0</v>
      </c>
      <c r="V250" s="203">
        <f t="shared" si="62"/>
        <v>355878.9</v>
      </c>
      <c r="W250" s="202">
        <v>0</v>
      </c>
      <c r="X250" s="203">
        <f t="shared" si="63"/>
        <v>355878.9</v>
      </c>
    </row>
    <row r="251" spans="1:24" ht="12.75" hidden="1" outlineLevel="1">
      <c r="A251" s="203" t="s">
        <v>2491</v>
      </c>
      <c r="C251" s="202" t="s">
        <v>2056</v>
      </c>
      <c r="D251" s="202" t="s">
        <v>2057</v>
      </c>
      <c r="E251" s="203">
        <v>0</v>
      </c>
      <c r="F251" s="203">
        <v>67815.88</v>
      </c>
      <c r="G251" s="210">
        <f t="shared" si="57"/>
        <v>67815.88</v>
      </c>
      <c r="H251" s="211">
        <v>0</v>
      </c>
      <c r="I251" s="211">
        <v>0</v>
      </c>
      <c r="J251" s="211">
        <v>0</v>
      </c>
      <c r="K251" s="211">
        <f t="shared" si="58"/>
        <v>0</v>
      </c>
      <c r="L251" s="211">
        <v>0</v>
      </c>
      <c r="M251" s="211">
        <v>0</v>
      </c>
      <c r="N251" s="211">
        <f t="shared" si="59"/>
        <v>0</v>
      </c>
      <c r="O251" s="210">
        <v>0</v>
      </c>
      <c r="P251" s="210">
        <v>0</v>
      </c>
      <c r="Q251" s="210">
        <v>0</v>
      </c>
      <c r="R251" s="210">
        <v>0</v>
      </c>
      <c r="S251" s="210">
        <f t="shared" si="60"/>
        <v>0</v>
      </c>
      <c r="T251" s="210">
        <f t="shared" si="61"/>
        <v>67815.88</v>
      </c>
      <c r="U251" s="203">
        <v>0</v>
      </c>
      <c r="V251" s="203">
        <f t="shared" si="62"/>
        <v>67815.88</v>
      </c>
      <c r="W251" s="202">
        <v>0</v>
      </c>
      <c r="X251" s="203">
        <f t="shared" si="63"/>
        <v>67815.88</v>
      </c>
    </row>
    <row r="252" spans="1:24" ht="12.75" hidden="1" outlineLevel="1">
      <c r="A252" s="203" t="s">
        <v>2492</v>
      </c>
      <c r="C252" s="202" t="s">
        <v>2058</v>
      </c>
      <c r="D252" s="202" t="s">
        <v>2059</v>
      </c>
      <c r="E252" s="203">
        <v>0</v>
      </c>
      <c r="F252" s="203">
        <v>954.04</v>
      </c>
      <c r="G252" s="210">
        <f t="shared" si="57"/>
        <v>954.04</v>
      </c>
      <c r="H252" s="211">
        <v>22.8</v>
      </c>
      <c r="I252" s="211">
        <v>0</v>
      </c>
      <c r="J252" s="211">
        <v>0</v>
      </c>
      <c r="K252" s="211">
        <f t="shared" si="58"/>
        <v>0</v>
      </c>
      <c r="L252" s="211">
        <v>0</v>
      </c>
      <c r="M252" s="211">
        <v>0</v>
      </c>
      <c r="N252" s="211">
        <f t="shared" si="59"/>
        <v>0</v>
      </c>
      <c r="O252" s="210">
        <v>0</v>
      </c>
      <c r="P252" s="210">
        <v>0</v>
      </c>
      <c r="Q252" s="210">
        <v>0</v>
      </c>
      <c r="R252" s="210">
        <v>0</v>
      </c>
      <c r="S252" s="210">
        <f t="shared" si="60"/>
        <v>0</v>
      </c>
      <c r="T252" s="210">
        <f t="shared" si="61"/>
        <v>976.8399999999999</v>
      </c>
      <c r="U252" s="203">
        <v>0</v>
      </c>
      <c r="V252" s="203">
        <f t="shared" si="62"/>
        <v>976.8399999999999</v>
      </c>
      <c r="W252" s="202">
        <v>0</v>
      </c>
      <c r="X252" s="203">
        <f t="shared" si="63"/>
        <v>976.8399999999999</v>
      </c>
    </row>
    <row r="253" spans="1:24" ht="12.75" hidden="1" outlineLevel="1">
      <c r="A253" s="203" t="s">
        <v>2493</v>
      </c>
      <c r="C253" s="202" t="s">
        <v>2060</v>
      </c>
      <c r="D253" s="202" t="s">
        <v>2061</v>
      </c>
      <c r="E253" s="203">
        <v>0</v>
      </c>
      <c r="F253" s="203">
        <v>23741.68</v>
      </c>
      <c r="G253" s="210">
        <f t="shared" si="57"/>
        <v>23741.68</v>
      </c>
      <c r="H253" s="211">
        <v>2756.48</v>
      </c>
      <c r="I253" s="211">
        <v>0</v>
      </c>
      <c r="J253" s="211">
        <v>0</v>
      </c>
      <c r="K253" s="211">
        <f t="shared" si="58"/>
        <v>0</v>
      </c>
      <c r="L253" s="211">
        <v>0</v>
      </c>
      <c r="M253" s="211">
        <v>0</v>
      </c>
      <c r="N253" s="211">
        <f t="shared" si="59"/>
        <v>0</v>
      </c>
      <c r="O253" s="210">
        <v>0</v>
      </c>
      <c r="P253" s="210">
        <v>0</v>
      </c>
      <c r="Q253" s="210">
        <v>0</v>
      </c>
      <c r="R253" s="210">
        <v>0</v>
      </c>
      <c r="S253" s="210">
        <f t="shared" si="60"/>
        <v>0</v>
      </c>
      <c r="T253" s="210">
        <f t="shared" si="61"/>
        <v>26498.16</v>
      </c>
      <c r="U253" s="203">
        <v>0</v>
      </c>
      <c r="V253" s="203">
        <f t="shared" si="62"/>
        <v>26498.16</v>
      </c>
      <c r="W253" s="202">
        <v>0</v>
      </c>
      <c r="X253" s="203">
        <f t="shared" si="63"/>
        <v>26498.16</v>
      </c>
    </row>
    <row r="254" spans="1:24" ht="12.75" hidden="1" outlineLevel="1">
      <c r="A254" s="203" t="s">
        <v>2494</v>
      </c>
      <c r="C254" s="202" t="s">
        <v>2062</v>
      </c>
      <c r="D254" s="202" t="s">
        <v>2063</v>
      </c>
      <c r="E254" s="203">
        <v>0</v>
      </c>
      <c r="F254" s="203">
        <v>2050.75</v>
      </c>
      <c r="G254" s="210">
        <f t="shared" si="57"/>
        <v>2050.75</v>
      </c>
      <c r="H254" s="211">
        <v>5</v>
      </c>
      <c r="I254" s="211">
        <v>0</v>
      </c>
      <c r="J254" s="211">
        <v>0</v>
      </c>
      <c r="K254" s="211">
        <f t="shared" si="58"/>
        <v>0</v>
      </c>
      <c r="L254" s="211">
        <v>0</v>
      </c>
      <c r="M254" s="211">
        <v>0</v>
      </c>
      <c r="N254" s="211">
        <f t="shared" si="59"/>
        <v>0</v>
      </c>
      <c r="O254" s="210">
        <v>0</v>
      </c>
      <c r="P254" s="210">
        <v>0</v>
      </c>
      <c r="Q254" s="210">
        <v>0</v>
      </c>
      <c r="R254" s="210">
        <v>0</v>
      </c>
      <c r="S254" s="210">
        <f t="shared" si="60"/>
        <v>0</v>
      </c>
      <c r="T254" s="210">
        <f t="shared" si="61"/>
        <v>2055.75</v>
      </c>
      <c r="U254" s="203">
        <v>0</v>
      </c>
      <c r="V254" s="203">
        <f t="shared" si="62"/>
        <v>2055.75</v>
      </c>
      <c r="W254" s="202">
        <v>0</v>
      </c>
      <c r="X254" s="203">
        <f t="shared" si="63"/>
        <v>2055.75</v>
      </c>
    </row>
    <row r="255" spans="1:24" ht="12.75" hidden="1" outlineLevel="1">
      <c r="A255" s="203" t="s">
        <v>2495</v>
      </c>
      <c r="C255" s="202" t="s">
        <v>2064</v>
      </c>
      <c r="D255" s="202" t="s">
        <v>2065</v>
      </c>
      <c r="E255" s="203">
        <v>0</v>
      </c>
      <c r="F255" s="203">
        <v>11302</v>
      </c>
      <c r="G255" s="210">
        <f t="shared" si="57"/>
        <v>11302</v>
      </c>
      <c r="H255" s="211">
        <v>18528.88</v>
      </c>
      <c r="I255" s="211">
        <v>0</v>
      </c>
      <c r="J255" s="211">
        <v>0</v>
      </c>
      <c r="K255" s="211">
        <f t="shared" si="58"/>
        <v>0</v>
      </c>
      <c r="L255" s="211">
        <v>0</v>
      </c>
      <c r="M255" s="211">
        <v>0</v>
      </c>
      <c r="N255" s="211">
        <f t="shared" si="59"/>
        <v>0</v>
      </c>
      <c r="O255" s="210">
        <v>0</v>
      </c>
      <c r="P255" s="210">
        <v>0</v>
      </c>
      <c r="Q255" s="210">
        <v>0</v>
      </c>
      <c r="R255" s="210">
        <v>0</v>
      </c>
      <c r="S255" s="210">
        <f t="shared" si="60"/>
        <v>0</v>
      </c>
      <c r="T255" s="210">
        <f t="shared" si="61"/>
        <v>29830.88</v>
      </c>
      <c r="U255" s="203">
        <v>0</v>
      </c>
      <c r="V255" s="203">
        <f t="shared" si="62"/>
        <v>29830.88</v>
      </c>
      <c r="W255" s="202">
        <v>0</v>
      </c>
      <c r="X255" s="203">
        <f t="shared" si="63"/>
        <v>29830.88</v>
      </c>
    </row>
    <row r="256" spans="1:24" ht="12.75" hidden="1" outlineLevel="1">
      <c r="A256" s="203" t="s">
        <v>2496</v>
      </c>
      <c r="C256" s="202" t="s">
        <v>2066</v>
      </c>
      <c r="D256" s="202" t="s">
        <v>2067</v>
      </c>
      <c r="E256" s="203">
        <v>0</v>
      </c>
      <c r="F256" s="203">
        <v>353336.71</v>
      </c>
      <c r="G256" s="210">
        <f t="shared" si="57"/>
        <v>353336.71</v>
      </c>
      <c r="H256" s="211">
        <v>27240</v>
      </c>
      <c r="I256" s="211">
        <v>0</v>
      </c>
      <c r="J256" s="211">
        <v>0</v>
      </c>
      <c r="K256" s="211">
        <f t="shared" si="58"/>
        <v>0</v>
      </c>
      <c r="L256" s="211">
        <v>0</v>
      </c>
      <c r="M256" s="211">
        <v>0</v>
      </c>
      <c r="N256" s="211">
        <f t="shared" si="59"/>
        <v>0</v>
      </c>
      <c r="O256" s="210">
        <v>0</v>
      </c>
      <c r="P256" s="210">
        <v>0</v>
      </c>
      <c r="Q256" s="210">
        <v>0</v>
      </c>
      <c r="R256" s="210">
        <v>0</v>
      </c>
      <c r="S256" s="210">
        <f t="shared" si="60"/>
        <v>0</v>
      </c>
      <c r="T256" s="210">
        <f t="shared" si="61"/>
        <v>380576.71</v>
      </c>
      <c r="U256" s="203">
        <v>0</v>
      </c>
      <c r="V256" s="203">
        <f t="shared" si="62"/>
        <v>380576.71</v>
      </c>
      <c r="W256" s="202">
        <v>0</v>
      </c>
      <c r="X256" s="203">
        <f t="shared" si="63"/>
        <v>380576.71</v>
      </c>
    </row>
    <row r="257" spans="1:24" ht="12.75" hidden="1" outlineLevel="1">
      <c r="A257" s="203" t="s">
        <v>2497</v>
      </c>
      <c r="C257" s="202" t="s">
        <v>2068</v>
      </c>
      <c r="D257" s="202" t="s">
        <v>2069</v>
      </c>
      <c r="E257" s="203">
        <v>0</v>
      </c>
      <c r="F257" s="203">
        <v>0</v>
      </c>
      <c r="G257" s="210">
        <f t="shared" si="57"/>
        <v>0</v>
      </c>
      <c r="H257" s="211">
        <v>29019.27</v>
      </c>
      <c r="I257" s="211">
        <v>0</v>
      </c>
      <c r="J257" s="211">
        <v>0</v>
      </c>
      <c r="K257" s="211">
        <f t="shared" si="58"/>
        <v>0</v>
      </c>
      <c r="L257" s="211">
        <v>0</v>
      </c>
      <c r="M257" s="211">
        <v>0</v>
      </c>
      <c r="N257" s="211">
        <f t="shared" si="59"/>
        <v>0</v>
      </c>
      <c r="O257" s="210">
        <v>0</v>
      </c>
      <c r="P257" s="210">
        <v>0</v>
      </c>
      <c r="Q257" s="210">
        <v>0</v>
      </c>
      <c r="R257" s="210">
        <v>0</v>
      </c>
      <c r="S257" s="210">
        <f t="shared" si="60"/>
        <v>0</v>
      </c>
      <c r="T257" s="210">
        <f t="shared" si="61"/>
        <v>29019.27</v>
      </c>
      <c r="U257" s="203">
        <v>0</v>
      </c>
      <c r="V257" s="203">
        <f t="shared" si="62"/>
        <v>29019.27</v>
      </c>
      <c r="W257" s="202">
        <v>0</v>
      </c>
      <c r="X257" s="203">
        <f t="shared" si="63"/>
        <v>29019.27</v>
      </c>
    </row>
    <row r="258" spans="1:24" ht="12.75" hidden="1" outlineLevel="1">
      <c r="A258" s="203" t="s">
        <v>2498</v>
      </c>
      <c r="C258" s="202" t="s">
        <v>2070</v>
      </c>
      <c r="D258" s="202" t="s">
        <v>2071</v>
      </c>
      <c r="E258" s="203">
        <v>0</v>
      </c>
      <c r="F258" s="203">
        <v>17206.1</v>
      </c>
      <c r="G258" s="210">
        <f t="shared" si="57"/>
        <v>17206.1</v>
      </c>
      <c r="H258" s="211">
        <v>1184.05</v>
      </c>
      <c r="I258" s="211">
        <v>0</v>
      </c>
      <c r="J258" s="211">
        <v>0</v>
      </c>
      <c r="K258" s="211">
        <f t="shared" si="58"/>
        <v>0</v>
      </c>
      <c r="L258" s="211">
        <v>0</v>
      </c>
      <c r="M258" s="211">
        <v>0</v>
      </c>
      <c r="N258" s="211">
        <f t="shared" si="59"/>
        <v>0</v>
      </c>
      <c r="O258" s="210">
        <v>0</v>
      </c>
      <c r="P258" s="210">
        <v>0</v>
      </c>
      <c r="Q258" s="210">
        <v>0</v>
      </c>
      <c r="R258" s="210">
        <v>0</v>
      </c>
      <c r="S258" s="210">
        <f t="shared" si="60"/>
        <v>0</v>
      </c>
      <c r="T258" s="210">
        <f t="shared" si="61"/>
        <v>18390.149999999998</v>
      </c>
      <c r="U258" s="203">
        <v>0</v>
      </c>
      <c r="V258" s="203">
        <f t="shared" si="62"/>
        <v>18390.149999999998</v>
      </c>
      <c r="W258" s="202">
        <v>0</v>
      </c>
      <c r="X258" s="203">
        <f t="shared" si="63"/>
        <v>18390.149999999998</v>
      </c>
    </row>
    <row r="259" spans="1:24" ht="12.75" hidden="1" outlineLevel="1">
      <c r="A259" s="203" t="s">
        <v>2499</v>
      </c>
      <c r="C259" s="202" t="s">
        <v>2072</v>
      </c>
      <c r="D259" s="202" t="s">
        <v>2073</v>
      </c>
      <c r="E259" s="203">
        <v>0</v>
      </c>
      <c r="F259" s="203">
        <v>157739.24</v>
      </c>
      <c r="G259" s="210">
        <f t="shared" si="57"/>
        <v>157739.24</v>
      </c>
      <c r="H259" s="211">
        <v>0</v>
      </c>
      <c r="I259" s="211">
        <v>0</v>
      </c>
      <c r="J259" s="211">
        <v>0</v>
      </c>
      <c r="K259" s="211">
        <f t="shared" si="58"/>
        <v>0</v>
      </c>
      <c r="L259" s="211">
        <v>0</v>
      </c>
      <c r="M259" s="211">
        <v>0</v>
      </c>
      <c r="N259" s="211">
        <f t="shared" si="59"/>
        <v>0</v>
      </c>
      <c r="O259" s="210">
        <v>0</v>
      </c>
      <c r="P259" s="210">
        <v>0</v>
      </c>
      <c r="Q259" s="210">
        <v>0</v>
      </c>
      <c r="R259" s="210">
        <v>0</v>
      </c>
      <c r="S259" s="210">
        <f t="shared" si="60"/>
        <v>0</v>
      </c>
      <c r="T259" s="210">
        <f t="shared" si="61"/>
        <v>157739.24</v>
      </c>
      <c r="U259" s="203">
        <v>0</v>
      </c>
      <c r="V259" s="203">
        <f t="shared" si="62"/>
        <v>157739.24</v>
      </c>
      <c r="W259" s="202">
        <v>0</v>
      </c>
      <c r="X259" s="203">
        <f t="shared" si="63"/>
        <v>157739.24</v>
      </c>
    </row>
    <row r="260" spans="1:24" ht="12.75" hidden="1" outlineLevel="1">
      <c r="A260" s="203" t="s">
        <v>2500</v>
      </c>
      <c r="C260" s="202" t="s">
        <v>2074</v>
      </c>
      <c r="D260" s="202" t="s">
        <v>2075</v>
      </c>
      <c r="E260" s="203">
        <v>0</v>
      </c>
      <c r="F260" s="203">
        <v>207055.57</v>
      </c>
      <c r="G260" s="210">
        <f t="shared" si="57"/>
        <v>207055.57</v>
      </c>
      <c r="H260" s="211">
        <v>0</v>
      </c>
      <c r="I260" s="211">
        <v>0</v>
      </c>
      <c r="J260" s="211">
        <v>0</v>
      </c>
      <c r="K260" s="211">
        <f t="shared" si="58"/>
        <v>0</v>
      </c>
      <c r="L260" s="211">
        <v>0</v>
      </c>
      <c r="M260" s="211">
        <v>0</v>
      </c>
      <c r="N260" s="211">
        <f t="shared" si="59"/>
        <v>0</v>
      </c>
      <c r="O260" s="210">
        <v>106207.21</v>
      </c>
      <c r="P260" s="210">
        <v>0</v>
      </c>
      <c r="Q260" s="210">
        <v>0</v>
      </c>
      <c r="R260" s="210">
        <v>0</v>
      </c>
      <c r="S260" s="210">
        <f t="shared" si="60"/>
        <v>106207.21</v>
      </c>
      <c r="T260" s="210">
        <f t="shared" si="61"/>
        <v>313262.78</v>
      </c>
      <c r="U260" s="203">
        <v>0</v>
      </c>
      <c r="V260" s="203">
        <f t="shared" si="62"/>
        <v>313262.78</v>
      </c>
      <c r="W260" s="202">
        <v>0</v>
      </c>
      <c r="X260" s="203">
        <f t="shared" si="63"/>
        <v>313262.78</v>
      </c>
    </row>
    <row r="261" spans="1:24" ht="12.75" hidden="1" outlineLevel="1">
      <c r="A261" s="203" t="s">
        <v>2501</v>
      </c>
      <c r="C261" s="202" t="s">
        <v>2076</v>
      </c>
      <c r="D261" s="202" t="s">
        <v>2077</v>
      </c>
      <c r="E261" s="203">
        <v>0</v>
      </c>
      <c r="F261" s="203">
        <v>762368.88</v>
      </c>
      <c r="G261" s="210">
        <f t="shared" si="57"/>
        <v>762368.88</v>
      </c>
      <c r="H261" s="211">
        <v>1732.16</v>
      </c>
      <c r="I261" s="211">
        <v>0</v>
      </c>
      <c r="J261" s="211">
        <v>0</v>
      </c>
      <c r="K261" s="211">
        <f t="shared" si="58"/>
        <v>0</v>
      </c>
      <c r="L261" s="211">
        <v>0</v>
      </c>
      <c r="M261" s="211">
        <v>0</v>
      </c>
      <c r="N261" s="211">
        <f t="shared" si="59"/>
        <v>0</v>
      </c>
      <c r="O261" s="210">
        <v>5053.21</v>
      </c>
      <c r="P261" s="210">
        <v>0</v>
      </c>
      <c r="Q261" s="210">
        <v>0</v>
      </c>
      <c r="R261" s="210">
        <v>0</v>
      </c>
      <c r="S261" s="210">
        <f t="shared" si="60"/>
        <v>5053.21</v>
      </c>
      <c r="T261" s="210">
        <f t="shared" si="61"/>
        <v>769154.25</v>
      </c>
      <c r="U261" s="203">
        <v>0</v>
      </c>
      <c r="V261" s="203">
        <f t="shared" si="62"/>
        <v>769154.25</v>
      </c>
      <c r="W261" s="202">
        <v>0</v>
      </c>
      <c r="X261" s="203">
        <f t="shared" si="63"/>
        <v>769154.25</v>
      </c>
    </row>
    <row r="262" spans="1:24" ht="12.75" hidden="1" outlineLevel="1">
      <c r="A262" s="203" t="s">
        <v>2502</v>
      </c>
      <c r="C262" s="202" t="s">
        <v>2078</v>
      </c>
      <c r="D262" s="202" t="s">
        <v>2079</v>
      </c>
      <c r="E262" s="203">
        <v>0</v>
      </c>
      <c r="F262" s="203">
        <v>1077694.11</v>
      </c>
      <c r="G262" s="210">
        <f t="shared" si="57"/>
        <v>1077694.11</v>
      </c>
      <c r="H262" s="211">
        <v>132.78</v>
      </c>
      <c r="I262" s="211">
        <v>0</v>
      </c>
      <c r="J262" s="211">
        <v>0</v>
      </c>
      <c r="K262" s="211">
        <f t="shared" si="58"/>
        <v>0</v>
      </c>
      <c r="L262" s="211">
        <v>0</v>
      </c>
      <c r="M262" s="211">
        <v>0</v>
      </c>
      <c r="N262" s="211">
        <f t="shared" si="59"/>
        <v>0</v>
      </c>
      <c r="O262" s="210">
        <v>694180.45</v>
      </c>
      <c r="P262" s="210">
        <v>0</v>
      </c>
      <c r="Q262" s="210">
        <v>0</v>
      </c>
      <c r="R262" s="210">
        <v>0</v>
      </c>
      <c r="S262" s="210">
        <f t="shared" si="60"/>
        <v>694180.45</v>
      </c>
      <c r="T262" s="210">
        <f t="shared" si="61"/>
        <v>1772007.34</v>
      </c>
      <c r="U262" s="203">
        <v>0</v>
      </c>
      <c r="V262" s="203">
        <f t="shared" si="62"/>
        <v>1772007.34</v>
      </c>
      <c r="W262" s="202">
        <v>0</v>
      </c>
      <c r="X262" s="203">
        <f t="shared" si="63"/>
        <v>1772007.34</v>
      </c>
    </row>
    <row r="263" spans="1:24" ht="12.75" hidden="1" outlineLevel="1">
      <c r="A263" s="203" t="s">
        <v>2503</v>
      </c>
      <c r="C263" s="202" t="s">
        <v>2080</v>
      </c>
      <c r="D263" s="202" t="s">
        <v>2081</v>
      </c>
      <c r="E263" s="203">
        <v>0</v>
      </c>
      <c r="F263" s="203">
        <v>172681.88</v>
      </c>
      <c r="G263" s="210">
        <f t="shared" si="57"/>
        <v>172681.88</v>
      </c>
      <c r="H263" s="211">
        <v>8582.11</v>
      </c>
      <c r="I263" s="211">
        <v>0</v>
      </c>
      <c r="J263" s="211">
        <v>0</v>
      </c>
      <c r="K263" s="211">
        <f t="shared" si="58"/>
        <v>0</v>
      </c>
      <c r="L263" s="211">
        <v>0</v>
      </c>
      <c r="M263" s="211">
        <v>0</v>
      </c>
      <c r="N263" s="211">
        <f t="shared" si="59"/>
        <v>0</v>
      </c>
      <c r="O263" s="210">
        <v>558234.9</v>
      </c>
      <c r="P263" s="210">
        <v>0</v>
      </c>
      <c r="Q263" s="210">
        <v>0</v>
      </c>
      <c r="R263" s="210">
        <v>0</v>
      </c>
      <c r="S263" s="210">
        <f t="shared" si="60"/>
        <v>558234.9</v>
      </c>
      <c r="T263" s="210">
        <f t="shared" si="61"/>
        <v>739498.89</v>
      </c>
      <c r="U263" s="203">
        <v>0</v>
      </c>
      <c r="V263" s="203">
        <f t="shared" si="62"/>
        <v>739498.89</v>
      </c>
      <c r="W263" s="202">
        <v>0</v>
      </c>
      <c r="X263" s="203">
        <f t="shared" si="63"/>
        <v>739498.89</v>
      </c>
    </row>
    <row r="264" spans="1:24" ht="12.75" hidden="1" outlineLevel="1">
      <c r="A264" s="203" t="s">
        <v>2504</v>
      </c>
      <c r="C264" s="202" t="s">
        <v>2082</v>
      </c>
      <c r="D264" s="202" t="s">
        <v>2083</v>
      </c>
      <c r="E264" s="203">
        <v>0</v>
      </c>
      <c r="F264" s="203">
        <v>18335.87</v>
      </c>
      <c r="G264" s="210">
        <f t="shared" si="57"/>
        <v>18335.87</v>
      </c>
      <c r="H264" s="211">
        <v>0</v>
      </c>
      <c r="I264" s="211">
        <v>0</v>
      </c>
      <c r="J264" s="211">
        <v>0</v>
      </c>
      <c r="K264" s="211">
        <f t="shared" si="58"/>
        <v>0</v>
      </c>
      <c r="L264" s="211">
        <v>0</v>
      </c>
      <c r="M264" s="211">
        <v>0</v>
      </c>
      <c r="N264" s="211">
        <f t="shared" si="59"/>
        <v>0</v>
      </c>
      <c r="O264" s="210">
        <v>0</v>
      </c>
      <c r="P264" s="210">
        <v>0</v>
      </c>
      <c r="Q264" s="210">
        <v>0</v>
      </c>
      <c r="R264" s="210">
        <v>0</v>
      </c>
      <c r="S264" s="210">
        <f t="shared" si="60"/>
        <v>0</v>
      </c>
      <c r="T264" s="210">
        <f t="shared" si="61"/>
        <v>18335.87</v>
      </c>
      <c r="U264" s="203">
        <v>0</v>
      </c>
      <c r="V264" s="203">
        <f t="shared" si="62"/>
        <v>18335.87</v>
      </c>
      <c r="W264" s="202">
        <v>0</v>
      </c>
      <c r="X264" s="203">
        <f t="shared" si="63"/>
        <v>18335.87</v>
      </c>
    </row>
    <row r="265" spans="1:24" ht="12.75" hidden="1" outlineLevel="1">
      <c r="A265" s="203" t="s">
        <v>2505</v>
      </c>
      <c r="C265" s="202" t="s">
        <v>2084</v>
      </c>
      <c r="D265" s="202" t="s">
        <v>2085</v>
      </c>
      <c r="E265" s="203">
        <v>0</v>
      </c>
      <c r="F265" s="203">
        <v>306865</v>
      </c>
      <c r="G265" s="210">
        <f t="shared" si="57"/>
        <v>306865</v>
      </c>
      <c r="H265" s="211">
        <v>0</v>
      </c>
      <c r="I265" s="211">
        <v>0</v>
      </c>
      <c r="J265" s="211">
        <v>0</v>
      </c>
      <c r="K265" s="211">
        <f t="shared" si="58"/>
        <v>0</v>
      </c>
      <c r="L265" s="211">
        <v>0</v>
      </c>
      <c r="M265" s="211">
        <v>0</v>
      </c>
      <c r="N265" s="211">
        <f t="shared" si="59"/>
        <v>0</v>
      </c>
      <c r="O265" s="210">
        <v>0</v>
      </c>
      <c r="P265" s="210">
        <v>0</v>
      </c>
      <c r="Q265" s="210">
        <v>0</v>
      </c>
      <c r="R265" s="210">
        <v>0</v>
      </c>
      <c r="S265" s="210">
        <f t="shared" si="60"/>
        <v>0</v>
      </c>
      <c r="T265" s="210">
        <f t="shared" si="61"/>
        <v>306865</v>
      </c>
      <c r="U265" s="203">
        <v>0</v>
      </c>
      <c r="V265" s="203">
        <f t="shared" si="62"/>
        <v>306865</v>
      </c>
      <c r="W265" s="202">
        <v>0</v>
      </c>
      <c r="X265" s="203">
        <f t="shared" si="63"/>
        <v>306865</v>
      </c>
    </row>
    <row r="266" spans="1:24" ht="12.75" hidden="1" outlineLevel="1">
      <c r="A266" s="203" t="s">
        <v>2506</v>
      </c>
      <c r="C266" s="202" t="s">
        <v>2086</v>
      </c>
      <c r="D266" s="202" t="s">
        <v>2087</v>
      </c>
      <c r="E266" s="203">
        <v>0</v>
      </c>
      <c r="F266" s="203">
        <v>0</v>
      </c>
      <c r="G266" s="210">
        <f t="shared" si="57"/>
        <v>0</v>
      </c>
      <c r="H266" s="211">
        <v>1226.03</v>
      </c>
      <c r="I266" s="211">
        <v>0</v>
      </c>
      <c r="J266" s="211">
        <v>0</v>
      </c>
      <c r="K266" s="211">
        <f t="shared" si="58"/>
        <v>0</v>
      </c>
      <c r="L266" s="211">
        <v>0</v>
      </c>
      <c r="M266" s="211">
        <v>0</v>
      </c>
      <c r="N266" s="211">
        <f t="shared" si="59"/>
        <v>0</v>
      </c>
      <c r="O266" s="210">
        <v>0</v>
      </c>
      <c r="P266" s="210">
        <v>0</v>
      </c>
      <c r="Q266" s="210">
        <v>0</v>
      </c>
      <c r="R266" s="210">
        <v>0</v>
      </c>
      <c r="S266" s="210">
        <f t="shared" si="60"/>
        <v>0</v>
      </c>
      <c r="T266" s="210">
        <f t="shared" si="61"/>
        <v>1226.03</v>
      </c>
      <c r="U266" s="203">
        <v>0</v>
      </c>
      <c r="V266" s="203">
        <f t="shared" si="62"/>
        <v>1226.03</v>
      </c>
      <c r="W266" s="202">
        <v>0</v>
      </c>
      <c r="X266" s="203">
        <f t="shared" si="63"/>
        <v>1226.03</v>
      </c>
    </row>
    <row r="267" spans="1:24" ht="12.75" hidden="1" outlineLevel="1">
      <c r="A267" s="203" t="s">
        <v>2507</v>
      </c>
      <c r="C267" s="202" t="s">
        <v>2088</v>
      </c>
      <c r="D267" s="202" t="s">
        <v>2089</v>
      </c>
      <c r="E267" s="203">
        <v>0</v>
      </c>
      <c r="F267" s="203">
        <v>18400</v>
      </c>
      <c r="G267" s="210">
        <f t="shared" si="57"/>
        <v>18400</v>
      </c>
      <c r="H267" s="211">
        <v>0</v>
      </c>
      <c r="I267" s="211">
        <v>0</v>
      </c>
      <c r="J267" s="211">
        <v>0</v>
      </c>
      <c r="K267" s="211">
        <f t="shared" si="58"/>
        <v>0</v>
      </c>
      <c r="L267" s="211">
        <v>0</v>
      </c>
      <c r="M267" s="211">
        <v>0</v>
      </c>
      <c r="N267" s="211">
        <f t="shared" si="59"/>
        <v>0</v>
      </c>
      <c r="O267" s="210">
        <v>0</v>
      </c>
      <c r="P267" s="210">
        <v>0</v>
      </c>
      <c r="Q267" s="210">
        <v>0</v>
      </c>
      <c r="R267" s="210">
        <v>0</v>
      </c>
      <c r="S267" s="210">
        <f t="shared" si="60"/>
        <v>0</v>
      </c>
      <c r="T267" s="210">
        <f t="shared" si="61"/>
        <v>18400</v>
      </c>
      <c r="U267" s="203">
        <v>0</v>
      </c>
      <c r="V267" s="203">
        <f t="shared" si="62"/>
        <v>18400</v>
      </c>
      <c r="W267" s="202">
        <v>0</v>
      </c>
      <c r="X267" s="203">
        <f t="shared" si="63"/>
        <v>18400</v>
      </c>
    </row>
    <row r="268" spans="1:24" ht="12.75" hidden="1" outlineLevel="1">
      <c r="A268" s="203" t="s">
        <v>2508</v>
      </c>
      <c r="C268" s="202" t="s">
        <v>2090</v>
      </c>
      <c r="D268" s="202" t="s">
        <v>2091</v>
      </c>
      <c r="E268" s="203">
        <v>0</v>
      </c>
      <c r="F268" s="203">
        <v>2176950.75</v>
      </c>
      <c r="G268" s="210">
        <f t="shared" si="57"/>
        <v>2176950.75</v>
      </c>
      <c r="H268" s="211">
        <v>24000.9</v>
      </c>
      <c r="I268" s="211">
        <v>0</v>
      </c>
      <c r="J268" s="211">
        <v>0</v>
      </c>
      <c r="K268" s="211">
        <f t="shared" si="58"/>
        <v>0</v>
      </c>
      <c r="L268" s="211">
        <v>0</v>
      </c>
      <c r="M268" s="211">
        <v>0</v>
      </c>
      <c r="N268" s="211">
        <f t="shared" si="59"/>
        <v>0</v>
      </c>
      <c r="O268" s="210">
        <v>0</v>
      </c>
      <c r="P268" s="210">
        <v>0</v>
      </c>
      <c r="Q268" s="210">
        <v>0</v>
      </c>
      <c r="R268" s="210">
        <v>0</v>
      </c>
      <c r="S268" s="210">
        <f t="shared" si="60"/>
        <v>0</v>
      </c>
      <c r="T268" s="210">
        <f t="shared" si="61"/>
        <v>2200951.65</v>
      </c>
      <c r="U268" s="203">
        <v>0</v>
      </c>
      <c r="V268" s="203">
        <f t="shared" si="62"/>
        <v>2200951.65</v>
      </c>
      <c r="W268" s="202">
        <v>0</v>
      </c>
      <c r="X268" s="203">
        <f t="shared" si="63"/>
        <v>2200951.65</v>
      </c>
    </row>
    <row r="269" spans="1:24" ht="12.75" hidden="1" outlineLevel="1">
      <c r="A269" s="203" t="s">
        <v>2509</v>
      </c>
      <c r="C269" s="202" t="s">
        <v>2092</v>
      </c>
      <c r="D269" s="202" t="s">
        <v>2093</v>
      </c>
      <c r="E269" s="203">
        <v>0</v>
      </c>
      <c r="F269" s="203">
        <v>129354.94</v>
      </c>
      <c r="G269" s="210">
        <f t="shared" si="57"/>
        <v>129354.94</v>
      </c>
      <c r="H269" s="211">
        <v>0</v>
      </c>
      <c r="I269" s="211">
        <v>0</v>
      </c>
      <c r="J269" s="211">
        <v>0</v>
      </c>
      <c r="K269" s="211">
        <f t="shared" si="58"/>
        <v>0</v>
      </c>
      <c r="L269" s="211">
        <v>0</v>
      </c>
      <c r="M269" s="211">
        <v>0</v>
      </c>
      <c r="N269" s="211">
        <f t="shared" si="59"/>
        <v>0</v>
      </c>
      <c r="O269" s="210">
        <v>0</v>
      </c>
      <c r="P269" s="210">
        <v>0</v>
      </c>
      <c r="Q269" s="210">
        <v>0</v>
      </c>
      <c r="R269" s="210">
        <v>0</v>
      </c>
      <c r="S269" s="210">
        <f t="shared" si="60"/>
        <v>0</v>
      </c>
      <c r="T269" s="210">
        <f t="shared" si="61"/>
        <v>129354.94</v>
      </c>
      <c r="U269" s="203">
        <v>0</v>
      </c>
      <c r="V269" s="203">
        <f t="shared" si="62"/>
        <v>129354.94</v>
      </c>
      <c r="W269" s="202">
        <v>0</v>
      </c>
      <c r="X269" s="203">
        <f t="shared" si="63"/>
        <v>129354.94</v>
      </c>
    </row>
    <row r="270" spans="1:24" ht="12.75" hidden="1" outlineLevel="1">
      <c r="A270" s="203" t="s">
        <v>2510</v>
      </c>
      <c r="C270" s="202" t="s">
        <v>2094</v>
      </c>
      <c r="D270" s="202" t="s">
        <v>2095</v>
      </c>
      <c r="E270" s="203">
        <v>0</v>
      </c>
      <c r="F270" s="203">
        <v>103223.37</v>
      </c>
      <c r="G270" s="210">
        <f t="shared" si="57"/>
        <v>103223.37</v>
      </c>
      <c r="H270" s="211">
        <v>0</v>
      </c>
      <c r="I270" s="211">
        <v>0</v>
      </c>
      <c r="J270" s="211">
        <v>0</v>
      </c>
      <c r="K270" s="211">
        <f t="shared" si="58"/>
        <v>0</v>
      </c>
      <c r="L270" s="211">
        <v>0</v>
      </c>
      <c r="M270" s="211">
        <v>0</v>
      </c>
      <c r="N270" s="211">
        <f t="shared" si="59"/>
        <v>0</v>
      </c>
      <c r="O270" s="210">
        <v>-194.84</v>
      </c>
      <c r="P270" s="210">
        <v>0</v>
      </c>
      <c r="Q270" s="210">
        <v>0</v>
      </c>
      <c r="R270" s="210">
        <v>0</v>
      </c>
      <c r="S270" s="210">
        <f t="shared" si="60"/>
        <v>-194.84</v>
      </c>
      <c r="T270" s="210">
        <f t="shared" si="61"/>
        <v>103028.53</v>
      </c>
      <c r="U270" s="203">
        <v>0</v>
      </c>
      <c r="V270" s="203">
        <f t="shared" si="62"/>
        <v>103028.53</v>
      </c>
      <c r="W270" s="202">
        <v>0</v>
      </c>
      <c r="X270" s="203">
        <f t="shared" si="63"/>
        <v>103028.53</v>
      </c>
    </row>
    <row r="271" spans="1:24" ht="12.75" hidden="1" outlineLevel="1">
      <c r="A271" s="203" t="s">
        <v>2511</v>
      </c>
      <c r="C271" s="202" t="s">
        <v>2096</v>
      </c>
      <c r="D271" s="202" t="s">
        <v>2097</v>
      </c>
      <c r="E271" s="203">
        <v>0</v>
      </c>
      <c r="F271" s="203">
        <v>756206.36</v>
      </c>
      <c r="G271" s="210">
        <f t="shared" si="57"/>
        <v>756206.36</v>
      </c>
      <c r="H271" s="211">
        <v>0</v>
      </c>
      <c r="I271" s="211">
        <v>0</v>
      </c>
      <c r="J271" s="211">
        <v>0</v>
      </c>
      <c r="K271" s="211">
        <f t="shared" si="58"/>
        <v>0</v>
      </c>
      <c r="L271" s="211">
        <v>0</v>
      </c>
      <c r="M271" s="211">
        <v>0</v>
      </c>
      <c r="N271" s="211">
        <f t="shared" si="59"/>
        <v>0</v>
      </c>
      <c r="O271" s="210">
        <v>0</v>
      </c>
      <c r="P271" s="210">
        <v>0</v>
      </c>
      <c r="Q271" s="210">
        <v>0</v>
      </c>
      <c r="R271" s="210">
        <v>0</v>
      </c>
      <c r="S271" s="210">
        <f t="shared" si="60"/>
        <v>0</v>
      </c>
      <c r="T271" s="210">
        <f t="shared" si="61"/>
        <v>756206.36</v>
      </c>
      <c r="U271" s="203">
        <v>0</v>
      </c>
      <c r="V271" s="203">
        <f t="shared" si="62"/>
        <v>756206.36</v>
      </c>
      <c r="W271" s="202">
        <v>0</v>
      </c>
      <c r="X271" s="203">
        <f t="shared" si="63"/>
        <v>756206.36</v>
      </c>
    </row>
    <row r="272" spans="1:24" ht="12.75" hidden="1" outlineLevel="1">
      <c r="A272" s="203" t="s">
        <v>2512</v>
      </c>
      <c r="C272" s="202" t="s">
        <v>2098</v>
      </c>
      <c r="D272" s="202" t="s">
        <v>2099</v>
      </c>
      <c r="E272" s="203">
        <v>0</v>
      </c>
      <c r="F272" s="203">
        <v>24212.7</v>
      </c>
      <c r="G272" s="210">
        <f t="shared" si="57"/>
        <v>24212.7</v>
      </c>
      <c r="H272" s="211">
        <v>0</v>
      </c>
      <c r="I272" s="211">
        <v>0</v>
      </c>
      <c r="J272" s="211">
        <v>0</v>
      </c>
      <c r="K272" s="211">
        <f t="shared" si="58"/>
        <v>0</v>
      </c>
      <c r="L272" s="211">
        <v>0</v>
      </c>
      <c r="M272" s="211">
        <v>0</v>
      </c>
      <c r="N272" s="211">
        <f t="shared" si="59"/>
        <v>0</v>
      </c>
      <c r="O272" s="210">
        <v>0</v>
      </c>
      <c r="P272" s="210">
        <v>0</v>
      </c>
      <c r="Q272" s="210">
        <v>0</v>
      </c>
      <c r="R272" s="210">
        <v>0</v>
      </c>
      <c r="S272" s="210">
        <f t="shared" si="60"/>
        <v>0</v>
      </c>
      <c r="T272" s="210">
        <f t="shared" si="61"/>
        <v>24212.7</v>
      </c>
      <c r="U272" s="203">
        <v>0</v>
      </c>
      <c r="V272" s="203">
        <f t="shared" si="62"/>
        <v>24212.7</v>
      </c>
      <c r="W272" s="202">
        <v>0</v>
      </c>
      <c r="X272" s="203">
        <f t="shared" si="63"/>
        <v>24212.7</v>
      </c>
    </row>
    <row r="273" spans="1:24" ht="12.75" hidden="1" outlineLevel="1">
      <c r="A273" s="203" t="s">
        <v>2513</v>
      </c>
      <c r="C273" s="202" t="s">
        <v>2100</v>
      </c>
      <c r="D273" s="202" t="s">
        <v>2101</v>
      </c>
      <c r="E273" s="203">
        <v>0</v>
      </c>
      <c r="F273" s="203">
        <v>0</v>
      </c>
      <c r="G273" s="210">
        <f t="shared" si="57"/>
        <v>0</v>
      </c>
      <c r="H273" s="211">
        <v>0</v>
      </c>
      <c r="I273" s="211">
        <v>0</v>
      </c>
      <c r="J273" s="211">
        <v>0</v>
      </c>
      <c r="K273" s="211">
        <f t="shared" si="58"/>
        <v>0</v>
      </c>
      <c r="L273" s="211">
        <v>0</v>
      </c>
      <c r="M273" s="211">
        <v>0</v>
      </c>
      <c r="N273" s="211">
        <f t="shared" si="59"/>
        <v>0</v>
      </c>
      <c r="O273" s="210">
        <v>0</v>
      </c>
      <c r="P273" s="210">
        <v>0</v>
      </c>
      <c r="Q273" s="210">
        <v>0</v>
      </c>
      <c r="R273" s="210">
        <v>290581.96</v>
      </c>
      <c r="S273" s="210">
        <f t="shared" si="60"/>
        <v>290581.96</v>
      </c>
      <c r="T273" s="210">
        <f t="shared" si="61"/>
        <v>290581.96</v>
      </c>
      <c r="U273" s="203">
        <v>0</v>
      </c>
      <c r="V273" s="203">
        <f t="shared" si="62"/>
        <v>290581.96</v>
      </c>
      <c r="W273" s="202">
        <v>0</v>
      </c>
      <c r="X273" s="203">
        <f t="shared" si="63"/>
        <v>290581.96</v>
      </c>
    </row>
    <row r="274" spans="1:24" ht="12.75" hidden="1" outlineLevel="1">
      <c r="A274" s="203" t="s">
        <v>2514</v>
      </c>
      <c r="C274" s="202" t="s">
        <v>2102</v>
      </c>
      <c r="D274" s="202" t="s">
        <v>2103</v>
      </c>
      <c r="E274" s="203">
        <v>0</v>
      </c>
      <c r="F274" s="203">
        <v>26081776.81</v>
      </c>
      <c r="G274" s="210">
        <f t="shared" si="57"/>
        <v>26081776.81</v>
      </c>
      <c r="H274" s="211">
        <v>322207.8</v>
      </c>
      <c r="I274" s="211">
        <v>0</v>
      </c>
      <c r="J274" s="211">
        <v>-101480.53</v>
      </c>
      <c r="K274" s="211">
        <f t="shared" si="58"/>
        <v>-101480.53</v>
      </c>
      <c r="L274" s="211">
        <v>0</v>
      </c>
      <c r="M274" s="211">
        <v>0</v>
      </c>
      <c r="N274" s="211">
        <f t="shared" si="59"/>
        <v>0</v>
      </c>
      <c r="O274" s="210">
        <v>7895727.59</v>
      </c>
      <c r="P274" s="210">
        <v>0</v>
      </c>
      <c r="Q274" s="210">
        <v>0</v>
      </c>
      <c r="R274" s="210">
        <v>0</v>
      </c>
      <c r="S274" s="210">
        <f t="shared" si="60"/>
        <v>7895727.59</v>
      </c>
      <c r="T274" s="210">
        <f t="shared" si="61"/>
        <v>34198231.67</v>
      </c>
      <c r="U274" s="203">
        <v>0</v>
      </c>
      <c r="V274" s="203">
        <f t="shared" si="62"/>
        <v>34198231.67</v>
      </c>
      <c r="W274" s="202">
        <v>0</v>
      </c>
      <c r="X274" s="203">
        <f t="shared" si="63"/>
        <v>34198231.67</v>
      </c>
    </row>
    <row r="275" spans="1:24" ht="12.75" hidden="1" outlineLevel="1">
      <c r="A275" s="203" t="s">
        <v>2515</v>
      </c>
      <c r="C275" s="202" t="s">
        <v>2104</v>
      </c>
      <c r="D275" s="202" t="s">
        <v>2105</v>
      </c>
      <c r="E275" s="203">
        <v>533183.3</v>
      </c>
      <c r="F275" s="203">
        <v>339874.16</v>
      </c>
      <c r="G275" s="210">
        <f t="shared" si="57"/>
        <v>873057.46</v>
      </c>
      <c r="H275" s="211">
        <v>0</v>
      </c>
      <c r="I275" s="211">
        <v>0</v>
      </c>
      <c r="J275" s="211">
        <v>0</v>
      </c>
      <c r="K275" s="211">
        <f t="shared" si="58"/>
        <v>0</v>
      </c>
      <c r="L275" s="211">
        <v>0</v>
      </c>
      <c r="M275" s="211">
        <v>0</v>
      </c>
      <c r="N275" s="211">
        <f t="shared" si="59"/>
        <v>0</v>
      </c>
      <c r="O275" s="210">
        <v>0</v>
      </c>
      <c r="P275" s="210">
        <v>0</v>
      </c>
      <c r="Q275" s="210">
        <v>0</v>
      </c>
      <c r="R275" s="210">
        <v>0</v>
      </c>
      <c r="S275" s="210">
        <f t="shared" si="60"/>
        <v>0</v>
      </c>
      <c r="T275" s="210">
        <f t="shared" si="61"/>
        <v>873057.46</v>
      </c>
      <c r="U275" s="203">
        <v>0</v>
      </c>
      <c r="V275" s="203">
        <f t="shared" si="62"/>
        <v>873057.46</v>
      </c>
      <c r="W275" s="202">
        <v>0</v>
      </c>
      <c r="X275" s="203">
        <f t="shared" si="63"/>
        <v>873057.46</v>
      </c>
    </row>
    <row r="276" spans="1:24" ht="12.75" hidden="1" outlineLevel="1">
      <c r="A276" s="203" t="s">
        <v>2516</v>
      </c>
      <c r="C276" s="202" t="s">
        <v>2106</v>
      </c>
      <c r="D276" s="202" t="s">
        <v>2107</v>
      </c>
      <c r="E276" s="203">
        <v>0</v>
      </c>
      <c r="F276" s="203">
        <v>0</v>
      </c>
      <c r="G276" s="210">
        <f t="shared" si="57"/>
        <v>0</v>
      </c>
      <c r="H276" s="211">
        <v>0</v>
      </c>
      <c r="I276" s="211">
        <v>0</v>
      </c>
      <c r="J276" s="211">
        <v>0</v>
      </c>
      <c r="K276" s="211">
        <f t="shared" si="58"/>
        <v>0</v>
      </c>
      <c r="L276" s="211">
        <v>0</v>
      </c>
      <c r="M276" s="211">
        <v>0</v>
      </c>
      <c r="N276" s="211">
        <f t="shared" si="59"/>
        <v>0</v>
      </c>
      <c r="O276" s="210">
        <v>124442.45</v>
      </c>
      <c r="P276" s="210">
        <v>0</v>
      </c>
      <c r="Q276" s="210">
        <v>0</v>
      </c>
      <c r="R276" s="210">
        <v>0</v>
      </c>
      <c r="S276" s="210">
        <f t="shared" si="60"/>
        <v>124442.45</v>
      </c>
      <c r="T276" s="210">
        <f t="shared" si="61"/>
        <v>124442.45</v>
      </c>
      <c r="U276" s="203">
        <v>0</v>
      </c>
      <c r="V276" s="203">
        <f t="shared" si="62"/>
        <v>124442.45</v>
      </c>
      <c r="W276" s="202">
        <v>0</v>
      </c>
      <c r="X276" s="203">
        <f t="shared" si="63"/>
        <v>124442.45</v>
      </c>
    </row>
    <row r="277" spans="1:24" ht="12.75" hidden="1" outlineLevel="1">
      <c r="A277" s="203" t="s">
        <v>2517</v>
      </c>
      <c r="C277" s="202" t="s">
        <v>2108</v>
      </c>
      <c r="D277" s="202" t="s">
        <v>2109</v>
      </c>
      <c r="E277" s="203">
        <v>0</v>
      </c>
      <c r="F277" s="203">
        <v>389321.31</v>
      </c>
      <c r="G277" s="210">
        <f t="shared" si="57"/>
        <v>389321.31</v>
      </c>
      <c r="H277" s="211">
        <v>0</v>
      </c>
      <c r="I277" s="211">
        <v>0</v>
      </c>
      <c r="J277" s="211">
        <v>0</v>
      </c>
      <c r="K277" s="211">
        <f t="shared" si="58"/>
        <v>0</v>
      </c>
      <c r="L277" s="211">
        <v>0</v>
      </c>
      <c r="M277" s="211">
        <v>0</v>
      </c>
      <c r="N277" s="211">
        <f t="shared" si="59"/>
        <v>0</v>
      </c>
      <c r="O277" s="210">
        <v>0</v>
      </c>
      <c r="P277" s="210">
        <v>0</v>
      </c>
      <c r="Q277" s="210">
        <v>0</v>
      </c>
      <c r="R277" s="210">
        <v>0</v>
      </c>
      <c r="S277" s="210">
        <f t="shared" si="60"/>
        <v>0</v>
      </c>
      <c r="T277" s="210">
        <f t="shared" si="61"/>
        <v>389321.31</v>
      </c>
      <c r="U277" s="203">
        <v>0</v>
      </c>
      <c r="V277" s="203">
        <f t="shared" si="62"/>
        <v>389321.31</v>
      </c>
      <c r="W277" s="202">
        <v>0</v>
      </c>
      <c r="X277" s="203">
        <f t="shared" si="63"/>
        <v>389321.31</v>
      </c>
    </row>
    <row r="278" spans="1:24" ht="12.75" hidden="1" outlineLevel="1">
      <c r="A278" s="203" t="s">
        <v>2518</v>
      </c>
      <c r="C278" s="202" t="s">
        <v>2110</v>
      </c>
      <c r="D278" s="202" t="s">
        <v>2111</v>
      </c>
      <c r="E278" s="203">
        <v>0</v>
      </c>
      <c r="F278" s="203">
        <v>1107.53</v>
      </c>
      <c r="G278" s="210">
        <f t="shared" si="57"/>
        <v>1107.53</v>
      </c>
      <c r="H278" s="211">
        <v>-1107.53</v>
      </c>
      <c r="I278" s="211">
        <v>0</v>
      </c>
      <c r="J278" s="211">
        <v>0</v>
      </c>
      <c r="K278" s="211">
        <f t="shared" si="58"/>
        <v>0</v>
      </c>
      <c r="L278" s="211">
        <v>0</v>
      </c>
      <c r="M278" s="211">
        <v>0</v>
      </c>
      <c r="N278" s="211">
        <f t="shared" si="59"/>
        <v>0</v>
      </c>
      <c r="O278" s="210">
        <v>0</v>
      </c>
      <c r="P278" s="210">
        <v>0</v>
      </c>
      <c r="Q278" s="210">
        <v>0</v>
      </c>
      <c r="R278" s="210">
        <v>0</v>
      </c>
      <c r="S278" s="210">
        <f t="shared" si="60"/>
        <v>0</v>
      </c>
      <c r="T278" s="210">
        <f t="shared" si="61"/>
        <v>0</v>
      </c>
      <c r="U278" s="203">
        <v>0</v>
      </c>
      <c r="V278" s="203">
        <f t="shared" si="62"/>
        <v>0</v>
      </c>
      <c r="W278" s="202">
        <v>0</v>
      </c>
      <c r="X278" s="203">
        <f t="shared" si="63"/>
        <v>0</v>
      </c>
    </row>
    <row r="279" spans="1:24" ht="12.75" hidden="1" outlineLevel="1">
      <c r="A279" s="203" t="s">
        <v>2519</v>
      </c>
      <c r="C279" s="202" t="s">
        <v>2112</v>
      </c>
      <c r="D279" s="202" t="s">
        <v>2113</v>
      </c>
      <c r="E279" s="203">
        <v>0</v>
      </c>
      <c r="F279" s="203">
        <v>0</v>
      </c>
      <c r="G279" s="210">
        <f t="shared" si="57"/>
        <v>0</v>
      </c>
      <c r="H279" s="211">
        <v>76555.41</v>
      </c>
      <c r="I279" s="211">
        <v>0</v>
      </c>
      <c r="J279" s="211">
        <v>0</v>
      </c>
      <c r="K279" s="211">
        <f t="shared" si="58"/>
        <v>0</v>
      </c>
      <c r="L279" s="211">
        <v>0</v>
      </c>
      <c r="M279" s="211">
        <v>0</v>
      </c>
      <c r="N279" s="211">
        <f t="shared" si="59"/>
        <v>0</v>
      </c>
      <c r="O279" s="210">
        <v>0</v>
      </c>
      <c r="P279" s="210">
        <v>0</v>
      </c>
      <c r="Q279" s="210">
        <v>0</v>
      </c>
      <c r="R279" s="210">
        <v>0</v>
      </c>
      <c r="S279" s="210">
        <f t="shared" si="60"/>
        <v>0</v>
      </c>
      <c r="T279" s="210">
        <f t="shared" si="61"/>
        <v>76555.41</v>
      </c>
      <c r="U279" s="203">
        <v>0</v>
      </c>
      <c r="V279" s="203">
        <f t="shared" si="62"/>
        <v>76555.41</v>
      </c>
      <c r="W279" s="202">
        <v>0</v>
      </c>
      <c r="X279" s="203">
        <f t="shared" si="63"/>
        <v>76555.41</v>
      </c>
    </row>
    <row r="280" spans="1:24" ht="12.75" hidden="1" outlineLevel="1">
      <c r="A280" s="203" t="s">
        <v>2520</v>
      </c>
      <c r="C280" s="202" t="s">
        <v>2114</v>
      </c>
      <c r="D280" s="202" t="s">
        <v>2115</v>
      </c>
      <c r="E280" s="203">
        <v>0</v>
      </c>
      <c r="F280" s="203">
        <v>31771960.55</v>
      </c>
      <c r="G280" s="210">
        <f t="shared" si="57"/>
        <v>31771960.55</v>
      </c>
      <c r="H280" s="211">
        <v>0</v>
      </c>
      <c r="I280" s="211">
        <v>0</v>
      </c>
      <c r="J280" s="211">
        <v>0</v>
      </c>
      <c r="K280" s="211">
        <f t="shared" si="58"/>
        <v>0</v>
      </c>
      <c r="L280" s="211">
        <v>0</v>
      </c>
      <c r="M280" s="211">
        <v>0</v>
      </c>
      <c r="N280" s="211">
        <f t="shared" si="59"/>
        <v>0</v>
      </c>
      <c r="O280" s="210">
        <v>1759300.23</v>
      </c>
      <c r="P280" s="210">
        <v>0</v>
      </c>
      <c r="Q280" s="210">
        <v>0</v>
      </c>
      <c r="R280" s="210">
        <v>0</v>
      </c>
      <c r="S280" s="210">
        <f t="shared" si="60"/>
        <v>1759300.23</v>
      </c>
      <c r="T280" s="210">
        <f t="shared" si="61"/>
        <v>33531260.78</v>
      </c>
      <c r="U280" s="203">
        <v>0</v>
      </c>
      <c r="V280" s="203">
        <f t="shared" si="62"/>
        <v>33531260.78</v>
      </c>
      <c r="W280" s="202">
        <v>4389</v>
      </c>
      <c r="X280" s="203">
        <f t="shared" si="63"/>
        <v>33535649.78</v>
      </c>
    </row>
    <row r="281" spans="1:24" ht="12.75" hidden="1" outlineLevel="1">
      <c r="A281" s="203" t="s">
        <v>2521</v>
      </c>
      <c r="C281" s="202" t="s">
        <v>2116</v>
      </c>
      <c r="D281" s="202" t="s">
        <v>2117</v>
      </c>
      <c r="E281" s="203">
        <v>0</v>
      </c>
      <c r="F281" s="203">
        <v>8762.45</v>
      </c>
      <c r="G281" s="210">
        <f t="shared" si="57"/>
        <v>8762.45</v>
      </c>
      <c r="H281" s="211">
        <v>0</v>
      </c>
      <c r="I281" s="211">
        <v>0</v>
      </c>
      <c r="J281" s="211">
        <v>0</v>
      </c>
      <c r="K281" s="211">
        <f t="shared" si="58"/>
        <v>0</v>
      </c>
      <c r="L281" s="211">
        <v>0</v>
      </c>
      <c r="M281" s="211">
        <v>0</v>
      </c>
      <c r="N281" s="211">
        <f t="shared" si="59"/>
        <v>0</v>
      </c>
      <c r="O281" s="210">
        <v>0</v>
      </c>
      <c r="P281" s="210">
        <v>0</v>
      </c>
      <c r="Q281" s="210">
        <v>0</v>
      </c>
      <c r="R281" s="210">
        <v>0</v>
      </c>
      <c r="S281" s="210">
        <f t="shared" si="60"/>
        <v>0</v>
      </c>
      <c r="T281" s="210">
        <f t="shared" si="61"/>
        <v>8762.45</v>
      </c>
      <c r="U281" s="203">
        <v>0</v>
      </c>
      <c r="V281" s="203">
        <f t="shared" si="62"/>
        <v>8762.45</v>
      </c>
      <c r="W281" s="202">
        <v>0</v>
      </c>
      <c r="X281" s="203">
        <f t="shared" si="63"/>
        <v>8762.45</v>
      </c>
    </row>
    <row r="282" spans="1:24" ht="12.75" hidden="1" outlineLevel="1">
      <c r="A282" s="203" t="s">
        <v>2522</v>
      </c>
      <c r="C282" s="202" t="s">
        <v>2118</v>
      </c>
      <c r="D282" s="202" t="s">
        <v>2119</v>
      </c>
      <c r="E282" s="203">
        <v>0</v>
      </c>
      <c r="F282" s="203">
        <v>0</v>
      </c>
      <c r="G282" s="210">
        <f t="shared" si="57"/>
        <v>0</v>
      </c>
      <c r="H282" s="211">
        <v>0</v>
      </c>
      <c r="I282" s="211">
        <v>100</v>
      </c>
      <c r="J282" s="211">
        <v>0</v>
      </c>
      <c r="K282" s="211">
        <f t="shared" si="58"/>
        <v>100</v>
      </c>
      <c r="L282" s="211">
        <v>0</v>
      </c>
      <c r="M282" s="211">
        <v>0</v>
      </c>
      <c r="N282" s="211">
        <f t="shared" si="59"/>
        <v>0</v>
      </c>
      <c r="O282" s="210">
        <v>0</v>
      </c>
      <c r="P282" s="210">
        <v>0</v>
      </c>
      <c r="Q282" s="210">
        <v>0</v>
      </c>
      <c r="R282" s="210">
        <v>0</v>
      </c>
      <c r="S282" s="210">
        <f t="shared" si="60"/>
        <v>0</v>
      </c>
      <c r="T282" s="210">
        <f t="shared" si="61"/>
        <v>100</v>
      </c>
      <c r="U282" s="203">
        <v>0</v>
      </c>
      <c r="V282" s="203">
        <f t="shared" si="62"/>
        <v>100</v>
      </c>
      <c r="W282" s="202">
        <v>0</v>
      </c>
      <c r="X282" s="203">
        <f t="shared" si="63"/>
        <v>100</v>
      </c>
    </row>
    <row r="283" spans="1:24" ht="12.75" hidden="1" outlineLevel="1">
      <c r="A283" s="203" t="s">
        <v>2523</v>
      </c>
      <c r="C283" s="202" t="s">
        <v>2120</v>
      </c>
      <c r="D283" s="202" t="s">
        <v>2121</v>
      </c>
      <c r="E283" s="203">
        <v>0</v>
      </c>
      <c r="F283" s="203">
        <v>0</v>
      </c>
      <c r="G283" s="210">
        <f t="shared" si="57"/>
        <v>0</v>
      </c>
      <c r="H283" s="211">
        <v>0</v>
      </c>
      <c r="I283" s="211">
        <v>114</v>
      </c>
      <c r="J283" s="211">
        <v>258</v>
      </c>
      <c r="K283" s="211">
        <f t="shared" si="58"/>
        <v>372</v>
      </c>
      <c r="L283" s="211">
        <v>0</v>
      </c>
      <c r="M283" s="211">
        <v>0</v>
      </c>
      <c r="N283" s="211">
        <f t="shared" si="59"/>
        <v>0</v>
      </c>
      <c r="O283" s="210">
        <v>0</v>
      </c>
      <c r="P283" s="210">
        <v>0</v>
      </c>
      <c r="Q283" s="210">
        <v>0</v>
      </c>
      <c r="R283" s="210">
        <v>0</v>
      </c>
      <c r="S283" s="210">
        <f t="shared" si="60"/>
        <v>0</v>
      </c>
      <c r="T283" s="210">
        <f t="shared" si="61"/>
        <v>372</v>
      </c>
      <c r="U283" s="203">
        <v>0</v>
      </c>
      <c r="V283" s="203">
        <f t="shared" si="62"/>
        <v>372</v>
      </c>
      <c r="W283" s="202">
        <v>0</v>
      </c>
      <c r="X283" s="203">
        <f t="shared" si="63"/>
        <v>372</v>
      </c>
    </row>
    <row r="284" spans="1:24" ht="12.75" hidden="1" outlineLevel="1">
      <c r="A284" s="203" t="s">
        <v>2524</v>
      </c>
      <c r="C284" s="202" t="s">
        <v>2122</v>
      </c>
      <c r="D284" s="202" t="s">
        <v>2123</v>
      </c>
      <c r="E284" s="203">
        <v>0</v>
      </c>
      <c r="F284" s="203">
        <v>0</v>
      </c>
      <c r="G284" s="210">
        <f t="shared" si="57"/>
        <v>0</v>
      </c>
      <c r="H284" s="211">
        <v>0</v>
      </c>
      <c r="I284" s="211">
        <v>0</v>
      </c>
      <c r="J284" s="211">
        <v>35700.02</v>
      </c>
      <c r="K284" s="211">
        <f t="shared" si="58"/>
        <v>35700.02</v>
      </c>
      <c r="L284" s="211">
        <v>0</v>
      </c>
      <c r="M284" s="211">
        <v>0</v>
      </c>
      <c r="N284" s="211">
        <f t="shared" si="59"/>
        <v>0</v>
      </c>
      <c r="O284" s="210">
        <v>0</v>
      </c>
      <c r="P284" s="210">
        <v>0</v>
      </c>
      <c r="Q284" s="210">
        <v>0</v>
      </c>
      <c r="R284" s="210">
        <v>0</v>
      </c>
      <c r="S284" s="210">
        <f t="shared" si="60"/>
        <v>0</v>
      </c>
      <c r="T284" s="210">
        <f t="shared" si="61"/>
        <v>35700.02</v>
      </c>
      <c r="U284" s="203">
        <v>0</v>
      </c>
      <c r="V284" s="203">
        <f t="shared" si="62"/>
        <v>35700.02</v>
      </c>
      <c r="W284" s="202">
        <v>0</v>
      </c>
      <c r="X284" s="203">
        <f t="shared" si="63"/>
        <v>35700.02</v>
      </c>
    </row>
    <row r="285" spans="1:25" ht="12.75" collapsed="1">
      <c r="A285" s="205" t="s">
        <v>2525</v>
      </c>
      <c r="B285" s="204"/>
      <c r="C285" s="205" t="s">
        <v>1269</v>
      </c>
      <c r="D285" s="206"/>
      <c r="E285" s="183">
        <v>0</v>
      </c>
      <c r="F285" s="183">
        <v>28401105.78999997</v>
      </c>
      <c r="G285" s="101">
        <f>E285+F285</f>
        <v>28401105.78999997</v>
      </c>
      <c r="H285" s="101">
        <v>6852986.49</v>
      </c>
      <c r="I285" s="101">
        <v>651.5</v>
      </c>
      <c r="J285" s="101">
        <v>-65522.51</v>
      </c>
      <c r="K285" s="101">
        <f>J285+I285</f>
        <v>-64871.01</v>
      </c>
      <c r="L285" s="101">
        <v>0</v>
      </c>
      <c r="M285" s="101">
        <v>-38752.93</v>
      </c>
      <c r="N285" s="101">
        <f>L285+M285</f>
        <v>-38752.93</v>
      </c>
      <c r="O285" s="101">
        <v>1375148.99</v>
      </c>
      <c r="P285" s="101">
        <v>29222.9</v>
      </c>
      <c r="Q285" s="101">
        <v>0</v>
      </c>
      <c r="R285" s="101">
        <v>290581.96</v>
      </c>
      <c r="S285" s="101">
        <f>O285+P285+Q285+R285</f>
        <v>1694953.8499999999</v>
      </c>
      <c r="T285" s="101">
        <f>G285+H285+K285+N285+S285</f>
        <v>36845422.189999975</v>
      </c>
      <c r="U285" s="183">
        <v>0</v>
      </c>
      <c r="V285" s="183">
        <f>T285+U285</f>
        <v>36845422.189999975</v>
      </c>
      <c r="W285" s="183">
        <v>43778276.64</v>
      </c>
      <c r="X285" s="183">
        <f>V285+W285</f>
        <v>80623698.82999998</v>
      </c>
      <c r="Y285" s="205"/>
    </row>
    <row r="286" spans="1:24" ht="12.75" hidden="1" outlineLevel="1">
      <c r="A286" s="203" t="s">
        <v>2526</v>
      </c>
      <c r="C286" s="202" t="s">
        <v>2124</v>
      </c>
      <c r="D286" s="202" t="s">
        <v>2125</v>
      </c>
      <c r="E286" s="203">
        <v>0</v>
      </c>
      <c r="F286" s="203">
        <v>3462000</v>
      </c>
      <c r="G286" s="210">
        <f>E286+F286</f>
        <v>3462000</v>
      </c>
      <c r="H286" s="211">
        <v>0</v>
      </c>
      <c r="I286" s="211">
        <v>0</v>
      </c>
      <c r="J286" s="211">
        <v>0</v>
      </c>
      <c r="K286" s="211">
        <f>J286+I286</f>
        <v>0</v>
      </c>
      <c r="L286" s="211">
        <v>0</v>
      </c>
      <c r="M286" s="211">
        <v>0</v>
      </c>
      <c r="N286" s="211">
        <f>L286+M286</f>
        <v>0</v>
      </c>
      <c r="O286" s="210">
        <v>0</v>
      </c>
      <c r="P286" s="210">
        <v>0</v>
      </c>
      <c r="Q286" s="210">
        <v>0</v>
      </c>
      <c r="R286" s="210">
        <v>0</v>
      </c>
      <c r="S286" s="210">
        <f>O286+P286+Q286+R286</f>
        <v>0</v>
      </c>
      <c r="T286" s="210">
        <f>G286+H286+K286+N286+S286</f>
        <v>3462000</v>
      </c>
      <c r="U286" s="203">
        <v>0</v>
      </c>
      <c r="V286" s="203">
        <f>T286+U286</f>
        <v>3462000</v>
      </c>
      <c r="W286" s="202">
        <v>0</v>
      </c>
      <c r="X286" s="203">
        <f>V286+W286</f>
        <v>3462000</v>
      </c>
    </row>
    <row r="287" spans="1:25" ht="12.75" collapsed="1">
      <c r="A287" s="205" t="s">
        <v>2527</v>
      </c>
      <c r="B287" s="204"/>
      <c r="C287" s="205" t="s">
        <v>1270</v>
      </c>
      <c r="D287" s="206"/>
      <c r="E287" s="183">
        <v>0</v>
      </c>
      <c r="F287" s="183">
        <v>3462000</v>
      </c>
      <c r="G287" s="101">
        <f>E287+F287</f>
        <v>3462000</v>
      </c>
      <c r="H287" s="101">
        <v>0</v>
      </c>
      <c r="I287" s="101">
        <v>0</v>
      </c>
      <c r="J287" s="101">
        <v>0</v>
      </c>
      <c r="K287" s="101">
        <f>J287+I287</f>
        <v>0</v>
      </c>
      <c r="L287" s="101">
        <v>0</v>
      </c>
      <c r="M287" s="101">
        <v>0</v>
      </c>
      <c r="N287" s="101">
        <f>L287+M287</f>
        <v>0</v>
      </c>
      <c r="O287" s="101">
        <v>0</v>
      </c>
      <c r="P287" s="101">
        <v>0</v>
      </c>
      <c r="Q287" s="101">
        <v>0</v>
      </c>
      <c r="R287" s="101">
        <v>0</v>
      </c>
      <c r="S287" s="101">
        <f>O287+P287+Q287+R287</f>
        <v>0</v>
      </c>
      <c r="T287" s="101">
        <f>G287+H287+K287+N287+S287</f>
        <v>3462000</v>
      </c>
      <c r="U287" s="183">
        <v>0</v>
      </c>
      <c r="V287" s="183">
        <f>T287+U287</f>
        <v>3462000</v>
      </c>
      <c r="W287" s="183">
        <v>0</v>
      </c>
      <c r="X287" s="183">
        <f>V287+W287</f>
        <v>3462000</v>
      </c>
      <c r="Y287" s="205"/>
    </row>
    <row r="288" spans="1:24" ht="12.75" hidden="1" outlineLevel="1">
      <c r="A288" s="203" t="s">
        <v>2528</v>
      </c>
      <c r="C288" s="202" t="s">
        <v>2126</v>
      </c>
      <c r="D288" s="202" t="s">
        <v>2127</v>
      </c>
      <c r="E288" s="203">
        <v>0</v>
      </c>
      <c r="F288" s="203">
        <v>0</v>
      </c>
      <c r="G288" s="210">
        <f aca="true" t="shared" si="64" ref="G288:G308">E288+F288</f>
        <v>0</v>
      </c>
      <c r="H288" s="211">
        <v>0</v>
      </c>
      <c r="I288" s="211">
        <v>0</v>
      </c>
      <c r="J288" s="211">
        <v>0</v>
      </c>
      <c r="K288" s="211">
        <f aca="true" t="shared" si="65" ref="K288:K308">J288+I288</f>
        <v>0</v>
      </c>
      <c r="L288" s="211">
        <v>0</v>
      </c>
      <c r="M288" s="211">
        <v>0</v>
      </c>
      <c r="N288" s="211">
        <f aca="true" t="shared" si="66" ref="N288:N308">L288+M288</f>
        <v>0</v>
      </c>
      <c r="O288" s="210">
        <v>0</v>
      </c>
      <c r="P288" s="210">
        <v>0</v>
      </c>
      <c r="Q288" s="210">
        <v>0</v>
      </c>
      <c r="R288" s="210">
        <v>-1559378.01</v>
      </c>
      <c r="S288" s="210">
        <f aca="true" t="shared" si="67" ref="S288:S308">O288+P288+Q288+R288</f>
        <v>-1559378.01</v>
      </c>
      <c r="T288" s="210">
        <f aca="true" t="shared" si="68" ref="T288:T308">G288+H288+K288+N288+S288</f>
        <v>-1559378.01</v>
      </c>
      <c r="U288" s="203">
        <v>0</v>
      </c>
      <c r="V288" s="203">
        <f aca="true" t="shared" si="69" ref="V288:V308">T288+U288</f>
        <v>-1559378.01</v>
      </c>
      <c r="W288" s="202">
        <v>0</v>
      </c>
      <c r="X288" s="203">
        <f aca="true" t="shared" si="70" ref="X288:X308">V288+W288</f>
        <v>-1559378.01</v>
      </c>
    </row>
    <row r="289" spans="1:24" ht="12.75" hidden="1" outlineLevel="1">
      <c r="A289" s="203" t="s">
        <v>2529</v>
      </c>
      <c r="C289" s="202" t="s">
        <v>2128</v>
      </c>
      <c r="D289" s="202" t="s">
        <v>2129</v>
      </c>
      <c r="E289" s="203">
        <v>0</v>
      </c>
      <c r="F289" s="203">
        <v>0</v>
      </c>
      <c r="G289" s="210">
        <f t="shared" si="64"/>
        <v>0</v>
      </c>
      <c r="H289" s="211">
        <v>0</v>
      </c>
      <c r="I289" s="211">
        <v>0</v>
      </c>
      <c r="J289" s="211">
        <v>0</v>
      </c>
      <c r="K289" s="211">
        <f t="shared" si="65"/>
        <v>0</v>
      </c>
      <c r="L289" s="211">
        <v>0</v>
      </c>
      <c r="M289" s="211">
        <v>0</v>
      </c>
      <c r="N289" s="211">
        <f t="shared" si="66"/>
        <v>0</v>
      </c>
      <c r="O289" s="210">
        <v>0</v>
      </c>
      <c r="P289" s="210">
        <v>0</v>
      </c>
      <c r="Q289" s="210">
        <v>179981</v>
      </c>
      <c r="R289" s="210">
        <v>-24796187.29</v>
      </c>
      <c r="S289" s="210">
        <f t="shared" si="67"/>
        <v>-24616206.29</v>
      </c>
      <c r="T289" s="210">
        <f t="shared" si="68"/>
        <v>-24616206.29</v>
      </c>
      <c r="U289" s="203">
        <v>0</v>
      </c>
      <c r="V289" s="203">
        <f t="shared" si="69"/>
        <v>-24616206.29</v>
      </c>
      <c r="W289" s="202">
        <v>0</v>
      </c>
      <c r="X289" s="203">
        <f t="shared" si="70"/>
        <v>-24616206.29</v>
      </c>
    </row>
    <row r="290" spans="1:24" ht="12.75" hidden="1" outlineLevel="1">
      <c r="A290" s="203" t="s">
        <v>2530</v>
      </c>
      <c r="C290" s="202" t="s">
        <v>2130</v>
      </c>
      <c r="D290" s="202" t="s">
        <v>2131</v>
      </c>
      <c r="E290" s="203">
        <v>0</v>
      </c>
      <c r="F290" s="203">
        <v>0</v>
      </c>
      <c r="G290" s="210">
        <f t="shared" si="64"/>
        <v>0</v>
      </c>
      <c r="H290" s="211">
        <v>0</v>
      </c>
      <c r="I290" s="211">
        <v>0</v>
      </c>
      <c r="J290" s="211">
        <v>0</v>
      </c>
      <c r="K290" s="211">
        <f t="shared" si="65"/>
        <v>0</v>
      </c>
      <c r="L290" s="211">
        <v>0</v>
      </c>
      <c r="M290" s="211">
        <v>0</v>
      </c>
      <c r="N290" s="211">
        <f t="shared" si="66"/>
        <v>0</v>
      </c>
      <c r="O290" s="210">
        <v>0</v>
      </c>
      <c r="P290" s="210">
        <v>0</v>
      </c>
      <c r="Q290" s="210">
        <v>0</v>
      </c>
      <c r="R290" s="210">
        <v>-899058.29</v>
      </c>
      <c r="S290" s="210">
        <f t="shared" si="67"/>
        <v>-899058.29</v>
      </c>
      <c r="T290" s="210">
        <f t="shared" si="68"/>
        <v>-899058.29</v>
      </c>
      <c r="U290" s="203">
        <v>0</v>
      </c>
      <c r="V290" s="203">
        <f t="shared" si="69"/>
        <v>-899058.29</v>
      </c>
      <c r="W290" s="202">
        <v>0</v>
      </c>
      <c r="X290" s="203">
        <f t="shared" si="70"/>
        <v>-899058.29</v>
      </c>
    </row>
    <row r="291" spans="1:24" ht="12.75" hidden="1" outlineLevel="1">
      <c r="A291" s="203" t="s">
        <v>2531</v>
      </c>
      <c r="C291" s="202" t="s">
        <v>2132</v>
      </c>
      <c r="D291" s="202" t="s">
        <v>2133</v>
      </c>
      <c r="E291" s="203">
        <v>0</v>
      </c>
      <c r="F291" s="203">
        <v>0</v>
      </c>
      <c r="G291" s="210">
        <f t="shared" si="64"/>
        <v>0</v>
      </c>
      <c r="H291" s="211">
        <v>0</v>
      </c>
      <c r="I291" s="211">
        <v>0</v>
      </c>
      <c r="J291" s="211">
        <v>0</v>
      </c>
      <c r="K291" s="211">
        <f t="shared" si="65"/>
        <v>0</v>
      </c>
      <c r="L291" s="211">
        <v>0</v>
      </c>
      <c r="M291" s="211">
        <v>0</v>
      </c>
      <c r="N291" s="211">
        <f t="shared" si="66"/>
        <v>0</v>
      </c>
      <c r="O291" s="210">
        <v>0</v>
      </c>
      <c r="P291" s="210">
        <v>0</v>
      </c>
      <c r="Q291" s="210">
        <v>0</v>
      </c>
      <c r="R291" s="210">
        <v>-1515285.56</v>
      </c>
      <c r="S291" s="210">
        <f t="shared" si="67"/>
        <v>-1515285.56</v>
      </c>
      <c r="T291" s="210">
        <f t="shared" si="68"/>
        <v>-1515285.56</v>
      </c>
      <c r="U291" s="203">
        <v>0</v>
      </c>
      <c r="V291" s="203">
        <f t="shared" si="69"/>
        <v>-1515285.56</v>
      </c>
      <c r="W291" s="202">
        <v>0</v>
      </c>
      <c r="X291" s="203">
        <f t="shared" si="70"/>
        <v>-1515285.56</v>
      </c>
    </row>
    <row r="292" spans="1:24" ht="12.75" hidden="1" outlineLevel="1">
      <c r="A292" s="203" t="s">
        <v>2532</v>
      </c>
      <c r="C292" s="202" t="s">
        <v>2134</v>
      </c>
      <c r="D292" s="202" t="s">
        <v>2135</v>
      </c>
      <c r="E292" s="203">
        <v>0</v>
      </c>
      <c r="F292" s="203">
        <v>0</v>
      </c>
      <c r="G292" s="210">
        <f t="shared" si="64"/>
        <v>0</v>
      </c>
      <c r="H292" s="211">
        <v>0</v>
      </c>
      <c r="I292" s="211">
        <v>0</v>
      </c>
      <c r="J292" s="211">
        <v>0</v>
      </c>
      <c r="K292" s="211">
        <f t="shared" si="65"/>
        <v>0</v>
      </c>
      <c r="L292" s="211">
        <v>0</v>
      </c>
      <c r="M292" s="211">
        <v>0</v>
      </c>
      <c r="N292" s="211">
        <f t="shared" si="66"/>
        <v>0</v>
      </c>
      <c r="O292" s="210">
        <v>0</v>
      </c>
      <c r="P292" s="210">
        <v>0</v>
      </c>
      <c r="Q292" s="210">
        <v>0</v>
      </c>
      <c r="R292" s="210">
        <v>-1476884.86</v>
      </c>
      <c r="S292" s="210">
        <f t="shared" si="67"/>
        <v>-1476884.86</v>
      </c>
      <c r="T292" s="210">
        <f t="shared" si="68"/>
        <v>-1476884.86</v>
      </c>
      <c r="U292" s="203">
        <v>0</v>
      </c>
      <c r="V292" s="203">
        <f t="shared" si="69"/>
        <v>-1476884.86</v>
      </c>
      <c r="W292" s="202">
        <v>0</v>
      </c>
      <c r="X292" s="203">
        <f t="shared" si="70"/>
        <v>-1476884.86</v>
      </c>
    </row>
    <row r="293" spans="1:24" ht="12.75" hidden="1" outlineLevel="1">
      <c r="A293" s="203" t="s">
        <v>2533</v>
      </c>
      <c r="C293" s="202" t="s">
        <v>2136</v>
      </c>
      <c r="D293" s="202" t="s">
        <v>2137</v>
      </c>
      <c r="E293" s="203">
        <v>0</v>
      </c>
      <c r="F293" s="203">
        <v>895281.3</v>
      </c>
      <c r="G293" s="210">
        <f t="shared" si="64"/>
        <v>895281.3</v>
      </c>
      <c r="H293" s="211">
        <v>88545.6</v>
      </c>
      <c r="I293" s="211">
        <v>0</v>
      </c>
      <c r="J293" s="211">
        <v>0</v>
      </c>
      <c r="K293" s="211">
        <f t="shared" si="65"/>
        <v>0</v>
      </c>
      <c r="L293" s="211">
        <v>0</v>
      </c>
      <c r="M293" s="211">
        <v>0</v>
      </c>
      <c r="N293" s="211">
        <f t="shared" si="66"/>
        <v>0</v>
      </c>
      <c r="O293" s="210">
        <v>22084</v>
      </c>
      <c r="P293" s="210">
        <v>0</v>
      </c>
      <c r="Q293" s="210">
        <v>0</v>
      </c>
      <c r="R293" s="210">
        <v>0</v>
      </c>
      <c r="S293" s="210">
        <f t="shared" si="67"/>
        <v>22084</v>
      </c>
      <c r="T293" s="210">
        <f t="shared" si="68"/>
        <v>1005910.9</v>
      </c>
      <c r="U293" s="203">
        <v>0</v>
      </c>
      <c r="V293" s="203">
        <f t="shared" si="69"/>
        <v>1005910.9</v>
      </c>
      <c r="W293" s="202">
        <v>0</v>
      </c>
      <c r="X293" s="203">
        <f t="shared" si="70"/>
        <v>1005910.9</v>
      </c>
    </row>
    <row r="294" spans="1:24" ht="12.75" hidden="1" outlineLevel="1">
      <c r="A294" s="203" t="s">
        <v>2534</v>
      </c>
      <c r="C294" s="202" t="s">
        <v>2138</v>
      </c>
      <c r="D294" s="202" t="s">
        <v>2139</v>
      </c>
      <c r="E294" s="203">
        <v>0</v>
      </c>
      <c r="F294" s="203">
        <v>24568.04</v>
      </c>
      <c r="G294" s="210">
        <f t="shared" si="64"/>
        <v>24568.04</v>
      </c>
      <c r="H294" s="211">
        <v>0</v>
      </c>
      <c r="I294" s="211">
        <v>0</v>
      </c>
      <c r="J294" s="211">
        <v>0</v>
      </c>
      <c r="K294" s="211">
        <f t="shared" si="65"/>
        <v>0</v>
      </c>
      <c r="L294" s="211">
        <v>0</v>
      </c>
      <c r="M294" s="211">
        <v>0</v>
      </c>
      <c r="N294" s="211">
        <f t="shared" si="66"/>
        <v>0</v>
      </c>
      <c r="O294" s="210">
        <v>0</v>
      </c>
      <c r="P294" s="210">
        <v>0</v>
      </c>
      <c r="Q294" s="210">
        <v>0</v>
      </c>
      <c r="R294" s="210">
        <v>0</v>
      </c>
      <c r="S294" s="210">
        <f t="shared" si="67"/>
        <v>0</v>
      </c>
      <c r="T294" s="210">
        <f t="shared" si="68"/>
        <v>24568.04</v>
      </c>
      <c r="U294" s="203">
        <v>0</v>
      </c>
      <c r="V294" s="203">
        <f t="shared" si="69"/>
        <v>24568.04</v>
      </c>
      <c r="W294" s="202">
        <v>0</v>
      </c>
      <c r="X294" s="203">
        <f t="shared" si="70"/>
        <v>24568.04</v>
      </c>
    </row>
    <row r="295" spans="1:24" ht="12.75" hidden="1" outlineLevel="1">
      <c r="A295" s="203" t="s">
        <v>2535</v>
      </c>
      <c r="C295" s="202" t="s">
        <v>2140</v>
      </c>
      <c r="D295" s="202" t="s">
        <v>2141</v>
      </c>
      <c r="E295" s="203">
        <v>0</v>
      </c>
      <c r="F295" s="203">
        <v>17492.95</v>
      </c>
      <c r="G295" s="210">
        <f t="shared" si="64"/>
        <v>17492.95</v>
      </c>
      <c r="H295" s="211">
        <v>10461</v>
      </c>
      <c r="I295" s="211">
        <v>0</v>
      </c>
      <c r="J295" s="211">
        <v>0</v>
      </c>
      <c r="K295" s="211">
        <f t="shared" si="65"/>
        <v>0</v>
      </c>
      <c r="L295" s="211">
        <v>0</v>
      </c>
      <c r="M295" s="211">
        <v>0</v>
      </c>
      <c r="N295" s="211">
        <f t="shared" si="66"/>
        <v>0</v>
      </c>
      <c r="O295" s="210">
        <v>0</v>
      </c>
      <c r="P295" s="210">
        <v>0</v>
      </c>
      <c r="Q295" s="210">
        <v>0</v>
      </c>
      <c r="R295" s="210">
        <v>0</v>
      </c>
      <c r="S295" s="210">
        <f t="shared" si="67"/>
        <v>0</v>
      </c>
      <c r="T295" s="210">
        <f t="shared" si="68"/>
        <v>27953.95</v>
      </c>
      <c r="U295" s="203">
        <v>0</v>
      </c>
      <c r="V295" s="203">
        <f t="shared" si="69"/>
        <v>27953.95</v>
      </c>
      <c r="W295" s="202">
        <v>0</v>
      </c>
      <c r="X295" s="203">
        <f t="shared" si="70"/>
        <v>27953.95</v>
      </c>
    </row>
    <row r="296" spans="1:24" ht="12.75" hidden="1" outlineLevel="1">
      <c r="A296" s="203" t="s">
        <v>2536</v>
      </c>
      <c r="C296" s="202" t="s">
        <v>2142</v>
      </c>
      <c r="D296" s="202" t="s">
        <v>2143</v>
      </c>
      <c r="E296" s="203">
        <v>0</v>
      </c>
      <c r="F296" s="203">
        <v>6070</v>
      </c>
      <c r="G296" s="210">
        <f t="shared" si="64"/>
        <v>6070</v>
      </c>
      <c r="H296" s="211">
        <v>0</v>
      </c>
      <c r="I296" s="211">
        <v>0</v>
      </c>
      <c r="J296" s="211">
        <v>0</v>
      </c>
      <c r="K296" s="211">
        <f t="shared" si="65"/>
        <v>0</v>
      </c>
      <c r="L296" s="211">
        <v>0</v>
      </c>
      <c r="M296" s="211">
        <v>0</v>
      </c>
      <c r="N296" s="211">
        <f t="shared" si="66"/>
        <v>0</v>
      </c>
      <c r="O296" s="210">
        <v>0</v>
      </c>
      <c r="P296" s="210">
        <v>0</v>
      </c>
      <c r="Q296" s="210">
        <v>0</v>
      </c>
      <c r="R296" s="210">
        <v>0</v>
      </c>
      <c r="S296" s="210">
        <f t="shared" si="67"/>
        <v>0</v>
      </c>
      <c r="T296" s="210">
        <f t="shared" si="68"/>
        <v>6070</v>
      </c>
      <c r="U296" s="203">
        <v>0</v>
      </c>
      <c r="V296" s="203">
        <f t="shared" si="69"/>
        <v>6070</v>
      </c>
      <c r="W296" s="202">
        <v>0</v>
      </c>
      <c r="X296" s="203">
        <f t="shared" si="70"/>
        <v>6070</v>
      </c>
    </row>
    <row r="297" spans="1:24" ht="12.75" hidden="1" outlineLevel="1">
      <c r="A297" s="203" t="s">
        <v>2537</v>
      </c>
      <c r="C297" s="202" t="s">
        <v>2144</v>
      </c>
      <c r="D297" s="202" t="s">
        <v>2145</v>
      </c>
      <c r="E297" s="203">
        <v>0</v>
      </c>
      <c r="F297" s="203">
        <v>249595.06</v>
      </c>
      <c r="G297" s="210">
        <f t="shared" si="64"/>
        <v>249595.06</v>
      </c>
      <c r="H297" s="211">
        <v>26194.8</v>
      </c>
      <c r="I297" s="211">
        <v>0</v>
      </c>
      <c r="J297" s="211">
        <v>0</v>
      </c>
      <c r="K297" s="211">
        <f t="shared" si="65"/>
        <v>0</v>
      </c>
      <c r="L297" s="211">
        <v>0</v>
      </c>
      <c r="M297" s="211">
        <v>0</v>
      </c>
      <c r="N297" s="211">
        <f t="shared" si="66"/>
        <v>0</v>
      </c>
      <c r="O297" s="210">
        <v>0</v>
      </c>
      <c r="P297" s="210">
        <v>0</v>
      </c>
      <c r="Q297" s="210">
        <v>0</v>
      </c>
      <c r="R297" s="210">
        <v>0</v>
      </c>
      <c r="S297" s="210">
        <f t="shared" si="67"/>
        <v>0</v>
      </c>
      <c r="T297" s="210">
        <f t="shared" si="68"/>
        <v>275789.86</v>
      </c>
      <c r="U297" s="203">
        <v>0</v>
      </c>
      <c r="V297" s="203">
        <f t="shared" si="69"/>
        <v>275789.86</v>
      </c>
      <c r="W297" s="202">
        <v>0</v>
      </c>
      <c r="X297" s="203">
        <f t="shared" si="70"/>
        <v>275789.86</v>
      </c>
    </row>
    <row r="298" spans="1:24" ht="12.75" hidden="1" outlineLevel="1">
      <c r="A298" s="203" t="s">
        <v>2538</v>
      </c>
      <c r="C298" s="202" t="s">
        <v>2146</v>
      </c>
      <c r="D298" s="202" t="s">
        <v>2147</v>
      </c>
      <c r="E298" s="203">
        <v>0</v>
      </c>
      <c r="F298" s="203">
        <v>57020</v>
      </c>
      <c r="G298" s="210">
        <f t="shared" si="64"/>
        <v>57020</v>
      </c>
      <c r="H298" s="211">
        <v>0</v>
      </c>
      <c r="I298" s="211">
        <v>0</v>
      </c>
      <c r="J298" s="211">
        <v>0</v>
      </c>
      <c r="K298" s="211">
        <f t="shared" si="65"/>
        <v>0</v>
      </c>
      <c r="L298" s="211">
        <v>0</v>
      </c>
      <c r="M298" s="211">
        <v>0</v>
      </c>
      <c r="N298" s="211">
        <f t="shared" si="66"/>
        <v>0</v>
      </c>
      <c r="O298" s="210">
        <v>0</v>
      </c>
      <c r="P298" s="210">
        <v>0</v>
      </c>
      <c r="Q298" s="210">
        <v>0</v>
      </c>
      <c r="R298" s="210">
        <v>0</v>
      </c>
      <c r="S298" s="210">
        <f t="shared" si="67"/>
        <v>0</v>
      </c>
      <c r="T298" s="210">
        <f t="shared" si="68"/>
        <v>57020</v>
      </c>
      <c r="U298" s="203">
        <v>0</v>
      </c>
      <c r="V298" s="203">
        <f t="shared" si="69"/>
        <v>57020</v>
      </c>
      <c r="W298" s="202">
        <v>0</v>
      </c>
      <c r="X298" s="203">
        <f t="shared" si="70"/>
        <v>57020</v>
      </c>
    </row>
    <row r="299" spans="1:24" ht="12.75" hidden="1" outlineLevel="1">
      <c r="A299" s="203" t="s">
        <v>2539</v>
      </c>
      <c r="C299" s="202" t="s">
        <v>2148</v>
      </c>
      <c r="D299" s="202" t="s">
        <v>2149</v>
      </c>
      <c r="E299" s="203">
        <v>0</v>
      </c>
      <c r="F299" s="203">
        <v>0</v>
      </c>
      <c r="G299" s="210">
        <f t="shared" si="64"/>
        <v>0</v>
      </c>
      <c r="H299" s="211">
        <v>793.37</v>
      </c>
      <c r="I299" s="211">
        <v>0</v>
      </c>
      <c r="J299" s="211">
        <v>0</v>
      </c>
      <c r="K299" s="211">
        <f t="shared" si="65"/>
        <v>0</v>
      </c>
      <c r="L299" s="211">
        <v>0</v>
      </c>
      <c r="M299" s="211">
        <v>0</v>
      </c>
      <c r="N299" s="211">
        <f t="shared" si="66"/>
        <v>0</v>
      </c>
      <c r="O299" s="210">
        <v>0</v>
      </c>
      <c r="P299" s="210">
        <v>0</v>
      </c>
      <c r="Q299" s="210">
        <v>0</v>
      </c>
      <c r="R299" s="210">
        <v>0</v>
      </c>
      <c r="S299" s="210">
        <f t="shared" si="67"/>
        <v>0</v>
      </c>
      <c r="T299" s="210">
        <f t="shared" si="68"/>
        <v>793.37</v>
      </c>
      <c r="U299" s="203">
        <v>0</v>
      </c>
      <c r="V299" s="203">
        <f t="shared" si="69"/>
        <v>793.37</v>
      </c>
      <c r="W299" s="202">
        <v>0</v>
      </c>
      <c r="X299" s="203">
        <f t="shared" si="70"/>
        <v>793.37</v>
      </c>
    </row>
    <row r="300" spans="1:24" ht="12.75" hidden="1" outlineLevel="1">
      <c r="A300" s="203" t="s">
        <v>2540</v>
      </c>
      <c r="C300" s="202" t="s">
        <v>2150</v>
      </c>
      <c r="D300" s="202" t="s">
        <v>2151</v>
      </c>
      <c r="E300" s="203">
        <v>0</v>
      </c>
      <c r="F300" s="203">
        <v>1515195.56</v>
      </c>
      <c r="G300" s="210">
        <f t="shared" si="64"/>
        <v>1515195.56</v>
      </c>
      <c r="H300" s="211">
        <v>1470983.64</v>
      </c>
      <c r="I300" s="211">
        <v>0</v>
      </c>
      <c r="J300" s="211">
        <v>0</v>
      </c>
      <c r="K300" s="211">
        <f t="shared" si="65"/>
        <v>0</v>
      </c>
      <c r="L300" s="211">
        <v>0</v>
      </c>
      <c r="M300" s="211">
        <v>0</v>
      </c>
      <c r="N300" s="211">
        <f t="shared" si="66"/>
        <v>0</v>
      </c>
      <c r="O300" s="210">
        <v>0</v>
      </c>
      <c r="P300" s="210">
        <v>0</v>
      </c>
      <c r="Q300" s="210">
        <v>0</v>
      </c>
      <c r="R300" s="210">
        <v>0</v>
      </c>
      <c r="S300" s="210">
        <f t="shared" si="67"/>
        <v>0</v>
      </c>
      <c r="T300" s="210">
        <f t="shared" si="68"/>
        <v>2986179.2</v>
      </c>
      <c r="U300" s="203">
        <v>0</v>
      </c>
      <c r="V300" s="203">
        <f t="shared" si="69"/>
        <v>2986179.2</v>
      </c>
      <c r="W300" s="202">
        <v>0</v>
      </c>
      <c r="X300" s="203">
        <f t="shared" si="70"/>
        <v>2986179.2</v>
      </c>
    </row>
    <row r="301" spans="1:24" ht="12.75" hidden="1" outlineLevel="1">
      <c r="A301" s="203" t="s">
        <v>2541</v>
      </c>
      <c r="C301" s="202" t="s">
        <v>2152</v>
      </c>
      <c r="D301" s="202" t="s">
        <v>2153</v>
      </c>
      <c r="E301" s="203">
        <v>0</v>
      </c>
      <c r="F301" s="203">
        <v>0</v>
      </c>
      <c r="G301" s="210">
        <f t="shared" si="64"/>
        <v>0</v>
      </c>
      <c r="H301" s="211">
        <v>0</v>
      </c>
      <c r="I301" s="211">
        <v>0</v>
      </c>
      <c r="J301" s="211">
        <v>0</v>
      </c>
      <c r="K301" s="211">
        <f t="shared" si="65"/>
        <v>0</v>
      </c>
      <c r="L301" s="211">
        <v>0</v>
      </c>
      <c r="M301" s="211">
        <v>0</v>
      </c>
      <c r="N301" s="211">
        <f t="shared" si="66"/>
        <v>0</v>
      </c>
      <c r="O301" s="210">
        <v>48450.37</v>
      </c>
      <c r="P301" s="210">
        <v>0</v>
      </c>
      <c r="Q301" s="210">
        <v>0</v>
      </c>
      <c r="R301" s="210">
        <v>0</v>
      </c>
      <c r="S301" s="210">
        <f t="shared" si="67"/>
        <v>48450.37</v>
      </c>
      <c r="T301" s="210">
        <f t="shared" si="68"/>
        <v>48450.37</v>
      </c>
      <c r="U301" s="203">
        <v>0</v>
      </c>
      <c r="V301" s="203">
        <f t="shared" si="69"/>
        <v>48450.37</v>
      </c>
      <c r="W301" s="202">
        <v>0</v>
      </c>
      <c r="X301" s="203">
        <f t="shared" si="70"/>
        <v>48450.37</v>
      </c>
    </row>
    <row r="302" spans="1:24" ht="12.75" hidden="1" outlineLevel="1">
      <c r="A302" s="203" t="s">
        <v>2542</v>
      </c>
      <c r="C302" s="202" t="s">
        <v>2154</v>
      </c>
      <c r="D302" s="202" t="s">
        <v>2155</v>
      </c>
      <c r="E302" s="203">
        <v>0</v>
      </c>
      <c r="F302" s="203">
        <v>27819.02</v>
      </c>
      <c r="G302" s="210">
        <f t="shared" si="64"/>
        <v>27819.02</v>
      </c>
      <c r="H302" s="211">
        <v>53708</v>
      </c>
      <c r="I302" s="211">
        <v>0</v>
      </c>
      <c r="J302" s="211">
        <v>0</v>
      </c>
      <c r="K302" s="211">
        <f t="shared" si="65"/>
        <v>0</v>
      </c>
      <c r="L302" s="211">
        <v>0</v>
      </c>
      <c r="M302" s="211">
        <v>0</v>
      </c>
      <c r="N302" s="211">
        <f t="shared" si="66"/>
        <v>0</v>
      </c>
      <c r="O302" s="210">
        <v>35126.93</v>
      </c>
      <c r="P302" s="210">
        <v>0</v>
      </c>
      <c r="Q302" s="210">
        <v>0</v>
      </c>
      <c r="R302" s="210">
        <v>0</v>
      </c>
      <c r="S302" s="210">
        <f t="shared" si="67"/>
        <v>35126.93</v>
      </c>
      <c r="T302" s="210">
        <f t="shared" si="68"/>
        <v>116653.95000000001</v>
      </c>
      <c r="U302" s="203">
        <v>0</v>
      </c>
      <c r="V302" s="203">
        <f t="shared" si="69"/>
        <v>116653.95000000001</v>
      </c>
      <c r="W302" s="202">
        <v>0</v>
      </c>
      <c r="X302" s="203">
        <f t="shared" si="70"/>
        <v>116653.95000000001</v>
      </c>
    </row>
    <row r="303" spans="1:24" ht="12.75" hidden="1" outlineLevel="1">
      <c r="A303" s="203" t="s">
        <v>2543</v>
      </c>
      <c r="C303" s="202" t="s">
        <v>2156</v>
      </c>
      <c r="D303" s="202" t="s">
        <v>2157</v>
      </c>
      <c r="E303" s="203">
        <v>0</v>
      </c>
      <c r="F303" s="203">
        <v>0</v>
      </c>
      <c r="G303" s="210">
        <f t="shared" si="64"/>
        <v>0</v>
      </c>
      <c r="H303" s="211">
        <v>0</v>
      </c>
      <c r="I303" s="211">
        <v>0</v>
      </c>
      <c r="J303" s="211">
        <v>0</v>
      </c>
      <c r="K303" s="211">
        <f t="shared" si="65"/>
        <v>0</v>
      </c>
      <c r="L303" s="211">
        <v>0</v>
      </c>
      <c r="M303" s="211">
        <v>0</v>
      </c>
      <c r="N303" s="211">
        <f t="shared" si="66"/>
        <v>0</v>
      </c>
      <c r="O303" s="210">
        <v>4062.5</v>
      </c>
      <c r="P303" s="210">
        <v>0</v>
      </c>
      <c r="Q303" s="210">
        <v>0</v>
      </c>
      <c r="R303" s="210">
        <v>0</v>
      </c>
      <c r="S303" s="210">
        <f t="shared" si="67"/>
        <v>4062.5</v>
      </c>
      <c r="T303" s="210">
        <f t="shared" si="68"/>
        <v>4062.5</v>
      </c>
      <c r="U303" s="203">
        <v>0</v>
      </c>
      <c r="V303" s="203">
        <f t="shared" si="69"/>
        <v>4062.5</v>
      </c>
      <c r="W303" s="202">
        <v>0</v>
      </c>
      <c r="X303" s="203">
        <f t="shared" si="70"/>
        <v>4062.5</v>
      </c>
    </row>
    <row r="304" spans="1:24" ht="12.75" hidden="1" outlineLevel="1">
      <c r="A304" s="203" t="s">
        <v>2544</v>
      </c>
      <c r="C304" s="202" t="s">
        <v>2158</v>
      </c>
      <c r="D304" s="202" t="s">
        <v>2159</v>
      </c>
      <c r="E304" s="203">
        <v>0</v>
      </c>
      <c r="F304" s="203">
        <v>0</v>
      </c>
      <c r="G304" s="210">
        <f t="shared" si="64"/>
        <v>0</v>
      </c>
      <c r="H304" s="211">
        <v>0</v>
      </c>
      <c r="I304" s="211">
        <v>0</v>
      </c>
      <c r="J304" s="211">
        <v>0</v>
      </c>
      <c r="K304" s="211">
        <f t="shared" si="65"/>
        <v>0</v>
      </c>
      <c r="L304" s="211">
        <v>0</v>
      </c>
      <c r="M304" s="211">
        <v>0</v>
      </c>
      <c r="N304" s="211">
        <f t="shared" si="66"/>
        <v>0</v>
      </c>
      <c r="O304" s="210">
        <v>33612.5</v>
      </c>
      <c r="P304" s="210">
        <v>0</v>
      </c>
      <c r="Q304" s="210">
        <v>0</v>
      </c>
      <c r="R304" s="210">
        <v>0</v>
      </c>
      <c r="S304" s="210">
        <f t="shared" si="67"/>
        <v>33612.5</v>
      </c>
      <c r="T304" s="210">
        <f t="shared" si="68"/>
        <v>33612.5</v>
      </c>
      <c r="U304" s="203">
        <v>0</v>
      </c>
      <c r="V304" s="203">
        <f t="shared" si="69"/>
        <v>33612.5</v>
      </c>
      <c r="W304" s="202">
        <v>0</v>
      </c>
      <c r="X304" s="203">
        <f t="shared" si="70"/>
        <v>33612.5</v>
      </c>
    </row>
    <row r="305" spans="1:24" ht="12.75" hidden="1" outlineLevel="1">
      <c r="A305" s="203" t="s">
        <v>2545</v>
      </c>
      <c r="C305" s="202" t="s">
        <v>1504</v>
      </c>
      <c r="D305" s="202" t="s">
        <v>2160</v>
      </c>
      <c r="E305" s="203">
        <v>0</v>
      </c>
      <c r="F305" s="203">
        <v>0</v>
      </c>
      <c r="G305" s="210">
        <f t="shared" si="64"/>
        <v>0</v>
      </c>
      <c r="H305" s="211">
        <v>0</v>
      </c>
      <c r="I305" s="211">
        <v>0</v>
      </c>
      <c r="J305" s="211">
        <v>0</v>
      </c>
      <c r="K305" s="211">
        <f t="shared" si="65"/>
        <v>0</v>
      </c>
      <c r="L305" s="211">
        <v>0</v>
      </c>
      <c r="M305" s="211">
        <v>0</v>
      </c>
      <c r="N305" s="211">
        <f t="shared" si="66"/>
        <v>0</v>
      </c>
      <c r="O305" s="210">
        <v>899058.29</v>
      </c>
      <c r="P305" s="210">
        <v>0</v>
      </c>
      <c r="Q305" s="210">
        <v>0</v>
      </c>
      <c r="R305" s="210">
        <v>0</v>
      </c>
      <c r="S305" s="210">
        <f t="shared" si="67"/>
        <v>899058.29</v>
      </c>
      <c r="T305" s="210">
        <f t="shared" si="68"/>
        <v>899058.29</v>
      </c>
      <c r="U305" s="203">
        <v>0</v>
      </c>
      <c r="V305" s="203">
        <f t="shared" si="69"/>
        <v>899058.29</v>
      </c>
      <c r="W305" s="202">
        <v>0</v>
      </c>
      <c r="X305" s="203">
        <f t="shared" si="70"/>
        <v>899058.29</v>
      </c>
    </row>
    <row r="306" spans="1:24" ht="12.75" hidden="1" outlineLevel="1">
      <c r="A306" s="203" t="s">
        <v>2546</v>
      </c>
      <c r="C306" s="202" t="s">
        <v>2161</v>
      </c>
      <c r="D306" s="202" t="s">
        <v>2162</v>
      </c>
      <c r="E306" s="203">
        <v>0</v>
      </c>
      <c r="F306" s="203">
        <v>33828.75</v>
      </c>
      <c r="G306" s="210">
        <f t="shared" si="64"/>
        <v>33828.75</v>
      </c>
      <c r="H306" s="211">
        <v>0</v>
      </c>
      <c r="I306" s="211">
        <v>0</v>
      </c>
      <c r="J306" s="211">
        <v>0</v>
      </c>
      <c r="K306" s="211">
        <f t="shared" si="65"/>
        <v>0</v>
      </c>
      <c r="L306" s="211">
        <v>0</v>
      </c>
      <c r="M306" s="211">
        <v>0</v>
      </c>
      <c r="N306" s="211">
        <f t="shared" si="66"/>
        <v>0</v>
      </c>
      <c r="O306" s="210">
        <v>15302024.23</v>
      </c>
      <c r="P306" s="210">
        <v>8915370.81</v>
      </c>
      <c r="Q306" s="210">
        <v>0</v>
      </c>
      <c r="R306" s="210">
        <v>0</v>
      </c>
      <c r="S306" s="210">
        <f t="shared" si="67"/>
        <v>24217395.04</v>
      </c>
      <c r="T306" s="210">
        <f t="shared" si="68"/>
        <v>24251223.79</v>
      </c>
      <c r="U306" s="203">
        <v>0</v>
      </c>
      <c r="V306" s="203">
        <f t="shared" si="69"/>
        <v>24251223.79</v>
      </c>
      <c r="W306" s="202">
        <v>0</v>
      </c>
      <c r="X306" s="203">
        <f t="shared" si="70"/>
        <v>24251223.79</v>
      </c>
    </row>
    <row r="307" spans="1:24" ht="12.75" hidden="1" outlineLevel="1">
      <c r="A307" s="203" t="s">
        <v>2547</v>
      </c>
      <c r="C307" s="202" t="s">
        <v>2163</v>
      </c>
      <c r="D307" s="202" t="s">
        <v>2164</v>
      </c>
      <c r="E307" s="203">
        <v>0</v>
      </c>
      <c r="F307" s="203">
        <v>0</v>
      </c>
      <c r="G307" s="210">
        <f t="shared" si="64"/>
        <v>0</v>
      </c>
      <c r="H307" s="211">
        <v>0</v>
      </c>
      <c r="I307" s="211">
        <v>0</v>
      </c>
      <c r="J307" s="211">
        <v>0</v>
      </c>
      <c r="K307" s="211">
        <f t="shared" si="65"/>
        <v>0</v>
      </c>
      <c r="L307" s="211">
        <v>0</v>
      </c>
      <c r="M307" s="211">
        <v>0</v>
      </c>
      <c r="N307" s="211">
        <f t="shared" si="66"/>
        <v>0</v>
      </c>
      <c r="O307" s="210">
        <v>162203.18</v>
      </c>
      <c r="P307" s="210">
        <v>0</v>
      </c>
      <c r="Q307" s="210">
        <v>0</v>
      </c>
      <c r="R307" s="210">
        <v>0</v>
      </c>
      <c r="S307" s="210">
        <f t="shared" si="67"/>
        <v>162203.18</v>
      </c>
      <c r="T307" s="210">
        <f t="shared" si="68"/>
        <v>162203.18</v>
      </c>
      <c r="U307" s="203">
        <v>0</v>
      </c>
      <c r="V307" s="203">
        <f t="shared" si="69"/>
        <v>162203.18</v>
      </c>
      <c r="W307" s="202">
        <v>0</v>
      </c>
      <c r="X307" s="203">
        <f t="shared" si="70"/>
        <v>162203.18</v>
      </c>
    </row>
    <row r="308" spans="1:24" ht="12.75" hidden="1" outlineLevel="1">
      <c r="A308" s="203" t="s">
        <v>2548</v>
      </c>
      <c r="C308" s="202" t="s">
        <v>2165</v>
      </c>
      <c r="D308" s="202" t="s">
        <v>2166</v>
      </c>
      <c r="E308" s="203">
        <v>0</v>
      </c>
      <c r="F308" s="203">
        <v>5197.85</v>
      </c>
      <c r="G308" s="210">
        <f t="shared" si="64"/>
        <v>5197.85</v>
      </c>
      <c r="H308" s="211">
        <v>0</v>
      </c>
      <c r="I308" s="211">
        <v>0</v>
      </c>
      <c r="J308" s="211">
        <v>0</v>
      </c>
      <c r="K308" s="211">
        <f t="shared" si="65"/>
        <v>0</v>
      </c>
      <c r="L308" s="211">
        <v>0</v>
      </c>
      <c r="M308" s="211">
        <v>0</v>
      </c>
      <c r="N308" s="211">
        <f t="shared" si="66"/>
        <v>0</v>
      </c>
      <c r="O308" s="210">
        <v>0</v>
      </c>
      <c r="P308" s="210">
        <v>0</v>
      </c>
      <c r="Q308" s="210">
        <v>0</v>
      </c>
      <c r="R308" s="210">
        <v>0</v>
      </c>
      <c r="S308" s="210">
        <f t="shared" si="67"/>
        <v>0</v>
      </c>
      <c r="T308" s="210">
        <f t="shared" si="68"/>
        <v>5197.85</v>
      </c>
      <c r="U308" s="203">
        <v>0</v>
      </c>
      <c r="V308" s="203">
        <f t="shared" si="69"/>
        <v>5197.85</v>
      </c>
      <c r="W308" s="202">
        <v>0</v>
      </c>
      <c r="X308" s="203">
        <f t="shared" si="70"/>
        <v>5197.85</v>
      </c>
    </row>
    <row r="309" spans="1:25" ht="12.75" collapsed="1">
      <c r="A309" s="205" t="s">
        <v>2549</v>
      </c>
      <c r="B309" s="204"/>
      <c r="C309" s="205" t="s">
        <v>2167</v>
      </c>
      <c r="D309" s="206"/>
      <c r="E309" s="183">
        <v>0</v>
      </c>
      <c r="F309" s="183">
        <v>2832068.53</v>
      </c>
      <c r="G309" s="101">
        <f>E309+F309</f>
        <v>2832068.53</v>
      </c>
      <c r="H309" s="101">
        <v>1650686.41</v>
      </c>
      <c r="I309" s="101">
        <v>0</v>
      </c>
      <c r="J309" s="101">
        <v>0</v>
      </c>
      <c r="K309" s="101">
        <f>J309+I309</f>
        <v>0</v>
      </c>
      <c r="L309" s="101">
        <v>0</v>
      </c>
      <c r="M309" s="101">
        <v>0</v>
      </c>
      <c r="N309" s="101">
        <f>L309+M309</f>
        <v>0</v>
      </c>
      <c r="O309" s="101">
        <v>16506622</v>
      </c>
      <c r="P309" s="101">
        <v>8915370.81</v>
      </c>
      <c r="Q309" s="101">
        <v>179981</v>
      </c>
      <c r="R309" s="101">
        <v>-30246794.009999998</v>
      </c>
      <c r="S309" s="101">
        <f>O309+P309+Q309+R309</f>
        <v>-4644820.1999999955</v>
      </c>
      <c r="T309" s="101">
        <f>G309+H309+K309+N309+S309</f>
        <v>-162065.25999999605</v>
      </c>
      <c r="U309" s="183">
        <v>0</v>
      </c>
      <c r="V309" s="183">
        <f>T309+U309</f>
        <v>-162065.25999999605</v>
      </c>
      <c r="W309" s="183">
        <v>0</v>
      </c>
      <c r="X309" s="183">
        <f>V309+W309</f>
        <v>-162065.25999999605</v>
      </c>
      <c r="Y309" s="205"/>
    </row>
    <row r="310" spans="1:24" ht="12.75" hidden="1" outlineLevel="1">
      <c r="A310" s="203" t="s">
        <v>2550</v>
      </c>
      <c r="C310" s="202" t="s">
        <v>2168</v>
      </c>
      <c r="D310" s="202" t="s">
        <v>2169</v>
      </c>
      <c r="E310" s="203">
        <v>0</v>
      </c>
      <c r="F310" s="203">
        <v>0</v>
      </c>
      <c r="G310" s="210">
        <f>E310+F310</f>
        <v>0</v>
      </c>
      <c r="H310" s="211">
        <v>0</v>
      </c>
      <c r="I310" s="211">
        <v>0</v>
      </c>
      <c r="J310" s="211">
        <v>0</v>
      </c>
      <c r="K310" s="211">
        <f>J310+I310</f>
        <v>0</v>
      </c>
      <c r="L310" s="211">
        <v>0</v>
      </c>
      <c r="M310" s="211">
        <v>0</v>
      </c>
      <c r="N310" s="211">
        <f>L310+M310</f>
        <v>0</v>
      </c>
      <c r="O310" s="210">
        <v>0</v>
      </c>
      <c r="P310" s="210">
        <v>0</v>
      </c>
      <c r="Q310" s="210">
        <v>0</v>
      </c>
      <c r="R310" s="210">
        <v>4606458.68</v>
      </c>
      <c r="S310" s="210">
        <f>O310+P310+Q310+R310</f>
        <v>4606458.68</v>
      </c>
      <c r="T310" s="210">
        <f>G310+H310+K310+N310+S310</f>
        <v>4606458.68</v>
      </c>
      <c r="U310" s="203">
        <v>0</v>
      </c>
      <c r="V310" s="203">
        <f>T310+U310</f>
        <v>4606458.68</v>
      </c>
      <c r="W310" s="202">
        <v>0</v>
      </c>
      <c r="X310" s="203">
        <f>V310+W310</f>
        <v>4606458.68</v>
      </c>
    </row>
    <row r="311" spans="1:24" ht="12.75" hidden="1" outlineLevel="1">
      <c r="A311" s="203" t="s">
        <v>2551</v>
      </c>
      <c r="C311" s="202" t="s">
        <v>2170</v>
      </c>
      <c r="D311" s="202" t="s">
        <v>2171</v>
      </c>
      <c r="E311" s="203">
        <v>0</v>
      </c>
      <c r="F311" s="203">
        <v>0</v>
      </c>
      <c r="G311" s="210">
        <f>E311+F311</f>
        <v>0</v>
      </c>
      <c r="H311" s="211">
        <v>0</v>
      </c>
      <c r="I311" s="211">
        <v>0</v>
      </c>
      <c r="J311" s="211">
        <v>0</v>
      </c>
      <c r="K311" s="211">
        <f>J311+I311</f>
        <v>0</v>
      </c>
      <c r="L311" s="211">
        <v>0</v>
      </c>
      <c r="M311" s="211">
        <v>0</v>
      </c>
      <c r="N311" s="211">
        <f>L311+M311</f>
        <v>0</v>
      </c>
      <c r="O311" s="210">
        <v>0</v>
      </c>
      <c r="P311" s="210">
        <v>0</v>
      </c>
      <c r="Q311" s="210">
        <v>0</v>
      </c>
      <c r="R311" s="210">
        <v>1144440.04</v>
      </c>
      <c r="S311" s="210">
        <f>O311+P311+Q311+R311</f>
        <v>1144440.04</v>
      </c>
      <c r="T311" s="210">
        <f>G311+H311+K311+N311+S311</f>
        <v>1144440.04</v>
      </c>
      <c r="U311" s="203">
        <v>0</v>
      </c>
      <c r="V311" s="203">
        <f>T311+U311</f>
        <v>1144440.04</v>
      </c>
      <c r="W311" s="202">
        <v>0</v>
      </c>
      <c r="X311" s="203">
        <f>V311+W311</f>
        <v>1144440.04</v>
      </c>
    </row>
    <row r="312" spans="1:24" ht="12.75" hidden="1" outlineLevel="1">
      <c r="A312" s="203" t="s">
        <v>2552</v>
      </c>
      <c r="C312" s="202" t="s">
        <v>2172</v>
      </c>
      <c r="D312" s="202" t="s">
        <v>2173</v>
      </c>
      <c r="E312" s="203">
        <v>0</v>
      </c>
      <c r="F312" s="203">
        <v>0</v>
      </c>
      <c r="G312" s="210">
        <f>E312+F312</f>
        <v>0</v>
      </c>
      <c r="H312" s="211">
        <v>0</v>
      </c>
      <c r="I312" s="211">
        <v>0</v>
      </c>
      <c r="J312" s="211">
        <v>0</v>
      </c>
      <c r="K312" s="211">
        <f>J312+I312</f>
        <v>0</v>
      </c>
      <c r="L312" s="211">
        <v>0</v>
      </c>
      <c r="M312" s="211">
        <v>0</v>
      </c>
      <c r="N312" s="211">
        <f>L312+M312</f>
        <v>0</v>
      </c>
      <c r="O312" s="210">
        <v>0</v>
      </c>
      <c r="P312" s="210">
        <v>0</v>
      </c>
      <c r="Q312" s="210">
        <v>0</v>
      </c>
      <c r="R312" s="210">
        <v>408291.35</v>
      </c>
      <c r="S312" s="210">
        <f>O312+P312+Q312+R312</f>
        <v>408291.35</v>
      </c>
      <c r="T312" s="210">
        <f>G312+H312+K312+N312+S312</f>
        <v>408291.35</v>
      </c>
      <c r="U312" s="203">
        <v>0</v>
      </c>
      <c r="V312" s="203">
        <f>T312+U312</f>
        <v>408291.35</v>
      </c>
      <c r="W312" s="202">
        <v>0</v>
      </c>
      <c r="X312" s="203">
        <f>V312+W312</f>
        <v>408291.35</v>
      </c>
    </row>
    <row r="313" spans="1:25" ht="12.75" collapsed="1">
      <c r="A313" s="205" t="s">
        <v>2553</v>
      </c>
      <c r="B313" s="204"/>
      <c r="C313" s="205" t="s">
        <v>1271</v>
      </c>
      <c r="D313" s="206"/>
      <c r="E313" s="183">
        <v>0</v>
      </c>
      <c r="F313" s="183">
        <v>0</v>
      </c>
      <c r="G313" s="101">
        <f>E313+F313</f>
        <v>0</v>
      </c>
      <c r="H313" s="101">
        <v>0</v>
      </c>
      <c r="I313" s="101">
        <v>0</v>
      </c>
      <c r="J313" s="101">
        <v>0</v>
      </c>
      <c r="K313" s="101">
        <f>J313+I313</f>
        <v>0</v>
      </c>
      <c r="L313" s="101">
        <v>0</v>
      </c>
      <c r="M313" s="101">
        <v>0</v>
      </c>
      <c r="N313" s="101">
        <f>L313+M313</f>
        <v>0</v>
      </c>
      <c r="O313" s="101">
        <v>0</v>
      </c>
      <c r="P313" s="101">
        <v>0</v>
      </c>
      <c r="Q313" s="101">
        <v>0</v>
      </c>
      <c r="R313" s="101">
        <v>6159190.069999999</v>
      </c>
      <c r="S313" s="101">
        <f>O313+P313+Q313+R313</f>
        <v>6159190.069999999</v>
      </c>
      <c r="T313" s="101">
        <f>G313+H313+K313+N313+S313</f>
        <v>6159190.069999999</v>
      </c>
      <c r="U313" s="183">
        <v>0</v>
      </c>
      <c r="V313" s="183">
        <f>T313+U313</f>
        <v>6159190.069999999</v>
      </c>
      <c r="W313" s="183">
        <v>0</v>
      </c>
      <c r="X313" s="183">
        <f>V313+W313</f>
        <v>6159190.069999999</v>
      </c>
      <c r="Y313" s="205"/>
    </row>
    <row r="314" spans="1:25" ht="15.75">
      <c r="A314" s="225"/>
      <c r="B314" s="208"/>
      <c r="C314" s="201" t="s">
        <v>1272</v>
      </c>
      <c r="D314" s="64"/>
      <c r="E314" s="151">
        <f>E82+E103+E285+E287+E313+E309</f>
        <v>0</v>
      </c>
      <c r="F314" s="151">
        <f aca="true" t="shared" si="71" ref="F314:X314">F82+F103+F285+F287+F313+F309</f>
        <v>118180479.95999995</v>
      </c>
      <c r="G314" s="103">
        <f t="shared" si="71"/>
        <v>118180479.95999995</v>
      </c>
      <c r="H314" s="103">
        <f t="shared" si="71"/>
        <v>20625976.340000007</v>
      </c>
      <c r="I314" s="103">
        <f t="shared" si="71"/>
        <v>651.5</v>
      </c>
      <c r="J314" s="103">
        <f t="shared" si="71"/>
        <v>-65522.51</v>
      </c>
      <c r="K314" s="103">
        <f t="shared" si="71"/>
        <v>-64871.01</v>
      </c>
      <c r="L314" s="103">
        <f t="shared" si="71"/>
        <v>0</v>
      </c>
      <c r="M314" s="103">
        <f t="shared" si="71"/>
        <v>-38752.93</v>
      </c>
      <c r="N314" s="103">
        <f t="shared" si="71"/>
        <v>-38752.93</v>
      </c>
      <c r="O314" s="103">
        <f t="shared" si="71"/>
        <v>17881770.99</v>
      </c>
      <c r="P314" s="103">
        <f t="shared" si="71"/>
        <v>8944593.71</v>
      </c>
      <c r="Q314" s="103">
        <f t="shared" si="71"/>
        <v>179981</v>
      </c>
      <c r="R314" s="103">
        <f t="shared" si="71"/>
        <v>-23797021.979999997</v>
      </c>
      <c r="S314" s="103">
        <f t="shared" si="71"/>
        <v>3209323.7200000035</v>
      </c>
      <c r="T314" s="103">
        <f t="shared" si="71"/>
        <v>141912156.07999995</v>
      </c>
      <c r="U314" s="151">
        <f t="shared" si="71"/>
        <v>0</v>
      </c>
      <c r="V314" s="151">
        <f t="shared" si="71"/>
        <v>141912156.07999995</v>
      </c>
      <c r="W314" s="151">
        <f t="shared" si="71"/>
        <v>43778276.64</v>
      </c>
      <c r="X314" s="151">
        <f t="shared" si="71"/>
        <v>185690432.71999997</v>
      </c>
      <c r="Y314" s="223"/>
    </row>
    <row r="315" spans="2:24" ht="12.75">
      <c r="B315" s="208"/>
      <c r="C315" s="209"/>
      <c r="D315" s="73"/>
      <c r="E315" s="183"/>
      <c r="F315" s="183"/>
      <c r="G315" s="101"/>
      <c r="H315" s="101"/>
      <c r="I315" s="101"/>
      <c r="J315" s="101"/>
      <c r="K315" s="101"/>
      <c r="L315" s="101"/>
      <c r="M315" s="101"/>
      <c r="N315" s="101"/>
      <c r="O315" s="101"/>
      <c r="P315" s="101"/>
      <c r="Q315" s="101"/>
      <c r="R315" s="101"/>
      <c r="S315" s="101"/>
      <c r="T315" s="101"/>
      <c r="U315" s="183"/>
      <c r="V315" s="183"/>
      <c r="W315" s="183"/>
      <c r="X315" s="183"/>
    </row>
    <row r="316" spans="1:25" ht="15">
      <c r="A316" s="223"/>
      <c r="B316" s="208" t="s">
        <v>2174</v>
      </c>
      <c r="C316" s="209"/>
      <c r="D316" s="73"/>
      <c r="E316" s="183"/>
      <c r="F316" s="183"/>
      <c r="G316" s="101"/>
      <c r="H316" s="101"/>
      <c r="I316" s="101"/>
      <c r="J316" s="101"/>
      <c r="K316" s="101"/>
      <c r="L316" s="101"/>
      <c r="M316" s="101"/>
      <c r="N316" s="101"/>
      <c r="O316" s="101"/>
      <c r="P316" s="101"/>
      <c r="Q316" s="101"/>
      <c r="R316" s="101"/>
      <c r="S316" s="101"/>
      <c r="T316" s="101"/>
      <c r="U316" s="183"/>
      <c r="V316" s="183"/>
      <c r="W316" s="183"/>
      <c r="X316" s="183"/>
      <c r="Y316" s="223"/>
    </row>
    <row r="317" spans="1:25" ht="15.75">
      <c r="A317" s="225"/>
      <c r="B317" s="208" t="s">
        <v>2175</v>
      </c>
      <c r="C317" s="209"/>
      <c r="D317" s="73"/>
      <c r="E317" s="151">
        <f aca="true" t="shared" si="72" ref="E317:X317">E64-E314</f>
        <v>0</v>
      </c>
      <c r="F317" s="151">
        <f t="shared" si="72"/>
        <v>-33299796.13999994</v>
      </c>
      <c r="G317" s="103">
        <f t="shared" si="72"/>
        <v>-33299796.13999994</v>
      </c>
      <c r="H317" s="103">
        <f t="shared" si="72"/>
        <v>-7066843.770000007</v>
      </c>
      <c r="I317" s="103">
        <f t="shared" si="72"/>
        <v>4424.17</v>
      </c>
      <c r="J317" s="103">
        <f t="shared" si="72"/>
        <v>190773.79</v>
      </c>
      <c r="K317" s="103">
        <f t="shared" si="72"/>
        <v>195197.96</v>
      </c>
      <c r="L317" s="103">
        <f t="shared" si="72"/>
        <v>0</v>
      </c>
      <c r="M317" s="103">
        <f t="shared" si="72"/>
        <v>38752.93</v>
      </c>
      <c r="N317" s="103">
        <f t="shared" si="72"/>
        <v>38752.93</v>
      </c>
      <c r="O317" s="103">
        <f t="shared" si="72"/>
        <v>-17864773.439999998</v>
      </c>
      <c r="P317" s="103">
        <f t="shared" si="72"/>
        <v>-8944593.71</v>
      </c>
      <c r="Q317" s="103">
        <f t="shared" si="72"/>
        <v>-179981</v>
      </c>
      <c r="R317" s="103">
        <f t="shared" si="72"/>
        <v>23797021.979999997</v>
      </c>
      <c r="S317" s="103">
        <f t="shared" si="72"/>
        <v>-3192326.1700000037</v>
      </c>
      <c r="T317" s="103">
        <f t="shared" si="72"/>
        <v>-43325015.18999992</v>
      </c>
      <c r="U317" s="151">
        <f t="shared" si="72"/>
        <v>0</v>
      </c>
      <c r="V317" s="151">
        <f t="shared" si="72"/>
        <v>-43325015.18999992</v>
      </c>
      <c r="W317" s="151">
        <f t="shared" si="72"/>
        <v>-76298.44999999553</v>
      </c>
      <c r="X317" s="151">
        <f t="shared" si="72"/>
        <v>-43401313.639999926</v>
      </c>
      <c r="Y317" s="223"/>
    </row>
    <row r="318" spans="2:24" ht="12.75">
      <c r="B318" s="204"/>
      <c r="C318" s="205"/>
      <c r="D318" s="206"/>
      <c r="E318" s="183"/>
      <c r="F318" s="183"/>
      <c r="G318" s="101"/>
      <c r="H318" s="101"/>
      <c r="I318" s="101"/>
      <c r="J318" s="101"/>
      <c r="K318" s="101"/>
      <c r="L318" s="101"/>
      <c r="M318" s="101"/>
      <c r="N318" s="101"/>
      <c r="O318" s="101"/>
      <c r="P318" s="101"/>
      <c r="Q318" s="101"/>
      <c r="R318" s="101"/>
      <c r="S318" s="101"/>
      <c r="T318" s="101"/>
      <c r="U318" s="183"/>
      <c r="V318" s="183"/>
      <c r="W318" s="183"/>
      <c r="X318" s="183"/>
    </row>
    <row r="319" spans="1:25" ht="12.75">
      <c r="A319" s="205" t="s">
        <v>1196</v>
      </c>
      <c r="B319" s="204"/>
      <c r="C319" s="205" t="s">
        <v>1275</v>
      </c>
      <c r="D319" s="206"/>
      <c r="E319" s="183">
        <v>0</v>
      </c>
      <c r="F319" s="183">
        <v>48324669</v>
      </c>
      <c r="G319" s="101">
        <f>E319+F319</f>
        <v>48324669</v>
      </c>
      <c r="H319" s="101">
        <v>12612.82</v>
      </c>
      <c r="I319" s="101">
        <v>0</v>
      </c>
      <c r="J319" s="101">
        <v>0</v>
      </c>
      <c r="K319" s="101">
        <f>J319+I319</f>
        <v>0</v>
      </c>
      <c r="L319" s="101">
        <v>0</v>
      </c>
      <c r="M319" s="101">
        <v>0</v>
      </c>
      <c r="N319" s="101">
        <f>L319+M319</f>
        <v>0</v>
      </c>
      <c r="O319" s="101">
        <v>0</v>
      </c>
      <c r="P319" s="101">
        <v>0</v>
      </c>
      <c r="Q319" s="101">
        <v>0</v>
      </c>
      <c r="R319" s="101">
        <v>0</v>
      </c>
      <c r="S319" s="101">
        <f>O319+P319+Q319+R319</f>
        <v>0</v>
      </c>
      <c r="T319" s="101">
        <f>G319+H319+K319+N319+S319</f>
        <v>48337281.82</v>
      </c>
      <c r="U319" s="183">
        <v>0</v>
      </c>
      <c r="V319" s="183">
        <f>T319+U319</f>
        <v>48337281.82</v>
      </c>
      <c r="W319" s="183">
        <v>0</v>
      </c>
      <c r="X319" s="183">
        <f>V319+W319</f>
        <v>48337281.82</v>
      </c>
      <c r="Y319" s="205"/>
    </row>
    <row r="320" spans="2:24" ht="12.75">
      <c r="B320" s="204"/>
      <c r="C320" s="205"/>
      <c r="D320" s="206"/>
      <c r="E320" s="183"/>
      <c r="F320" s="183"/>
      <c r="G320" s="101"/>
      <c r="H320" s="101"/>
      <c r="I320" s="101"/>
      <c r="J320" s="101"/>
      <c r="K320" s="101"/>
      <c r="L320" s="101"/>
      <c r="M320" s="101"/>
      <c r="N320" s="101"/>
      <c r="O320" s="101"/>
      <c r="P320" s="101"/>
      <c r="Q320" s="101"/>
      <c r="R320" s="101"/>
      <c r="S320" s="101"/>
      <c r="T320" s="101"/>
      <c r="U320" s="183"/>
      <c r="V320" s="183"/>
      <c r="W320" s="183"/>
      <c r="X320" s="183"/>
    </row>
    <row r="321" spans="1:25" ht="15">
      <c r="A321" s="223"/>
      <c r="B321" s="208" t="s">
        <v>2176</v>
      </c>
      <c r="C321" s="209"/>
      <c r="D321" s="206"/>
      <c r="E321" s="183"/>
      <c r="F321" s="183"/>
      <c r="G321" s="101"/>
      <c r="H321" s="101"/>
      <c r="I321" s="101"/>
      <c r="J321" s="101"/>
      <c r="K321" s="101"/>
      <c r="L321" s="101"/>
      <c r="M321" s="101"/>
      <c r="N321" s="101"/>
      <c r="O321" s="101"/>
      <c r="P321" s="101"/>
      <c r="Q321" s="101"/>
      <c r="R321" s="101"/>
      <c r="S321" s="101"/>
      <c r="T321" s="101"/>
      <c r="U321" s="183"/>
      <c r="V321" s="183"/>
      <c r="W321" s="183"/>
      <c r="X321" s="183"/>
      <c r="Y321" s="223"/>
    </row>
    <row r="322" spans="1:25" ht="15.75">
      <c r="A322" s="225"/>
      <c r="B322" s="208" t="s">
        <v>2177</v>
      </c>
      <c r="C322" s="209"/>
      <c r="D322" s="73"/>
      <c r="E322" s="151">
        <f aca="true" t="shared" si="73" ref="E322:X322">E317+E319</f>
        <v>0</v>
      </c>
      <c r="F322" s="151">
        <f t="shared" si="73"/>
        <v>15024872.860000059</v>
      </c>
      <c r="G322" s="103">
        <f t="shared" si="73"/>
        <v>15024872.860000059</v>
      </c>
      <c r="H322" s="103">
        <f t="shared" si="73"/>
        <v>-7054230.950000007</v>
      </c>
      <c r="I322" s="103">
        <f t="shared" si="73"/>
        <v>4424.17</v>
      </c>
      <c r="J322" s="103">
        <f t="shared" si="73"/>
        <v>190773.79</v>
      </c>
      <c r="K322" s="103">
        <f t="shared" si="73"/>
        <v>195197.96</v>
      </c>
      <c r="L322" s="103">
        <f t="shared" si="73"/>
        <v>0</v>
      </c>
      <c r="M322" s="103">
        <f t="shared" si="73"/>
        <v>38752.93</v>
      </c>
      <c r="N322" s="103">
        <f t="shared" si="73"/>
        <v>38752.93</v>
      </c>
      <c r="O322" s="103">
        <f t="shared" si="73"/>
        <v>-17864773.439999998</v>
      </c>
      <c r="P322" s="103">
        <f t="shared" si="73"/>
        <v>-8944593.71</v>
      </c>
      <c r="Q322" s="103">
        <f t="shared" si="73"/>
        <v>-179981</v>
      </c>
      <c r="R322" s="103">
        <f t="shared" si="73"/>
        <v>23797021.979999997</v>
      </c>
      <c r="S322" s="103">
        <f t="shared" si="73"/>
        <v>-3192326.1700000037</v>
      </c>
      <c r="T322" s="103">
        <f t="shared" si="73"/>
        <v>5012266.630000077</v>
      </c>
      <c r="U322" s="151">
        <f t="shared" si="73"/>
        <v>0</v>
      </c>
      <c r="V322" s="151">
        <f t="shared" si="73"/>
        <v>5012266.630000077</v>
      </c>
      <c r="W322" s="151">
        <f t="shared" si="73"/>
        <v>-76298.44999999553</v>
      </c>
      <c r="X322" s="151">
        <f t="shared" si="73"/>
        <v>4935968.180000074</v>
      </c>
      <c r="Y322" s="223"/>
    </row>
    <row r="323" spans="2:24" ht="12.75">
      <c r="B323" s="204"/>
      <c r="C323" s="205"/>
      <c r="D323" s="206"/>
      <c r="E323" s="183"/>
      <c r="F323" s="183"/>
      <c r="G323" s="101"/>
      <c r="H323" s="101"/>
      <c r="I323" s="101"/>
      <c r="J323" s="101"/>
      <c r="K323" s="101"/>
      <c r="L323" s="101"/>
      <c r="M323" s="101"/>
      <c r="N323" s="101"/>
      <c r="O323" s="101"/>
      <c r="P323" s="101"/>
      <c r="Q323" s="101"/>
      <c r="R323" s="101"/>
      <c r="S323" s="101"/>
      <c r="T323" s="101"/>
      <c r="U323" s="183"/>
      <c r="V323" s="183"/>
      <c r="W323" s="183"/>
      <c r="X323" s="183"/>
    </row>
    <row r="324" spans="1:25" ht="15">
      <c r="A324" s="223"/>
      <c r="B324" s="208" t="s">
        <v>1277</v>
      </c>
      <c r="C324" s="209"/>
      <c r="D324" s="73"/>
      <c r="E324" s="183"/>
      <c r="F324" s="183"/>
      <c r="G324" s="101"/>
      <c r="H324" s="101"/>
      <c r="I324" s="101"/>
      <c r="J324" s="101"/>
      <c r="K324" s="101"/>
      <c r="L324" s="101"/>
      <c r="M324" s="101"/>
      <c r="N324" s="101"/>
      <c r="O324" s="101"/>
      <c r="P324" s="101"/>
      <c r="Q324" s="101"/>
      <c r="R324" s="101"/>
      <c r="S324" s="101"/>
      <c r="T324" s="101"/>
      <c r="U324" s="183"/>
      <c r="V324" s="183"/>
      <c r="W324" s="183"/>
      <c r="X324" s="183"/>
      <c r="Y324" s="223"/>
    </row>
    <row r="325" spans="1:24" ht="12.75" hidden="1" outlineLevel="1">
      <c r="A325" s="203" t="s">
        <v>2554</v>
      </c>
      <c r="C325" s="202" t="s">
        <v>2178</v>
      </c>
      <c r="D325" s="202" t="s">
        <v>2179</v>
      </c>
      <c r="E325" s="203">
        <v>0</v>
      </c>
      <c r="F325" s="203">
        <v>55000</v>
      </c>
      <c r="G325" s="210">
        <f>E325+F325</f>
        <v>55000</v>
      </c>
      <c r="H325" s="211">
        <v>0</v>
      </c>
      <c r="I325" s="211">
        <v>0</v>
      </c>
      <c r="J325" s="211">
        <v>0</v>
      </c>
      <c r="K325" s="211">
        <f>J325+I325</f>
        <v>0</v>
      </c>
      <c r="L325" s="211">
        <v>0</v>
      </c>
      <c r="M325" s="211">
        <v>0</v>
      </c>
      <c r="N325" s="211">
        <f>L325+M325</f>
        <v>0</v>
      </c>
      <c r="O325" s="210">
        <v>0</v>
      </c>
      <c r="P325" s="210">
        <v>0</v>
      </c>
      <c r="Q325" s="210">
        <v>0</v>
      </c>
      <c r="R325" s="210">
        <v>0</v>
      </c>
      <c r="S325" s="210">
        <f>O325+P325+Q325+R325</f>
        <v>0</v>
      </c>
      <c r="T325" s="210">
        <f>G325+H325+K325+N325+S325</f>
        <v>55000</v>
      </c>
      <c r="U325" s="203">
        <v>0</v>
      </c>
      <c r="V325" s="203">
        <f>T325+U325</f>
        <v>55000</v>
      </c>
      <c r="W325" s="202">
        <v>0</v>
      </c>
      <c r="X325" s="203">
        <f>V325+W325</f>
        <v>55000</v>
      </c>
    </row>
    <row r="326" spans="1:25" ht="12.75" collapsed="1">
      <c r="A326" s="205" t="s">
        <v>2555</v>
      </c>
      <c r="B326" s="204"/>
      <c r="C326" s="205" t="s">
        <v>1278</v>
      </c>
      <c r="D326" s="206"/>
      <c r="E326" s="183">
        <v>0</v>
      </c>
      <c r="F326" s="183">
        <v>55000</v>
      </c>
      <c r="G326" s="101">
        <f>E326+F326</f>
        <v>55000</v>
      </c>
      <c r="H326" s="101">
        <v>0</v>
      </c>
      <c r="I326" s="101">
        <v>0</v>
      </c>
      <c r="J326" s="101">
        <v>0</v>
      </c>
      <c r="K326" s="101">
        <f>J326+I326</f>
        <v>0</v>
      </c>
      <c r="L326" s="101">
        <v>0</v>
      </c>
      <c r="M326" s="101">
        <v>0</v>
      </c>
      <c r="N326" s="101">
        <f>L326+M326</f>
        <v>0</v>
      </c>
      <c r="O326" s="101">
        <v>0</v>
      </c>
      <c r="P326" s="101">
        <v>0</v>
      </c>
      <c r="Q326" s="101">
        <v>0</v>
      </c>
      <c r="R326" s="101">
        <v>0</v>
      </c>
      <c r="S326" s="101">
        <f>O326+P326+Q326+R326</f>
        <v>0</v>
      </c>
      <c r="T326" s="101">
        <f>G326+H326+K326+N326+S326</f>
        <v>55000</v>
      </c>
      <c r="U326" s="183">
        <v>0</v>
      </c>
      <c r="V326" s="183">
        <f>T326+U326</f>
        <v>55000</v>
      </c>
      <c r="W326" s="183">
        <v>0</v>
      </c>
      <c r="X326" s="183">
        <f>V326+W326</f>
        <v>55000</v>
      </c>
      <c r="Y326" s="205"/>
    </row>
    <row r="327" spans="1:24" ht="12.75" hidden="1" outlineLevel="1">
      <c r="A327" s="203" t="s">
        <v>2556</v>
      </c>
      <c r="C327" s="202" t="s">
        <v>2180</v>
      </c>
      <c r="D327" s="202" t="s">
        <v>2181</v>
      </c>
      <c r="E327" s="203">
        <v>0</v>
      </c>
      <c r="F327" s="203">
        <v>0</v>
      </c>
      <c r="G327" s="210">
        <f aca="true" t="shared" si="74" ref="G327:G336">E327+F327</f>
        <v>0</v>
      </c>
      <c r="H327" s="211">
        <v>0</v>
      </c>
      <c r="I327" s="211">
        <v>0</v>
      </c>
      <c r="J327" s="211">
        <v>0</v>
      </c>
      <c r="K327" s="211">
        <f aca="true" t="shared" si="75" ref="K327:K336">J327+I327</f>
        <v>0</v>
      </c>
      <c r="L327" s="211">
        <v>0</v>
      </c>
      <c r="M327" s="211">
        <v>657020.57</v>
      </c>
      <c r="N327" s="211">
        <f aca="true" t="shared" si="76" ref="N327:N336">L327+M327</f>
        <v>657020.57</v>
      </c>
      <c r="O327" s="210">
        <v>0</v>
      </c>
      <c r="P327" s="210">
        <v>0</v>
      </c>
      <c r="Q327" s="210">
        <v>0</v>
      </c>
      <c r="R327" s="210">
        <v>0</v>
      </c>
      <c r="S327" s="210">
        <f aca="true" t="shared" si="77" ref="S327:S336">O327+P327+Q327+R327</f>
        <v>0</v>
      </c>
      <c r="T327" s="210">
        <f aca="true" t="shared" si="78" ref="T327:T336">G327+H327+K327+N327+S327</f>
        <v>657020.57</v>
      </c>
      <c r="U327" s="203">
        <v>0</v>
      </c>
      <c r="V327" s="203">
        <f aca="true" t="shared" si="79" ref="V327:V336">T327+U327</f>
        <v>657020.57</v>
      </c>
      <c r="W327" s="202">
        <v>9315.34</v>
      </c>
      <c r="X327" s="203">
        <f aca="true" t="shared" si="80" ref="X327:X336">V327+W327</f>
        <v>666335.9099999999</v>
      </c>
    </row>
    <row r="328" spans="1:24" ht="12.75" hidden="1" outlineLevel="1">
      <c r="A328" s="203" t="s">
        <v>2557</v>
      </c>
      <c r="C328" s="202" t="s">
        <v>2182</v>
      </c>
      <c r="D328" s="202" t="s">
        <v>2183</v>
      </c>
      <c r="E328" s="203">
        <v>0</v>
      </c>
      <c r="F328" s="203">
        <v>0</v>
      </c>
      <c r="G328" s="210">
        <f t="shared" si="74"/>
        <v>0</v>
      </c>
      <c r="H328" s="211">
        <v>2679.48</v>
      </c>
      <c r="I328" s="211">
        <v>0</v>
      </c>
      <c r="J328" s="211">
        <v>0</v>
      </c>
      <c r="K328" s="211">
        <f t="shared" si="75"/>
        <v>0</v>
      </c>
      <c r="L328" s="211">
        <v>0</v>
      </c>
      <c r="M328" s="211">
        <v>222</v>
      </c>
      <c r="N328" s="211">
        <f t="shared" si="76"/>
        <v>222</v>
      </c>
      <c r="O328" s="210">
        <v>0</v>
      </c>
      <c r="P328" s="210">
        <v>0</v>
      </c>
      <c r="Q328" s="210">
        <v>0</v>
      </c>
      <c r="R328" s="210">
        <v>0</v>
      </c>
      <c r="S328" s="210">
        <f t="shared" si="77"/>
        <v>0</v>
      </c>
      <c r="T328" s="210">
        <f t="shared" si="78"/>
        <v>2901.48</v>
      </c>
      <c r="U328" s="203">
        <v>0</v>
      </c>
      <c r="V328" s="203">
        <f t="shared" si="79"/>
        <v>2901.48</v>
      </c>
      <c r="W328" s="202">
        <v>0</v>
      </c>
      <c r="X328" s="203">
        <f t="shared" si="80"/>
        <v>2901.48</v>
      </c>
    </row>
    <row r="329" spans="1:24" ht="12.75" hidden="1" outlineLevel="1">
      <c r="A329" s="203" t="s">
        <v>2558</v>
      </c>
      <c r="C329" s="202" t="s">
        <v>2184</v>
      </c>
      <c r="D329" s="202" t="s">
        <v>2185</v>
      </c>
      <c r="E329" s="203">
        <v>0</v>
      </c>
      <c r="F329" s="203">
        <v>0</v>
      </c>
      <c r="G329" s="210">
        <f t="shared" si="74"/>
        <v>0</v>
      </c>
      <c r="H329" s="211">
        <v>1196830.16</v>
      </c>
      <c r="I329" s="211">
        <v>0</v>
      </c>
      <c r="J329" s="211">
        <v>0</v>
      </c>
      <c r="K329" s="211">
        <f t="shared" si="75"/>
        <v>0</v>
      </c>
      <c r="L329" s="211">
        <v>0</v>
      </c>
      <c r="M329" s="211">
        <v>-1196830.16</v>
      </c>
      <c r="N329" s="211">
        <f t="shared" si="76"/>
        <v>-1196830.16</v>
      </c>
      <c r="O329" s="210">
        <v>0</v>
      </c>
      <c r="P329" s="210">
        <v>0</v>
      </c>
      <c r="Q329" s="210">
        <v>0</v>
      </c>
      <c r="R329" s="210">
        <v>0</v>
      </c>
      <c r="S329" s="210">
        <f t="shared" si="77"/>
        <v>0</v>
      </c>
      <c r="T329" s="210">
        <f t="shared" si="78"/>
        <v>0</v>
      </c>
      <c r="U329" s="203">
        <v>0</v>
      </c>
      <c r="V329" s="203">
        <f t="shared" si="79"/>
        <v>0</v>
      </c>
      <c r="W329" s="202">
        <v>0</v>
      </c>
      <c r="X329" s="203">
        <f t="shared" si="80"/>
        <v>0</v>
      </c>
    </row>
    <row r="330" spans="1:24" ht="12.75" hidden="1" outlineLevel="1">
      <c r="A330" s="203" t="s">
        <v>2559</v>
      </c>
      <c r="C330" s="202" t="s">
        <v>2186</v>
      </c>
      <c r="D330" s="202" t="s">
        <v>2187</v>
      </c>
      <c r="E330" s="203">
        <v>0</v>
      </c>
      <c r="F330" s="203">
        <v>0</v>
      </c>
      <c r="G330" s="210">
        <f t="shared" si="74"/>
        <v>0</v>
      </c>
      <c r="H330" s="211">
        <v>794463.86</v>
      </c>
      <c r="I330" s="211">
        <v>0</v>
      </c>
      <c r="J330" s="211">
        <v>0</v>
      </c>
      <c r="K330" s="211">
        <f t="shared" si="75"/>
        <v>0</v>
      </c>
      <c r="L330" s="211">
        <v>0</v>
      </c>
      <c r="M330" s="211">
        <v>0</v>
      </c>
      <c r="N330" s="211">
        <f t="shared" si="76"/>
        <v>0</v>
      </c>
      <c r="O330" s="210">
        <v>0</v>
      </c>
      <c r="P330" s="210">
        <v>0</v>
      </c>
      <c r="Q330" s="210">
        <v>0</v>
      </c>
      <c r="R330" s="210">
        <v>0</v>
      </c>
      <c r="S330" s="210">
        <f t="shared" si="77"/>
        <v>0</v>
      </c>
      <c r="T330" s="210">
        <f t="shared" si="78"/>
        <v>794463.86</v>
      </c>
      <c r="U330" s="203">
        <v>0</v>
      </c>
      <c r="V330" s="203">
        <f t="shared" si="79"/>
        <v>794463.86</v>
      </c>
      <c r="W330" s="202">
        <v>0</v>
      </c>
      <c r="X330" s="203">
        <f t="shared" si="80"/>
        <v>794463.86</v>
      </c>
    </row>
    <row r="331" spans="1:24" ht="12.75" hidden="1" outlineLevel="1">
      <c r="A331" s="203" t="s">
        <v>2560</v>
      </c>
      <c r="C331" s="202" t="s">
        <v>2188</v>
      </c>
      <c r="D331" s="202" t="s">
        <v>2189</v>
      </c>
      <c r="E331" s="203">
        <v>0</v>
      </c>
      <c r="F331" s="203">
        <v>0</v>
      </c>
      <c r="G331" s="210">
        <f t="shared" si="74"/>
        <v>0</v>
      </c>
      <c r="H331" s="211">
        <v>0</v>
      </c>
      <c r="I331" s="211">
        <v>0</v>
      </c>
      <c r="J331" s="211">
        <v>0</v>
      </c>
      <c r="K331" s="211">
        <f t="shared" si="75"/>
        <v>0</v>
      </c>
      <c r="L331" s="211">
        <v>0</v>
      </c>
      <c r="M331" s="211">
        <v>41844.25</v>
      </c>
      <c r="N331" s="211">
        <f t="shared" si="76"/>
        <v>41844.25</v>
      </c>
      <c r="O331" s="210">
        <v>0</v>
      </c>
      <c r="P331" s="210">
        <v>0</v>
      </c>
      <c r="Q331" s="210">
        <v>0</v>
      </c>
      <c r="R331" s="210">
        <v>0</v>
      </c>
      <c r="S331" s="210">
        <f t="shared" si="77"/>
        <v>0</v>
      </c>
      <c r="T331" s="210">
        <f t="shared" si="78"/>
        <v>41844.25</v>
      </c>
      <c r="U331" s="203">
        <v>0</v>
      </c>
      <c r="V331" s="203">
        <f t="shared" si="79"/>
        <v>41844.25</v>
      </c>
      <c r="W331" s="202">
        <v>0</v>
      </c>
      <c r="X331" s="203">
        <f t="shared" si="80"/>
        <v>41844.25</v>
      </c>
    </row>
    <row r="332" spans="1:24" ht="12.75" hidden="1" outlineLevel="1">
      <c r="A332" s="203" t="s">
        <v>2561</v>
      </c>
      <c r="C332" s="202" t="s">
        <v>2190</v>
      </c>
      <c r="D332" s="202" t="s">
        <v>2191</v>
      </c>
      <c r="E332" s="203">
        <v>0</v>
      </c>
      <c r="F332" s="203">
        <v>0</v>
      </c>
      <c r="G332" s="210">
        <f t="shared" si="74"/>
        <v>0</v>
      </c>
      <c r="H332" s="211">
        <v>178.62</v>
      </c>
      <c r="I332" s="211">
        <v>0</v>
      </c>
      <c r="J332" s="211">
        <v>0</v>
      </c>
      <c r="K332" s="211">
        <f t="shared" si="75"/>
        <v>0</v>
      </c>
      <c r="L332" s="211">
        <v>0</v>
      </c>
      <c r="M332" s="211">
        <v>58.3</v>
      </c>
      <c r="N332" s="211">
        <f t="shared" si="76"/>
        <v>58.3</v>
      </c>
      <c r="O332" s="210">
        <v>0</v>
      </c>
      <c r="P332" s="210">
        <v>0</v>
      </c>
      <c r="Q332" s="210">
        <v>0</v>
      </c>
      <c r="R332" s="210">
        <v>0</v>
      </c>
      <c r="S332" s="210">
        <f t="shared" si="77"/>
        <v>0</v>
      </c>
      <c r="T332" s="210">
        <f t="shared" si="78"/>
        <v>236.92000000000002</v>
      </c>
      <c r="U332" s="203">
        <v>0</v>
      </c>
      <c r="V332" s="203">
        <f t="shared" si="79"/>
        <v>236.92000000000002</v>
      </c>
      <c r="W332" s="202">
        <v>0</v>
      </c>
      <c r="X332" s="203">
        <f t="shared" si="80"/>
        <v>236.92000000000002</v>
      </c>
    </row>
    <row r="333" spans="1:24" ht="12.75" hidden="1" outlineLevel="1">
      <c r="A333" s="203" t="s">
        <v>2562</v>
      </c>
      <c r="C333" s="202" t="s">
        <v>2192</v>
      </c>
      <c r="D333" s="202" t="s">
        <v>2193</v>
      </c>
      <c r="E333" s="203">
        <v>0</v>
      </c>
      <c r="F333" s="203">
        <v>0</v>
      </c>
      <c r="G333" s="210">
        <f t="shared" si="74"/>
        <v>0</v>
      </c>
      <c r="H333" s="211">
        <v>0</v>
      </c>
      <c r="I333" s="211">
        <v>0</v>
      </c>
      <c r="J333" s="211">
        <v>0</v>
      </c>
      <c r="K333" s="211">
        <f t="shared" si="75"/>
        <v>0</v>
      </c>
      <c r="L333" s="211">
        <v>0</v>
      </c>
      <c r="M333" s="211">
        <v>1725.64</v>
      </c>
      <c r="N333" s="211">
        <f t="shared" si="76"/>
        <v>1725.64</v>
      </c>
      <c r="O333" s="210">
        <v>0</v>
      </c>
      <c r="P333" s="210">
        <v>0</v>
      </c>
      <c r="Q333" s="210">
        <v>0</v>
      </c>
      <c r="R333" s="210">
        <v>0</v>
      </c>
      <c r="S333" s="210">
        <f t="shared" si="77"/>
        <v>0</v>
      </c>
      <c r="T333" s="210">
        <f t="shared" si="78"/>
        <v>1725.64</v>
      </c>
      <c r="U333" s="203">
        <v>0</v>
      </c>
      <c r="V333" s="203">
        <f t="shared" si="79"/>
        <v>1725.64</v>
      </c>
      <c r="W333" s="202">
        <v>0</v>
      </c>
      <c r="X333" s="203">
        <f t="shared" si="80"/>
        <v>1725.64</v>
      </c>
    </row>
    <row r="334" spans="1:24" ht="12.75" hidden="1" outlineLevel="1">
      <c r="A334" s="203" t="s">
        <v>2563</v>
      </c>
      <c r="C334" s="202" t="s">
        <v>2194</v>
      </c>
      <c r="D334" s="202" t="s">
        <v>2195</v>
      </c>
      <c r="E334" s="203">
        <v>0</v>
      </c>
      <c r="F334" s="203">
        <v>32206.26</v>
      </c>
      <c r="G334" s="210">
        <f t="shared" si="74"/>
        <v>32206.26</v>
      </c>
      <c r="H334" s="211">
        <v>708710.71</v>
      </c>
      <c r="I334" s="211">
        <v>2887.47</v>
      </c>
      <c r="J334" s="211">
        <v>16424.2</v>
      </c>
      <c r="K334" s="211">
        <f t="shared" si="75"/>
        <v>19311.670000000002</v>
      </c>
      <c r="L334" s="211">
        <v>0</v>
      </c>
      <c r="M334" s="211">
        <v>3499.52</v>
      </c>
      <c r="N334" s="211">
        <f t="shared" si="76"/>
        <v>3499.52</v>
      </c>
      <c r="O334" s="210">
        <v>39691.51</v>
      </c>
      <c r="P334" s="210">
        <v>342456.09</v>
      </c>
      <c r="Q334" s="210">
        <v>0</v>
      </c>
      <c r="R334" s="210">
        <v>0</v>
      </c>
      <c r="S334" s="210">
        <f t="shared" si="77"/>
        <v>382147.60000000003</v>
      </c>
      <c r="T334" s="210">
        <f t="shared" si="78"/>
        <v>1145875.76</v>
      </c>
      <c r="U334" s="203">
        <v>0</v>
      </c>
      <c r="V334" s="203">
        <f t="shared" si="79"/>
        <v>1145875.76</v>
      </c>
      <c r="W334" s="202">
        <v>589.66</v>
      </c>
      <c r="X334" s="203">
        <f t="shared" si="80"/>
        <v>1146465.42</v>
      </c>
    </row>
    <row r="335" spans="1:24" ht="12.75" hidden="1" outlineLevel="1">
      <c r="A335" s="203" t="s">
        <v>2564</v>
      </c>
      <c r="C335" s="202" t="s">
        <v>2196</v>
      </c>
      <c r="D335" s="202" t="s">
        <v>2197</v>
      </c>
      <c r="E335" s="203">
        <v>0</v>
      </c>
      <c r="F335" s="203">
        <v>0</v>
      </c>
      <c r="G335" s="210">
        <f t="shared" si="74"/>
        <v>0</v>
      </c>
      <c r="H335" s="211">
        <v>2330.48</v>
      </c>
      <c r="I335" s="211">
        <v>0</v>
      </c>
      <c r="J335" s="211">
        <v>0</v>
      </c>
      <c r="K335" s="211">
        <f t="shared" si="75"/>
        <v>0</v>
      </c>
      <c r="L335" s="211">
        <v>0</v>
      </c>
      <c r="M335" s="211">
        <v>-4728.349999999977</v>
      </c>
      <c r="N335" s="211">
        <f t="shared" si="76"/>
        <v>-4728.349999999977</v>
      </c>
      <c r="O335" s="210">
        <v>0</v>
      </c>
      <c r="P335" s="210">
        <v>0</v>
      </c>
      <c r="Q335" s="210">
        <v>0</v>
      </c>
      <c r="R335" s="210">
        <v>0</v>
      </c>
      <c r="S335" s="210">
        <f t="shared" si="77"/>
        <v>0</v>
      </c>
      <c r="T335" s="210">
        <f t="shared" si="78"/>
        <v>-2397.8699999999767</v>
      </c>
      <c r="U335" s="203">
        <v>0</v>
      </c>
      <c r="V335" s="203">
        <f t="shared" si="79"/>
        <v>-2397.8699999999767</v>
      </c>
      <c r="W335" s="202">
        <v>3966.41</v>
      </c>
      <c r="X335" s="203">
        <f t="shared" si="80"/>
        <v>1568.5400000000232</v>
      </c>
    </row>
    <row r="336" spans="1:24" ht="12.75" hidden="1" outlineLevel="1">
      <c r="A336" s="203" t="s">
        <v>2565</v>
      </c>
      <c r="C336" s="202" t="s">
        <v>2198</v>
      </c>
      <c r="D336" s="202" t="s">
        <v>2199</v>
      </c>
      <c r="E336" s="203">
        <v>0</v>
      </c>
      <c r="F336" s="203">
        <v>0</v>
      </c>
      <c r="G336" s="210">
        <f t="shared" si="74"/>
        <v>0</v>
      </c>
      <c r="H336" s="211">
        <v>0</v>
      </c>
      <c r="I336" s="211">
        <v>0</v>
      </c>
      <c r="J336" s="211">
        <v>0</v>
      </c>
      <c r="K336" s="211">
        <f t="shared" si="75"/>
        <v>0</v>
      </c>
      <c r="L336" s="211">
        <v>0</v>
      </c>
      <c r="M336" s="211">
        <v>522903.29</v>
      </c>
      <c r="N336" s="211">
        <f t="shared" si="76"/>
        <v>522903.29</v>
      </c>
      <c r="O336" s="210">
        <v>0</v>
      </c>
      <c r="P336" s="210">
        <v>0</v>
      </c>
      <c r="Q336" s="210">
        <v>0</v>
      </c>
      <c r="R336" s="210">
        <v>0</v>
      </c>
      <c r="S336" s="210">
        <f t="shared" si="77"/>
        <v>0</v>
      </c>
      <c r="T336" s="210">
        <f t="shared" si="78"/>
        <v>522903.29</v>
      </c>
      <c r="U336" s="203">
        <v>0</v>
      </c>
      <c r="V336" s="203">
        <f t="shared" si="79"/>
        <v>522903.29</v>
      </c>
      <c r="W336" s="202">
        <v>0</v>
      </c>
      <c r="X336" s="203">
        <f t="shared" si="80"/>
        <v>522903.29</v>
      </c>
    </row>
    <row r="337" spans="1:25" ht="12.75" collapsed="1">
      <c r="A337" s="205" t="s">
        <v>2566</v>
      </c>
      <c r="B337" s="204"/>
      <c r="C337" s="205" t="s">
        <v>2200</v>
      </c>
      <c r="D337" s="206"/>
      <c r="E337" s="183">
        <v>0</v>
      </c>
      <c r="F337" s="183">
        <v>32206.26</v>
      </c>
      <c r="G337" s="101">
        <f>E337+F337</f>
        <v>32206.26</v>
      </c>
      <c r="H337" s="101">
        <v>2705193.31</v>
      </c>
      <c r="I337" s="101">
        <v>2887.47</v>
      </c>
      <c r="J337" s="101">
        <v>16424.2</v>
      </c>
      <c r="K337" s="101">
        <f>J337+I337</f>
        <v>19311.670000000002</v>
      </c>
      <c r="L337" s="101">
        <v>0</v>
      </c>
      <c r="M337" s="101">
        <v>25715.05999999994</v>
      </c>
      <c r="N337" s="101">
        <f>L337+M337</f>
        <v>25715.05999999994</v>
      </c>
      <c r="O337" s="101">
        <v>39691.51</v>
      </c>
      <c r="P337" s="101">
        <v>342456.09</v>
      </c>
      <c r="Q337" s="101">
        <v>0</v>
      </c>
      <c r="R337" s="101">
        <v>0</v>
      </c>
      <c r="S337" s="101">
        <f>O337+P337+Q337+R337</f>
        <v>382147.60000000003</v>
      </c>
      <c r="T337" s="101">
        <f>G337+H337+K337+N337+S337</f>
        <v>3164573.9</v>
      </c>
      <c r="U337" s="183">
        <v>0</v>
      </c>
      <c r="V337" s="183">
        <f>T337+U337</f>
        <v>3164573.9</v>
      </c>
      <c r="W337" s="183">
        <v>13871.41</v>
      </c>
      <c r="X337" s="183">
        <f>V337+W337</f>
        <v>3178445.31</v>
      </c>
      <c r="Y337" s="205"/>
    </row>
    <row r="338" spans="1:25" ht="12.75">
      <c r="A338" s="205" t="s">
        <v>1196</v>
      </c>
      <c r="B338" s="204"/>
      <c r="C338" s="205" t="s">
        <v>1280</v>
      </c>
      <c r="D338" s="206"/>
      <c r="E338" s="183">
        <v>0</v>
      </c>
      <c r="F338" s="183">
        <v>42763.95</v>
      </c>
      <c r="G338" s="101">
        <f>E338+F338</f>
        <v>42763.95</v>
      </c>
      <c r="H338" s="101">
        <v>6142659.94</v>
      </c>
      <c r="I338" s="101">
        <v>0</v>
      </c>
      <c r="J338" s="101">
        <v>0</v>
      </c>
      <c r="K338" s="101">
        <f>J338+I338</f>
        <v>0</v>
      </c>
      <c r="L338" s="101">
        <v>0</v>
      </c>
      <c r="M338" s="101">
        <v>0</v>
      </c>
      <c r="N338" s="101">
        <f>L338+M338</f>
        <v>0</v>
      </c>
      <c r="O338" s="101">
        <v>0</v>
      </c>
      <c r="P338" s="101">
        <v>0</v>
      </c>
      <c r="Q338" s="101">
        <v>0</v>
      </c>
      <c r="R338" s="101">
        <v>0</v>
      </c>
      <c r="S338" s="101">
        <f>O338+P338+Q338+R338</f>
        <v>0</v>
      </c>
      <c r="T338" s="101">
        <f>G338+H338+K338+N338+S338</f>
        <v>6185423.890000001</v>
      </c>
      <c r="U338" s="183">
        <v>0</v>
      </c>
      <c r="V338" s="183">
        <f>T338+U338</f>
        <v>6185423.890000001</v>
      </c>
      <c r="W338" s="183">
        <v>376766.59</v>
      </c>
      <c r="X338" s="183">
        <f>V338+W338</f>
        <v>6562190.48</v>
      </c>
      <c r="Y338" s="205"/>
    </row>
    <row r="339" spans="1:24" ht="12.75" hidden="1" outlineLevel="1">
      <c r="A339" s="203" t="s">
        <v>2567</v>
      </c>
      <c r="C339" s="202" t="s">
        <v>2201</v>
      </c>
      <c r="D339" s="202" t="s">
        <v>2202</v>
      </c>
      <c r="E339" s="203">
        <v>0</v>
      </c>
      <c r="F339" s="203">
        <v>0</v>
      </c>
      <c r="G339" s="210">
        <f aca="true" t="shared" si="81" ref="G339:G345">E339+F339</f>
        <v>0</v>
      </c>
      <c r="H339" s="211">
        <v>0</v>
      </c>
      <c r="I339" s="211">
        <v>0</v>
      </c>
      <c r="J339" s="211">
        <v>0</v>
      </c>
      <c r="K339" s="211">
        <f aca="true" t="shared" si="82" ref="K339:K345">J339+I339</f>
        <v>0</v>
      </c>
      <c r="L339" s="211">
        <v>0</v>
      </c>
      <c r="M339" s="211">
        <v>0</v>
      </c>
      <c r="N339" s="211">
        <f aca="true" t="shared" si="83" ref="N339:N345">L339+M339</f>
        <v>0</v>
      </c>
      <c r="O339" s="210">
        <v>0</v>
      </c>
      <c r="P339" s="210">
        <v>0</v>
      </c>
      <c r="Q339" s="210">
        <v>41826.08</v>
      </c>
      <c r="R339" s="210">
        <v>1176805.1</v>
      </c>
      <c r="S339" s="210">
        <f aca="true" t="shared" si="84" ref="S339:S345">O339+P339+Q339+R339</f>
        <v>1218631.1800000002</v>
      </c>
      <c r="T339" s="210">
        <f aca="true" t="shared" si="85" ref="T339:T345">G339+H339+K339+N339+S339</f>
        <v>1218631.1800000002</v>
      </c>
      <c r="U339" s="203">
        <v>0</v>
      </c>
      <c r="V339" s="203">
        <f aca="true" t="shared" si="86" ref="V339:V345">T339+U339</f>
        <v>1218631.1800000002</v>
      </c>
      <c r="W339" s="202">
        <v>0</v>
      </c>
      <c r="X339" s="203">
        <f aca="true" t="shared" si="87" ref="X339:X345">V339+W339</f>
        <v>1218631.1800000002</v>
      </c>
    </row>
    <row r="340" spans="1:24" ht="12.75" hidden="1" outlineLevel="1">
      <c r="A340" s="203" t="s">
        <v>2568</v>
      </c>
      <c r="C340" s="202" t="s">
        <v>2203</v>
      </c>
      <c r="D340" s="202" t="s">
        <v>2204</v>
      </c>
      <c r="E340" s="203">
        <v>0</v>
      </c>
      <c r="F340" s="203">
        <v>0</v>
      </c>
      <c r="G340" s="210">
        <f t="shared" si="81"/>
        <v>0</v>
      </c>
      <c r="H340" s="211">
        <v>0</v>
      </c>
      <c r="I340" s="211">
        <v>0</v>
      </c>
      <c r="J340" s="211">
        <v>0</v>
      </c>
      <c r="K340" s="211">
        <f t="shared" si="82"/>
        <v>0</v>
      </c>
      <c r="L340" s="211">
        <v>0</v>
      </c>
      <c r="M340" s="211">
        <v>0</v>
      </c>
      <c r="N340" s="211">
        <f t="shared" si="83"/>
        <v>0</v>
      </c>
      <c r="O340" s="210">
        <v>0</v>
      </c>
      <c r="P340" s="210">
        <v>0</v>
      </c>
      <c r="Q340" s="210">
        <v>-1218631.18</v>
      </c>
      <c r="R340" s="210">
        <v>0</v>
      </c>
      <c r="S340" s="210">
        <f t="shared" si="84"/>
        <v>-1218631.18</v>
      </c>
      <c r="T340" s="210">
        <f t="shared" si="85"/>
        <v>-1218631.18</v>
      </c>
      <c r="U340" s="203">
        <v>0</v>
      </c>
      <c r="V340" s="203">
        <f t="shared" si="86"/>
        <v>-1218631.18</v>
      </c>
      <c r="W340" s="202">
        <v>0</v>
      </c>
      <c r="X340" s="203">
        <f t="shared" si="87"/>
        <v>-1218631.18</v>
      </c>
    </row>
    <row r="341" spans="1:24" ht="12.75" hidden="1" outlineLevel="1">
      <c r="A341" s="203" t="s">
        <v>2569</v>
      </c>
      <c r="C341" s="202" t="s">
        <v>2205</v>
      </c>
      <c r="D341" s="202" t="s">
        <v>2206</v>
      </c>
      <c r="E341" s="203">
        <v>0</v>
      </c>
      <c r="F341" s="203">
        <v>0</v>
      </c>
      <c r="G341" s="210">
        <f t="shared" si="81"/>
        <v>0</v>
      </c>
      <c r="H341" s="211">
        <v>0</v>
      </c>
      <c r="I341" s="211">
        <v>0</v>
      </c>
      <c r="J341" s="211">
        <v>0</v>
      </c>
      <c r="K341" s="211">
        <f t="shared" si="82"/>
        <v>0</v>
      </c>
      <c r="L341" s="211">
        <v>0</v>
      </c>
      <c r="M341" s="211">
        <v>0</v>
      </c>
      <c r="N341" s="211">
        <f t="shared" si="83"/>
        <v>0</v>
      </c>
      <c r="O341" s="210">
        <v>0</v>
      </c>
      <c r="P341" s="210">
        <v>0</v>
      </c>
      <c r="Q341" s="210">
        <v>-2748446.44</v>
      </c>
      <c r="R341" s="210">
        <v>0</v>
      </c>
      <c r="S341" s="210">
        <f t="shared" si="84"/>
        <v>-2748446.44</v>
      </c>
      <c r="T341" s="210">
        <f t="shared" si="85"/>
        <v>-2748446.44</v>
      </c>
      <c r="U341" s="203">
        <v>0</v>
      </c>
      <c r="V341" s="203">
        <f t="shared" si="86"/>
        <v>-2748446.44</v>
      </c>
      <c r="W341" s="202">
        <v>0</v>
      </c>
      <c r="X341" s="203">
        <f t="shared" si="87"/>
        <v>-2748446.44</v>
      </c>
    </row>
    <row r="342" spans="1:24" ht="12.75" hidden="1" outlineLevel="1">
      <c r="A342" s="203" t="s">
        <v>2570</v>
      </c>
      <c r="C342" s="202" t="s">
        <v>2207</v>
      </c>
      <c r="D342" s="202" t="s">
        <v>2208</v>
      </c>
      <c r="E342" s="203">
        <v>0</v>
      </c>
      <c r="F342" s="203">
        <v>0</v>
      </c>
      <c r="G342" s="210">
        <f t="shared" si="81"/>
        <v>0</v>
      </c>
      <c r="H342" s="211">
        <v>0</v>
      </c>
      <c r="I342" s="211">
        <v>0</v>
      </c>
      <c r="J342" s="211">
        <v>0</v>
      </c>
      <c r="K342" s="211">
        <f t="shared" si="82"/>
        <v>0</v>
      </c>
      <c r="L342" s="211">
        <v>0</v>
      </c>
      <c r="M342" s="211">
        <v>0</v>
      </c>
      <c r="N342" s="211">
        <f t="shared" si="83"/>
        <v>0</v>
      </c>
      <c r="O342" s="210">
        <v>0</v>
      </c>
      <c r="P342" s="210">
        <v>0</v>
      </c>
      <c r="Q342" s="210">
        <v>-5604.82</v>
      </c>
      <c r="R342" s="210">
        <v>0</v>
      </c>
      <c r="S342" s="210">
        <f t="shared" si="84"/>
        <v>-5604.82</v>
      </c>
      <c r="T342" s="210">
        <f t="shared" si="85"/>
        <v>-5604.82</v>
      </c>
      <c r="U342" s="203">
        <v>0</v>
      </c>
      <c r="V342" s="203">
        <f t="shared" si="86"/>
        <v>-5604.82</v>
      </c>
      <c r="W342" s="202">
        <v>0</v>
      </c>
      <c r="X342" s="203">
        <f t="shared" si="87"/>
        <v>-5604.82</v>
      </c>
    </row>
    <row r="343" spans="1:24" ht="12.75" hidden="1" outlineLevel="1">
      <c r="A343" s="203" t="s">
        <v>2571</v>
      </c>
      <c r="C343" s="202" t="s">
        <v>2209</v>
      </c>
      <c r="D343" s="202" t="s">
        <v>2210</v>
      </c>
      <c r="E343" s="203">
        <v>0</v>
      </c>
      <c r="F343" s="203">
        <v>0</v>
      </c>
      <c r="G343" s="210">
        <f t="shared" si="81"/>
        <v>0</v>
      </c>
      <c r="H343" s="211">
        <v>0</v>
      </c>
      <c r="I343" s="211">
        <v>0</v>
      </c>
      <c r="J343" s="211">
        <v>0</v>
      </c>
      <c r="K343" s="211">
        <f t="shared" si="82"/>
        <v>0</v>
      </c>
      <c r="L343" s="211">
        <v>0</v>
      </c>
      <c r="M343" s="211">
        <v>0</v>
      </c>
      <c r="N343" s="211">
        <f t="shared" si="83"/>
        <v>0</v>
      </c>
      <c r="O343" s="210">
        <v>0</v>
      </c>
      <c r="P343" s="210">
        <v>0</v>
      </c>
      <c r="Q343" s="210">
        <v>-36221.26</v>
      </c>
      <c r="R343" s="210">
        <v>0</v>
      </c>
      <c r="S343" s="210">
        <f t="shared" si="84"/>
        <v>-36221.26</v>
      </c>
      <c r="T343" s="210">
        <f t="shared" si="85"/>
        <v>-36221.26</v>
      </c>
      <c r="U343" s="203">
        <v>0</v>
      </c>
      <c r="V343" s="203">
        <f t="shared" si="86"/>
        <v>-36221.26</v>
      </c>
      <c r="W343" s="202">
        <v>0</v>
      </c>
      <c r="X343" s="203">
        <f t="shared" si="87"/>
        <v>-36221.26</v>
      </c>
    </row>
    <row r="344" spans="1:24" ht="12.75" hidden="1" outlineLevel="1">
      <c r="A344" s="203" t="s">
        <v>2572</v>
      </c>
      <c r="C344" s="202" t="s">
        <v>2211</v>
      </c>
      <c r="D344" s="202" t="s">
        <v>2212</v>
      </c>
      <c r="E344" s="203">
        <v>0</v>
      </c>
      <c r="F344" s="203">
        <v>0</v>
      </c>
      <c r="G344" s="210">
        <f t="shared" si="81"/>
        <v>0</v>
      </c>
      <c r="H344" s="211">
        <v>0</v>
      </c>
      <c r="I344" s="211">
        <v>0</v>
      </c>
      <c r="J344" s="211">
        <v>0</v>
      </c>
      <c r="K344" s="211">
        <f t="shared" si="82"/>
        <v>0</v>
      </c>
      <c r="L344" s="211">
        <v>0</v>
      </c>
      <c r="M344" s="211">
        <v>0</v>
      </c>
      <c r="N344" s="211">
        <f t="shared" si="83"/>
        <v>0</v>
      </c>
      <c r="O344" s="210">
        <v>0</v>
      </c>
      <c r="P344" s="210">
        <v>0</v>
      </c>
      <c r="Q344" s="210">
        <v>-57484.75</v>
      </c>
      <c r="R344" s="210">
        <v>0</v>
      </c>
      <c r="S344" s="210">
        <f t="shared" si="84"/>
        <v>-57484.75</v>
      </c>
      <c r="T344" s="210">
        <f t="shared" si="85"/>
        <v>-57484.75</v>
      </c>
      <c r="U344" s="203">
        <v>0</v>
      </c>
      <c r="V344" s="203">
        <f t="shared" si="86"/>
        <v>-57484.75</v>
      </c>
      <c r="W344" s="202">
        <v>0</v>
      </c>
      <c r="X344" s="203">
        <f t="shared" si="87"/>
        <v>-57484.75</v>
      </c>
    </row>
    <row r="345" spans="1:24" ht="12.75" hidden="1" outlineLevel="1">
      <c r="A345" s="203" t="s">
        <v>2573</v>
      </c>
      <c r="C345" s="202" t="s">
        <v>2213</v>
      </c>
      <c r="D345" s="202" t="s">
        <v>2214</v>
      </c>
      <c r="E345" s="203">
        <v>0</v>
      </c>
      <c r="F345" s="203">
        <v>0</v>
      </c>
      <c r="G345" s="210">
        <f t="shared" si="81"/>
        <v>0</v>
      </c>
      <c r="H345" s="211">
        <v>0</v>
      </c>
      <c r="I345" s="211">
        <v>0</v>
      </c>
      <c r="J345" s="211">
        <v>0</v>
      </c>
      <c r="K345" s="211">
        <f t="shared" si="82"/>
        <v>0</v>
      </c>
      <c r="L345" s="211">
        <v>0</v>
      </c>
      <c r="M345" s="211">
        <v>0</v>
      </c>
      <c r="N345" s="211">
        <f t="shared" si="83"/>
        <v>0</v>
      </c>
      <c r="O345" s="210">
        <v>0</v>
      </c>
      <c r="P345" s="210">
        <v>8052156.3</v>
      </c>
      <c r="Q345" s="210">
        <v>0</v>
      </c>
      <c r="R345" s="210">
        <v>-8052156.3</v>
      </c>
      <c r="S345" s="210">
        <f t="shared" si="84"/>
        <v>0</v>
      </c>
      <c r="T345" s="210">
        <f t="shared" si="85"/>
        <v>0</v>
      </c>
      <c r="U345" s="203">
        <v>0</v>
      </c>
      <c r="V345" s="203">
        <f t="shared" si="86"/>
        <v>0</v>
      </c>
      <c r="W345" s="202">
        <v>0</v>
      </c>
      <c r="X345" s="203">
        <f t="shared" si="87"/>
        <v>0</v>
      </c>
    </row>
    <row r="346" spans="1:25" ht="12.75" collapsed="1">
      <c r="A346" s="205" t="s">
        <v>2574</v>
      </c>
      <c r="B346" s="204"/>
      <c r="C346" s="205" t="s">
        <v>1281</v>
      </c>
      <c r="D346" s="206"/>
      <c r="E346" s="183">
        <v>0</v>
      </c>
      <c r="F346" s="183">
        <v>0</v>
      </c>
      <c r="G346" s="101">
        <f>E346+F346</f>
        <v>0</v>
      </c>
      <c r="H346" s="101">
        <v>0</v>
      </c>
      <c r="I346" s="101">
        <v>0</v>
      </c>
      <c r="J346" s="101">
        <v>0</v>
      </c>
      <c r="K346" s="101">
        <f>J346+I346</f>
        <v>0</v>
      </c>
      <c r="L346" s="101">
        <v>0</v>
      </c>
      <c r="M346" s="101">
        <v>0</v>
      </c>
      <c r="N346" s="101">
        <f>L346+M346</f>
        <v>0</v>
      </c>
      <c r="O346" s="101">
        <v>0</v>
      </c>
      <c r="P346" s="101">
        <v>8052156.3</v>
      </c>
      <c r="Q346" s="101">
        <v>-4024562.37</v>
      </c>
      <c r="R346" s="101">
        <v>-6875351.199999999</v>
      </c>
      <c r="S346" s="101">
        <f>O346+P346+Q346+R346</f>
        <v>-2847757.2699999996</v>
      </c>
      <c r="T346" s="101">
        <f>G346+H346+K346+N346+S346</f>
        <v>-2847757.2699999996</v>
      </c>
      <c r="U346" s="183">
        <v>0</v>
      </c>
      <c r="V346" s="183">
        <f>T346+U346</f>
        <v>-2847757.2699999996</v>
      </c>
      <c r="W346" s="183">
        <v>0</v>
      </c>
      <c r="X346" s="183">
        <f>V346+W346</f>
        <v>-2847757.2699999996</v>
      </c>
      <c r="Y346" s="205"/>
    </row>
    <row r="347" spans="1:25" ht="12.75">
      <c r="A347" s="205" t="s">
        <v>2575</v>
      </c>
      <c r="B347" s="204"/>
      <c r="C347" s="205" t="s">
        <v>2215</v>
      </c>
      <c r="D347" s="206"/>
      <c r="E347" s="183">
        <v>0</v>
      </c>
      <c r="F347" s="183">
        <v>0</v>
      </c>
      <c r="G347" s="101">
        <f>E347+F347</f>
        <v>0</v>
      </c>
      <c r="H347" s="101">
        <v>0</v>
      </c>
      <c r="I347" s="101">
        <v>0</v>
      </c>
      <c r="J347" s="101">
        <v>0</v>
      </c>
      <c r="K347" s="101">
        <f>J347+I347</f>
        <v>0</v>
      </c>
      <c r="L347" s="101">
        <v>0</v>
      </c>
      <c r="M347" s="101">
        <v>0</v>
      </c>
      <c r="N347" s="101">
        <f>L347+M347</f>
        <v>0</v>
      </c>
      <c r="O347" s="101">
        <v>0</v>
      </c>
      <c r="P347" s="101">
        <v>0</v>
      </c>
      <c r="Q347" s="101">
        <v>0</v>
      </c>
      <c r="R347" s="101">
        <v>0</v>
      </c>
      <c r="S347" s="101">
        <f>O347+P347+Q347+R347</f>
        <v>0</v>
      </c>
      <c r="T347" s="101">
        <f>G347+H347+K347+N347+S347</f>
        <v>0</v>
      </c>
      <c r="U347" s="183">
        <v>0</v>
      </c>
      <c r="V347" s="183">
        <f>T347+U347</f>
        <v>0</v>
      </c>
      <c r="W347" s="183">
        <v>0</v>
      </c>
      <c r="X347" s="183">
        <f>V347+W347</f>
        <v>0</v>
      </c>
      <c r="Y347" s="205"/>
    </row>
    <row r="348" spans="1:24" ht="12.75" hidden="1" outlineLevel="1">
      <c r="A348" s="203" t="s">
        <v>2576</v>
      </c>
      <c r="C348" s="202" t="s">
        <v>2216</v>
      </c>
      <c r="D348" s="202" t="s">
        <v>2217</v>
      </c>
      <c r="E348" s="203">
        <v>0</v>
      </c>
      <c r="F348" s="203">
        <v>0</v>
      </c>
      <c r="G348" s="210">
        <f>E348+F348</f>
        <v>0</v>
      </c>
      <c r="H348" s="211">
        <v>0</v>
      </c>
      <c r="I348" s="211">
        <v>0</v>
      </c>
      <c r="J348" s="211">
        <v>0</v>
      </c>
      <c r="K348" s="211">
        <f>J348+I348</f>
        <v>0</v>
      </c>
      <c r="L348" s="211">
        <v>0</v>
      </c>
      <c r="M348" s="211">
        <v>-551479.38</v>
      </c>
      <c r="N348" s="211">
        <f>L348+M348</f>
        <v>-551479.38</v>
      </c>
      <c r="O348" s="210">
        <v>0</v>
      </c>
      <c r="P348" s="210">
        <v>0</v>
      </c>
      <c r="Q348" s="210">
        <v>0</v>
      </c>
      <c r="R348" s="210">
        <v>0</v>
      </c>
      <c r="S348" s="210">
        <f>O348+P348+Q348+R348</f>
        <v>0</v>
      </c>
      <c r="T348" s="210">
        <f>G348+H348+K348+N348+S348</f>
        <v>-551479.38</v>
      </c>
      <c r="U348" s="203">
        <v>0</v>
      </c>
      <c r="V348" s="203">
        <f>T348+U348</f>
        <v>-551479.38</v>
      </c>
      <c r="W348" s="202">
        <v>0</v>
      </c>
      <c r="X348" s="203">
        <f>V348+W348</f>
        <v>-551479.38</v>
      </c>
    </row>
    <row r="349" spans="1:25" ht="12.75" collapsed="1">
      <c r="A349" s="205" t="s">
        <v>2577</v>
      </c>
      <c r="B349" s="204"/>
      <c r="C349" s="205" t="s">
        <v>2218</v>
      </c>
      <c r="D349" s="206"/>
      <c r="E349" s="183">
        <v>0</v>
      </c>
      <c r="F349" s="183">
        <v>0</v>
      </c>
      <c r="G349" s="101">
        <f>E349+F349</f>
        <v>0</v>
      </c>
      <c r="H349" s="101">
        <v>0</v>
      </c>
      <c r="I349" s="101">
        <v>0</v>
      </c>
      <c r="J349" s="101">
        <v>0</v>
      </c>
      <c r="K349" s="101">
        <f>J349+I349</f>
        <v>0</v>
      </c>
      <c r="L349" s="101">
        <v>0</v>
      </c>
      <c r="M349" s="101">
        <v>-551479.38</v>
      </c>
      <c r="N349" s="101">
        <f>L349+M349</f>
        <v>-551479.38</v>
      </c>
      <c r="O349" s="101">
        <v>0</v>
      </c>
      <c r="P349" s="101">
        <v>0</v>
      </c>
      <c r="Q349" s="101">
        <v>0</v>
      </c>
      <c r="R349" s="101">
        <v>0</v>
      </c>
      <c r="S349" s="101">
        <f>O349+P349+Q349+R349</f>
        <v>0</v>
      </c>
      <c r="T349" s="101">
        <f>G349+H349+K349+N349+S349</f>
        <v>-551479.38</v>
      </c>
      <c r="U349" s="183">
        <v>0</v>
      </c>
      <c r="V349" s="183">
        <f>T349+U349</f>
        <v>-551479.38</v>
      </c>
      <c r="W349" s="183">
        <v>0</v>
      </c>
      <c r="X349" s="183">
        <f>V349+W349</f>
        <v>-551479.38</v>
      </c>
      <c r="Y349" s="205"/>
    </row>
    <row r="350" spans="2:24" ht="12.75">
      <c r="B350" s="204"/>
      <c r="C350" s="205"/>
      <c r="D350" s="206"/>
      <c r="E350" s="183"/>
      <c r="F350" s="183"/>
      <c r="G350" s="101"/>
      <c r="H350" s="101"/>
      <c r="I350" s="101"/>
      <c r="J350" s="101"/>
      <c r="K350" s="101"/>
      <c r="L350" s="101"/>
      <c r="M350" s="101"/>
      <c r="N350" s="101"/>
      <c r="O350" s="101"/>
      <c r="P350" s="101"/>
      <c r="Q350" s="101"/>
      <c r="R350" s="101"/>
      <c r="S350" s="101"/>
      <c r="T350" s="101"/>
      <c r="U350" s="183"/>
      <c r="V350" s="183"/>
      <c r="W350" s="183"/>
      <c r="X350" s="183"/>
    </row>
    <row r="351" spans="1:25" s="227" customFormat="1" ht="15.75">
      <c r="A351" s="225"/>
      <c r="B351" s="208"/>
      <c r="C351" s="209" t="s">
        <v>2219</v>
      </c>
      <c r="D351" s="73"/>
      <c r="E351" s="151"/>
      <c r="F351" s="151"/>
      <c r="G351" s="103"/>
      <c r="H351" s="103"/>
      <c r="I351" s="103"/>
      <c r="J351" s="103"/>
      <c r="K351" s="103"/>
      <c r="L351" s="103"/>
      <c r="M351" s="103"/>
      <c r="N351" s="103"/>
      <c r="O351" s="103"/>
      <c r="P351" s="103"/>
      <c r="Q351" s="103"/>
      <c r="R351" s="103"/>
      <c r="S351" s="103"/>
      <c r="T351" s="103"/>
      <c r="U351" s="151"/>
      <c r="V351" s="151"/>
      <c r="W351" s="151"/>
      <c r="X351" s="151"/>
      <c r="Y351" s="225"/>
    </row>
    <row r="352" spans="1:25" s="227" customFormat="1" ht="15.75">
      <c r="A352" s="225"/>
      <c r="B352" s="208"/>
      <c r="C352" s="209" t="s">
        <v>1284</v>
      </c>
      <c r="D352" s="73"/>
      <c r="E352" s="151">
        <f aca="true" t="shared" si="88" ref="E352:X352">E349+E346+E338+E337+E326+E347</f>
        <v>0</v>
      </c>
      <c r="F352" s="151">
        <f t="shared" si="88"/>
        <v>129970.20999999999</v>
      </c>
      <c r="G352" s="103">
        <f t="shared" si="88"/>
        <v>129970.20999999999</v>
      </c>
      <c r="H352" s="103">
        <f t="shared" si="88"/>
        <v>8847853.25</v>
      </c>
      <c r="I352" s="103">
        <f t="shared" si="88"/>
        <v>2887.47</v>
      </c>
      <c r="J352" s="103">
        <f t="shared" si="88"/>
        <v>16424.2</v>
      </c>
      <c r="K352" s="103">
        <f t="shared" si="88"/>
        <v>19311.670000000002</v>
      </c>
      <c r="L352" s="103">
        <f t="shared" si="88"/>
        <v>0</v>
      </c>
      <c r="M352" s="103">
        <f t="shared" si="88"/>
        <v>-525764.3200000001</v>
      </c>
      <c r="N352" s="103">
        <f t="shared" si="88"/>
        <v>-525764.3200000001</v>
      </c>
      <c r="O352" s="103">
        <f t="shared" si="88"/>
        <v>39691.51</v>
      </c>
      <c r="P352" s="103">
        <f t="shared" si="88"/>
        <v>8394612.39</v>
      </c>
      <c r="Q352" s="103">
        <f t="shared" si="88"/>
        <v>-4024562.37</v>
      </c>
      <c r="R352" s="103">
        <f t="shared" si="88"/>
        <v>-6875351.199999999</v>
      </c>
      <c r="S352" s="103">
        <f t="shared" si="88"/>
        <v>-2465609.6699999995</v>
      </c>
      <c r="T352" s="103">
        <f t="shared" si="88"/>
        <v>6005761.140000001</v>
      </c>
      <c r="U352" s="151">
        <f t="shared" si="88"/>
        <v>0</v>
      </c>
      <c r="V352" s="151">
        <f t="shared" si="88"/>
        <v>6005761.140000001</v>
      </c>
      <c r="W352" s="151">
        <f t="shared" si="88"/>
        <v>390638</v>
      </c>
      <c r="X352" s="151">
        <f t="shared" si="88"/>
        <v>6396399.140000001</v>
      </c>
      <c r="Y352" s="225"/>
    </row>
    <row r="353" spans="2:24" ht="12.75">
      <c r="B353" s="204"/>
      <c r="C353" s="205"/>
      <c r="D353" s="206"/>
      <c r="E353" s="183"/>
      <c r="F353" s="183"/>
      <c r="G353" s="101"/>
      <c r="H353" s="101"/>
      <c r="I353" s="101"/>
      <c r="J353" s="101"/>
      <c r="K353" s="101"/>
      <c r="L353" s="101"/>
      <c r="M353" s="101"/>
      <c r="N353" s="101"/>
      <c r="O353" s="101"/>
      <c r="P353" s="101"/>
      <c r="Q353" s="101"/>
      <c r="R353" s="101"/>
      <c r="S353" s="101"/>
      <c r="T353" s="101"/>
      <c r="U353" s="183"/>
      <c r="V353" s="183"/>
      <c r="W353" s="183"/>
      <c r="X353" s="183"/>
    </row>
    <row r="354" spans="1:25" s="228" customFormat="1" ht="15.75" hidden="1">
      <c r="A354" s="225"/>
      <c r="B354" s="208"/>
      <c r="C354" s="209" t="s">
        <v>2220</v>
      </c>
      <c r="D354" s="73"/>
      <c r="E354" s="151">
        <f aca="true" t="shared" si="89" ref="E354:X354">E322+E352</f>
        <v>0</v>
      </c>
      <c r="F354" s="151">
        <f t="shared" si="89"/>
        <v>15154843.07000006</v>
      </c>
      <c r="G354" s="103">
        <f t="shared" si="89"/>
        <v>15154843.07000006</v>
      </c>
      <c r="H354" s="103">
        <f t="shared" si="89"/>
        <v>1793622.2999999933</v>
      </c>
      <c r="I354" s="103">
        <f t="shared" si="89"/>
        <v>7311.639999999999</v>
      </c>
      <c r="J354" s="103">
        <f t="shared" si="89"/>
        <v>207197.99000000002</v>
      </c>
      <c r="K354" s="103">
        <f t="shared" si="89"/>
        <v>214509.63</v>
      </c>
      <c r="L354" s="103">
        <f t="shared" si="89"/>
        <v>0</v>
      </c>
      <c r="M354" s="103">
        <f t="shared" si="89"/>
        <v>-487011.3900000001</v>
      </c>
      <c r="N354" s="103">
        <f t="shared" si="89"/>
        <v>-487011.3900000001</v>
      </c>
      <c r="O354" s="103">
        <f t="shared" si="89"/>
        <v>-17825081.929999996</v>
      </c>
      <c r="P354" s="103">
        <f t="shared" si="89"/>
        <v>-549981.3200000003</v>
      </c>
      <c r="Q354" s="103">
        <f t="shared" si="89"/>
        <v>-4204543.37</v>
      </c>
      <c r="R354" s="103">
        <f t="shared" si="89"/>
        <v>16921670.779999997</v>
      </c>
      <c r="S354" s="103">
        <f t="shared" si="89"/>
        <v>-5657935.840000004</v>
      </c>
      <c r="T354" s="103">
        <f t="shared" si="89"/>
        <v>11018027.770000078</v>
      </c>
      <c r="U354" s="151">
        <f t="shared" si="89"/>
        <v>0</v>
      </c>
      <c r="V354" s="151">
        <f t="shared" si="89"/>
        <v>11018027.770000078</v>
      </c>
      <c r="W354" s="151">
        <f t="shared" si="89"/>
        <v>314339.55000000447</v>
      </c>
      <c r="X354" s="151">
        <f t="shared" si="89"/>
        <v>11332367.320000075</v>
      </c>
      <c r="Y354" s="225"/>
    </row>
    <row r="355" spans="2:24" ht="12.75" hidden="1">
      <c r="B355" s="204"/>
      <c r="C355" s="205"/>
      <c r="D355" s="206"/>
      <c r="E355" s="183"/>
      <c r="F355" s="183"/>
      <c r="G355" s="101"/>
      <c r="H355" s="101"/>
      <c r="I355" s="101"/>
      <c r="J355" s="101"/>
      <c r="K355" s="101"/>
      <c r="L355" s="101"/>
      <c r="M355" s="101"/>
      <c r="N355" s="101"/>
      <c r="O355" s="101"/>
      <c r="P355" s="101"/>
      <c r="Q355" s="101"/>
      <c r="R355" s="101"/>
      <c r="S355" s="101"/>
      <c r="T355" s="101"/>
      <c r="U355" s="183"/>
      <c r="V355" s="183"/>
      <c r="W355" s="183"/>
      <c r="X355" s="183"/>
    </row>
    <row r="356" spans="1:25" ht="12.75">
      <c r="A356" s="205"/>
      <c r="B356" s="204"/>
      <c r="C356" s="205" t="s">
        <v>1285</v>
      </c>
      <c r="D356" s="206"/>
      <c r="E356" s="183">
        <v>0</v>
      </c>
      <c r="F356" s="183">
        <v>0</v>
      </c>
      <c r="G356" s="101">
        <f>E356+F356</f>
        <v>0</v>
      </c>
      <c r="H356" s="101">
        <v>0</v>
      </c>
      <c r="I356" s="101">
        <v>0</v>
      </c>
      <c r="J356" s="101">
        <v>0</v>
      </c>
      <c r="K356" s="101">
        <f>J356+I356</f>
        <v>0</v>
      </c>
      <c r="L356" s="101">
        <v>0</v>
      </c>
      <c r="M356" s="101">
        <v>0</v>
      </c>
      <c r="N356" s="101">
        <f>L356+M356</f>
        <v>0</v>
      </c>
      <c r="O356" s="101">
        <v>0</v>
      </c>
      <c r="P356" s="101">
        <v>899297.67</v>
      </c>
      <c r="Q356" s="101">
        <v>0</v>
      </c>
      <c r="R356" s="101">
        <v>0</v>
      </c>
      <c r="S356" s="101">
        <f>O356+P356+Q356+R356</f>
        <v>899297.67</v>
      </c>
      <c r="T356" s="101">
        <f>G356+H356+K356+N356+S356</f>
        <v>899297.67</v>
      </c>
      <c r="U356" s="183">
        <v>0</v>
      </c>
      <c r="V356" s="183">
        <f>T356+U356</f>
        <v>899297.67</v>
      </c>
      <c r="W356" s="183">
        <v>0</v>
      </c>
      <c r="X356" s="183">
        <f>V356+W356</f>
        <v>899297.67</v>
      </c>
      <c r="Y356" s="205"/>
    </row>
    <row r="357" spans="1:25" ht="12.75">
      <c r="A357" s="205"/>
      <c r="B357" s="204"/>
      <c r="C357" s="205" t="s">
        <v>1286</v>
      </c>
      <c r="D357" s="206"/>
      <c r="E357" s="183">
        <v>0</v>
      </c>
      <c r="F357" s="183">
        <v>0</v>
      </c>
      <c r="G357" s="101">
        <f>E357+F357</f>
        <v>0</v>
      </c>
      <c r="H357" s="101">
        <v>0</v>
      </c>
      <c r="I357" s="101">
        <v>0</v>
      </c>
      <c r="J357" s="101">
        <v>0</v>
      </c>
      <c r="K357" s="101">
        <f>J357+I357</f>
        <v>0</v>
      </c>
      <c r="L357" s="101">
        <v>0</v>
      </c>
      <c r="M357" s="101">
        <v>0</v>
      </c>
      <c r="N357" s="101">
        <f>L357+M357</f>
        <v>0</v>
      </c>
      <c r="O357" s="101">
        <v>0</v>
      </c>
      <c r="P357" s="101">
        <v>0</v>
      </c>
      <c r="Q357" s="101">
        <v>0</v>
      </c>
      <c r="R357" s="101">
        <v>0</v>
      </c>
      <c r="S357" s="101">
        <f>O357+P357+Q357+R357</f>
        <v>0</v>
      </c>
      <c r="T357" s="101">
        <f>G357+H357+K357+N357+S357</f>
        <v>0</v>
      </c>
      <c r="U357" s="183">
        <v>0</v>
      </c>
      <c r="V357" s="183">
        <f>T357+U357</f>
        <v>0</v>
      </c>
      <c r="W357" s="183">
        <v>0</v>
      </c>
      <c r="X357" s="183">
        <f>V357+W357</f>
        <v>0</v>
      </c>
      <c r="Y357" s="205"/>
    </row>
    <row r="358" spans="1:25" ht="12.75">
      <c r="A358" s="229" t="s">
        <v>1196</v>
      </c>
      <c r="B358" s="204"/>
      <c r="C358" s="205" t="s">
        <v>1287</v>
      </c>
      <c r="D358" s="206"/>
      <c r="E358" s="183">
        <v>0</v>
      </c>
      <c r="F358" s="183">
        <v>0</v>
      </c>
      <c r="G358" s="101">
        <f>E358+F358</f>
        <v>0</v>
      </c>
      <c r="H358" s="101">
        <v>0</v>
      </c>
      <c r="I358" s="101">
        <v>0</v>
      </c>
      <c r="J358" s="101">
        <v>0</v>
      </c>
      <c r="K358" s="101">
        <f>J358+I358</f>
        <v>0</v>
      </c>
      <c r="L358" s="101">
        <v>0</v>
      </c>
      <c r="M358" s="101">
        <v>1054951.41</v>
      </c>
      <c r="N358" s="101">
        <f>L358+M358</f>
        <v>1054951.41</v>
      </c>
      <c r="O358" s="101">
        <v>0</v>
      </c>
      <c r="P358" s="101">
        <v>0</v>
      </c>
      <c r="Q358" s="101">
        <v>0</v>
      </c>
      <c r="R358" s="101">
        <v>0</v>
      </c>
      <c r="S358" s="101">
        <f>O358+P358+Q358+R358</f>
        <v>0</v>
      </c>
      <c r="T358" s="101">
        <f>G358+H358+K358+N358+S358</f>
        <v>1054951.41</v>
      </c>
      <c r="U358" s="183">
        <v>0</v>
      </c>
      <c r="V358" s="183">
        <f>T358+U358</f>
        <v>1054951.41</v>
      </c>
      <c r="W358" s="183">
        <v>0</v>
      </c>
      <c r="X358" s="183">
        <f>V358+W358</f>
        <v>1054951.41</v>
      </c>
      <c r="Y358" s="229"/>
    </row>
    <row r="359" spans="1:24" ht="12.75" hidden="1" outlineLevel="1">
      <c r="A359" s="203" t="s">
        <v>2578</v>
      </c>
      <c r="C359" s="202" t="s">
        <v>2221</v>
      </c>
      <c r="D359" s="202" t="s">
        <v>2222</v>
      </c>
      <c r="E359" s="203">
        <v>0</v>
      </c>
      <c r="F359" s="203">
        <v>0</v>
      </c>
      <c r="G359" s="210">
        <f aca="true" t="shared" si="90" ref="G359:G364">E359+F359</f>
        <v>0</v>
      </c>
      <c r="H359" s="211">
        <v>0</v>
      </c>
      <c r="I359" s="211">
        <v>0</v>
      </c>
      <c r="J359" s="211">
        <v>-206</v>
      </c>
      <c r="K359" s="211">
        <f aca="true" t="shared" si="91" ref="K359:K364">J359+I359</f>
        <v>-206</v>
      </c>
      <c r="L359" s="211">
        <v>0</v>
      </c>
      <c r="M359" s="211">
        <v>0</v>
      </c>
      <c r="N359" s="211">
        <f aca="true" t="shared" si="92" ref="N359:N364">L359+M359</f>
        <v>0</v>
      </c>
      <c r="O359" s="210">
        <v>0</v>
      </c>
      <c r="P359" s="210">
        <v>0</v>
      </c>
      <c r="Q359" s="210">
        <v>0</v>
      </c>
      <c r="R359" s="210">
        <v>0</v>
      </c>
      <c r="S359" s="210">
        <f aca="true" t="shared" si="93" ref="S359:S364">O359+P359+Q359+R359</f>
        <v>0</v>
      </c>
      <c r="T359" s="210">
        <f aca="true" t="shared" si="94" ref="T359:T364">G359+H359+K359+N359+S359</f>
        <v>-206</v>
      </c>
      <c r="U359" s="203">
        <v>0</v>
      </c>
      <c r="V359" s="203">
        <f aca="true" t="shared" si="95" ref="V359:V364">T359+U359</f>
        <v>-206</v>
      </c>
      <c r="W359" s="202">
        <v>0</v>
      </c>
      <c r="X359" s="203">
        <f aca="true" t="shared" si="96" ref="X359:X364">V359+W359</f>
        <v>-206</v>
      </c>
    </row>
    <row r="360" spans="1:24" ht="12.75" hidden="1" outlineLevel="1">
      <c r="A360" s="203" t="s">
        <v>2579</v>
      </c>
      <c r="C360" s="202" t="s">
        <v>2223</v>
      </c>
      <c r="D360" s="202" t="s">
        <v>2224</v>
      </c>
      <c r="E360" s="203">
        <v>0</v>
      </c>
      <c r="F360" s="203">
        <v>0</v>
      </c>
      <c r="G360" s="210">
        <f t="shared" si="90"/>
        <v>0</v>
      </c>
      <c r="H360" s="211">
        <v>0</v>
      </c>
      <c r="I360" s="211">
        <v>0</v>
      </c>
      <c r="J360" s="211">
        <v>0</v>
      </c>
      <c r="K360" s="211">
        <f t="shared" si="91"/>
        <v>0</v>
      </c>
      <c r="L360" s="211">
        <v>0</v>
      </c>
      <c r="M360" s="211">
        <v>0</v>
      </c>
      <c r="N360" s="211">
        <f t="shared" si="92"/>
        <v>0</v>
      </c>
      <c r="O360" s="210">
        <v>0</v>
      </c>
      <c r="P360" s="210">
        <v>0</v>
      </c>
      <c r="Q360" s="210">
        <v>4147058.62</v>
      </c>
      <c r="R360" s="210">
        <v>0</v>
      </c>
      <c r="S360" s="210">
        <f t="shared" si="93"/>
        <v>4147058.62</v>
      </c>
      <c r="T360" s="210">
        <f t="shared" si="94"/>
        <v>4147058.62</v>
      </c>
      <c r="U360" s="203">
        <v>0</v>
      </c>
      <c r="V360" s="203">
        <f t="shared" si="95"/>
        <v>4147058.62</v>
      </c>
      <c r="W360" s="202">
        <v>0</v>
      </c>
      <c r="X360" s="203">
        <f t="shared" si="96"/>
        <v>4147058.62</v>
      </c>
    </row>
    <row r="361" spans="1:24" ht="12.75" hidden="1" outlineLevel="1">
      <c r="A361" s="203" t="s">
        <v>2580</v>
      </c>
      <c r="C361" s="202" t="s">
        <v>2225</v>
      </c>
      <c r="D361" s="202" t="s">
        <v>2226</v>
      </c>
      <c r="E361" s="203">
        <v>0</v>
      </c>
      <c r="F361" s="203">
        <v>0</v>
      </c>
      <c r="G361" s="210">
        <f t="shared" si="90"/>
        <v>0</v>
      </c>
      <c r="H361" s="211">
        <v>0</v>
      </c>
      <c r="I361" s="211">
        <v>0</v>
      </c>
      <c r="J361" s="211">
        <v>12906</v>
      </c>
      <c r="K361" s="211">
        <f t="shared" si="91"/>
        <v>12906</v>
      </c>
      <c r="L361" s="211">
        <v>0</v>
      </c>
      <c r="M361" s="211">
        <v>0</v>
      </c>
      <c r="N361" s="211">
        <f t="shared" si="92"/>
        <v>0</v>
      </c>
      <c r="O361" s="210">
        <v>0</v>
      </c>
      <c r="P361" s="210">
        <v>0</v>
      </c>
      <c r="Q361" s="210">
        <v>0</v>
      </c>
      <c r="R361" s="210">
        <v>0</v>
      </c>
      <c r="S361" s="210">
        <f t="shared" si="93"/>
        <v>0</v>
      </c>
      <c r="T361" s="210">
        <f t="shared" si="94"/>
        <v>12906</v>
      </c>
      <c r="U361" s="203">
        <v>0</v>
      </c>
      <c r="V361" s="203">
        <f t="shared" si="95"/>
        <v>12906</v>
      </c>
      <c r="W361" s="202">
        <v>0</v>
      </c>
      <c r="X361" s="203">
        <f t="shared" si="96"/>
        <v>12906</v>
      </c>
    </row>
    <row r="362" spans="1:24" ht="12.75" hidden="1" outlineLevel="1">
      <c r="A362" s="203" t="s">
        <v>2581</v>
      </c>
      <c r="C362" s="202" t="s">
        <v>2227</v>
      </c>
      <c r="D362" s="202" t="s">
        <v>2228</v>
      </c>
      <c r="E362" s="203">
        <v>0</v>
      </c>
      <c r="F362" s="203">
        <v>206</v>
      </c>
      <c r="G362" s="210">
        <f t="shared" si="90"/>
        <v>206</v>
      </c>
      <c r="H362" s="211">
        <v>0</v>
      </c>
      <c r="I362" s="211">
        <v>0</v>
      </c>
      <c r="J362" s="211">
        <v>0</v>
      </c>
      <c r="K362" s="211">
        <f t="shared" si="91"/>
        <v>0</v>
      </c>
      <c r="L362" s="211">
        <v>0</v>
      </c>
      <c r="M362" s="211">
        <v>0</v>
      </c>
      <c r="N362" s="211">
        <f t="shared" si="92"/>
        <v>0</v>
      </c>
      <c r="O362" s="210">
        <v>0</v>
      </c>
      <c r="P362" s="210">
        <v>0</v>
      </c>
      <c r="Q362" s="210">
        <v>0</v>
      </c>
      <c r="R362" s="210">
        <v>0</v>
      </c>
      <c r="S362" s="210">
        <f t="shared" si="93"/>
        <v>0</v>
      </c>
      <c r="T362" s="210">
        <f t="shared" si="94"/>
        <v>206</v>
      </c>
      <c r="U362" s="203">
        <v>0</v>
      </c>
      <c r="V362" s="203">
        <f t="shared" si="95"/>
        <v>206</v>
      </c>
      <c r="W362" s="202">
        <v>0</v>
      </c>
      <c r="X362" s="203">
        <f t="shared" si="96"/>
        <v>206</v>
      </c>
    </row>
    <row r="363" spans="1:24" ht="12.75" hidden="1" outlineLevel="1">
      <c r="A363" s="203" t="s">
        <v>2582</v>
      </c>
      <c r="C363" s="202" t="s">
        <v>2229</v>
      </c>
      <c r="D363" s="202" t="s">
        <v>2230</v>
      </c>
      <c r="E363" s="203">
        <v>0</v>
      </c>
      <c r="F363" s="203">
        <v>-4107108</v>
      </c>
      <c r="G363" s="210">
        <f t="shared" si="90"/>
        <v>-4107108</v>
      </c>
      <c r="H363" s="211">
        <v>0</v>
      </c>
      <c r="I363" s="211">
        <v>0</v>
      </c>
      <c r="J363" s="211">
        <v>0</v>
      </c>
      <c r="K363" s="211">
        <f t="shared" si="91"/>
        <v>0</v>
      </c>
      <c r="L363" s="211">
        <v>0</v>
      </c>
      <c r="M363" s="211">
        <v>0</v>
      </c>
      <c r="N363" s="211">
        <f t="shared" si="92"/>
        <v>0</v>
      </c>
      <c r="O363" s="210">
        <v>0</v>
      </c>
      <c r="P363" s="210">
        <v>0</v>
      </c>
      <c r="Q363" s="210">
        <v>0</v>
      </c>
      <c r="R363" s="210">
        <v>0</v>
      </c>
      <c r="S363" s="210">
        <f t="shared" si="93"/>
        <v>0</v>
      </c>
      <c r="T363" s="210">
        <f t="shared" si="94"/>
        <v>-4107108</v>
      </c>
      <c r="U363" s="203">
        <v>0</v>
      </c>
      <c r="V363" s="203">
        <f t="shared" si="95"/>
        <v>-4107108</v>
      </c>
      <c r="W363" s="202">
        <v>0</v>
      </c>
      <c r="X363" s="203">
        <f t="shared" si="96"/>
        <v>-4107108</v>
      </c>
    </row>
    <row r="364" spans="1:24" ht="12.75" hidden="1" outlineLevel="1">
      <c r="A364" s="203" t="s">
        <v>2583</v>
      </c>
      <c r="C364" s="202" t="s">
        <v>2231</v>
      </c>
      <c r="D364" s="202" t="s">
        <v>2232</v>
      </c>
      <c r="E364" s="203">
        <v>0</v>
      </c>
      <c r="F364" s="203">
        <v>-12906</v>
      </c>
      <c r="G364" s="210">
        <f t="shared" si="90"/>
        <v>-12906</v>
      </c>
      <c r="H364" s="211">
        <v>0</v>
      </c>
      <c r="I364" s="211">
        <v>0</v>
      </c>
      <c r="J364" s="211">
        <v>0</v>
      </c>
      <c r="K364" s="211">
        <f t="shared" si="91"/>
        <v>0</v>
      </c>
      <c r="L364" s="211">
        <v>0</v>
      </c>
      <c r="M364" s="211">
        <v>0</v>
      </c>
      <c r="N364" s="211">
        <f t="shared" si="92"/>
        <v>0</v>
      </c>
      <c r="O364" s="210">
        <v>0</v>
      </c>
      <c r="P364" s="210">
        <v>0</v>
      </c>
      <c r="Q364" s="210">
        <v>0</v>
      </c>
      <c r="R364" s="210">
        <v>0</v>
      </c>
      <c r="S364" s="210">
        <f t="shared" si="93"/>
        <v>0</v>
      </c>
      <c r="T364" s="210">
        <f t="shared" si="94"/>
        <v>-12906</v>
      </c>
      <c r="U364" s="203">
        <v>0</v>
      </c>
      <c r="V364" s="203">
        <f t="shared" si="95"/>
        <v>-12906</v>
      </c>
      <c r="W364" s="202">
        <v>0</v>
      </c>
      <c r="X364" s="203">
        <f t="shared" si="96"/>
        <v>-12906</v>
      </c>
    </row>
    <row r="365" spans="2:20" ht="12.75" outlineLevel="1">
      <c r="B365" s="204"/>
      <c r="C365" s="205"/>
      <c r="D365" s="206"/>
      <c r="E365" s="183"/>
      <c r="F365" s="183"/>
      <c r="G365" s="101"/>
      <c r="H365" s="101"/>
      <c r="I365" s="101"/>
      <c r="J365" s="101"/>
      <c r="K365" s="101"/>
      <c r="L365" s="101"/>
      <c r="M365" s="101"/>
      <c r="N365" s="101"/>
      <c r="O365" s="101"/>
      <c r="P365" s="101"/>
      <c r="Q365" s="101"/>
      <c r="R365" s="101"/>
      <c r="S365" s="101"/>
      <c r="T365" s="101"/>
    </row>
    <row r="366" spans="1:25" s="227" customFormat="1" ht="12.75" outlineLevel="1">
      <c r="A366" s="230"/>
      <c r="B366" s="208"/>
      <c r="C366" s="209" t="s">
        <v>2233</v>
      </c>
      <c r="D366" s="73"/>
      <c r="E366" s="151"/>
      <c r="F366" s="151"/>
      <c r="G366" s="103">
        <f>G352+G356+G357+G358</f>
        <v>129970.20999999999</v>
      </c>
      <c r="H366" s="103">
        <f aca="true" t="shared" si="97" ref="H366:T366">H352+H356+H357+H358</f>
        <v>8847853.25</v>
      </c>
      <c r="I366" s="103">
        <f t="shared" si="97"/>
        <v>2887.47</v>
      </c>
      <c r="J366" s="103">
        <f t="shared" si="97"/>
        <v>16424.2</v>
      </c>
      <c r="K366" s="103">
        <f t="shared" si="97"/>
        <v>19311.670000000002</v>
      </c>
      <c r="L366" s="103">
        <f t="shared" si="97"/>
        <v>0</v>
      </c>
      <c r="M366" s="103">
        <f t="shared" si="97"/>
        <v>529187.0899999999</v>
      </c>
      <c r="N366" s="103">
        <f t="shared" si="97"/>
        <v>529187.0899999999</v>
      </c>
      <c r="O366" s="103">
        <f t="shared" si="97"/>
        <v>39691.51</v>
      </c>
      <c r="P366" s="103">
        <f t="shared" si="97"/>
        <v>9293910.06</v>
      </c>
      <c r="Q366" s="103">
        <f t="shared" si="97"/>
        <v>-4024562.37</v>
      </c>
      <c r="R366" s="103">
        <f t="shared" si="97"/>
        <v>-6875351.199999999</v>
      </c>
      <c r="S366" s="103">
        <f t="shared" si="97"/>
        <v>-1566311.9999999995</v>
      </c>
      <c r="T366" s="103">
        <f t="shared" si="97"/>
        <v>7960010.220000001</v>
      </c>
      <c r="U366" s="230"/>
      <c r="V366" s="230"/>
      <c r="W366" s="189"/>
      <c r="X366" s="230"/>
      <c r="Y366" s="230"/>
    </row>
    <row r="367" spans="2:20" ht="12.75" outlineLevel="1">
      <c r="B367" s="204"/>
      <c r="C367" s="205"/>
      <c r="D367" s="206"/>
      <c r="E367" s="183"/>
      <c r="F367" s="183"/>
      <c r="G367" s="101"/>
      <c r="H367" s="101"/>
      <c r="I367" s="101"/>
      <c r="J367" s="101"/>
      <c r="K367" s="101"/>
      <c r="L367" s="101"/>
      <c r="M367" s="101"/>
      <c r="N367" s="101"/>
      <c r="O367" s="101"/>
      <c r="P367" s="101"/>
      <c r="Q367" s="101"/>
      <c r="R367" s="101"/>
      <c r="S367" s="101"/>
      <c r="T367" s="101"/>
    </row>
    <row r="368" spans="1:25" ht="12.75">
      <c r="A368" s="205" t="s">
        <v>2584</v>
      </c>
      <c r="B368" s="204"/>
      <c r="C368" s="205" t="s">
        <v>1288</v>
      </c>
      <c r="D368" s="206"/>
      <c r="E368" s="183">
        <v>0</v>
      </c>
      <c r="F368" s="183">
        <v>-4119808</v>
      </c>
      <c r="G368" s="101">
        <f>E368+F368</f>
        <v>-4119808</v>
      </c>
      <c r="H368" s="101">
        <v>0</v>
      </c>
      <c r="I368" s="101">
        <v>0</v>
      </c>
      <c r="J368" s="101">
        <v>12700</v>
      </c>
      <c r="K368" s="101">
        <f>J368+I368</f>
        <v>12700</v>
      </c>
      <c r="L368" s="101">
        <v>0</v>
      </c>
      <c r="M368" s="101">
        <v>0</v>
      </c>
      <c r="N368" s="101">
        <f>L368+M368</f>
        <v>0</v>
      </c>
      <c r="O368" s="101">
        <v>0</v>
      </c>
      <c r="P368" s="101">
        <v>0</v>
      </c>
      <c r="Q368" s="101">
        <v>4147058.62</v>
      </c>
      <c r="R368" s="101">
        <v>0</v>
      </c>
      <c r="S368" s="101">
        <f>O368+P368+Q368+R368</f>
        <v>4147058.62</v>
      </c>
      <c r="T368" s="101">
        <f>G368+H368+K368+N368+S368</f>
        <v>39950.62000000011</v>
      </c>
      <c r="U368" s="183">
        <v>0</v>
      </c>
      <c r="V368" s="183">
        <f>T368+U368</f>
        <v>39950.62000000011</v>
      </c>
      <c r="W368" s="183">
        <v>0</v>
      </c>
      <c r="X368" s="183">
        <f>V368+W368</f>
        <v>39950.62000000011</v>
      </c>
      <c r="Y368" s="205"/>
    </row>
    <row r="369" spans="1:24" ht="12.75" hidden="1" outlineLevel="1">
      <c r="A369" s="203" t="s">
        <v>2585</v>
      </c>
      <c r="C369" s="202" t="s">
        <v>2234</v>
      </c>
      <c r="D369" s="202" t="s">
        <v>2235</v>
      </c>
      <c r="E369" s="203">
        <v>0</v>
      </c>
      <c r="F369" s="203">
        <v>225309</v>
      </c>
      <c r="G369" s="210">
        <f aca="true" t="shared" si="98" ref="G369:G376">E369+F369</f>
        <v>225309</v>
      </c>
      <c r="H369" s="211">
        <v>0</v>
      </c>
      <c r="I369" s="211">
        <v>0</v>
      </c>
      <c r="J369" s="211">
        <v>40000</v>
      </c>
      <c r="K369" s="211">
        <f aca="true" t="shared" si="99" ref="K369:K376">J369+I369</f>
        <v>40000</v>
      </c>
      <c r="L369" s="211">
        <v>0</v>
      </c>
      <c r="M369" s="211">
        <v>30184.19</v>
      </c>
      <c r="N369" s="211">
        <f aca="true" t="shared" si="100" ref="N369:N376">L369+M369</f>
        <v>30184.19</v>
      </c>
      <c r="O369" s="210">
        <v>11041886.35</v>
      </c>
      <c r="P369" s="210">
        <v>0</v>
      </c>
      <c r="Q369" s="210">
        <v>0</v>
      </c>
      <c r="R369" s="210">
        <v>0</v>
      </c>
      <c r="S369" s="210">
        <f aca="true" t="shared" si="101" ref="S369:S376">O369+P369+Q369+R369</f>
        <v>11041886.35</v>
      </c>
      <c r="T369" s="210">
        <f aca="true" t="shared" si="102" ref="T369:T376">G369+H369+K369+N369+S369</f>
        <v>11337379.54</v>
      </c>
      <c r="U369" s="203">
        <v>0</v>
      </c>
      <c r="V369" s="203">
        <f aca="true" t="shared" si="103" ref="V369:V376">T369+U369</f>
        <v>11337379.54</v>
      </c>
      <c r="W369" s="202">
        <v>0</v>
      </c>
      <c r="X369" s="203">
        <f aca="true" t="shared" si="104" ref="X369:X376">V369+W369</f>
        <v>11337379.54</v>
      </c>
    </row>
    <row r="370" spans="1:24" ht="12.75" hidden="1" outlineLevel="1">
      <c r="A370" s="203" t="s">
        <v>2586</v>
      </c>
      <c r="C370" s="202" t="s">
        <v>2236</v>
      </c>
      <c r="D370" s="202" t="s">
        <v>2237</v>
      </c>
      <c r="E370" s="203">
        <v>0</v>
      </c>
      <c r="F370" s="203">
        <v>135311.56</v>
      </c>
      <c r="G370" s="210">
        <f t="shared" si="98"/>
        <v>135311.56</v>
      </c>
      <c r="H370" s="211">
        <v>0</v>
      </c>
      <c r="I370" s="211">
        <v>0</v>
      </c>
      <c r="J370" s="211">
        <v>0</v>
      </c>
      <c r="K370" s="211">
        <f t="shared" si="99"/>
        <v>0</v>
      </c>
      <c r="L370" s="211">
        <v>0</v>
      </c>
      <c r="M370" s="211">
        <v>0</v>
      </c>
      <c r="N370" s="211">
        <f t="shared" si="100"/>
        <v>0</v>
      </c>
      <c r="O370" s="210">
        <v>684497.39</v>
      </c>
      <c r="P370" s="210">
        <v>0</v>
      </c>
      <c r="Q370" s="210">
        <v>0</v>
      </c>
      <c r="R370" s="210">
        <v>0</v>
      </c>
      <c r="S370" s="210">
        <f t="shared" si="101"/>
        <v>684497.39</v>
      </c>
      <c r="T370" s="210">
        <f t="shared" si="102"/>
        <v>819808.95</v>
      </c>
      <c r="U370" s="203">
        <v>0</v>
      </c>
      <c r="V370" s="203">
        <f t="shared" si="103"/>
        <v>819808.95</v>
      </c>
      <c r="W370" s="202">
        <v>0</v>
      </c>
      <c r="X370" s="203">
        <f t="shared" si="104"/>
        <v>819808.95</v>
      </c>
    </row>
    <row r="371" spans="1:24" ht="12.75" hidden="1" outlineLevel="1">
      <c r="A371" s="203" t="s">
        <v>2587</v>
      </c>
      <c r="C371" s="202" t="s">
        <v>2238</v>
      </c>
      <c r="D371" s="202" t="s">
        <v>2239</v>
      </c>
      <c r="E371" s="203">
        <v>0</v>
      </c>
      <c r="F371" s="203">
        <v>0</v>
      </c>
      <c r="G371" s="210">
        <f t="shared" si="98"/>
        <v>0</v>
      </c>
      <c r="H371" s="211">
        <v>0</v>
      </c>
      <c r="I371" s="211">
        <v>0</v>
      </c>
      <c r="J371" s="211">
        <v>0</v>
      </c>
      <c r="K371" s="211">
        <f t="shared" si="99"/>
        <v>0</v>
      </c>
      <c r="L371" s="211">
        <v>0</v>
      </c>
      <c r="M371" s="211">
        <v>0</v>
      </c>
      <c r="N371" s="211">
        <f t="shared" si="100"/>
        <v>0</v>
      </c>
      <c r="O371" s="210">
        <v>1998778</v>
      </c>
      <c r="P371" s="210">
        <v>0</v>
      </c>
      <c r="Q371" s="210">
        <v>0</v>
      </c>
      <c r="R371" s="210">
        <v>0</v>
      </c>
      <c r="S371" s="210">
        <f t="shared" si="101"/>
        <v>1998778</v>
      </c>
      <c r="T371" s="210">
        <f t="shared" si="102"/>
        <v>1998778</v>
      </c>
      <c r="U371" s="203">
        <v>0</v>
      </c>
      <c r="V371" s="203">
        <f t="shared" si="103"/>
        <v>1998778</v>
      </c>
      <c r="W371" s="202">
        <v>0</v>
      </c>
      <c r="X371" s="203">
        <f t="shared" si="104"/>
        <v>1998778</v>
      </c>
    </row>
    <row r="372" spans="1:24" ht="12.75" hidden="1" outlineLevel="1">
      <c r="A372" s="203" t="s">
        <v>2588</v>
      </c>
      <c r="C372" s="202" t="s">
        <v>2240</v>
      </c>
      <c r="D372" s="202" t="s">
        <v>2241</v>
      </c>
      <c r="E372" s="203">
        <v>0</v>
      </c>
      <c r="F372" s="203">
        <v>359370.92</v>
      </c>
      <c r="G372" s="210">
        <f t="shared" si="98"/>
        <v>359370.92</v>
      </c>
      <c r="H372" s="211">
        <v>4500</v>
      </c>
      <c r="I372" s="211">
        <v>0</v>
      </c>
      <c r="J372" s="211">
        <v>0</v>
      </c>
      <c r="K372" s="211">
        <f t="shared" si="99"/>
        <v>0</v>
      </c>
      <c r="L372" s="211">
        <v>0</v>
      </c>
      <c r="M372" s="211">
        <v>140602.1</v>
      </c>
      <c r="N372" s="211">
        <f t="shared" si="100"/>
        <v>140602.1</v>
      </c>
      <c r="O372" s="210">
        <v>3378466.57</v>
      </c>
      <c r="P372" s="210">
        <v>0</v>
      </c>
      <c r="Q372" s="210">
        <v>0</v>
      </c>
      <c r="R372" s="210">
        <v>0</v>
      </c>
      <c r="S372" s="210">
        <f t="shared" si="101"/>
        <v>3378466.57</v>
      </c>
      <c r="T372" s="210">
        <f t="shared" si="102"/>
        <v>3882939.59</v>
      </c>
      <c r="U372" s="203">
        <v>0</v>
      </c>
      <c r="V372" s="203">
        <f t="shared" si="103"/>
        <v>3882939.59</v>
      </c>
      <c r="W372" s="202">
        <v>0</v>
      </c>
      <c r="X372" s="203">
        <f t="shared" si="104"/>
        <v>3882939.59</v>
      </c>
    </row>
    <row r="373" spans="1:24" ht="12.75" hidden="1" outlineLevel="1">
      <c r="A373" s="203" t="s">
        <v>2589</v>
      </c>
      <c r="C373" s="202" t="s">
        <v>2242</v>
      </c>
      <c r="D373" s="202" t="s">
        <v>2243</v>
      </c>
      <c r="E373" s="203">
        <v>0</v>
      </c>
      <c r="F373" s="203">
        <v>-691351.62</v>
      </c>
      <c r="G373" s="210">
        <f t="shared" si="98"/>
        <v>-691351.62</v>
      </c>
      <c r="H373" s="211">
        <v>-10253423.72</v>
      </c>
      <c r="I373" s="211">
        <v>0</v>
      </c>
      <c r="J373" s="211">
        <v>0</v>
      </c>
      <c r="K373" s="211">
        <f t="shared" si="99"/>
        <v>0</v>
      </c>
      <c r="L373" s="211">
        <v>0</v>
      </c>
      <c r="M373" s="211">
        <v>0</v>
      </c>
      <c r="N373" s="211">
        <f t="shared" si="100"/>
        <v>0</v>
      </c>
      <c r="O373" s="210">
        <v>0</v>
      </c>
      <c r="P373" s="210">
        <v>0</v>
      </c>
      <c r="Q373" s="210">
        <v>0</v>
      </c>
      <c r="R373" s="210">
        <v>0</v>
      </c>
      <c r="S373" s="210">
        <f t="shared" si="101"/>
        <v>0</v>
      </c>
      <c r="T373" s="210">
        <f t="shared" si="102"/>
        <v>-10944775.34</v>
      </c>
      <c r="U373" s="203">
        <v>0</v>
      </c>
      <c r="V373" s="203">
        <f t="shared" si="103"/>
        <v>-10944775.34</v>
      </c>
      <c r="W373" s="202">
        <v>0</v>
      </c>
      <c r="X373" s="203">
        <f t="shared" si="104"/>
        <v>-10944775.34</v>
      </c>
    </row>
    <row r="374" spans="1:24" ht="12.75" hidden="1" outlineLevel="1">
      <c r="A374" s="203" t="s">
        <v>2590</v>
      </c>
      <c r="C374" s="202" t="s">
        <v>2244</v>
      </c>
      <c r="D374" s="202" t="s">
        <v>2245</v>
      </c>
      <c r="E374" s="203">
        <v>0</v>
      </c>
      <c r="F374" s="203">
        <v>-579512.95</v>
      </c>
      <c r="G374" s="210">
        <f t="shared" si="98"/>
        <v>-579512.95</v>
      </c>
      <c r="H374" s="211">
        <v>0</v>
      </c>
      <c r="I374" s="211">
        <v>0</v>
      </c>
      <c r="J374" s="211">
        <v>0</v>
      </c>
      <c r="K374" s="211">
        <f t="shared" si="99"/>
        <v>0</v>
      </c>
      <c r="L374" s="211">
        <v>0</v>
      </c>
      <c r="M374" s="211">
        <v>0</v>
      </c>
      <c r="N374" s="211">
        <f t="shared" si="100"/>
        <v>0</v>
      </c>
      <c r="O374" s="210">
        <v>0</v>
      </c>
      <c r="P374" s="210">
        <v>0</v>
      </c>
      <c r="Q374" s="210">
        <v>0</v>
      </c>
      <c r="R374" s="210">
        <v>0</v>
      </c>
      <c r="S374" s="210">
        <f t="shared" si="101"/>
        <v>0</v>
      </c>
      <c r="T374" s="210">
        <f t="shared" si="102"/>
        <v>-579512.95</v>
      </c>
      <c r="U374" s="203">
        <v>0</v>
      </c>
      <c r="V374" s="203">
        <f t="shared" si="103"/>
        <v>-579512.95</v>
      </c>
      <c r="W374" s="202">
        <v>0</v>
      </c>
      <c r="X374" s="203">
        <f t="shared" si="104"/>
        <v>-579512.95</v>
      </c>
    </row>
    <row r="375" spans="1:24" ht="12.75" hidden="1" outlineLevel="1">
      <c r="A375" s="203" t="s">
        <v>2591</v>
      </c>
      <c r="C375" s="202" t="s">
        <v>2246</v>
      </c>
      <c r="D375" s="202" t="s">
        <v>2247</v>
      </c>
      <c r="E375" s="203">
        <v>0</v>
      </c>
      <c r="F375" s="203">
        <v>-1689000</v>
      </c>
      <c r="G375" s="210">
        <f t="shared" si="98"/>
        <v>-1689000</v>
      </c>
      <c r="H375" s="211">
        <v>0</v>
      </c>
      <c r="I375" s="211">
        <v>0</v>
      </c>
      <c r="J375" s="211">
        <v>0</v>
      </c>
      <c r="K375" s="211">
        <f t="shared" si="99"/>
        <v>0</v>
      </c>
      <c r="L375" s="211">
        <v>0</v>
      </c>
      <c r="M375" s="211">
        <v>0</v>
      </c>
      <c r="N375" s="211">
        <f t="shared" si="100"/>
        <v>0</v>
      </c>
      <c r="O375" s="210">
        <v>0</v>
      </c>
      <c r="P375" s="210">
        <v>0</v>
      </c>
      <c r="Q375" s="210">
        <v>0</v>
      </c>
      <c r="R375" s="210">
        <v>0</v>
      </c>
      <c r="S375" s="210">
        <f t="shared" si="101"/>
        <v>0</v>
      </c>
      <c r="T375" s="210">
        <f t="shared" si="102"/>
        <v>-1689000</v>
      </c>
      <c r="U375" s="203">
        <v>0</v>
      </c>
      <c r="V375" s="203">
        <f t="shared" si="103"/>
        <v>-1689000</v>
      </c>
      <c r="W375" s="202">
        <v>0</v>
      </c>
      <c r="X375" s="203">
        <f t="shared" si="104"/>
        <v>-1689000</v>
      </c>
    </row>
    <row r="376" spans="1:24" ht="12.75" hidden="1" outlineLevel="1">
      <c r="A376" s="203" t="s">
        <v>2592</v>
      </c>
      <c r="C376" s="202" t="s">
        <v>2248</v>
      </c>
      <c r="D376" s="202" t="s">
        <v>2249</v>
      </c>
      <c r="E376" s="203">
        <v>0</v>
      </c>
      <c r="F376" s="203">
        <v>-3510261.77</v>
      </c>
      <c r="G376" s="210">
        <f t="shared" si="98"/>
        <v>-3510261.77</v>
      </c>
      <c r="H376" s="211">
        <v>-150220.02</v>
      </c>
      <c r="I376" s="211">
        <v>0</v>
      </c>
      <c r="J376" s="211">
        <v>0</v>
      </c>
      <c r="K376" s="211">
        <f t="shared" si="99"/>
        <v>0</v>
      </c>
      <c r="L376" s="211">
        <v>0</v>
      </c>
      <c r="M376" s="211">
        <v>0</v>
      </c>
      <c r="N376" s="211">
        <f t="shared" si="100"/>
        <v>0</v>
      </c>
      <c r="O376" s="210">
        <v>-575062</v>
      </c>
      <c r="P376" s="210">
        <v>0</v>
      </c>
      <c r="Q376" s="210">
        <v>0</v>
      </c>
      <c r="R376" s="210">
        <v>0</v>
      </c>
      <c r="S376" s="210">
        <f t="shared" si="101"/>
        <v>-575062</v>
      </c>
      <c r="T376" s="210">
        <f t="shared" si="102"/>
        <v>-4235543.79</v>
      </c>
      <c r="U376" s="203">
        <v>0</v>
      </c>
      <c r="V376" s="203">
        <f t="shared" si="103"/>
        <v>-4235543.79</v>
      </c>
      <c r="W376" s="202">
        <v>0</v>
      </c>
      <c r="X376" s="203">
        <f t="shared" si="104"/>
        <v>-4235543.79</v>
      </c>
    </row>
    <row r="377" spans="1:25" ht="12.75" collapsed="1">
      <c r="A377" s="205" t="s">
        <v>2593</v>
      </c>
      <c r="B377" s="204"/>
      <c r="C377" s="205" t="s">
        <v>1289</v>
      </c>
      <c r="D377" s="206"/>
      <c r="E377" s="183">
        <v>0</v>
      </c>
      <c r="F377" s="183">
        <v>-5750134.859999999</v>
      </c>
      <c r="G377" s="101">
        <f>E377+F377</f>
        <v>-5750134.859999999</v>
      </c>
      <c r="H377" s="101">
        <v>-10399143.74</v>
      </c>
      <c r="I377" s="101">
        <v>0</v>
      </c>
      <c r="J377" s="101">
        <v>40000</v>
      </c>
      <c r="K377" s="101">
        <f>J377+I377</f>
        <v>40000</v>
      </c>
      <c r="L377" s="101">
        <v>0</v>
      </c>
      <c r="M377" s="101">
        <v>170786.29</v>
      </c>
      <c r="N377" s="101">
        <f>L377+M377</f>
        <v>170786.29</v>
      </c>
      <c r="O377" s="101">
        <v>16528566.309999999</v>
      </c>
      <c r="P377" s="101">
        <v>0</v>
      </c>
      <c r="Q377" s="101">
        <v>0</v>
      </c>
      <c r="R377" s="101">
        <v>0</v>
      </c>
      <c r="S377" s="101">
        <f>O377+P377+Q377+R377</f>
        <v>16528566.309999999</v>
      </c>
      <c r="T377" s="101">
        <f>G377+H377+K377+N377+S377</f>
        <v>590073.9999999981</v>
      </c>
      <c r="U377" s="183">
        <v>0</v>
      </c>
      <c r="V377" s="183">
        <f>T377+U377</f>
        <v>590073.9999999981</v>
      </c>
      <c r="W377" s="183">
        <v>0</v>
      </c>
      <c r="X377" s="183">
        <f>V377+W377</f>
        <v>590073.9999999981</v>
      </c>
      <c r="Y377" s="205"/>
    </row>
    <row r="378" spans="1:25" ht="12.75">
      <c r="A378" s="202" t="s">
        <v>2594</v>
      </c>
      <c r="B378" s="204"/>
      <c r="C378" s="205" t="s">
        <v>2250</v>
      </c>
      <c r="D378" s="206"/>
      <c r="E378" s="183">
        <v>0</v>
      </c>
      <c r="F378" s="183">
        <v>0</v>
      </c>
      <c r="G378" s="101">
        <f>E378+F378</f>
        <v>0</v>
      </c>
      <c r="H378" s="101">
        <v>0</v>
      </c>
      <c r="I378" s="101">
        <v>0</v>
      </c>
      <c r="J378" s="101">
        <v>0</v>
      </c>
      <c r="K378" s="101">
        <f>J378+I378</f>
        <v>0</v>
      </c>
      <c r="L378" s="101">
        <v>0</v>
      </c>
      <c r="M378" s="101">
        <v>0</v>
      </c>
      <c r="N378" s="101">
        <f>L378+M378</f>
        <v>0</v>
      </c>
      <c r="O378" s="101">
        <v>0</v>
      </c>
      <c r="P378" s="101">
        <v>0</v>
      </c>
      <c r="Q378" s="101">
        <v>0</v>
      </c>
      <c r="R378" s="101">
        <v>0</v>
      </c>
      <c r="S378" s="101">
        <f>O378+P378+Q378+R378</f>
        <v>0</v>
      </c>
      <c r="T378" s="101">
        <f>G378+H378+K378+N378+S378</f>
        <v>0</v>
      </c>
      <c r="U378" s="183">
        <v>0</v>
      </c>
      <c r="V378" s="183">
        <f>T378+U378</f>
        <v>0</v>
      </c>
      <c r="W378" s="183">
        <v>0</v>
      </c>
      <c r="X378" s="183">
        <f>V378+W378</f>
        <v>0</v>
      </c>
      <c r="Y378" s="202"/>
    </row>
    <row r="379" spans="1:25" ht="15">
      <c r="A379" s="223"/>
      <c r="B379" s="204"/>
      <c r="C379" s="205"/>
      <c r="D379" s="206"/>
      <c r="E379" s="183"/>
      <c r="F379" s="183"/>
      <c r="G379" s="101"/>
      <c r="H379" s="101"/>
      <c r="I379" s="101"/>
      <c r="J379" s="101"/>
      <c r="K379" s="101"/>
      <c r="L379" s="101"/>
      <c r="M379" s="101"/>
      <c r="N379" s="101"/>
      <c r="O379" s="101"/>
      <c r="P379" s="101"/>
      <c r="Q379" s="101"/>
      <c r="R379" s="101"/>
      <c r="S379" s="101"/>
      <c r="T379" s="101"/>
      <c r="U379" s="183"/>
      <c r="V379" s="183"/>
      <c r="W379" s="183"/>
      <c r="X379" s="183"/>
      <c r="Y379" s="223"/>
    </row>
    <row r="380" spans="1:25" s="227" customFormat="1" ht="15.75">
      <c r="A380" s="225"/>
      <c r="B380" s="208"/>
      <c r="C380" s="209" t="s">
        <v>2251</v>
      </c>
      <c r="D380" s="73"/>
      <c r="E380" s="151">
        <f>E356+E357+E358+E368+E377+E378</f>
        <v>0</v>
      </c>
      <c r="F380" s="151">
        <f>F356+F357+F358+F368+F377+F378</f>
        <v>-9869942.86</v>
      </c>
      <c r="G380" s="103">
        <f>G366+G368+G377+G378</f>
        <v>-9739972.649999999</v>
      </c>
      <c r="H380" s="103">
        <f aca="true" t="shared" si="105" ref="H380:T380">H366+H368+H377+H378</f>
        <v>-1551290.4900000002</v>
      </c>
      <c r="I380" s="103">
        <f t="shared" si="105"/>
        <v>2887.47</v>
      </c>
      <c r="J380" s="103">
        <f t="shared" si="105"/>
        <v>69124.2</v>
      </c>
      <c r="K380" s="103">
        <f t="shared" si="105"/>
        <v>72011.67</v>
      </c>
      <c r="L380" s="103">
        <f t="shared" si="105"/>
        <v>0</v>
      </c>
      <c r="M380" s="103">
        <f t="shared" si="105"/>
        <v>699973.3799999999</v>
      </c>
      <c r="N380" s="103">
        <f t="shared" si="105"/>
        <v>699973.3799999999</v>
      </c>
      <c r="O380" s="103">
        <f t="shared" si="105"/>
        <v>16568257.819999998</v>
      </c>
      <c r="P380" s="103">
        <f t="shared" si="105"/>
        <v>9293910.06</v>
      </c>
      <c r="Q380" s="103">
        <f t="shared" si="105"/>
        <v>122496.25</v>
      </c>
      <c r="R380" s="103">
        <f t="shared" si="105"/>
        <v>-6875351.199999999</v>
      </c>
      <c r="S380" s="103">
        <f t="shared" si="105"/>
        <v>19109312.93</v>
      </c>
      <c r="T380" s="103">
        <f t="shared" si="105"/>
        <v>8590034.84</v>
      </c>
      <c r="U380" s="151">
        <f>U356+U357+U358+U368+U377+U378</f>
        <v>0</v>
      </c>
      <c r="V380" s="151">
        <f>V356+V357+V358+V368+V377+V378</f>
        <v>2584273.6999999983</v>
      </c>
      <c r="W380" s="151">
        <f>W356+W357+W358+W368+W377+W378</f>
        <v>0</v>
      </c>
      <c r="X380" s="151">
        <f>X356+X357+X358+X368+X377+X378</f>
        <v>2584273.6999999983</v>
      </c>
      <c r="Y380" s="225"/>
    </row>
    <row r="381" spans="1:25" ht="15">
      <c r="A381" s="223"/>
      <c r="B381" s="204"/>
      <c r="C381" s="209"/>
      <c r="D381" s="206"/>
      <c r="E381" s="183"/>
      <c r="F381" s="183"/>
      <c r="G381" s="101"/>
      <c r="H381" s="101"/>
      <c r="I381" s="101"/>
      <c r="J381" s="101"/>
      <c r="K381" s="101"/>
      <c r="L381" s="101"/>
      <c r="M381" s="101"/>
      <c r="N381" s="101"/>
      <c r="O381" s="101"/>
      <c r="P381" s="101"/>
      <c r="Q381" s="101"/>
      <c r="R381" s="101"/>
      <c r="S381" s="101"/>
      <c r="T381" s="101"/>
      <c r="U381" s="183"/>
      <c r="V381" s="183"/>
      <c r="W381" s="183"/>
      <c r="X381" s="183"/>
      <c r="Y381" s="223"/>
    </row>
    <row r="382" spans="1:25" ht="15.75">
      <c r="A382" s="226"/>
      <c r="B382" s="208"/>
      <c r="C382" s="209" t="s">
        <v>2252</v>
      </c>
      <c r="D382" s="73"/>
      <c r="E382" s="151">
        <f>E354+E380</f>
        <v>0</v>
      </c>
      <c r="F382" s="151">
        <f>F354+F380</f>
        <v>5284900.2100000605</v>
      </c>
      <c r="G382" s="103">
        <f>G322+G380</f>
        <v>5284900.2100000605</v>
      </c>
      <c r="H382" s="103">
        <f aca="true" t="shared" si="106" ref="H382:T382">H322+H380</f>
        <v>-8605521.440000007</v>
      </c>
      <c r="I382" s="103">
        <f t="shared" si="106"/>
        <v>7311.639999999999</v>
      </c>
      <c r="J382" s="103">
        <f t="shared" si="106"/>
        <v>259897.99</v>
      </c>
      <c r="K382" s="103">
        <f t="shared" si="106"/>
        <v>267209.63</v>
      </c>
      <c r="L382" s="103">
        <f t="shared" si="106"/>
        <v>0</v>
      </c>
      <c r="M382" s="103">
        <f t="shared" si="106"/>
        <v>738726.3099999999</v>
      </c>
      <c r="N382" s="103">
        <f t="shared" si="106"/>
        <v>738726.3099999999</v>
      </c>
      <c r="O382" s="103">
        <f t="shared" si="106"/>
        <v>-1296515.6199999992</v>
      </c>
      <c r="P382" s="103">
        <f t="shared" si="106"/>
        <v>349316.3499999996</v>
      </c>
      <c r="Q382" s="103">
        <f t="shared" si="106"/>
        <v>-57484.75</v>
      </c>
      <c r="R382" s="103">
        <f t="shared" si="106"/>
        <v>16921670.779999997</v>
      </c>
      <c r="S382" s="103">
        <f t="shared" si="106"/>
        <v>15916986.759999996</v>
      </c>
      <c r="T382" s="103">
        <f t="shared" si="106"/>
        <v>13602301.470000077</v>
      </c>
      <c r="U382" s="151">
        <f>U354+U380</f>
        <v>0</v>
      </c>
      <c r="V382" s="151">
        <f>V354+V380</f>
        <v>13602301.470000077</v>
      </c>
      <c r="W382" s="151">
        <f>W354+W380</f>
        <v>314339.55000000447</v>
      </c>
      <c r="X382" s="151">
        <f>X354+X380</f>
        <v>13916641.020000074</v>
      </c>
      <c r="Y382" s="231"/>
    </row>
    <row r="383" spans="1:25" ht="15">
      <c r="A383" s="223"/>
      <c r="B383" s="204"/>
      <c r="C383" s="205"/>
      <c r="D383" s="206"/>
      <c r="E383" s="183"/>
      <c r="F383" s="183"/>
      <c r="G383" s="101"/>
      <c r="H383" s="101"/>
      <c r="I383" s="101"/>
      <c r="J383" s="101"/>
      <c r="K383" s="101"/>
      <c r="L383" s="101"/>
      <c r="M383" s="101"/>
      <c r="N383" s="101"/>
      <c r="O383" s="101"/>
      <c r="P383" s="101"/>
      <c r="Q383" s="101"/>
      <c r="R383" s="101"/>
      <c r="S383" s="101"/>
      <c r="T383" s="101"/>
      <c r="U383" s="183"/>
      <c r="V383" s="183"/>
      <c r="W383" s="183"/>
      <c r="X383" s="183"/>
      <c r="Y383" s="223"/>
    </row>
    <row r="384" spans="1:24" ht="12.75" hidden="1" outlineLevel="1">
      <c r="A384" s="203" t="s">
        <v>2595</v>
      </c>
      <c r="C384" s="202" t="s">
        <v>2253</v>
      </c>
      <c r="D384" s="202" t="s">
        <v>2254</v>
      </c>
      <c r="E384" s="203">
        <v>0</v>
      </c>
      <c r="F384" s="203">
        <v>14577907.7</v>
      </c>
      <c r="G384" s="210">
        <f>E384+F384</f>
        <v>14577907.7</v>
      </c>
      <c r="H384" s="211">
        <v>18528559.290000003</v>
      </c>
      <c r="I384" s="211">
        <v>88158.04</v>
      </c>
      <c r="J384" s="211">
        <v>2839554.2</v>
      </c>
      <c r="K384" s="211">
        <f>J384+I384</f>
        <v>2927712.24</v>
      </c>
      <c r="L384" s="211">
        <v>0</v>
      </c>
      <c r="M384" s="211">
        <v>32161519.630000003</v>
      </c>
      <c r="N384" s="211">
        <f>L384+M384</f>
        <v>32161519.630000003</v>
      </c>
      <c r="O384" s="210">
        <v>9503690.08</v>
      </c>
      <c r="P384" s="210">
        <v>390449.31</v>
      </c>
      <c r="Q384" s="210">
        <v>306776.97</v>
      </c>
      <c r="R384" s="210">
        <v>170501832.6</v>
      </c>
      <c r="S384" s="210">
        <f>O384+P384+Q384+R384</f>
        <v>180702748.96</v>
      </c>
      <c r="T384" s="210">
        <f>G384+H384+K384+N384+S384</f>
        <v>248898447.82000002</v>
      </c>
      <c r="U384" s="203">
        <v>0</v>
      </c>
      <c r="V384" s="203">
        <f>T384+U384</f>
        <v>248898447.82000002</v>
      </c>
      <c r="W384" s="202">
        <v>1261502.09</v>
      </c>
      <c r="X384" s="203">
        <f>V384+W384</f>
        <v>250159949.91000003</v>
      </c>
    </row>
    <row r="385" spans="1:25" ht="15.75" collapsed="1">
      <c r="A385" s="225" t="s">
        <v>2596</v>
      </c>
      <c r="B385" s="208" t="s">
        <v>2255</v>
      </c>
      <c r="C385" s="212"/>
      <c r="D385" s="73"/>
      <c r="E385" s="151">
        <v>0</v>
      </c>
      <c r="F385" s="151">
        <v>14577907.7</v>
      </c>
      <c r="G385" s="103">
        <f>E385+F385</f>
        <v>14577907.7</v>
      </c>
      <c r="H385" s="103">
        <v>18528559.290000003</v>
      </c>
      <c r="I385" s="103">
        <v>88158.04</v>
      </c>
      <c r="J385" s="103">
        <v>2839554.2</v>
      </c>
      <c r="K385" s="103">
        <f>J385+I385</f>
        <v>2927712.24</v>
      </c>
      <c r="L385" s="103">
        <v>0</v>
      </c>
      <c r="M385" s="103">
        <v>32161519.630000003</v>
      </c>
      <c r="N385" s="103">
        <f>L385+M385</f>
        <v>32161519.630000003</v>
      </c>
      <c r="O385" s="103">
        <v>9503690.08</v>
      </c>
      <c r="P385" s="103">
        <v>390449.31</v>
      </c>
      <c r="Q385" s="103">
        <v>306776.97</v>
      </c>
      <c r="R385" s="103">
        <v>170501832.6</v>
      </c>
      <c r="S385" s="103">
        <f>O385+P385+Q385+R385</f>
        <v>180702748.96</v>
      </c>
      <c r="T385" s="103">
        <f>G385+H385+K385+N385+S385</f>
        <v>248898447.82000002</v>
      </c>
      <c r="U385" s="151">
        <v>0</v>
      </c>
      <c r="V385" s="151">
        <f>T385+U385</f>
        <v>248898447.82000002</v>
      </c>
      <c r="W385" s="151">
        <v>1261502.09</v>
      </c>
      <c r="X385" s="151">
        <f>V385+W385</f>
        <v>250159949.91000003</v>
      </c>
      <c r="Y385" s="225"/>
    </row>
    <row r="386" spans="1:25" ht="15.75">
      <c r="A386" s="225"/>
      <c r="B386" s="204"/>
      <c r="C386" s="209"/>
      <c r="D386" s="73"/>
      <c r="E386" s="151"/>
      <c r="F386" s="151"/>
      <c r="G386" s="103"/>
      <c r="H386" s="103"/>
      <c r="I386" s="103"/>
      <c r="J386" s="103"/>
      <c r="K386" s="103"/>
      <c r="L386" s="103"/>
      <c r="M386" s="103"/>
      <c r="N386" s="103"/>
      <c r="O386" s="103"/>
      <c r="P386" s="103"/>
      <c r="Q386" s="103"/>
      <c r="R386" s="103"/>
      <c r="S386" s="103"/>
      <c r="T386" s="103"/>
      <c r="U386" s="151"/>
      <c r="V386" s="151"/>
      <c r="W386" s="151"/>
      <c r="X386" s="151"/>
      <c r="Y386" s="225"/>
    </row>
    <row r="387" spans="1:25" ht="16.5" customHeight="1" hidden="1">
      <c r="A387" s="225" t="s">
        <v>2597</v>
      </c>
      <c r="B387" s="204"/>
      <c r="C387" s="209" t="s">
        <v>2256</v>
      </c>
      <c r="D387" s="73"/>
      <c r="E387" s="151">
        <v>0</v>
      </c>
      <c r="F387" s="151">
        <v>0</v>
      </c>
      <c r="G387" s="103">
        <f>E387+F387</f>
        <v>0</v>
      </c>
      <c r="H387" s="103">
        <v>0</v>
      </c>
      <c r="I387" s="103">
        <v>0</v>
      </c>
      <c r="J387" s="103">
        <v>0</v>
      </c>
      <c r="K387" s="103">
        <f>J387+I387</f>
        <v>0</v>
      </c>
      <c r="L387" s="103">
        <v>0</v>
      </c>
      <c r="M387" s="103">
        <v>0</v>
      </c>
      <c r="N387" s="103">
        <f>L387+M387</f>
        <v>0</v>
      </c>
      <c r="O387" s="103">
        <v>0</v>
      </c>
      <c r="P387" s="103">
        <v>0</v>
      </c>
      <c r="Q387" s="103">
        <v>0</v>
      </c>
      <c r="R387" s="103">
        <v>0</v>
      </c>
      <c r="S387" s="103">
        <f>O387+P387+Q387+R387</f>
        <v>0</v>
      </c>
      <c r="T387" s="103">
        <f>G387+H387+K387+N387+S387</f>
        <v>0</v>
      </c>
      <c r="U387" s="151">
        <v>0</v>
      </c>
      <c r="V387" s="151">
        <f>T387+U387</f>
        <v>0</v>
      </c>
      <c r="W387" s="151">
        <v>0</v>
      </c>
      <c r="X387" s="151">
        <f>V387+W387</f>
        <v>0</v>
      </c>
      <c r="Y387" s="225"/>
    </row>
    <row r="388" spans="1:25" s="233" customFormat="1" ht="15.75" hidden="1">
      <c r="A388" s="232" t="s">
        <v>2598</v>
      </c>
      <c r="B388" s="208"/>
      <c r="C388" s="209" t="s">
        <v>1294</v>
      </c>
      <c r="D388" s="73"/>
      <c r="E388" s="151">
        <v>0</v>
      </c>
      <c r="F388" s="151">
        <v>0</v>
      </c>
      <c r="G388" s="103">
        <f>E388+F388</f>
        <v>0</v>
      </c>
      <c r="H388" s="103">
        <v>0</v>
      </c>
      <c r="I388" s="103">
        <v>0</v>
      </c>
      <c r="J388" s="103">
        <v>0</v>
      </c>
      <c r="K388" s="103">
        <f>J388+I388</f>
        <v>0</v>
      </c>
      <c r="L388" s="103">
        <v>0</v>
      </c>
      <c r="M388" s="103">
        <v>0</v>
      </c>
      <c r="N388" s="103">
        <f>L388+M388</f>
        <v>0</v>
      </c>
      <c r="O388" s="103">
        <v>0</v>
      </c>
      <c r="P388" s="103">
        <v>0</v>
      </c>
      <c r="Q388" s="103">
        <v>0</v>
      </c>
      <c r="R388" s="103">
        <v>0</v>
      </c>
      <c r="S388" s="103">
        <f>O388+P388+Q388+R388</f>
        <v>0</v>
      </c>
      <c r="T388" s="103">
        <f>G388+H388+K388+N388+S388</f>
        <v>0</v>
      </c>
      <c r="U388" s="151">
        <v>0</v>
      </c>
      <c r="V388" s="151">
        <f>T388+U388</f>
        <v>0</v>
      </c>
      <c r="W388" s="151">
        <v>0</v>
      </c>
      <c r="X388" s="151">
        <f>V388+W388</f>
        <v>0</v>
      </c>
      <c r="Y388" s="232"/>
    </row>
    <row r="389" spans="1:25" ht="15.75" hidden="1">
      <c r="A389" s="225"/>
      <c r="B389" s="204"/>
      <c r="C389" s="209"/>
      <c r="D389" s="73"/>
      <c r="E389" s="151"/>
      <c r="F389" s="151"/>
      <c r="G389" s="103"/>
      <c r="H389" s="103"/>
      <c r="I389" s="103"/>
      <c r="J389" s="103"/>
      <c r="K389" s="103"/>
      <c r="L389" s="103"/>
      <c r="M389" s="103"/>
      <c r="N389" s="103"/>
      <c r="O389" s="103"/>
      <c r="P389" s="103"/>
      <c r="Q389" s="103"/>
      <c r="R389" s="103"/>
      <c r="S389" s="103"/>
      <c r="T389" s="103"/>
      <c r="U389" s="151"/>
      <c r="V389" s="151"/>
      <c r="W389" s="151"/>
      <c r="X389" s="151"/>
      <c r="Y389" s="225"/>
    </row>
    <row r="390" spans="1:25" ht="15.75" hidden="1">
      <c r="A390" s="225"/>
      <c r="B390" s="204"/>
      <c r="C390" s="209" t="s">
        <v>2257</v>
      </c>
      <c r="D390" s="73"/>
      <c r="E390" s="151">
        <f>E385-E387-E388</f>
        <v>0</v>
      </c>
      <c r="F390" s="151">
        <f aca="true" t="shared" si="107" ref="F390:X390">F385-F387-F388</f>
        <v>14577907.7</v>
      </c>
      <c r="G390" s="103">
        <f t="shared" si="107"/>
        <v>14577907.7</v>
      </c>
      <c r="H390" s="103">
        <f t="shared" si="107"/>
        <v>18528559.290000003</v>
      </c>
      <c r="I390" s="103">
        <f t="shared" si="107"/>
        <v>88158.04</v>
      </c>
      <c r="J390" s="103">
        <f t="shared" si="107"/>
        <v>2839554.2</v>
      </c>
      <c r="K390" s="103">
        <f t="shared" si="107"/>
        <v>2927712.24</v>
      </c>
      <c r="L390" s="103">
        <f t="shared" si="107"/>
        <v>0</v>
      </c>
      <c r="M390" s="103">
        <f t="shared" si="107"/>
        <v>32161519.630000003</v>
      </c>
      <c r="N390" s="103">
        <f t="shared" si="107"/>
        <v>32161519.630000003</v>
      </c>
      <c r="O390" s="103">
        <f t="shared" si="107"/>
        <v>9503690.08</v>
      </c>
      <c r="P390" s="103">
        <f t="shared" si="107"/>
        <v>390449.31</v>
      </c>
      <c r="Q390" s="103">
        <f t="shared" si="107"/>
        <v>306776.97</v>
      </c>
      <c r="R390" s="103">
        <f t="shared" si="107"/>
        <v>170501832.6</v>
      </c>
      <c r="S390" s="103">
        <f t="shared" si="107"/>
        <v>180702748.96</v>
      </c>
      <c r="T390" s="103">
        <f t="shared" si="107"/>
        <v>248898447.82000002</v>
      </c>
      <c r="U390" s="151">
        <f t="shared" si="107"/>
        <v>0</v>
      </c>
      <c r="V390" s="151">
        <f t="shared" si="107"/>
        <v>248898447.82000002</v>
      </c>
      <c r="W390" s="151">
        <f t="shared" si="107"/>
        <v>1261502.09</v>
      </c>
      <c r="X390" s="151">
        <f t="shared" si="107"/>
        <v>250159949.91000003</v>
      </c>
      <c r="Y390" s="225"/>
    </row>
    <row r="391" spans="1:25" ht="15" hidden="1">
      <c r="A391" s="223"/>
      <c r="B391" s="204"/>
      <c r="C391" s="205"/>
      <c r="D391" s="206"/>
      <c r="E391" s="183"/>
      <c r="F391" s="183"/>
      <c r="G391" s="183"/>
      <c r="H391" s="183"/>
      <c r="I391" s="183"/>
      <c r="J391" s="183"/>
      <c r="K391" s="183"/>
      <c r="L391" s="183"/>
      <c r="M391" s="183"/>
      <c r="N391" s="183"/>
      <c r="O391" s="183"/>
      <c r="P391" s="183"/>
      <c r="Q391" s="183"/>
      <c r="R391" s="183"/>
      <c r="S391" s="183"/>
      <c r="T391" s="183"/>
      <c r="U391" s="183"/>
      <c r="V391" s="183"/>
      <c r="W391" s="183"/>
      <c r="X391" s="183"/>
      <c r="Y391" s="223"/>
    </row>
    <row r="392" spans="1:25" ht="15.75">
      <c r="A392" s="225"/>
      <c r="B392" s="208" t="s">
        <v>1296</v>
      </c>
      <c r="C392" s="213"/>
      <c r="D392" s="73"/>
      <c r="E392" s="151">
        <f aca="true" t="shared" si="108" ref="E392:X392">E382+E390</f>
        <v>0</v>
      </c>
      <c r="F392" s="151">
        <f t="shared" si="108"/>
        <v>19862807.91000006</v>
      </c>
      <c r="G392" s="214">
        <f t="shared" si="108"/>
        <v>19862807.91000006</v>
      </c>
      <c r="H392" s="214">
        <f t="shared" si="108"/>
        <v>9923037.849999996</v>
      </c>
      <c r="I392" s="214">
        <f t="shared" si="108"/>
        <v>95469.68</v>
      </c>
      <c r="J392" s="214">
        <f t="shared" si="108"/>
        <v>3099452.1900000004</v>
      </c>
      <c r="K392" s="214">
        <f t="shared" si="108"/>
        <v>3194921.87</v>
      </c>
      <c r="L392" s="214">
        <f t="shared" si="108"/>
        <v>0</v>
      </c>
      <c r="M392" s="214">
        <f t="shared" si="108"/>
        <v>32900245.94</v>
      </c>
      <c r="N392" s="214">
        <f t="shared" si="108"/>
        <v>32900245.94</v>
      </c>
      <c r="O392" s="214">
        <f t="shared" si="108"/>
        <v>8207174.460000001</v>
      </c>
      <c r="P392" s="214">
        <f t="shared" si="108"/>
        <v>739765.6599999997</v>
      </c>
      <c r="Q392" s="214">
        <f t="shared" si="108"/>
        <v>249292.21999999997</v>
      </c>
      <c r="R392" s="214">
        <f t="shared" si="108"/>
        <v>187423503.38</v>
      </c>
      <c r="S392" s="214">
        <f t="shared" si="108"/>
        <v>196619735.72</v>
      </c>
      <c r="T392" s="214">
        <f t="shared" si="108"/>
        <v>262500749.2900001</v>
      </c>
      <c r="U392" s="234">
        <f t="shared" si="108"/>
        <v>0</v>
      </c>
      <c r="V392" s="234">
        <f t="shared" si="108"/>
        <v>262500749.2900001</v>
      </c>
      <c r="W392" s="234">
        <f t="shared" si="108"/>
        <v>1575841.6400000046</v>
      </c>
      <c r="X392" s="234">
        <f t="shared" si="108"/>
        <v>264076590.9300001</v>
      </c>
      <c r="Y392" s="225"/>
    </row>
    <row r="393" spans="5:23" ht="12.75">
      <c r="E393" s="118"/>
      <c r="F393" s="118"/>
      <c r="G393" s="203"/>
      <c r="S393" s="203"/>
      <c r="T393" s="203"/>
      <c r="W393" s="203"/>
    </row>
    <row r="394" spans="5:23" ht="12.75">
      <c r="E394" s="118"/>
      <c r="F394" s="118"/>
      <c r="G394" s="203"/>
      <c r="S394" s="203"/>
      <c r="T394" s="203"/>
      <c r="W394" s="203"/>
    </row>
    <row r="395" spans="5:23" ht="12.75">
      <c r="E395" s="118"/>
      <c r="F395" s="118"/>
      <c r="G395" s="203"/>
      <c r="I395" s="118"/>
      <c r="J395" s="118"/>
      <c r="L395" s="118"/>
      <c r="M395" s="118"/>
      <c r="O395" s="118"/>
      <c r="P395" s="118"/>
      <c r="Q395" s="118"/>
      <c r="R395" s="118"/>
      <c r="S395" s="203"/>
      <c r="T395" s="203"/>
      <c r="W395" s="203"/>
    </row>
    <row r="396" spans="5:23" ht="12.75">
      <c r="E396" s="118"/>
      <c r="F396" s="118"/>
      <c r="G396" s="203"/>
      <c r="I396" s="118"/>
      <c r="J396" s="118"/>
      <c r="L396" s="118"/>
      <c r="M396" s="118"/>
      <c r="O396" s="118"/>
      <c r="P396" s="118"/>
      <c r="Q396" s="118"/>
      <c r="R396" s="118"/>
      <c r="S396" s="203"/>
      <c r="T396" s="203"/>
      <c r="W396" s="203"/>
    </row>
    <row r="397" spans="5:23" ht="12.75">
      <c r="E397" s="118"/>
      <c r="F397" s="118"/>
      <c r="G397" s="203"/>
      <c r="I397" s="118"/>
      <c r="J397" s="118"/>
      <c r="L397" s="118"/>
      <c r="M397" s="118"/>
      <c r="O397" s="118"/>
      <c r="P397" s="118"/>
      <c r="Q397" s="118"/>
      <c r="R397" s="118"/>
      <c r="S397" s="203"/>
      <c r="T397" s="203"/>
      <c r="W397" s="203"/>
    </row>
    <row r="398" spans="5:23" ht="12.75">
      <c r="E398" s="118"/>
      <c r="F398" s="118"/>
      <c r="G398" s="203"/>
      <c r="I398" s="118"/>
      <c r="J398" s="118"/>
      <c r="L398" s="118"/>
      <c r="M398" s="118"/>
      <c r="O398" s="118"/>
      <c r="P398" s="118"/>
      <c r="Q398" s="118"/>
      <c r="R398" s="118"/>
      <c r="S398" s="203"/>
      <c r="T398" s="203"/>
      <c r="W398" s="203"/>
    </row>
    <row r="399" spans="5:23" ht="12.75">
      <c r="E399" s="118"/>
      <c r="F399" s="118"/>
      <c r="G399" s="203"/>
      <c r="I399" s="118"/>
      <c r="J399" s="118"/>
      <c r="L399" s="118"/>
      <c r="M399" s="118"/>
      <c r="O399" s="118"/>
      <c r="P399" s="118"/>
      <c r="Q399" s="118"/>
      <c r="R399" s="118"/>
      <c r="S399" s="203"/>
      <c r="T399" s="203"/>
      <c r="W399" s="203"/>
    </row>
    <row r="400" spans="5:23" ht="12.75">
      <c r="E400" s="118"/>
      <c r="F400" s="118"/>
      <c r="G400" s="203"/>
      <c r="I400" s="118"/>
      <c r="J400" s="118"/>
      <c r="L400" s="118"/>
      <c r="M400" s="118"/>
      <c r="O400" s="118"/>
      <c r="P400" s="118"/>
      <c r="Q400" s="118"/>
      <c r="R400" s="118"/>
      <c r="S400" s="203"/>
      <c r="T400" s="203"/>
      <c r="W400" s="203"/>
    </row>
    <row r="401" spans="5:23" ht="12.75">
      <c r="E401" s="118"/>
      <c r="F401" s="118"/>
      <c r="G401" s="203"/>
      <c r="I401" s="118"/>
      <c r="J401" s="118"/>
      <c r="L401" s="118"/>
      <c r="M401" s="118"/>
      <c r="O401" s="118"/>
      <c r="P401" s="118"/>
      <c r="Q401" s="118"/>
      <c r="R401" s="118"/>
      <c r="S401" s="203"/>
      <c r="T401" s="203"/>
      <c r="W401" s="203"/>
    </row>
    <row r="402" spans="5:23" ht="12.75">
      <c r="E402" s="118"/>
      <c r="F402" s="118"/>
      <c r="G402" s="203"/>
      <c r="I402" s="118"/>
      <c r="J402" s="118"/>
      <c r="L402" s="118"/>
      <c r="M402" s="118"/>
      <c r="O402" s="118"/>
      <c r="P402" s="118"/>
      <c r="Q402" s="118"/>
      <c r="R402" s="118"/>
      <c r="S402" s="203"/>
      <c r="T402" s="203"/>
      <c r="W402" s="203"/>
    </row>
    <row r="403" spans="5:23" ht="12.75">
      <c r="E403" s="118"/>
      <c r="F403" s="118"/>
      <c r="G403" s="203"/>
      <c r="I403" s="118"/>
      <c r="J403" s="118"/>
      <c r="L403" s="118"/>
      <c r="M403" s="118"/>
      <c r="O403" s="118"/>
      <c r="P403" s="118"/>
      <c r="Q403" s="118"/>
      <c r="R403" s="118"/>
      <c r="S403" s="203"/>
      <c r="T403" s="203"/>
      <c r="W403" s="203"/>
    </row>
    <row r="404" spans="5:23" ht="12.75">
      <c r="E404" s="118"/>
      <c r="F404" s="118"/>
      <c r="G404" s="203"/>
      <c r="I404" s="118"/>
      <c r="J404" s="118"/>
      <c r="L404" s="118"/>
      <c r="M404" s="118"/>
      <c r="O404" s="118"/>
      <c r="P404" s="118"/>
      <c r="Q404" s="118"/>
      <c r="R404" s="118"/>
      <c r="S404" s="203"/>
      <c r="T404" s="203"/>
      <c r="W404" s="203"/>
    </row>
    <row r="405" spans="5:23" ht="12.75">
      <c r="E405" s="118"/>
      <c r="F405" s="118"/>
      <c r="G405" s="203"/>
      <c r="I405" s="118"/>
      <c r="J405" s="118"/>
      <c r="L405" s="118"/>
      <c r="M405" s="118"/>
      <c r="O405" s="118"/>
      <c r="P405" s="118"/>
      <c r="Q405" s="118"/>
      <c r="R405" s="118"/>
      <c r="S405" s="203"/>
      <c r="T405" s="203"/>
      <c r="W405" s="203"/>
    </row>
    <row r="406" spans="5:23" ht="12.75">
      <c r="E406" s="118"/>
      <c r="F406" s="118"/>
      <c r="G406" s="203"/>
      <c r="I406" s="118"/>
      <c r="J406" s="118"/>
      <c r="L406" s="118"/>
      <c r="M406" s="118"/>
      <c r="O406" s="118"/>
      <c r="P406" s="118"/>
      <c r="Q406" s="118"/>
      <c r="R406" s="118"/>
      <c r="S406" s="203"/>
      <c r="T406" s="203"/>
      <c r="W406" s="203"/>
    </row>
    <row r="407" spans="5:23" ht="12.75">
      <c r="E407" s="118"/>
      <c r="F407" s="118"/>
      <c r="G407" s="203"/>
      <c r="I407" s="118"/>
      <c r="J407" s="118"/>
      <c r="L407" s="118"/>
      <c r="M407" s="118"/>
      <c r="O407" s="118"/>
      <c r="P407" s="118"/>
      <c r="Q407" s="118"/>
      <c r="R407" s="118"/>
      <c r="S407" s="203"/>
      <c r="T407" s="203"/>
      <c r="W407" s="203"/>
    </row>
    <row r="408" spans="5:23" ht="12.75">
      <c r="E408" s="118"/>
      <c r="F408" s="118"/>
      <c r="G408" s="203"/>
      <c r="I408" s="118"/>
      <c r="J408" s="118"/>
      <c r="L408" s="118"/>
      <c r="M408" s="118"/>
      <c r="O408" s="118"/>
      <c r="P408" s="118"/>
      <c r="Q408" s="118"/>
      <c r="R408" s="118"/>
      <c r="S408" s="203"/>
      <c r="T408" s="203"/>
      <c r="W408" s="203"/>
    </row>
    <row r="409" spans="5:23" ht="12.75">
      <c r="E409" s="118"/>
      <c r="F409" s="118"/>
      <c r="G409" s="203"/>
      <c r="I409" s="118"/>
      <c r="J409" s="118"/>
      <c r="L409" s="118"/>
      <c r="M409" s="118"/>
      <c r="O409" s="118"/>
      <c r="P409" s="118"/>
      <c r="Q409" s="118"/>
      <c r="R409" s="118"/>
      <c r="S409" s="203"/>
      <c r="T409" s="203"/>
      <c r="W409" s="203"/>
    </row>
    <row r="410" spans="5:23" ht="12.75">
      <c r="E410" s="118"/>
      <c r="F410" s="118"/>
      <c r="G410" s="203"/>
      <c r="I410" s="118"/>
      <c r="J410" s="118"/>
      <c r="L410" s="118"/>
      <c r="M410" s="118"/>
      <c r="O410" s="118"/>
      <c r="P410" s="118"/>
      <c r="Q410" s="118"/>
      <c r="R410" s="118"/>
      <c r="S410" s="203"/>
      <c r="T410" s="203"/>
      <c r="W410" s="203"/>
    </row>
    <row r="411" spans="5:23" ht="12.75">
      <c r="E411" s="118"/>
      <c r="F411" s="118"/>
      <c r="G411" s="203"/>
      <c r="I411" s="118"/>
      <c r="J411" s="118"/>
      <c r="L411" s="118"/>
      <c r="M411" s="118"/>
      <c r="O411" s="118"/>
      <c r="P411" s="118"/>
      <c r="Q411" s="118"/>
      <c r="R411" s="118"/>
      <c r="S411" s="203"/>
      <c r="T411" s="203"/>
      <c r="W411" s="203"/>
    </row>
    <row r="412" spans="5:23" ht="12.75">
      <c r="E412" s="118"/>
      <c r="F412" s="118"/>
      <c r="G412" s="203"/>
      <c r="I412" s="118"/>
      <c r="J412" s="118"/>
      <c r="L412" s="118"/>
      <c r="M412" s="118"/>
      <c r="O412" s="118"/>
      <c r="P412" s="118"/>
      <c r="Q412" s="118"/>
      <c r="R412" s="118"/>
      <c r="S412" s="203"/>
      <c r="T412" s="203"/>
      <c r="W412" s="203"/>
    </row>
    <row r="413" spans="5:23" ht="12.75">
      <c r="E413" s="118"/>
      <c r="F413" s="118"/>
      <c r="G413" s="203"/>
      <c r="I413" s="118"/>
      <c r="J413" s="118"/>
      <c r="L413" s="118"/>
      <c r="M413" s="118"/>
      <c r="O413" s="118"/>
      <c r="P413" s="118"/>
      <c r="Q413" s="118"/>
      <c r="R413" s="118"/>
      <c r="S413" s="203"/>
      <c r="T413" s="203"/>
      <c r="W413" s="203"/>
    </row>
    <row r="414" spans="5:23" ht="12.75">
      <c r="E414" s="118"/>
      <c r="F414" s="118"/>
      <c r="G414" s="203"/>
      <c r="I414" s="118"/>
      <c r="J414" s="118"/>
      <c r="L414" s="118"/>
      <c r="M414" s="118"/>
      <c r="O414" s="118"/>
      <c r="P414" s="118"/>
      <c r="Q414" s="118"/>
      <c r="R414" s="118"/>
      <c r="S414" s="203"/>
      <c r="T414" s="203"/>
      <c r="W414" s="203"/>
    </row>
    <row r="415" spans="5:23" ht="12.75">
      <c r="E415" s="118"/>
      <c r="F415" s="118"/>
      <c r="G415" s="203"/>
      <c r="I415" s="118"/>
      <c r="J415" s="118"/>
      <c r="L415" s="118"/>
      <c r="M415" s="118"/>
      <c r="O415" s="118"/>
      <c r="P415" s="118"/>
      <c r="Q415" s="118"/>
      <c r="R415" s="118"/>
      <c r="S415" s="203"/>
      <c r="T415" s="203"/>
      <c r="W415" s="203"/>
    </row>
    <row r="416" spans="5:23" ht="12.75">
      <c r="E416" s="118"/>
      <c r="F416" s="118"/>
      <c r="G416" s="203"/>
      <c r="I416" s="118"/>
      <c r="J416" s="118"/>
      <c r="L416" s="118"/>
      <c r="M416" s="118"/>
      <c r="O416" s="118"/>
      <c r="P416" s="118"/>
      <c r="Q416" s="118"/>
      <c r="R416" s="118"/>
      <c r="S416" s="203"/>
      <c r="T416" s="203"/>
      <c r="W416" s="203"/>
    </row>
    <row r="417" spans="5:23" ht="12.75">
      <c r="E417" s="118"/>
      <c r="F417" s="118"/>
      <c r="G417" s="203"/>
      <c r="I417" s="118"/>
      <c r="J417" s="118"/>
      <c r="L417" s="118"/>
      <c r="M417" s="118"/>
      <c r="O417" s="118"/>
      <c r="P417" s="118"/>
      <c r="Q417" s="118"/>
      <c r="R417" s="118"/>
      <c r="S417" s="203"/>
      <c r="T417" s="203"/>
      <c r="W417" s="203"/>
    </row>
    <row r="418" spans="5:23" ht="12.75">
      <c r="E418" s="118"/>
      <c r="F418" s="118"/>
      <c r="G418" s="203"/>
      <c r="I418" s="118"/>
      <c r="J418" s="118"/>
      <c r="L418" s="118"/>
      <c r="M418" s="118"/>
      <c r="O418" s="118"/>
      <c r="P418" s="118"/>
      <c r="Q418" s="118"/>
      <c r="R418" s="118"/>
      <c r="S418" s="203"/>
      <c r="T418" s="203"/>
      <c r="W418" s="203"/>
    </row>
    <row r="419" spans="5:23" ht="12.75">
      <c r="E419" s="118"/>
      <c r="F419" s="118"/>
      <c r="G419" s="203"/>
      <c r="I419" s="118"/>
      <c r="J419" s="118"/>
      <c r="L419" s="118"/>
      <c r="M419" s="118"/>
      <c r="O419" s="118"/>
      <c r="P419" s="118"/>
      <c r="Q419" s="118"/>
      <c r="R419" s="118"/>
      <c r="S419" s="203"/>
      <c r="T419" s="203"/>
      <c r="W419" s="203"/>
    </row>
    <row r="420" spans="5:23" ht="12.75">
      <c r="E420" s="118"/>
      <c r="F420" s="118"/>
      <c r="G420" s="203"/>
      <c r="I420" s="118"/>
      <c r="J420" s="118"/>
      <c r="L420" s="118"/>
      <c r="M420" s="118"/>
      <c r="O420" s="118"/>
      <c r="P420" s="118"/>
      <c r="Q420" s="118"/>
      <c r="R420" s="118"/>
      <c r="S420" s="203"/>
      <c r="T420" s="203"/>
      <c r="W420" s="203"/>
    </row>
    <row r="421" spans="5:23" ht="12.75">
      <c r="E421" s="118"/>
      <c r="F421" s="118"/>
      <c r="G421" s="203"/>
      <c r="I421" s="118"/>
      <c r="J421" s="118"/>
      <c r="L421" s="118"/>
      <c r="M421" s="118"/>
      <c r="O421" s="118"/>
      <c r="P421" s="118"/>
      <c r="Q421" s="118"/>
      <c r="R421" s="118"/>
      <c r="S421" s="203"/>
      <c r="T421" s="203"/>
      <c r="W421" s="203"/>
    </row>
    <row r="422" spans="5:23" ht="12.75">
      <c r="E422" s="118"/>
      <c r="F422" s="118"/>
      <c r="G422" s="203"/>
      <c r="I422" s="118"/>
      <c r="J422" s="118"/>
      <c r="L422" s="118"/>
      <c r="M422" s="118"/>
      <c r="O422" s="118"/>
      <c r="P422" s="118"/>
      <c r="Q422" s="118"/>
      <c r="R422" s="118"/>
      <c r="S422" s="203"/>
      <c r="T422" s="203"/>
      <c r="W422" s="203"/>
    </row>
    <row r="423" spans="5:23" ht="12.75">
      <c r="E423" s="118"/>
      <c r="F423" s="118"/>
      <c r="G423" s="203"/>
      <c r="I423" s="118"/>
      <c r="J423" s="118"/>
      <c r="L423" s="118"/>
      <c r="M423" s="118"/>
      <c r="O423" s="118"/>
      <c r="P423" s="118"/>
      <c r="Q423" s="118"/>
      <c r="R423" s="118"/>
      <c r="S423" s="203"/>
      <c r="T423" s="203"/>
      <c r="W423" s="203"/>
    </row>
    <row r="424" spans="5:23" ht="12.75">
      <c r="E424" s="118"/>
      <c r="F424" s="118"/>
      <c r="G424" s="203"/>
      <c r="I424" s="118"/>
      <c r="J424" s="118"/>
      <c r="L424" s="118"/>
      <c r="M424" s="118"/>
      <c r="O424" s="118"/>
      <c r="P424" s="118"/>
      <c r="Q424" s="118"/>
      <c r="R424" s="118"/>
      <c r="S424" s="203"/>
      <c r="T424" s="203"/>
      <c r="W424" s="203"/>
    </row>
    <row r="425" spans="5:23" ht="12.75">
      <c r="E425" s="118"/>
      <c r="F425" s="118"/>
      <c r="G425" s="203"/>
      <c r="I425" s="118"/>
      <c r="J425" s="118"/>
      <c r="L425" s="118"/>
      <c r="M425" s="118"/>
      <c r="O425" s="118"/>
      <c r="P425" s="118"/>
      <c r="Q425" s="118"/>
      <c r="R425" s="118"/>
      <c r="S425" s="203"/>
      <c r="T425" s="203"/>
      <c r="W425" s="203"/>
    </row>
    <row r="426" spans="5:23" ht="12.75">
      <c r="E426" s="118"/>
      <c r="F426" s="118"/>
      <c r="G426" s="203"/>
      <c r="I426" s="118"/>
      <c r="J426" s="118"/>
      <c r="L426" s="118"/>
      <c r="M426" s="118"/>
      <c r="O426" s="118"/>
      <c r="P426" s="118"/>
      <c r="Q426" s="118"/>
      <c r="R426" s="118"/>
      <c r="S426" s="203"/>
      <c r="T426" s="203"/>
      <c r="W426" s="203"/>
    </row>
    <row r="427" spans="5:23" ht="12.75">
      <c r="E427" s="118"/>
      <c r="F427" s="118"/>
      <c r="G427" s="203"/>
      <c r="I427" s="118"/>
      <c r="J427" s="118"/>
      <c r="L427" s="118"/>
      <c r="M427" s="118"/>
      <c r="O427" s="118"/>
      <c r="P427" s="118"/>
      <c r="Q427" s="118"/>
      <c r="R427" s="118"/>
      <c r="S427" s="203"/>
      <c r="T427" s="203"/>
      <c r="W427" s="203"/>
    </row>
    <row r="428" spans="5:23" ht="12.75">
      <c r="E428" s="118"/>
      <c r="F428" s="118"/>
      <c r="G428" s="203"/>
      <c r="I428" s="118"/>
      <c r="J428" s="118"/>
      <c r="L428" s="118"/>
      <c r="M428" s="118"/>
      <c r="O428" s="118"/>
      <c r="P428" s="118"/>
      <c r="Q428" s="118"/>
      <c r="R428" s="118"/>
      <c r="S428" s="203"/>
      <c r="T428" s="203"/>
      <c r="W428" s="203"/>
    </row>
    <row r="429" spans="5:23" ht="12.75">
      <c r="E429" s="118"/>
      <c r="F429" s="118"/>
      <c r="G429" s="203"/>
      <c r="I429" s="118"/>
      <c r="J429" s="118"/>
      <c r="L429" s="118"/>
      <c r="M429" s="118"/>
      <c r="O429" s="118"/>
      <c r="P429" s="118"/>
      <c r="Q429" s="118"/>
      <c r="R429" s="118"/>
      <c r="S429" s="203"/>
      <c r="T429" s="203"/>
      <c r="W429" s="203"/>
    </row>
    <row r="430" spans="5:23" ht="12.75">
      <c r="E430" s="118"/>
      <c r="F430" s="118"/>
      <c r="G430" s="203"/>
      <c r="I430" s="118"/>
      <c r="J430" s="118"/>
      <c r="L430" s="118"/>
      <c r="M430" s="118"/>
      <c r="O430" s="118"/>
      <c r="P430" s="118"/>
      <c r="Q430" s="118"/>
      <c r="R430" s="118"/>
      <c r="S430" s="203"/>
      <c r="T430" s="203"/>
      <c r="W430" s="203"/>
    </row>
    <row r="431" spans="5:23" ht="12.75">
      <c r="E431" s="118"/>
      <c r="F431" s="118"/>
      <c r="G431" s="203"/>
      <c r="I431" s="118"/>
      <c r="J431" s="118"/>
      <c r="L431" s="118"/>
      <c r="M431" s="118"/>
      <c r="O431" s="118"/>
      <c r="P431" s="118"/>
      <c r="Q431" s="118"/>
      <c r="R431" s="118"/>
      <c r="S431" s="203"/>
      <c r="T431" s="203"/>
      <c r="W431" s="203"/>
    </row>
    <row r="432" spans="5:23" ht="12.75">
      <c r="E432" s="118"/>
      <c r="F432" s="118"/>
      <c r="G432" s="203"/>
      <c r="I432" s="118"/>
      <c r="J432" s="118"/>
      <c r="L432" s="118"/>
      <c r="M432" s="118"/>
      <c r="O432" s="118"/>
      <c r="P432" s="118"/>
      <c r="Q432" s="118"/>
      <c r="R432" s="118"/>
      <c r="S432" s="203"/>
      <c r="T432" s="203"/>
      <c r="W432" s="203"/>
    </row>
    <row r="433" spans="5:23" ht="12.75">
      <c r="E433" s="118"/>
      <c r="F433" s="118"/>
      <c r="G433" s="203"/>
      <c r="I433" s="118"/>
      <c r="J433" s="118"/>
      <c r="L433" s="118"/>
      <c r="M433" s="118"/>
      <c r="O433" s="118"/>
      <c r="P433" s="118"/>
      <c r="Q433" s="118"/>
      <c r="R433" s="118"/>
      <c r="S433" s="203"/>
      <c r="T433" s="203"/>
      <c r="W433" s="203"/>
    </row>
    <row r="434" spans="5:23" ht="12.75">
      <c r="E434" s="118"/>
      <c r="F434" s="118"/>
      <c r="G434" s="203"/>
      <c r="I434" s="118"/>
      <c r="J434" s="118"/>
      <c r="L434" s="118"/>
      <c r="M434" s="118"/>
      <c r="O434" s="118"/>
      <c r="P434" s="118"/>
      <c r="Q434" s="118"/>
      <c r="R434" s="118"/>
      <c r="S434" s="203"/>
      <c r="T434" s="203"/>
      <c r="W434" s="203"/>
    </row>
    <row r="435" spans="5:23" ht="12.75">
      <c r="E435" s="118"/>
      <c r="F435" s="118"/>
      <c r="G435" s="203"/>
      <c r="I435" s="118"/>
      <c r="J435" s="118"/>
      <c r="L435" s="118"/>
      <c r="M435" s="118"/>
      <c r="O435" s="118"/>
      <c r="P435" s="118"/>
      <c r="Q435" s="118"/>
      <c r="R435" s="118"/>
      <c r="S435" s="203"/>
      <c r="T435" s="203"/>
      <c r="W435" s="203"/>
    </row>
    <row r="436" spans="5:23" ht="12.75">
      <c r="E436" s="118"/>
      <c r="F436" s="118"/>
      <c r="G436" s="203"/>
      <c r="I436" s="118"/>
      <c r="J436" s="118"/>
      <c r="L436" s="118"/>
      <c r="M436" s="118"/>
      <c r="O436" s="118"/>
      <c r="P436" s="118"/>
      <c r="Q436" s="118"/>
      <c r="R436" s="118"/>
      <c r="S436" s="203"/>
      <c r="T436" s="203"/>
      <c r="W436" s="203"/>
    </row>
    <row r="437" spans="5:23" ht="12.75">
      <c r="E437" s="118"/>
      <c r="F437" s="118"/>
      <c r="G437" s="203"/>
      <c r="I437" s="118"/>
      <c r="J437" s="118"/>
      <c r="L437" s="118"/>
      <c r="M437" s="118"/>
      <c r="O437" s="118"/>
      <c r="P437" s="118"/>
      <c r="Q437" s="118"/>
      <c r="R437" s="118"/>
      <c r="S437" s="203"/>
      <c r="T437" s="203"/>
      <c r="W437" s="203"/>
    </row>
    <row r="438" spans="5:23" ht="12.75">
      <c r="E438" s="118"/>
      <c r="F438" s="118"/>
      <c r="G438" s="203"/>
      <c r="I438" s="118"/>
      <c r="J438" s="118"/>
      <c r="L438" s="118"/>
      <c r="M438" s="118"/>
      <c r="O438" s="118"/>
      <c r="P438" s="118"/>
      <c r="Q438" s="118"/>
      <c r="R438" s="118"/>
      <c r="S438" s="203"/>
      <c r="T438" s="203"/>
      <c r="W438" s="203"/>
    </row>
    <row r="439" spans="5:23" ht="12.75">
      <c r="E439" s="118"/>
      <c r="F439" s="118"/>
      <c r="G439" s="203"/>
      <c r="I439" s="118"/>
      <c r="J439" s="118"/>
      <c r="L439" s="118"/>
      <c r="M439" s="118"/>
      <c r="O439" s="118"/>
      <c r="P439" s="118"/>
      <c r="Q439" s="118"/>
      <c r="R439" s="118"/>
      <c r="S439" s="203"/>
      <c r="T439" s="203"/>
      <c r="W439" s="203"/>
    </row>
    <row r="440" spans="5:23" ht="12.75">
      <c r="E440" s="118"/>
      <c r="F440" s="118"/>
      <c r="G440" s="203"/>
      <c r="I440" s="118"/>
      <c r="J440" s="118"/>
      <c r="L440" s="118"/>
      <c r="M440" s="118"/>
      <c r="O440" s="118"/>
      <c r="P440" s="118"/>
      <c r="Q440" s="118"/>
      <c r="R440" s="118"/>
      <c r="S440" s="203"/>
      <c r="T440" s="203"/>
      <c r="W440" s="203"/>
    </row>
    <row r="441" spans="5:23" ht="12.75">
      <c r="E441" s="118"/>
      <c r="F441" s="118"/>
      <c r="G441" s="203"/>
      <c r="I441" s="118"/>
      <c r="J441" s="118"/>
      <c r="L441" s="118"/>
      <c r="M441" s="118"/>
      <c r="O441" s="118"/>
      <c r="P441" s="118"/>
      <c r="Q441" s="118"/>
      <c r="R441" s="118"/>
      <c r="S441" s="203"/>
      <c r="T441" s="203"/>
      <c r="W441" s="203"/>
    </row>
    <row r="442" spans="5:23" ht="12.75">
      <c r="E442" s="118"/>
      <c r="F442" s="118"/>
      <c r="G442" s="203"/>
      <c r="I442" s="118"/>
      <c r="J442" s="118"/>
      <c r="L442" s="118"/>
      <c r="M442" s="118"/>
      <c r="O442" s="118"/>
      <c r="P442" s="118"/>
      <c r="Q442" s="118"/>
      <c r="R442" s="118"/>
      <c r="S442" s="203"/>
      <c r="T442" s="203"/>
      <c r="W442" s="203"/>
    </row>
    <row r="443" spans="5:23" ht="12.75">
      <c r="E443" s="118"/>
      <c r="F443" s="118"/>
      <c r="G443" s="203"/>
      <c r="I443" s="118"/>
      <c r="J443" s="118"/>
      <c r="L443" s="118"/>
      <c r="M443" s="118"/>
      <c r="O443" s="118"/>
      <c r="P443" s="118"/>
      <c r="Q443" s="118"/>
      <c r="R443" s="118"/>
      <c r="S443" s="203"/>
      <c r="T443" s="203"/>
      <c r="W443" s="203"/>
    </row>
    <row r="444" spans="5:23" ht="12.75">
      <c r="E444" s="118"/>
      <c r="F444" s="118"/>
      <c r="G444" s="203"/>
      <c r="I444" s="118"/>
      <c r="J444" s="118"/>
      <c r="L444" s="118"/>
      <c r="M444" s="118"/>
      <c r="O444" s="118"/>
      <c r="P444" s="118"/>
      <c r="Q444" s="118"/>
      <c r="R444" s="118"/>
      <c r="S444" s="203"/>
      <c r="T444" s="203"/>
      <c r="W444" s="203"/>
    </row>
    <row r="445" spans="5:23" ht="12.75">
      <c r="E445" s="118"/>
      <c r="F445" s="118"/>
      <c r="G445" s="203"/>
      <c r="I445" s="118"/>
      <c r="J445" s="118"/>
      <c r="L445" s="118"/>
      <c r="M445" s="118"/>
      <c r="O445" s="118"/>
      <c r="P445" s="118"/>
      <c r="Q445" s="118"/>
      <c r="R445" s="118"/>
      <c r="S445" s="203"/>
      <c r="T445" s="203"/>
      <c r="W445" s="203"/>
    </row>
    <row r="446" spans="5:23" ht="12.75">
      <c r="E446" s="118"/>
      <c r="F446" s="118"/>
      <c r="G446" s="203"/>
      <c r="I446" s="118"/>
      <c r="J446" s="118"/>
      <c r="L446" s="118"/>
      <c r="M446" s="118"/>
      <c r="O446" s="118"/>
      <c r="P446" s="118"/>
      <c r="Q446" s="118"/>
      <c r="R446" s="118"/>
      <c r="S446" s="203"/>
      <c r="T446" s="203"/>
      <c r="W446" s="203"/>
    </row>
    <row r="447" spans="5:23" ht="12.75">
      <c r="E447" s="118"/>
      <c r="F447" s="118"/>
      <c r="G447" s="203"/>
      <c r="I447" s="118"/>
      <c r="J447" s="118"/>
      <c r="L447" s="118"/>
      <c r="M447" s="118"/>
      <c r="O447" s="118"/>
      <c r="P447" s="118"/>
      <c r="Q447" s="118"/>
      <c r="R447" s="118"/>
      <c r="S447" s="203"/>
      <c r="T447" s="203"/>
      <c r="W447" s="203"/>
    </row>
    <row r="448" spans="5:23" ht="12.75">
      <c r="E448" s="118"/>
      <c r="F448" s="118"/>
      <c r="G448" s="203"/>
      <c r="I448" s="118"/>
      <c r="J448" s="118"/>
      <c r="L448" s="118"/>
      <c r="M448" s="118"/>
      <c r="O448" s="118"/>
      <c r="P448" s="118"/>
      <c r="Q448" s="118"/>
      <c r="R448" s="118"/>
      <c r="S448" s="203"/>
      <c r="T448" s="203"/>
      <c r="W448" s="203"/>
    </row>
    <row r="449" spans="5:23" ht="12.75">
      <c r="E449" s="118"/>
      <c r="F449" s="118"/>
      <c r="G449" s="203"/>
      <c r="I449" s="118"/>
      <c r="J449" s="118"/>
      <c r="L449" s="118"/>
      <c r="M449" s="118"/>
      <c r="O449" s="118"/>
      <c r="P449" s="118"/>
      <c r="Q449" s="118"/>
      <c r="R449" s="118"/>
      <c r="S449" s="203"/>
      <c r="T449" s="203"/>
      <c r="W449" s="203"/>
    </row>
    <row r="450" spans="5:23" ht="12.75">
      <c r="E450" s="118"/>
      <c r="F450" s="118"/>
      <c r="G450" s="203"/>
      <c r="I450" s="118"/>
      <c r="J450" s="118"/>
      <c r="L450" s="118"/>
      <c r="M450" s="118"/>
      <c r="O450" s="118"/>
      <c r="P450" s="118"/>
      <c r="Q450" s="118"/>
      <c r="R450" s="118"/>
      <c r="S450" s="203"/>
      <c r="T450" s="203"/>
      <c r="W450" s="203"/>
    </row>
    <row r="451" spans="5:23" ht="12.75">
      <c r="E451" s="118"/>
      <c r="F451" s="118"/>
      <c r="G451" s="203"/>
      <c r="I451" s="118"/>
      <c r="J451" s="118"/>
      <c r="L451" s="118"/>
      <c r="M451" s="118"/>
      <c r="O451" s="118"/>
      <c r="P451" s="118"/>
      <c r="Q451" s="118"/>
      <c r="R451" s="118"/>
      <c r="S451" s="203"/>
      <c r="T451" s="203"/>
      <c r="W451" s="203"/>
    </row>
    <row r="452" spans="5:23" ht="12.75">
      <c r="E452" s="118"/>
      <c r="F452" s="118"/>
      <c r="G452" s="203"/>
      <c r="I452" s="118"/>
      <c r="J452" s="118"/>
      <c r="L452" s="118"/>
      <c r="M452" s="118"/>
      <c r="O452" s="118"/>
      <c r="P452" s="118"/>
      <c r="Q452" s="118"/>
      <c r="R452" s="118"/>
      <c r="S452" s="203"/>
      <c r="T452" s="203"/>
      <c r="W452" s="203"/>
    </row>
    <row r="453" spans="5:23" ht="12.75">
      <c r="E453" s="118"/>
      <c r="F453" s="118"/>
      <c r="G453" s="203"/>
      <c r="I453" s="118"/>
      <c r="J453" s="118"/>
      <c r="L453" s="118"/>
      <c r="M453" s="118"/>
      <c r="O453" s="118"/>
      <c r="P453" s="118"/>
      <c r="Q453" s="118"/>
      <c r="R453" s="118"/>
      <c r="S453" s="203"/>
      <c r="T453" s="203"/>
      <c r="W453" s="203"/>
    </row>
    <row r="454" spans="5:23" ht="12.75">
      <c r="E454" s="118"/>
      <c r="F454" s="118"/>
      <c r="G454" s="203"/>
      <c r="I454" s="118"/>
      <c r="J454" s="118"/>
      <c r="L454" s="118"/>
      <c r="M454" s="118"/>
      <c r="O454" s="118"/>
      <c r="P454" s="118"/>
      <c r="Q454" s="118"/>
      <c r="R454" s="118"/>
      <c r="S454" s="203"/>
      <c r="T454" s="203"/>
      <c r="W454" s="203"/>
    </row>
    <row r="455" spans="5:23" ht="12.75">
      <c r="E455" s="118"/>
      <c r="F455" s="118"/>
      <c r="G455" s="203"/>
      <c r="I455" s="118"/>
      <c r="J455" s="118"/>
      <c r="L455" s="118"/>
      <c r="M455" s="118"/>
      <c r="O455" s="118"/>
      <c r="P455" s="118"/>
      <c r="Q455" s="118"/>
      <c r="R455" s="118"/>
      <c r="S455" s="203"/>
      <c r="T455" s="203"/>
      <c r="W455" s="203"/>
    </row>
    <row r="456" spans="5:23" ht="12.75">
      <c r="E456" s="118"/>
      <c r="F456" s="118"/>
      <c r="G456" s="203"/>
      <c r="I456" s="118"/>
      <c r="J456" s="118"/>
      <c r="L456" s="118"/>
      <c r="M456" s="118"/>
      <c r="O456" s="118"/>
      <c r="P456" s="118"/>
      <c r="Q456" s="118"/>
      <c r="R456" s="118"/>
      <c r="S456" s="203"/>
      <c r="T456" s="203"/>
      <c r="W456" s="203"/>
    </row>
    <row r="457" spans="5:23" ht="12.75">
      <c r="E457" s="118"/>
      <c r="F457" s="118"/>
      <c r="G457" s="203"/>
      <c r="I457" s="118"/>
      <c r="J457" s="118"/>
      <c r="L457" s="118"/>
      <c r="M457" s="118"/>
      <c r="O457" s="118"/>
      <c r="P457" s="118"/>
      <c r="Q457" s="118"/>
      <c r="R457" s="118"/>
      <c r="S457" s="203"/>
      <c r="T457" s="203"/>
      <c r="W457" s="203"/>
    </row>
    <row r="458" spans="5:23" ht="12.75">
      <c r="E458" s="118"/>
      <c r="F458" s="118"/>
      <c r="G458" s="203"/>
      <c r="I458" s="118"/>
      <c r="J458" s="118"/>
      <c r="L458" s="118"/>
      <c r="M458" s="118"/>
      <c r="O458" s="118"/>
      <c r="P458" s="118"/>
      <c r="Q458" s="118"/>
      <c r="R458" s="118"/>
      <c r="S458" s="203"/>
      <c r="T458" s="203"/>
      <c r="W458" s="203"/>
    </row>
    <row r="459" spans="5:23" ht="12.75">
      <c r="E459" s="118"/>
      <c r="F459" s="118"/>
      <c r="G459" s="203"/>
      <c r="I459" s="118"/>
      <c r="J459" s="118"/>
      <c r="L459" s="118"/>
      <c r="M459" s="118"/>
      <c r="O459" s="118"/>
      <c r="P459" s="118"/>
      <c r="Q459" s="118"/>
      <c r="R459" s="118"/>
      <c r="S459" s="203"/>
      <c r="T459" s="203"/>
      <c r="W459" s="203"/>
    </row>
    <row r="460" spans="5:23" ht="12.75">
      <c r="E460" s="118"/>
      <c r="F460" s="118"/>
      <c r="G460" s="203"/>
      <c r="I460" s="118"/>
      <c r="J460" s="118"/>
      <c r="L460" s="118"/>
      <c r="M460" s="118"/>
      <c r="O460" s="118"/>
      <c r="P460" s="118"/>
      <c r="Q460" s="118"/>
      <c r="R460" s="118"/>
      <c r="S460" s="203"/>
      <c r="T460" s="203"/>
      <c r="W460" s="203"/>
    </row>
    <row r="461" spans="5:23" ht="12.75">
      <c r="E461" s="118"/>
      <c r="F461" s="118"/>
      <c r="G461" s="203"/>
      <c r="I461" s="118"/>
      <c r="J461" s="118"/>
      <c r="L461" s="118"/>
      <c r="M461" s="118"/>
      <c r="O461" s="118"/>
      <c r="P461" s="118"/>
      <c r="Q461" s="118"/>
      <c r="R461" s="118"/>
      <c r="S461" s="203"/>
      <c r="T461" s="203"/>
      <c r="W461" s="203"/>
    </row>
    <row r="462" spans="5:23" ht="12.75">
      <c r="E462" s="118"/>
      <c r="F462" s="118"/>
      <c r="G462" s="203"/>
      <c r="I462" s="118"/>
      <c r="J462" s="118"/>
      <c r="L462" s="118"/>
      <c r="M462" s="118"/>
      <c r="O462" s="118"/>
      <c r="P462" s="118"/>
      <c r="Q462" s="118"/>
      <c r="R462" s="118"/>
      <c r="S462" s="203"/>
      <c r="T462" s="203"/>
      <c r="W462" s="203"/>
    </row>
    <row r="463" spans="5:23" ht="12.75">
      <c r="E463" s="118"/>
      <c r="F463" s="118"/>
      <c r="G463" s="203"/>
      <c r="I463" s="118"/>
      <c r="J463" s="118"/>
      <c r="L463" s="118"/>
      <c r="M463" s="118"/>
      <c r="O463" s="118"/>
      <c r="P463" s="118"/>
      <c r="Q463" s="118"/>
      <c r="R463" s="118"/>
      <c r="S463" s="203"/>
      <c r="T463" s="203"/>
      <c r="W463" s="203"/>
    </row>
    <row r="464" spans="5:23" ht="12.75">
      <c r="E464" s="118"/>
      <c r="F464" s="118"/>
      <c r="G464" s="203"/>
      <c r="I464" s="118"/>
      <c r="J464" s="118"/>
      <c r="L464" s="118"/>
      <c r="M464" s="118"/>
      <c r="O464" s="118"/>
      <c r="P464" s="118"/>
      <c r="Q464" s="118"/>
      <c r="R464" s="118"/>
      <c r="S464" s="203"/>
      <c r="T464" s="203"/>
      <c r="W464" s="203"/>
    </row>
    <row r="465" spans="5:23" ht="12.75">
      <c r="E465" s="118"/>
      <c r="F465" s="118"/>
      <c r="G465" s="203"/>
      <c r="I465" s="118"/>
      <c r="J465" s="118"/>
      <c r="L465" s="118"/>
      <c r="M465" s="118"/>
      <c r="O465" s="118"/>
      <c r="P465" s="118"/>
      <c r="Q465" s="118"/>
      <c r="R465" s="118"/>
      <c r="S465" s="203"/>
      <c r="T465" s="203"/>
      <c r="W465" s="203"/>
    </row>
    <row r="466" spans="5:23" ht="12.75">
      <c r="E466" s="118"/>
      <c r="F466" s="118"/>
      <c r="G466" s="203"/>
      <c r="I466" s="118"/>
      <c r="J466" s="118"/>
      <c r="L466" s="118"/>
      <c r="M466" s="118"/>
      <c r="O466" s="118"/>
      <c r="P466" s="118"/>
      <c r="Q466" s="118"/>
      <c r="R466" s="118"/>
      <c r="S466" s="203"/>
      <c r="T466" s="203"/>
      <c r="W466" s="203"/>
    </row>
    <row r="467" spans="5:23" ht="12.75">
      <c r="E467" s="118"/>
      <c r="F467" s="118"/>
      <c r="G467" s="203"/>
      <c r="I467" s="118"/>
      <c r="J467" s="118"/>
      <c r="L467" s="118"/>
      <c r="M467" s="118"/>
      <c r="O467" s="118"/>
      <c r="P467" s="118"/>
      <c r="Q467" s="118"/>
      <c r="R467" s="118"/>
      <c r="S467" s="203"/>
      <c r="T467" s="203"/>
      <c r="W467" s="203"/>
    </row>
    <row r="468" spans="5:23" ht="12.75">
      <c r="E468" s="118"/>
      <c r="F468" s="118"/>
      <c r="G468" s="203"/>
      <c r="I468" s="118"/>
      <c r="J468" s="118"/>
      <c r="L468" s="118"/>
      <c r="M468" s="118"/>
      <c r="O468" s="118"/>
      <c r="P468" s="118"/>
      <c r="Q468" s="118"/>
      <c r="R468" s="118"/>
      <c r="S468" s="203"/>
      <c r="T468" s="203"/>
      <c r="W468" s="203"/>
    </row>
    <row r="469" spans="5:23" ht="12.75">
      <c r="E469" s="118"/>
      <c r="F469" s="118"/>
      <c r="G469" s="203"/>
      <c r="I469" s="118"/>
      <c r="J469" s="118"/>
      <c r="L469" s="118"/>
      <c r="M469" s="118"/>
      <c r="O469" s="118"/>
      <c r="P469" s="118"/>
      <c r="Q469" s="118"/>
      <c r="R469" s="118"/>
      <c r="S469" s="203"/>
      <c r="T469" s="203"/>
      <c r="W469" s="203"/>
    </row>
    <row r="470" spans="5:23" ht="12.75">
      <c r="E470" s="118"/>
      <c r="F470" s="118"/>
      <c r="G470" s="203"/>
      <c r="I470" s="118"/>
      <c r="J470" s="118"/>
      <c r="L470" s="118"/>
      <c r="M470" s="118"/>
      <c r="O470" s="118"/>
      <c r="P470" s="118"/>
      <c r="Q470" s="118"/>
      <c r="R470" s="118"/>
      <c r="S470" s="203"/>
      <c r="T470" s="203"/>
      <c r="W470" s="203"/>
    </row>
    <row r="471" spans="5:23" ht="12.75">
      <c r="E471" s="118"/>
      <c r="F471" s="118"/>
      <c r="G471" s="203"/>
      <c r="I471" s="118"/>
      <c r="J471" s="118"/>
      <c r="L471" s="118"/>
      <c r="M471" s="118"/>
      <c r="O471" s="118"/>
      <c r="P471" s="118"/>
      <c r="Q471" s="118"/>
      <c r="R471" s="118"/>
      <c r="S471" s="203"/>
      <c r="T471" s="203"/>
      <c r="W471" s="203"/>
    </row>
    <row r="472" spans="5:23" ht="12.75">
      <c r="E472" s="118"/>
      <c r="F472" s="118"/>
      <c r="G472" s="203"/>
      <c r="I472" s="118"/>
      <c r="J472" s="118"/>
      <c r="L472" s="118"/>
      <c r="M472" s="118"/>
      <c r="O472" s="118"/>
      <c r="P472" s="118"/>
      <c r="Q472" s="118"/>
      <c r="R472" s="118"/>
      <c r="S472" s="203"/>
      <c r="T472" s="203"/>
      <c r="W472" s="203"/>
    </row>
    <row r="473" spans="5:23" ht="12.75">
      <c r="E473" s="118"/>
      <c r="F473" s="118"/>
      <c r="G473" s="203"/>
      <c r="I473" s="118"/>
      <c r="J473" s="118"/>
      <c r="L473" s="118"/>
      <c r="M473" s="118"/>
      <c r="O473" s="118"/>
      <c r="P473" s="118"/>
      <c r="Q473" s="118"/>
      <c r="R473" s="118"/>
      <c r="S473" s="203"/>
      <c r="T473" s="203"/>
      <c r="W473" s="203"/>
    </row>
    <row r="474" spans="5:23" ht="12.75">
      <c r="E474" s="118"/>
      <c r="F474" s="118"/>
      <c r="G474" s="203"/>
      <c r="I474" s="118"/>
      <c r="J474" s="118"/>
      <c r="L474" s="118"/>
      <c r="M474" s="118"/>
      <c r="O474" s="118"/>
      <c r="P474" s="118"/>
      <c r="Q474" s="118"/>
      <c r="R474" s="118"/>
      <c r="S474" s="203"/>
      <c r="T474" s="203"/>
      <c r="W474" s="203"/>
    </row>
    <row r="475" spans="5:23" ht="12.75">
      <c r="E475" s="118"/>
      <c r="F475" s="118"/>
      <c r="G475" s="203"/>
      <c r="I475" s="118"/>
      <c r="J475" s="118"/>
      <c r="L475" s="118"/>
      <c r="M475" s="118"/>
      <c r="O475" s="118"/>
      <c r="P475" s="118"/>
      <c r="Q475" s="118"/>
      <c r="R475" s="118"/>
      <c r="S475" s="203"/>
      <c r="T475" s="203"/>
      <c r="W475" s="203"/>
    </row>
    <row r="476" spans="5:23" ht="12.75">
      <c r="E476" s="118"/>
      <c r="F476" s="118"/>
      <c r="G476" s="203"/>
      <c r="I476" s="118"/>
      <c r="J476" s="118"/>
      <c r="L476" s="118"/>
      <c r="M476" s="118"/>
      <c r="O476" s="118"/>
      <c r="P476" s="118"/>
      <c r="Q476" s="118"/>
      <c r="R476" s="118"/>
      <c r="S476" s="203"/>
      <c r="T476" s="203"/>
      <c r="W476" s="203"/>
    </row>
    <row r="477" spans="5:23" ht="12.75">
      <c r="E477" s="118"/>
      <c r="F477" s="118"/>
      <c r="G477" s="203"/>
      <c r="I477" s="118"/>
      <c r="J477" s="118"/>
      <c r="L477" s="118"/>
      <c r="M477" s="118"/>
      <c r="O477" s="118"/>
      <c r="P477" s="118"/>
      <c r="Q477" s="118"/>
      <c r="R477" s="118"/>
      <c r="S477" s="203"/>
      <c r="T477" s="203"/>
      <c r="W477" s="203"/>
    </row>
    <row r="478" spans="5:23" ht="12.75">
      <c r="E478" s="118"/>
      <c r="F478" s="118"/>
      <c r="G478" s="203"/>
      <c r="I478" s="118"/>
      <c r="J478" s="118"/>
      <c r="L478" s="118"/>
      <c r="M478" s="118"/>
      <c r="O478" s="118"/>
      <c r="P478" s="118"/>
      <c r="Q478" s="118"/>
      <c r="R478" s="118"/>
      <c r="S478" s="203"/>
      <c r="T478" s="203"/>
      <c r="W478" s="203"/>
    </row>
    <row r="479" spans="5:23" ht="12.75">
      <c r="E479" s="118"/>
      <c r="F479" s="118"/>
      <c r="G479" s="203"/>
      <c r="I479" s="118"/>
      <c r="J479" s="118"/>
      <c r="L479" s="118"/>
      <c r="M479" s="118"/>
      <c r="O479" s="118"/>
      <c r="P479" s="118"/>
      <c r="Q479" s="118"/>
      <c r="R479" s="118"/>
      <c r="S479" s="203"/>
      <c r="T479" s="203"/>
      <c r="W479" s="203"/>
    </row>
    <row r="480" spans="5:23" ht="12.75">
      <c r="E480" s="118"/>
      <c r="F480" s="118"/>
      <c r="G480" s="203"/>
      <c r="I480" s="118"/>
      <c r="J480" s="118"/>
      <c r="L480" s="118"/>
      <c r="M480" s="118"/>
      <c r="O480" s="118"/>
      <c r="P480" s="118"/>
      <c r="Q480" s="118"/>
      <c r="R480" s="118"/>
      <c r="S480" s="203"/>
      <c r="T480" s="203"/>
      <c r="W480" s="203"/>
    </row>
    <row r="481" spans="5:23" ht="12.75">
      <c r="E481" s="118"/>
      <c r="F481" s="118"/>
      <c r="G481" s="203"/>
      <c r="I481" s="118"/>
      <c r="J481" s="118"/>
      <c r="L481" s="118"/>
      <c r="M481" s="118"/>
      <c r="O481" s="118"/>
      <c r="P481" s="118"/>
      <c r="Q481" s="118"/>
      <c r="R481" s="118"/>
      <c r="S481" s="203"/>
      <c r="T481" s="203"/>
      <c r="W481" s="203"/>
    </row>
    <row r="482" spans="5:23" ht="12.75">
      <c r="E482" s="118"/>
      <c r="F482" s="118"/>
      <c r="G482" s="203"/>
      <c r="I482" s="118"/>
      <c r="J482" s="118"/>
      <c r="L482" s="118"/>
      <c r="M482" s="118"/>
      <c r="O482" s="118"/>
      <c r="P482" s="118"/>
      <c r="Q482" s="118"/>
      <c r="R482" s="118"/>
      <c r="S482" s="203"/>
      <c r="T482" s="203"/>
      <c r="W482" s="203"/>
    </row>
    <row r="483" spans="5:23" ht="12.75">
      <c r="E483" s="118"/>
      <c r="F483" s="118"/>
      <c r="G483" s="203"/>
      <c r="I483" s="118"/>
      <c r="J483" s="118"/>
      <c r="L483" s="118"/>
      <c r="M483" s="118"/>
      <c r="O483" s="118"/>
      <c r="P483" s="118"/>
      <c r="Q483" s="118"/>
      <c r="R483" s="118"/>
      <c r="S483" s="203"/>
      <c r="T483" s="203"/>
      <c r="W483" s="203"/>
    </row>
    <row r="484" spans="5:23" ht="12.75">
      <c r="E484" s="118"/>
      <c r="F484" s="118"/>
      <c r="G484" s="203"/>
      <c r="I484" s="118"/>
      <c r="J484" s="118"/>
      <c r="L484" s="118"/>
      <c r="M484" s="118"/>
      <c r="O484" s="118"/>
      <c r="P484" s="118"/>
      <c r="Q484" s="118"/>
      <c r="R484" s="118"/>
      <c r="S484" s="203"/>
      <c r="T484" s="203"/>
      <c r="W484" s="203"/>
    </row>
    <row r="485" spans="5:23" ht="12.75">
      <c r="E485" s="118"/>
      <c r="F485" s="118"/>
      <c r="G485" s="203"/>
      <c r="I485" s="118"/>
      <c r="J485" s="118"/>
      <c r="L485" s="118"/>
      <c r="M485" s="118"/>
      <c r="O485" s="118"/>
      <c r="P485" s="118"/>
      <c r="Q485" s="118"/>
      <c r="R485" s="118"/>
      <c r="S485" s="203"/>
      <c r="T485" s="203"/>
      <c r="W485" s="203"/>
    </row>
    <row r="486" spans="5:23" ht="12.75">
      <c r="E486" s="118"/>
      <c r="F486" s="118"/>
      <c r="G486" s="203"/>
      <c r="I486" s="118"/>
      <c r="J486" s="118"/>
      <c r="L486" s="118"/>
      <c r="M486" s="118"/>
      <c r="O486" s="118"/>
      <c r="P486" s="118"/>
      <c r="Q486" s="118"/>
      <c r="R486" s="118"/>
      <c r="S486" s="203"/>
      <c r="T486" s="203"/>
      <c r="W486" s="203"/>
    </row>
    <row r="487" spans="5:23" ht="12.75">
      <c r="E487" s="118"/>
      <c r="F487" s="118"/>
      <c r="G487" s="203"/>
      <c r="I487" s="118"/>
      <c r="J487" s="118"/>
      <c r="L487" s="118"/>
      <c r="M487" s="118"/>
      <c r="O487" s="118"/>
      <c r="P487" s="118"/>
      <c r="Q487" s="118"/>
      <c r="R487" s="118"/>
      <c r="S487" s="203"/>
      <c r="T487" s="203"/>
      <c r="W487" s="203"/>
    </row>
    <row r="488" spans="5:23" ht="12.75">
      <c r="E488" s="118"/>
      <c r="F488" s="118"/>
      <c r="G488" s="203"/>
      <c r="I488" s="118"/>
      <c r="J488" s="118"/>
      <c r="L488" s="118"/>
      <c r="M488" s="118"/>
      <c r="O488" s="118"/>
      <c r="P488" s="118"/>
      <c r="Q488" s="118"/>
      <c r="R488" s="118"/>
      <c r="S488" s="203"/>
      <c r="T488" s="203"/>
      <c r="W488" s="203"/>
    </row>
    <row r="489" spans="5:23" ht="12.75">
      <c r="E489" s="118"/>
      <c r="F489" s="118"/>
      <c r="G489" s="203"/>
      <c r="I489" s="118"/>
      <c r="J489" s="118"/>
      <c r="L489" s="118"/>
      <c r="M489" s="118"/>
      <c r="O489" s="118"/>
      <c r="P489" s="118"/>
      <c r="Q489" s="118"/>
      <c r="R489" s="118"/>
      <c r="S489" s="203"/>
      <c r="T489" s="203"/>
      <c r="W489" s="203"/>
    </row>
    <row r="490" spans="5:23" ht="12.75">
      <c r="E490" s="118"/>
      <c r="F490" s="118"/>
      <c r="G490" s="203"/>
      <c r="I490" s="118"/>
      <c r="J490" s="118"/>
      <c r="L490" s="118"/>
      <c r="M490" s="118"/>
      <c r="O490" s="118"/>
      <c r="P490" s="118"/>
      <c r="Q490" s="118"/>
      <c r="R490" s="118"/>
      <c r="S490" s="203"/>
      <c r="T490" s="203"/>
      <c r="W490" s="203"/>
    </row>
    <row r="491" spans="5:23" ht="12.75">
      <c r="E491" s="118"/>
      <c r="F491" s="118"/>
      <c r="G491" s="203"/>
      <c r="I491" s="118"/>
      <c r="J491" s="118"/>
      <c r="L491" s="118"/>
      <c r="M491" s="118"/>
      <c r="O491" s="118"/>
      <c r="P491" s="118"/>
      <c r="Q491" s="118"/>
      <c r="R491" s="118"/>
      <c r="S491" s="203"/>
      <c r="T491" s="203"/>
      <c r="W491" s="203"/>
    </row>
    <row r="492" spans="5:23" ht="12.75">
      <c r="E492" s="118"/>
      <c r="F492" s="118"/>
      <c r="G492" s="203"/>
      <c r="I492" s="118"/>
      <c r="J492" s="118"/>
      <c r="L492" s="118"/>
      <c r="M492" s="118"/>
      <c r="O492" s="118"/>
      <c r="P492" s="118"/>
      <c r="Q492" s="118"/>
      <c r="R492" s="118"/>
      <c r="S492" s="203"/>
      <c r="T492" s="203"/>
      <c r="W492" s="203"/>
    </row>
    <row r="493" spans="5:23" ht="12.75">
      <c r="E493" s="118"/>
      <c r="F493" s="118"/>
      <c r="G493" s="203"/>
      <c r="I493" s="118"/>
      <c r="J493" s="118"/>
      <c r="L493" s="118"/>
      <c r="M493" s="118"/>
      <c r="O493" s="118"/>
      <c r="P493" s="118"/>
      <c r="Q493" s="118"/>
      <c r="R493" s="118"/>
      <c r="S493" s="203"/>
      <c r="T493" s="203"/>
      <c r="W493" s="203"/>
    </row>
    <row r="494" spans="5:23" ht="12.75">
      <c r="E494" s="118"/>
      <c r="F494" s="118"/>
      <c r="G494" s="203"/>
      <c r="I494" s="118"/>
      <c r="J494" s="118"/>
      <c r="L494" s="118"/>
      <c r="M494" s="118"/>
      <c r="O494" s="118"/>
      <c r="P494" s="118"/>
      <c r="Q494" s="118"/>
      <c r="R494" s="118"/>
      <c r="S494" s="203"/>
      <c r="T494" s="203"/>
      <c r="W494" s="203"/>
    </row>
    <row r="495" spans="5:23" ht="12.75">
      <c r="E495" s="118"/>
      <c r="F495" s="118"/>
      <c r="G495" s="203"/>
      <c r="I495" s="118"/>
      <c r="J495" s="118"/>
      <c r="L495" s="118"/>
      <c r="M495" s="118"/>
      <c r="O495" s="118"/>
      <c r="P495" s="118"/>
      <c r="Q495" s="118"/>
      <c r="R495" s="118"/>
      <c r="S495" s="203"/>
      <c r="T495" s="203"/>
      <c r="W495" s="203"/>
    </row>
    <row r="496" spans="5:23" ht="12.75">
      <c r="E496" s="118"/>
      <c r="F496" s="118"/>
      <c r="G496" s="203"/>
      <c r="I496" s="118"/>
      <c r="J496" s="118"/>
      <c r="L496" s="118"/>
      <c r="M496" s="118"/>
      <c r="O496" s="118"/>
      <c r="P496" s="118"/>
      <c r="Q496" s="118"/>
      <c r="R496" s="118"/>
      <c r="S496" s="203"/>
      <c r="T496" s="203"/>
      <c r="W496" s="203"/>
    </row>
    <row r="497" spans="5:23" ht="12.75">
      <c r="E497" s="118"/>
      <c r="F497" s="118"/>
      <c r="G497" s="203"/>
      <c r="I497" s="118"/>
      <c r="J497" s="118"/>
      <c r="L497" s="118"/>
      <c r="M497" s="118"/>
      <c r="O497" s="118"/>
      <c r="P497" s="118"/>
      <c r="Q497" s="118"/>
      <c r="R497" s="118"/>
      <c r="S497" s="203"/>
      <c r="T497" s="203"/>
      <c r="W497" s="203"/>
    </row>
    <row r="498" spans="5:23" ht="12.75">
      <c r="E498" s="118"/>
      <c r="F498" s="118"/>
      <c r="G498" s="203"/>
      <c r="I498" s="118"/>
      <c r="J498" s="118"/>
      <c r="L498" s="118"/>
      <c r="M498" s="118"/>
      <c r="O498" s="118"/>
      <c r="P498" s="118"/>
      <c r="Q498" s="118"/>
      <c r="R498" s="118"/>
      <c r="S498" s="203"/>
      <c r="T498" s="203"/>
      <c r="W498" s="203"/>
    </row>
    <row r="499" spans="5:23" ht="12.75">
      <c r="E499" s="118"/>
      <c r="F499" s="118"/>
      <c r="G499" s="203"/>
      <c r="I499" s="118"/>
      <c r="J499" s="118"/>
      <c r="L499" s="118"/>
      <c r="M499" s="118"/>
      <c r="O499" s="118"/>
      <c r="P499" s="118"/>
      <c r="Q499" s="118"/>
      <c r="R499" s="118"/>
      <c r="S499" s="203"/>
      <c r="T499" s="203"/>
      <c r="W499" s="203"/>
    </row>
    <row r="500" spans="5:23" ht="12.75">
      <c r="E500" s="118"/>
      <c r="F500" s="118"/>
      <c r="G500" s="203"/>
      <c r="I500" s="118"/>
      <c r="J500" s="118"/>
      <c r="L500" s="118"/>
      <c r="M500" s="118"/>
      <c r="O500" s="118"/>
      <c r="P500" s="118"/>
      <c r="Q500" s="118"/>
      <c r="R500" s="118"/>
      <c r="S500" s="203"/>
      <c r="T500" s="203"/>
      <c r="W500" s="203"/>
    </row>
    <row r="501" spans="5:23" ht="12.75">
      <c r="E501" s="118"/>
      <c r="F501" s="118"/>
      <c r="G501" s="203"/>
      <c r="I501" s="118"/>
      <c r="J501" s="118"/>
      <c r="L501" s="118"/>
      <c r="M501" s="118"/>
      <c r="O501" s="118"/>
      <c r="P501" s="118"/>
      <c r="Q501" s="118"/>
      <c r="R501" s="118"/>
      <c r="S501" s="203"/>
      <c r="T501" s="203"/>
      <c r="W501" s="203"/>
    </row>
    <row r="502" spans="5:23" ht="12.75">
      <c r="E502" s="118"/>
      <c r="F502" s="118"/>
      <c r="G502" s="203"/>
      <c r="I502" s="118"/>
      <c r="J502" s="118"/>
      <c r="L502" s="118"/>
      <c r="M502" s="118"/>
      <c r="O502" s="118"/>
      <c r="P502" s="118"/>
      <c r="Q502" s="118"/>
      <c r="R502" s="118"/>
      <c r="S502" s="203"/>
      <c r="T502" s="203"/>
      <c r="W502" s="203"/>
    </row>
    <row r="503" spans="5:23" ht="12.75">
      <c r="E503" s="118"/>
      <c r="F503" s="118"/>
      <c r="G503" s="203"/>
      <c r="I503" s="118"/>
      <c r="J503" s="118"/>
      <c r="L503" s="118"/>
      <c r="M503" s="118"/>
      <c r="O503" s="118"/>
      <c r="P503" s="118"/>
      <c r="Q503" s="118"/>
      <c r="R503" s="118"/>
      <c r="S503" s="203"/>
      <c r="T503" s="203"/>
      <c r="W503" s="203"/>
    </row>
    <row r="504" spans="5:23" ht="12.75">
      <c r="E504" s="118"/>
      <c r="F504" s="118"/>
      <c r="G504" s="203"/>
      <c r="I504" s="118"/>
      <c r="J504" s="118"/>
      <c r="L504" s="118"/>
      <c r="M504" s="118"/>
      <c r="O504" s="118"/>
      <c r="P504" s="118"/>
      <c r="Q504" s="118"/>
      <c r="R504" s="118"/>
      <c r="S504" s="203"/>
      <c r="T504" s="203"/>
      <c r="W504" s="203"/>
    </row>
    <row r="505" spans="5:23" ht="12.75">
      <c r="E505" s="118"/>
      <c r="F505" s="118"/>
      <c r="G505" s="203"/>
      <c r="I505" s="118"/>
      <c r="J505" s="118"/>
      <c r="L505" s="118"/>
      <c r="M505" s="118"/>
      <c r="O505" s="118"/>
      <c r="P505" s="118"/>
      <c r="Q505" s="118"/>
      <c r="R505" s="118"/>
      <c r="S505" s="203"/>
      <c r="T505" s="203"/>
      <c r="W505" s="203"/>
    </row>
    <row r="506" spans="5:23" ht="12.75">
      <c r="E506" s="118"/>
      <c r="F506" s="118"/>
      <c r="G506" s="203"/>
      <c r="I506" s="118"/>
      <c r="J506" s="118"/>
      <c r="L506" s="118"/>
      <c r="M506" s="118"/>
      <c r="O506" s="118"/>
      <c r="P506" s="118"/>
      <c r="Q506" s="118"/>
      <c r="R506" s="118"/>
      <c r="S506" s="203"/>
      <c r="T506" s="203"/>
      <c r="W506" s="203"/>
    </row>
    <row r="507" spans="5:23" ht="12.75">
      <c r="E507" s="118"/>
      <c r="F507" s="118"/>
      <c r="G507" s="203"/>
      <c r="I507" s="118"/>
      <c r="J507" s="118"/>
      <c r="L507" s="118"/>
      <c r="M507" s="118"/>
      <c r="O507" s="118"/>
      <c r="P507" s="118"/>
      <c r="Q507" s="118"/>
      <c r="R507" s="118"/>
      <c r="S507" s="203"/>
      <c r="T507" s="203"/>
      <c r="W507" s="203"/>
    </row>
    <row r="508" spans="5:23" ht="12.75">
      <c r="E508" s="118"/>
      <c r="F508" s="118"/>
      <c r="G508" s="203"/>
      <c r="I508" s="118"/>
      <c r="J508" s="118"/>
      <c r="L508" s="118"/>
      <c r="M508" s="118"/>
      <c r="O508" s="118"/>
      <c r="P508" s="118"/>
      <c r="Q508" s="118"/>
      <c r="R508" s="118"/>
      <c r="S508" s="203"/>
      <c r="T508" s="203"/>
      <c r="W508" s="203"/>
    </row>
    <row r="509" spans="5:23" ht="12.75">
      <c r="E509" s="118"/>
      <c r="F509" s="118"/>
      <c r="G509" s="203"/>
      <c r="I509" s="118"/>
      <c r="J509" s="118"/>
      <c r="L509" s="118"/>
      <c r="M509" s="118"/>
      <c r="O509" s="118"/>
      <c r="P509" s="118"/>
      <c r="Q509" s="118"/>
      <c r="R509" s="118"/>
      <c r="S509" s="203"/>
      <c r="T509" s="203"/>
      <c r="W509" s="203"/>
    </row>
    <row r="510" spans="5:23" ht="12.75">
      <c r="E510" s="118"/>
      <c r="F510" s="118"/>
      <c r="G510" s="203"/>
      <c r="I510" s="118"/>
      <c r="J510" s="118"/>
      <c r="L510" s="118"/>
      <c r="M510" s="118"/>
      <c r="O510" s="118"/>
      <c r="P510" s="118"/>
      <c r="Q510" s="118"/>
      <c r="R510" s="118"/>
      <c r="S510" s="203"/>
      <c r="T510" s="203"/>
      <c r="W510" s="203"/>
    </row>
    <row r="511" spans="5:23" ht="12.75">
      <c r="E511" s="118"/>
      <c r="F511" s="118"/>
      <c r="G511" s="203"/>
      <c r="I511" s="118"/>
      <c r="J511" s="118"/>
      <c r="L511" s="118"/>
      <c r="M511" s="118"/>
      <c r="O511" s="118"/>
      <c r="P511" s="118"/>
      <c r="Q511" s="118"/>
      <c r="R511" s="118"/>
      <c r="S511" s="203"/>
      <c r="T511" s="203"/>
      <c r="W511" s="203"/>
    </row>
    <row r="512" spans="5:23" ht="12.75">
      <c r="E512" s="118"/>
      <c r="F512" s="118"/>
      <c r="G512" s="203"/>
      <c r="I512" s="118"/>
      <c r="J512" s="118"/>
      <c r="L512" s="118"/>
      <c r="M512" s="118"/>
      <c r="O512" s="118"/>
      <c r="P512" s="118"/>
      <c r="Q512" s="118"/>
      <c r="R512" s="118"/>
      <c r="S512" s="203"/>
      <c r="T512" s="203"/>
      <c r="W512" s="203"/>
    </row>
    <row r="513" spans="5:23" ht="12.75">
      <c r="E513" s="118"/>
      <c r="F513" s="118"/>
      <c r="G513" s="203"/>
      <c r="I513" s="118"/>
      <c r="J513" s="118"/>
      <c r="L513" s="118"/>
      <c r="M513" s="118"/>
      <c r="O513" s="118"/>
      <c r="P513" s="118"/>
      <c r="Q513" s="118"/>
      <c r="R513" s="118"/>
      <c r="S513" s="203"/>
      <c r="T513" s="203"/>
      <c r="W513" s="203"/>
    </row>
    <row r="514" spans="5:23" ht="12.75">
      <c r="E514" s="118"/>
      <c r="F514" s="118"/>
      <c r="G514" s="203"/>
      <c r="I514" s="118"/>
      <c r="J514" s="118"/>
      <c r="L514" s="118"/>
      <c r="M514" s="118"/>
      <c r="O514" s="118"/>
      <c r="P514" s="118"/>
      <c r="Q514" s="118"/>
      <c r="R514" s="118"/>
      <c r="S514" s="203"/>
      <c r="T514" s="203"/>
      <c r="W514" s="203"/>
    </row>
    <row r="515" spans="5:23" ht="12.75">
      <c r="E515" s="118"/>
      <c r="F515" s="118"/>
      <c r="G515" s="203"/>
      <c r="I515" s="118"/>
      <c r="J515" s="118"/>
      <c r="L515" s="118"/>
      <c r="M515" s="118"/>
      <c r="O515" s="118"/>
      <c r="P515" s="118"/>
      <c r="Q515" s="118"/>
      <c r="R515" s="118"/>
      <c r="S515" s="203"/>
      <c r="T515" s="203"/>
      <c r="W515" s="203"/>
    </row>
    <row r="516" spans="5:23" ht="12.75">
      <c r="E516" s="118"/>
      <c r="F516" s="118"/>
      <c r="G516" s="203"/>
      <c r="I516" s="118"/>
      <c r="J516" s="118"/>
      <c r="L516" s="118"/>
      <c r="M516" s="118"/>
      <c r="O516" s="118"/>
      <c r="P516" s="118"/>
      <c r="Q516" s="118"/>
      <c r="R516" s="118"/>
      <c r="S516" s="203"/>
      <c r="T516" s="203"/>
      <c r="W516" s="203"/>
    </row>
    <row r="517" spans="5:23" ht="12.75">
      <c r="E517" s="118"/>
      <c r="F517" s="118"/>
      <c r="G517" s="203"/>
      <c r="I517" s="118"/>
      <c r="J517" s="118"/>
      <c r="L517" s="118"/>
      <c r="M517" s="118"/>
      <c r="O517" s="118"/>
      <c r="P517" s="118"/>
      <c r="Q517" s="118"/>
      <c r="R517" s="118"/>
      <c r="S517" s="203"/>
      <c r="T517" s="203"/>
      <c r="W517" s="203"/>
    </row>
    <row r="518" spans="5:23" ht="12.75">
      <c r="E518" s="118"/>
      <c r="F518" s="118"/>
      <c r="G518" s="203"/>
      <c r="I518" s="118"/>
      <c r="J518" s="118"/>
      <c r="L518" s="118"/>
      <c r="M518" s="118"/>
      <c r="O518" s="118"/>
      <c r="P518" s="118"/>
      <c r="Q518" s="118"/>
      <c r="R518" s="118"/>
      <c r="S518" s="203"/>
      <c r="T518" s="203"/>
      <c r="W518" s="203"/>
    </row>
    <row r="519" spans="5:23" ht="12.75">
      <c r="E519" s="118"/>
      <c r="F519" s="118"/>
      <c r="G519" s="203"/>
      <c r="I519" s="118"/>
      <c r="J519" s="118"/>
      <c r="L519" s="118"/>
      <c r="M519" s="118"/>
      <c r="O519" s="118"/>
      <c r="P519" s="118"/>
      <c r="Q519" s="118"/>
      <c r="R519" s="118"/>
      <c r="S519" s="203"/>
      <c r="T519" s="203"/>
      <c r="W519" s="203"/>
    </row>
    <row r="520" spans="5:23" ht="12.75">
      <c r="E520" s="118"/>
      <c r="F520" s="118"/>
      <c r="G520" s="203"/>
      <c r="I520" s="118"/>
      <c r="J520" s="118"/>
      <c r="L520" s="118"/>
      <c r="M520" s="118"/>
      <c r="O520" s="118"/>
      <c r="P520" s="118"/>
      <c r="Q520" s="118"/>
      <c r="R520" s="118"/>
      <c r="S520" s="203"/>
      <c r="T520" s="203"/>
      <c r="W520" s="203"/>
    </row>
    <row r="521" spans="5:23" ht="12.75">
      <c r="E521" s="118"/>
      <c r="F521" s="118"/>
      <c r="G521" s="203"/>
      <c r="I521" s="118"/>
      <c r="J521" s="118"/>
      <c r="L521" s="118"/>
      <c r="M521" s="118"/>
      <c r="O521" s="118"/>
      <c r="P521" s="118"/>
      <c r="Q521" s="118"/>
      <c r="R521" s="118"/>
      <c r="S521" s="203"/>
      <c r="T521" s="203"/>
      <c r="W521" s="203"/>
    </row>
    <row r="522" spans="5:23" ht="12.75">
      <c r="E522" s="118"/>
      <c r="F522" s="118"/>
      <c r="G522" s="203"/>
      <c r="I522" s="118"/>
      <c r="J522" s="118"/>
      <c r="L522" s="118"/>
      <c r="M522" s="118"/>
      <c r="O522" s="118"/>
      <c r="P522" s="118"/>
      <c r="Q522" s="118"/>
      <c r="R522" s="118"/>
      <c r="S522" s="203"/>
      <c r="T522" s="203"/>
      <c r="W522" s="203"/>
    </row>
    <row r="523" spans="5:23" ht="12.75">
      <c r="E523" s="118"/>
      <c r="F523" s="118"/>
      <c r="G523" s="203"/>
      <c r="I523" s="118"/>
      <c r="J523" s="118"/>
      <c r="L523" s="118"/>
      <c r="M523" s="118"/>
      <c r="O523" s="118"/>
      <c r="P523" s="118"/>
      <c r="Q523" s="118"/>
      <c r="R523" s="118"/>
      <c r="S523" s="203"/>
      <c r="T523" s="203"/>
      <c r="W523" s="203"/>
    </row>
    <row r="524" spans="5:23" ht="12.75">
      <c r="E524" s="118"/>
      <c r="F524" s="118"/>
      <c r="G524" s="203"/>
      <c r="I524" s="118"/>
      <c r="J524" s="118"/>
      <c r="L524" s="118"/>
      <c r="M524" s="118"/>
      <c r="O524" s="118"/>
      <c r="P524" s="118"/>
      <c r="Q524" s="118"/>
      <c r="R524" s="118"/>
      <c r="S524" s="203"/>
      <c r="T524" s="203"/>
      <c r="W524" s="203"/>
    </row>
    <row r="525" spans="5:23" ht="12.75">
      <c r="E525" s="118"/>
      <c r="F525" s="118"/>
      <c r="G525" s="203"/>
      <c r="I525" s="118"/>
      <c r="J525" s="118"/>
      <c r="L525" s="118"/>
      <c r="M525" s="118"/>
      <c r="O525" s="118"/>
      <c r="P525" s="118"/>
      <c r="Q525" s="118"/>
      <c r="R525" s="118"/>
      <c r="S525" s="203"/>
      <c r="T525" s="203"/>
      <c r="W525" s="203"/>
    </row>
    <row r="526" spans="5:23" ht="12.75">
      <c r="E526" s="118"/>
      <c r="F526" s="118"/>
      <c r="G526" s="203"/>
      <c r="I526" s="118"/>
      <c r="J526" s="118"/>
      <c r="L526" s="118"/>
      <c r="M526" s="118"/>
      <c r="O526" s="118"/>
      <c r="P526" s="118"/>
      <c r="Q526" s="118"/>
      <c r="R526" s="118"/>
      <c r="S526" s="203"/>
      <c r="T526" s="203"/>
      <c r="W526" s="203"/>
    </row>
    <row r="527" spans="5:23" ht="12.75">
      <c r="E527" s="118"/>
      <c r="F527" s="118"/>
      <c r="G527" s="203"/>
      <c r="I527" s="118"/>
      <c r="J527" s="118"/>
      <c r="L527" s="118"/>
      <c r="M527" s="118"/>
      <c r="O527" s="118"/>
      <c r="P527" s="118"/>
      <c r="Q527" s="118"/>
      <c r="R527" s="118"/>
      <c r="S527" s="203"/>
      <c r="T527" s="203"/>
      <c r="W527" s="203"/>
    </row>
    <row r="528" spans="7:23" ht="12.75">
      <c r="G528" s="203"/>
      <c r="S528" s="203"/>
      <c r="T528" s="203"/>
      <c r="W528" s="203"/>
    </row>
    <row r="529" spans="7:23" ht="12.75">
      <c r="G529" s="203"/>
      <c r="S529" s="203"/>
      <c r="T529" s="203"/>
      <c r="W529" s="203"/>
    </row>
    <row r="530" spans="7:23" ht="12.75">
      <c r="G530" s="203"/>
      <c r="S530" s="203"/>
      <c r="T530" s="203"/>
      <c r="W530" s="203"/>
    </row>
    <row r="531" spans="7:23" ht="12.75">
      <c r="G531" s="203"/>
      <c r="S531" s="203"/>
      <c r="T531" s="203"/>
      <c r="W531" s="203"/>
    </row>
    <row r="532" spans="7:23" ht="12.75">
      <c r="G532" s="203"/>
      <c r="S532" s="203"/>
      <c r="T532" s="203"/>
      <c r="W532" s="203"/>
    </row>
    <row r="533" spans="7:23" ht="12.75">
      <c r="G533" s="203"/>
      <c r="S533" s="203"/>
      <c r="T533" s="203"/>
      <c r="W533" s="203"/>
    </row>
    <row r="534" spans="7:23" ht="12.75">
      <c r="G534" s="203"/>
      <c r="S534" s="203"/>
      <c r="T534" s="203"/>
      <c r="W534" s="203"/>
    </row>
    <row r="535" spans="7:23" ht="12.75">
      <c r="G535" s="203"/>
      <c r="S535" s="203"/>
      <c r="T535" s="203"/>
      <c r="W535" s="203"/>
    </row>
    <row r="536" spans="7:23" ht="12.75">
      <c r="G536" s="203"/>
      <c r="S536" s="203"/>
      <c r="T536" s="203"/>
      <c r="W536" s="203"/>
    </row>
    <row r="537" spans="7:23" ht="12.75">
      <c r="G537" s="203"/>
      <c r="S537" s="203"/>
      <c r="T537" s="203"/>
      <c r="W537" s="203"/>
    </row>
    <row r="538" spans="7:23" ht="12.75">
      <c r="G538" s="203"/>
      <c r="S538" s="203"/>
      <c r="T538" s="203"/>
      <c r="W538" s="203"/>
    </row>
    <row r="539" spans="7:23" ht="12.75">
      <c r="G539" s="203"/>
      <c r="S539" s="203"/>
      <c r="T539" s="203"/>
      <c r="W539" s="203"/>
    </row>
    <row r="540" spans="7:23" ht="12.75">
      <c r="G540" s="203"/>
      <c r="S540" s="203"/>
      <c r="T540" s="203"/>
      <c r="W540" s="203"/>
    </row>
    <row r="541" spans="7:23" ht="12.75">
      <c r="G541" s="203"/>
      <c r="S541" s="203"/>
      <c r="T541" s="203"/>
      <c r="W541" s="203"/>
    </row>
    <row r="542" spans="7:23" ht="12.75">
      <c r="G542" s="203"/>
      <c r="S542" s="203"/>
      <c r="T542" s="203"/>
      <c r="W542" s="203"/>
    </row>
    <row r="543" spans="7:23" ht="12.75">
      <c r="G543" s="203"/>
      <c r="S543" s="203"/>
      <c r="T543" s="203"/>
      <c r="W543" s="203"/>
    </row>
    <row r="544" spans="7:23" ht="12.75">
      <c r="G544" s="203"/>
      <c r="S544" s="203"/>
      <c r="T544" s="203"/>
      <c r="W544" s="203"/>
    </row>
    <row r="545" spans="7:23" ht="12.75">
      <c r="G545" s="203"/>
      <c r="S545" s="203"/>
      <c r="T545" s="203"/>
      <c r="W545" s="203"/>
    </row>
    <row r="546" spans="7:23" ht="12.75">
      <c r="G546" s="203"/>
      <c r="S546" s="203"/>
      <c r="T546" s="203"/>
      <c r="W546" s="203"/>
    </row>
    <row r="547" spans="7:23" ht="12.75">
      <c r="G547" s="203"/>
      <c r="S547" s="203"/>
      <c r="T547" s="203"/>
      <c r="W547" s="203"/>
    </row>
    <row r="548" spans="7:23" ht="12.75">
      <c r="G548" s="203"/>
      <c r="S548" s="203"/>
      <c r="T548" s="203"/>
      <c r="W548" s="203"/>
    </row>
    <row r="549" spans="7:23" ht="12.75">
      <c r="G549" s="203"/>
      <c r="S549" s="203"/>
      <c r="T549" s="203"/>
      <c r="W549" s="203"/>
    </row>
    <row r="550" spans="7:23" ht="12.75">
      <c r="G550" s="203"/>
      <c r="S550" s="203"/>
      <c r="T550" s="203"/>
      <c r="W550" s="203"/>
    </row>
    <row r="551" spans="7:23" ht="12.75">
      <c r="G551" s="203"/>
      <c r="S551" s="203"/>
      <c r="T551" s="203"/>
      <c r="W551" s="203"/>
    </row>
    <row r="552" spans="7:23" ht="12.75">
      <c r="G552" s="203"/>
      <c r="S552" s="203"/>
      <c r="T552" s="203"/>
      <c r="W552" s="203"/>
    </row>
    <row r="553" spans="7:23" ht="12.75">
      <c r="G553" s="203"/>
      <c r="S553" s="203"/>
      <c r="T553" s="203"/>
      <c r="W553" s="203"/>
    </row>
    <row r="554" spans="7:23" ht="12.75">
      <c r="G554" s="203"/>
      <c r="S554" s="203"/>
      <c r="T554" s="203"/>
      <c r="W554" s="203"/>
    </row>
    <row r="555" spans="7:23" ht="12.75">
      <c r="G555" s="203"/>
      <c r="S555" s="203"/>
      <c r="T555" s="203"/>
      <c r="W555" s="203"/>
    </row>
    <row r="556" spans="7:23" ht="12.75">
      <c r="G556" s="203"/>
      <c r="S556" s="203"/>
      <c r="T556" s="203"/>
      <c r="W556" s="203"/>
    </row>
    <row r="557" spans="7:23" ht="12.75">
      <c r="G557" s="203"/>
      <c r="S557" s="203"/>
      <c r="T557" s="203"/>
      <c r="W557" s="203"/>
    </row>
    <row r="558" spans="7:23" ht="12.75">
      <c r="G558" s="203"/>
      <c r="S558" s="203"/>
      <c r="T558" s="203"/>
      <c r="W558" s="203"/>
    </row>
    <row r="559" spans="7:23" ht="12.75">
      <c r="G559" s="203"/>
      <c r="S559" s="203"/>
      <c r="T559" s="203"/>
      <c r="W559" s="203"/>
    </row>
    <row r="560" spans="7:23" ht="12.75">
      <c r="G560" s="203"/>
      <c r="S560" s="203"/>
      <c r="T560" s="203"/>
      <c r="W560" s="203"/>
    </row>
    <row r="561" spans="7:23" ht="12.75">
      <c r="G561" s="203"/>
      <c r="S561" s="203"/>
      <c r="T561" s="203"/>
      <c r="W561" s="203"/>
    </row>
    <row r="562" spans="7:23" ht="12.75">
      <c r="G562" s="203"/>
      <c r="S562" s="203"/>
      <c r="T562" s="203"/>
      <c r="W562" s="203"/>
    </row>
    <row r="563" spans="7:23" ht="12.75">
      <c r="G563" s="203"/>
      <c r="S563" s="203"/>
      <c r="T563" s="203"/>
      <c r="W563" s="203"/>
    </row>
    <row r="564" spans="7:23" ht="12.75">
      <c r="G564" s="203"/>
      <c r="S564" s="203"/>
      <c r="T564" s="203"/>
      <c r="W564" s="203"/>
    </row>
    <row r="565" spans="7:23" ht="12.75">
      <c r="G565" s="203"/>
      <c r="S565" s="203"/>
      <c r="T565" s="203"/>
      <c r="W565" s="203"/>
    </row>
    <row r="566" spans="7:23" ht="12.75">
      <c r="G566" s="203"/>
      <c r="S566" s="203"/>
      <c r="T566" s="203"/>
      <c r="W566" s="203"/>
    </row>
    <row r="567" spans="7:23" ht="12.75">
      <c r="G567" s="203"/>
      <c r="S567" s="203"/>
      <c r="T567" s="203"/>
      <c r="W567" s="203"/>
    </row>
    <row r="568" spans="7:23" ht="12.75">
      <c r="G568" s="203"/>
      <c r="S568" s="203"/>
      <c r="T568" s="203"/>
      <c r="W568" s="203"/>
    </row>
    <row r="569" spans="7:23" ht="12.75">
      <c r="G569" s="203"/>
      <c r="S569" s="203"/>
      <c r="T569" s="203"/>
      <c r="W569" s="203"/>
    </row>
    <row r="570" spans="7:23" ht="12.75">
      <c r="G570" s="203"/>
      <c r="S570" s="203"/>
      <c r="T570" s="203"/>
      <c r="W570" s="203"/>
    </row>
    <row r="571" spans="7:23" ht="12.75">
      <c r="G571" s="203"/>
      <c r="S571" s="203"/>
      <c r="T571" s="203"/>
      <c r="W571" s="203"/>
    </row>
    <row r="572" spans="7:23" ht="12.75">
      <c r="G572" s="203"/>
      <c r="S572" s="203"/>
      <c r="T572" s="203"/>
      <c r="W572" s="203"/>
    </row>
    <row r="573" spans="7:23" ht="12.75">
      <c r="G573" s="203"/>
      <c r="S573" s="203"/>
      <c r="T573" s="203"/>
      <c r="W573" s="203"/>
    </row>
    <row r="574" spans="7:23" ht="12.75">
      <c r="G574" s="203"/>
      <c r="S574" s="203"/>
      <c r="T574" s="203"/>
      <c r="W574" s="203"/>
    </row>
    <row r="575" spans="7:23" ht="12.75">
      <c r="G575" s="203"/>
      <c r="S575" s="203"/>
      <c r="T575" s="203"/>
      <c r="W575" s="203"/>
    </row>
    <row r="576" spans="7:23" ht="12.75">
      <c r="G576" s="203"/>
      <c r="S576" s="203"/>
      <c r="T576" s="203"/>
      <c r="W576" s="203"/>
    </row>
    <row r="577" spans="7:23" ht="12.75">
      <c r="G577" s="203"/>
      <c r="S577" s="203"/>
      <c r="T577" s="203"/>
      <c r="W577" s="203"/>
    </row>
    <row r="578" spans="7:23" ht="12.75">
      <c r="G578" s="203"/>
      <c r="S578" s="203"/>
      <c r="T578" s="203"/>
      <c r="W578" s="203"/>
    </row>
    <row r="579" spans="7:23" ht="12.75">
      <c r="G579" s="203"/>
      <c r="S579" s="203"/>
      <c r="T579" s="203"/>
      <c r="W579" s="203"/>
    </row>
    <row r="580" spans="7:23" ht="12.75">
      <c r="G580" s="203"/>
      <c r="S580" s="203"/>
      <c r="T580" s="203"/>
      <c r="W580" s="203"/>
    </row>
    <row r="581" spans="7:23" ht="12.75">
      <c r="G581" s="203"/>
      <c r="S581" s="203"/>
      <c r="T581" s="203"/>
      <c r="W581" s="203"/>
    </row>
    <row r="582" spans="7:23" ht="12.75">
      <c r="G582" s="203"/>
      <c r="S582" s="203"/>
      <c r="T582" s="203"/>
      <c r="W582" s="203"/>
    </row>
    <row r="583" spans="7:23" ht="12.75">
      <c r="G583" s="203"/>
      <c r="S583" s="203"/>
      <c r="T583" s="203"/>
      <c r="W583" s="203"/>
    </row>
    <row r="584" spans="7:23" ht="12.75">
      <c r="G584" s="203"/>
      <c r="S584" s="203"/>
      <c r="T584" s="203"/>
      <c r="W584" s="203"/>
    </row>
    <row r="585" spans="7:23" ht="12.75">
      <c r="G585" s="203"/>
      <c r="S585" s="203"/>
      <c r="T585" s="203"/>
      <c r="W585" s="203"/>
    </row>
    <row r="586" spans="7:23" ht="12.75">
      <c r="G586" s="203"/>
      <c r="S586" s="203"/>
      <c r="T586" s="203"/>
      <c r="W586" s="203"/>
    </row>
    <row r="587" spans="7:23" ht="12.75">
      <c r="G587" s="203"/>
      <c r="S587" s="203"/>
      <c r="T587" s="203"/>
      <c r="W587" s="203"/>
    </row>
    <row r="588" spans="7:23" ht="12.75">
      <c r="G588" s="203"/>
      <c r="S588" s="203"/>
      <c r="T588" s="203"/>
      <c r="W588" s="203"/>
    </row>
    <row r="589" spans="7:23" ht="12.75">
      <c r="G589" s="203"/>
      <c r="S589" s="203"/>
      <c r="T589" s="203"/>
      <c r="W589" s="203"/>
    </row>
    <row r="590" spans="7:23" ht="12.75">
      <c r="G590" s="203"/>
      <c r="S590" s="203"/>
      <c r="T590" s="203"/>
      <c r="W590" s="203"/>
    </row>
    <row r="591" spans="7:23" ht="12.75">
      <c r="G591" s="203"/>
      <c r="S591" s="203"/>
      <c r="T591" s="203"/>
      <c r="W591" s="203"/>
    </row>
    <row r="592" spans="7:23" ht="12.75">
      <c r="G592" s="203"/>
      <c r="S592" s="203"/>
      <c r="T592" s="203"/>
      <c r="W592" s="203"/>
    </row>
    <row r="593" spans="7:23" ht="12.75">
      <c r="G593" s="203"/>
      <c r="S593" s="203"/>
      <c r="T593" s="203"/>
      <c r="W593" s="203"/>
    </row>
    <row r="594" spans="7:23" ht="12.75">
      <c r="G594" s="203"/>
      <c r="S594" s="203"/>
      <c r="T594" s="203"/>
      <c r="W594" s="203"/>
    </row>
    <row r="595" spans="7:23" ht="12.75">
      <c r="G595" s="203"/>
      <c r="S595" s="203"/>
      <c r="T595" s="203"/>
      <c r="W595" s="203"/>
    </row>
    <row r="596" spans="7:23" ht="12.75">
      <c r="G596" s="203"/>
      <c r="S596" s="203"/>
      <c r="T596" s="203"/>
      <c r="W596" s="203"/>
    </row>
    <row r="597" spans="7:23" ht="12.75">
      <c r="G597" s="203"/>
      <c r="S597" s="203"/>
      <c r="T597" s="203"/>
      <c r="W597" s="203"/>
    </row>
    <row r="598" spans="7:23" ht="12.75">
      <c r="G598" s="203"/>
      <c r="S598" s="203"/>
      <c r="T598" s="203"/>
      <c r="W598" s="203"/>
    </row>
    <row r="599" spans="7:23" ht="12.75">
      <c r="G599" s="203"/>
      <c r="S599" s="203"/>
      <c r="T599" s="203"/>
      <c r="W599" s="203"/>
    </row>
    <row r="600" spans="7:23" ht="12.75">
      <c r="G600" s="203"/>
      <c r="S600" s="203"/>
      <c r="T600" s="203"/>
      <c r="W600" s="203"/>
    </row>
    <row r="601" spans="7:23" ht="12.75">
      <c r="G601" s="203"/>
      <c r="S601" s="203"/>
      <c r="T601" s="203"/>
      <c r="W601" s="203"/>
    </row>
    <row r="602" spans="7:23" ht="12.75">
      <c r="G602" s="203"/>
      <c r="S602" s="203"/>
      <c r="T602" s="203"/>
      <c r="W602" s="203"/>
    </row>
    <row r="603" spans="7:23" ht="12.75">
      <c r="G603" s="203"/>
      <c r="S603" s="203"/>
      <c r="T603" s="203"/>
      <c r="W603" s="203"/>
    </row>
    <row r="604" spans="7:23" ht="12.75">
      <c r="G604" s="203"/>
      <c r="S604" s="203"/>
      <c r="T604" s="203"/>
      <c r="W604" s="203"/>
    </row>
    <row r="605" spans="7:23" ht="12.75">
      <c r="G605" s="203"/>
      <c r="S605" s="203"/>
      <c r="T605" s="203"/>
      <c r="W605" s="203"/>
    </row>
    <row r="606" spans="7:23" ht="12.75">
      <c r="G606" s="203"/>
      <c r="S606" s="203"/>
      <c r="T606" s="203"/>
      <c r="W606" s="203"/>
    </row>
    <row r="607" spans="7:23" ht="12.75">
      <c r="G607" s="203"/>
      <c r="S607" s="203"/>
      <c r="T607" s="203"/>
      <c r="W607" s="203"/>
    </row>
    <row r="608" spans="7:23" ht="12.75">
      <c r="G608" s="203"/>
      <c r="S608" s="203"/>
      <c r="T608" s="203"/>
      <c r="W608" s="203"/>
    </row>
    <row r="609" spans="7:23" ht="12.75">
      <c r="G609" s="203"/>
      <c r="S609" s="203"/>
      <c r="T609" s="203"/>
      <c r="W609" s="203"/>
    </row>
    <row r="610" spans="7:23" ht="12.75">
      <c r="G610" s="203"/>
      <c r="S610" s="203"/>
      <c r="T610" s="203"/>
      <c r="W610" s="203"/>
    </row>
    <row r="611" spans="7:23" ht="12.75">
      <c r="G611" s="203"/>
      <c r="S611" s="203"/>
      <c r="T611" s="203"/>
      <c r="W611" s="203"/>
    </row>
    <row r="612" spans="7:23" ht="12.75">
      <c r="G612" s="203"/>
      <c r="S612" s="203"/>
      <c r="T612" s="203"/>
      <c r="W612" s="203"/>
    </row>
    <row r="613" spans="7:23" ht="12.75">
      <c r="G613" s="203"/>
      <c r="S613" s="203"/>
      <c r="T613" s="203"/>
      <c r="W613" s="203"/>
    </row>
    <row r="614" spans="7:23" ht="12.75">
      <c r="G614" s="203"/>
      <c r="S614" s="203"/>
      <c r="T614" s="203"/>
      <c r="W614" s="203"/>
    </row>
    <row r="615" spans="7:23" ht="12.75">
      <c r="G615" s="203"/>
      <c r="S615" s="203"/>
      <c r="T615" s="203"/>
      <c r="W615" s="203"/>
    </row>
    <row r="616" spans="7:23" ht="12.75">
      <c r="G616" s="203"/>
      <c r="S616" s="203"/>
      <c r="T616" s="203"/>
      <c r="W616" s="203"/>
    </row>
    <row r="617" spans="7:23" ht="12.75">
      <c r="G617" s="203"/>
      <c r="S617" s="203"/>
      <c r="T617" s="203"/>
      <c r="W617" s="203"/>
    </row>
    <row r="618" spans="7:23" ht="12.75">
      <c r="G618" s="203"/>
      <c r="S618" s="203"/>
      <c r="T618" s="203"/>
      <c r="W618" s="203"/>
    </row>
    <row r="619" spans="7:23" ht="12.75">
      <c r="G619" s="203"/>
      <c r="S619" s="203"/>
      <c r="T619" s="203"/>
      <c r="W619" s="203"/>
    </row>
    <row r="620" spans="7:23" ht="12.75">
      <c r="G620" s="203"/>
      <c r="S620" s="203"/>
      <c r="T620" s="203"/>
      <c r="W620" s="203"/>
    </row>
    <row r="621" spans="7:23" ht="12.75">
      <c r="G621" s="203"/>
      <c r="S621" s="203"/>
      <c r="T621" s="203"/>
      <c r="W621" s="203"/>
    </row>
    <row r="622" spans="7:23" ht="12.75">
      <c r="G622" s="203"/>
      <c r="S622" s="203"/>
      <c r="T622" s="203"/>
      <c r="W622" s="203"/>
    </row>
    <row r="623" spans="7:23" ht="12.75">
      <c r="G623" s="203"/>
      <c r="S623" s="203"/>
      <c r="T623" s="203"/>
      <c r="W623" s="203"/>
    </row>
    <row r="624" spans="7:23" ht="12.75">
      <c r="G624" s="203"/>
      <c r="S624" s="203"/>
      <c r="T624" s="203"/>
      <c r="W624" s="203"/>
    </row>
    <row r="625" spans="7:23" ht="12.75">
      <c r="G625" s="203"/>
      <c r="S625" s="203"/>
      <c r="T625" s="203"/>
      <c r="W625" s="203"/>
    </row>
    <row r="626" spans="7:23" ht="12.75">
      <c r="G626" s="203"/>
      <c r="S626" s="203"/>
      <c r="T626" s="203"/>
      <c r="W626" s="203"/>
    </row>
    <row r="627" spans="7:23" ht="12.75">
      <c r="G627" s="203"/>
      <c r="S627" s="203"/>
      <c r="T627" s="203"/>
      <c r="W627" s="203"/>
    </row>
    <row r="628" spans="7:23" ht="12.75">
      <c r="G628" s="203"/>
      <c r="S628" s="203"/>
      <c r="T628" s="203"/>
      <c r="W628" s="203"/>
    </row>
    <row r="629" spans="7:23" ht="12.75">
      <c r="G629" s="203"/>
      <c r="S629" s="203"/>
      <c r="T629" s="203"/>
      <c r="W629" s="203"/>
    </row>
    <row r="630" spans="7:23" ht="12.75">
      <c r="G630" s="203"/>
      <c r="S630" s="203"/>
      <c r="T630" s="203"/>
      <c r="W630" s="203"/>
    </row>
    <row r="631" spans="7:23" ht="12.75">
      <c r="G631" s="203"/>
      <c r="S631" s="203"/>
      <c r="T631" s="203"/>
      <c r="W631" s="203"/>
    </row>
    <row r="632" spans="7:23" ht="12.75">
      <c r="G632" s="203"/>
      <c r="S632" s="203"/>
      <c r="T632" s="203"/>
      <c r="W632" s="203"/>
    </row>
    <row r="633" spans="7:23" ht="12.75">
      <c r="G633" s="203"/>
      <c r="S633" s="203"/>
      <c r="T633" s="203"/>
      <c r="W633" s="203"/>
    </row>
    <row r="634" spans="7:23" ht="12.75">
      <c r="G634" s="203"/>
      <c r="S634" s="203"/>
      <c r="T634" s="203"/>
      <c r="W634" s="203"/>
    </row>
    <row r="635" spans="7:23" ht="12.75">
      <c r="G635" s="203"/>
      <c r="S635" s="203"/>
      <c r="T635" s="203"/>
      <c r="W635" s="203"/>
    </row>
    <row r="636" spans="7:23" ht="12.75">
      <c r="G636" s="203"/>
      <c r="S636" s="203"/>
      <c r="T636" s="203"/>
      <c r="W636" s="203"/>
    </row>
    <row r="637" spans="7:23" ht="12.75">
      <c r="G637" s="203"/>
      <c r="S637" s="203"/>
      <c r="T637" s="203"/>
      <c r="W637" s="203"/>
    </row>
    <row r="638" spans="7:23" ht="12.75">
      <c r="G638" s="203"/>
      <c r="S638" s="203"/>
      <c r="T638" s="203"/>
      <c r="W638" s="203"/>
    </row>
    <row r="639" spans="7:23" ht="12.75">
      <c r="G639" s="203"/>
      <c r="S639" s="203"/>
      <c r="T639" s="203"/>
      <c r="W639" s="203"/>
    </row>
    <row r="640" spans="7:23" ht="12.75">
      <c r="G640" s="203"/>
      <c r="S640" s="203"/>
      <c r="T640" s="203"/>
      <c r="W640" s="203"/>
    </row>
    <row r="641" spans="7:23" ht="12.75">
      <c r="G641" s="203"/>
      <c r="S641" s="203"/>
      <c r="T641" s="203"/>
      <c r="W641" s="203"/>
    </row>
    <row r="642" spans="7:23" ht="12.75">
      <c r="G642" s="203"/>
      <c r="S642" s="203"/>
      <c r="T642" s="203"/>
      <c r="W642" s="203"/>
    </row>
    <row r="643" spans="7:23" ht="12.75">
      <c r="G643" s="203"/>
      <c r="S643" s="203"/>
      <c r="T643" s="203"/>
      <c r="W643" s="203"/>
    </row>
    <row r="644" spans="7:23" ht="12.75">
      <c r="G644" s="203"/>
      <c r="S644" s="203"/>
      <c r="T644" s="203"/>
      <c r="W644" s="203"/>
    </row>
    <row r="645" spans="7:23" ht="12.75">
      <c r="G645" s="203"/>
      <c r="S645" s="203"/>
      <c r="T645" s="203"/>
      <c r="W645" s="203"/>
    </row>
    <row r="646" spans="7:23" ht="12.75">
      <c r="G646" s="203"/>
      <c r="S646" s="203"/>
      <c r="T646" s="203"/>
      <c r="W646" s="203"/>
    </row>
    <row r="647" spans="7:23" ht="12.75">
      <c r="G647" s="203"/>
      <c r="S647" s="203"/>
      <c r="T647" s="203"/>
      <c r="W647" s="203"/>
    </row>
    <row r="648" spans="7:23" ht="12.75">
      <c r="G648" s="203"/>
      <c r="S648" s="203"/>
      <c r="T648" s="203"/>
      <c r="W648" s="203"/>
    </row>
    <row r="649" spans="7:23" ht="12.75">
      <c r="G649" s="203"/>
      <c r="S649" s="203"/>
      <c r="T649" s="203"/>
      <c r="W649" s="203"/>
    </row>
    <row r="650" spans="7:23" ht="12.75">
      <c r="G650" s="203"/>
      <c r="S650" s="203"/>
      <c r="T650" s="203"/>
      <c r="W650" s="203"/>
    </row>
    <row r="651" spans="7:23" ht="12.75">
      <c r="G651" s="203"/>
      <c r="S651" s="203"/>
      <c r="T651" s="203"/>
      <c r="W651" s="203"/>
    </row>
    <row r="652" spans="7:23" ht="12.75">
      <c r="G652" s="203"/>
      <c r="S652" s="203"/>
      <c r="T652" s="203"/>
      <c r="W652" s="203"/>
    </row>
    <row r="653" spans="7:23" ht="12.75">
      <c r="G653" s="203"/>
      <c r="S653" s="203"/>
      <c r="T653" s="203"/>
      <c r="W653" s="203"/>
    </row>
    <row r="654" spans="7:23" ht="12.75">
      <c r="G654" s="203"/>
      <c r="S654" s="203"/>
      <c r="T654" s="203"/>
      <c r="W654" s="203"/>
    </row>
    <row r="655" spans="7:23" ht="12.75">
      <c r="G655" s="203"/>
      <c r="S655" s="203"/>
      <c r="T655" s="203"/>
      <c r="W655" s="203"/>
    </row>
    <row r="656" spans="7:23" ht="12.75">
      <c r="G656" s="203"/>
      <c r="S656" s="203"/>
      <c r="T656" s="203"/>
      <c r="W656" s="203"/>
    </row>
    <row r="657" spans="7:23" ht="12.75">
      <c r="G657" s="203"/>
      <c r="S657" s="203"/>
      <c r="T657" s="203"/>
      <c r="W657" s="203"/>
    </row>
    <row r="658" spans="7:23" ht="12.75">
      <c r="G658" s="203"/>
      <c r="S658" s="203"/>
      <c r="T658" s="203"/>
      <c r="W658" s="203"/>
    </row>
    <row r="659" spans="7:23" ht="12.75">
      <c r="G659" s="203"/>
      <c r="S659" s="203"/>
      <c r="T659" s="203"/>
      <c r="W659" s="203"/>
    </row>
    <row r="660" spans="7:23" ht="12.75">
      <c r="G660" s="203"/>
      <c r="S660" s="203"/>
      <c r="T660" s="203"/>
      <c r="W660" s="203"/>
    </row>
    <row r="661" spans="7:23" ht="12.75">
      <c r="G661" s="203"/>
      <c r="S661" s="203"/>
      <c r="T661" s="203"/>
      <c r="W661" s="203"/>
    </row>
    <row r="662" spans="7:23" ht="12.75">
      <c r="G662" s="203"/>
      <c r="S662" s="203"/>
      <c r="T662" s="203"/>
      <c r="W662" s="203"/>
    </row>
    <row r="663" spans="7:23" ht="12.75">
      <c r="G663" s="203"/>
      <c r="S663" s="203"/>
      <c r="T663" s="203"/>
      <c r="W663" s="203"/>
    </row>
    <row r="664" spans="7:23" ht="12.75">
      <c r="G664" s="203"/>
      <c r="S664" s="203"/>
      <c r="T664" s="203"/>
      <c r="W664" s="203"/>
    </row>
    <row r="665" spans="7:23" ht="12.75">
      <c r="G665" s="203"/>
      <c r="S665" s="203"/>
      <c r="T665" s="203"/>
      <c r="W665" s="203"/>
    </row>
    <row r="666" spans="7:23" ht="12.75">
      <c r="G666" s="203"/>
      <c r="S666" s="203"/>
      <c r="T666" s="203"/>
      <c r="W666" s="203"/>
    </row>
    <row r="667" spans="7:23" ht="12.75">
      <c r="G667" s="203"/>
      <c r="S667" s="203"/>
      <c r="T667" s="203"/>
      <c r="W667" s="203"/>
    </row>
    <row r="668" spans="7:23" ht="12.75">
      <c r="G668" s="203"/>
      <c r="S668" s="203"/>
      <c r="T668" s="203"/>
      <c r="W668" s="203"/>
    </row>
    <row r="669" spans="7:23" ht="12.75">
      <c r="G669" s="203"/>
      <c r="S669" s="203"/>
      <c r="T669" s="203"/>
      <c r="W669" s="203"/>
    </row>
    <row r="670" spans="7:23" ht="12.75">
      <c r="G670" s="203"/>
      <c r="S670" s="203"/>
      <c r="T670" s="203"/>
      <c r="W670" s="203"/>
    </row>
    <row r="671" spans="7:23" ht="12.75">
      <c r="G671" s="203"/>
      <c r="S671" s="203"/>
      <c r="T671" s="203"/>
      <c r="W671" s="203"/>
    </row>
    <row r="672" spans="7:23" ht="12.75">
      <c r="G672" s="203"/>
      <c r="S672" s="203"/>
      <c r="T672" s="203"/>
      <c r="W672" s="203"/>
    </row>
    <row r="673" spans="7:23" ht="12.75">
      <c r="G673" s="203"/>
      <c r="S673" s="203"/>
      <c r="T673" s="203"/>
      <c r="W673" s="203"/>
    </row>
    <row r="674" spans="7:23" ht="12.75">
      <c r="G674" s="203"/>
      <c r="S674" s="203"/>
      <c r="T674" s="203"/>
      <c r="W674" s="203"/>
    </row>
    <row r="675" spans="7:23" ht="12.75">
      <c r="G675" s="203"/>
      <c r="S675" s="203"/>
      <c r="T675" s="203"/>
      <c r="W675" s="203"/>
    </row>
    <row r="676" spans="7:23" ht="12.75">
      <c r="G676" s="203"/>
      <c r="S676" s="203"/>
      <c r="T676" s="203"/>
      <c r="W676" s="203"/>
    </row>
    <row r="677" spans="7:23" ht="12.75">
      <c r="G677" s="203"/>
      <c r="S677" s="203"/>
      <c r="T677" s="203"/>
      <c r="W677" s="203"/>
    </row>
    <row r="678" spans="7:23" ht="12.75">
      <c r="G678" s="203"/>
      <c r="S678" s="203"/>
      <c r="T678" s="203"/>
      <c r="W678" s="203"/>
    </row>
    <row r="679" spans="7:23" ht="12.75">
      <c r="G679" s="203"/>
      <c r="S679" s="203"/>
      <c r="T679" s="203"/>
      <c r="W679" s="203"/>
    </row>
    <row r="680" spans="7:23" ht="12.75">
      <c r="G680" s="203"/>
      <c r="S680" s="203"/>
      <c r="T680" s="203"/>
      <c r="W680" s="203"/>
    </row>
    <row r="681" spans="7:23" ht="12.75">
      <c r="G681" s="203"/>
      <c r="S681" s="203"/>
      <c r="T681" s="203"/>
      <c r="W681" s="203"/>
    </row>
    <row r="682" spans="7:23" ht="12.75">
      <c r="G682" s="203"/>
      <c r="S682" s="203"/>
      <c r="T682" s="203"/>
      <c r="W682" s="203"/>
    </row>
    <row r="683" spans="7:23" ht="12.75">
      <c r="G683" s="203"/>
      <c r="S683" s="203"/>
      <c r="T683" s="203"/>
      <c r="W683" s="203"/>
    </row>
    <row r="684" spans="7:23" ht="12.75">
      <c r="G684" s="203"/>
      <c r="S684" s="203"/>
      <c r="T684" s="203"/>
      <c r="W684" s="203"/>
    </row>
    <row r="685" spans="7:23" ht="12.75">
      <c r="G685" s="203"/>
      <c r="S685" s="203"/>
      <c r="T685" s="203"/>
      <c r="W685" s="203"/>
    </row>
    <row r="686" spans="7:23" ht="12.75">
      <c r="G686" s="203"/>
      <c r="S686" s="203"/>
      <c r="T686" s="203"/>
      <c r="W686" s="203"/>
    </row>
    <row r="687" spans="7:23" ht="12.75">
      <c r="G687" s="203"/>
      <c r="S687" s="203"/>
      <c r="T687" s="203"/>
      <c r="W687" s="203"/>
    </row>
    <row r="688" spans="7:23" ht="12.75">
      <c r="G688" s="203"/>
      <c r="S688" s="203"/>
      <c r="T688" s="203"/>
      <c r="W688" s="203"/>
    </row>
    <row r="689" spans="7:23" ht="12.75">
      <c r="G689" s="203"/>
      <c r="S689" s="203"/>
      <c r="T689" s="203"/>
      <c r="W689" s="203"/>
    </row>
    <row r="690" spans="7:23" ht="12.75">
      <c r="G690" s="203"/>
      <c r="S690" s="203"/>
      <c r="T690" s="203"/>
      <c r="W690" s="203"/>
    </row>
    <row r="691" spans="7:23" ht="12.75">
      <c r="G691" s="203"/>
      <c r="S691" s="203"/>
      <c r="T691" s="203"/>
      <c r="W691" s="203"/>
    </row>
    <row r="692" spans="7:23" ht="12.75">
      <c r="G692" s="203"/>
      <c r="S692" s="203"/>
      <c r="T692" s="203"/>
      <c r="W692" s="203"/>
    </row>
    <row r="693" spans="7:23" ht="12.75">
      <c r="G693" s="203"/>
      <c r="S693" s="203"/>
      <c r="T693" s="203"/>
      <c r="W693" s="203"/>
    </row>
    <row r="694" spans="7:23" ht="12.75">
      <c r="G694" s="203"/>
      <c r="S694" s="203"/>
      <c r="T694" s="203"/>
      <c r="W694" s="203"/>
    </row>
    <row r="695" spans="7:23" ht="12.75">
      <c r="G695" s="203"/>
      <c r="S695" s="203"/>
      <c r="T695" s="203"/>
      <c r="W695" s="203"/>
    </row>
    <row r="696" spans="7:23" ht="12.75">
      <c r="G696" s="203"/>
      <c r="S696" s="203"/>
      <c r="T696" s="203"/>
      <c r="W696" s="203"/>
    </row>
    <row r="697" spans="7:23" ht="12.75">
      <c r="G697" s="203"/>
      <c r="S697" s="203"/>
      <c r="T697" s="203"/>
      <c r="W697" s="203"/>
    </row>
    <row r="698" spans="7:23" ht="12.75">
      <c r="G698" s="203"/>
      <c r="S698" s="203"/>
      <c r="T698" s="203"/>
      <c r="W698" s="203"/>
    </row>
    <row r="699" spans="7:23" ht="12.75">
      <c r="G699" s="203"/>
      <c r="S699" s="203"/>
      <c r="T699" s="203"/>
      <c r="W699" s="203"/>
    </row>
    <row r="700" spans="7:23" ht="12.75">
      <c r="G700" s="203"/>
      <c r="S700" s="203"/>
      <c r="T700" s="203"/>
      <c r="W700" s="203"/>
    </row>
    <row r="701" spans="7:23" ht="12.75">
      <c r="G701" s="203"/>
      <c r="S701" s="203"/>
      <c r="T701" s="203"/>
      <c r="W701" s="203"/>
    </row>
    <row r="702" spans="7:23" ht="12.75">
      <c r="G702" s="203"/>
      <c r="S702" s="203"/>
      <c r="T702" s="203"/>
      <c r="W702" s="203"/>
    </row>
    <row r="703" spans="7:23" ht="12.75">
      <c r="G703" s="203"/>
      <c r="S703" s="203"/>
      <c r="T703" s="203"/>
      <c r="W703" s="203"/>
    </row>
    <row r="704" spans="7:23" ht="12.75">
      <c r="G704" s="203"/>
      <c r="S704" s="203"/>
      <c r="T704" s="203"/>
      <c r="W704" s="203"/>
    </row>
    <row r="705" spans="7:23" ht="12.75">
      <c r="G705" s="203"/>
      <c r="S705" s="203"/>
      <c r="T705" s="203"/>
      <c r="W705" s="203"/>
    </row>
    <row r="706" spans="7:23" ht="12.75">
      <c r="G706" s="203"/>
      <c r="S706" s="203"/>
      <c r="T706" s="203"/>
      <c r="W706" s="203"/>
    </row>
    <row r="707" spans="7:23" ht="12.75">
      <c r="G707" s="203"/>
      <c r="S707" s="203"/>
      <c r="T707" s="203"/>
      <c r="W707" s="203"/>
    </row>
    <row r="708" spans="7:23" ht="12.75">
      <c r="G708" s="203"/>
      <c r="S708" s="203"/>
      <c r="T708" s="203"/>
      <c r="W708" s="203"/>
    </row>
    <row r="709" spans="7:23" ht="12.75">
      <c r="G709" s="203"/>
      <c r="S709" s="203"/>
      <c r="T709" s="203"/>
      <c r="W709" s="203"/>
    </row>
    <row r="710" spans="7:23" ht="12.75">
      <c r="G710" s="203"/>
      <c r="S710" s="203"/>
      <c r="T710" s="203"/>
      <c r="W710" s="203"/>
    </row>
    <row r="711" spans="7:23" ht="12.75">
      <c r="G711" s="203"/>
      <c r="S711" s="203"/>
      <c r="T711" s="203"/>
      <c r="W711" s="203"/>
    </row>
    <row r="712" spans="7:23" ht="12.75">
      <c r="G712" s="203"/>
      <c r="S712" s="203"/>
      <c r="T712" s="203"/>
      <c r="W712" s="203"/>
    </row>
    <row r="713" spans="7:23" ht="12.75">
      <c r="G713" s="203"/>
      <c r="S713" s="203"/>
      <c r="T713" s="203"/>
      <c r="W713" s="203"/>
    </row>
    <row r="714" spans="7:23" ht="12.75">
      <c r="G714" s="203"/>
      <c r="S714" s="203"/>
      <c r="T714" s="203"/>
      <c r="W714" s="203"/>
    </row>
    <row r="715" spans="7:23" ht="12.75">
      <c r="G715" s="203"/>
      <c r="S715" s="203"/>
      <c r="T715" s="203"/>
      <c r="W715" s="203"/>
    </row>
    <row r="716" spans="7:23" ht="12.75">
      <c r="G716" s="203"/>
      <c r="S716" s="203"/>
      <c r="T716" s="203"/>
      <c r="W716" s="203"/>
    </row>
    <row r="717" spans="7:23" ht="12.75">
      <c r="G717" s="203"/>
      <c r="S717" s="203"/>
      <c r="T717" s="203"/>
      <c r="W717" s="203"/>
    </row>
    <row r="718" spans="7:23" ht="12.75">
      <c r="G718" s="203"/>
      <c r="S718" s="203"/>
      <c r="T718" s="203"/>
      <c r="W718" s="203"/>
    </row>
    <row r="719" spans="7:23" ht="12.75">
      <c r="G719" s="203"/>
      <c r="S719" s="203"/>
      <c r="T719" s="203"/>
      <c r="W719" s="203"/>
    </row>
    <row r="720" spans="7:23" ht="12.75">
      <c r="G720" s="203"/>
      <c r="S720" s="203"/>
      <c r="T720" s="203"/>
      <c r="W720" s="203"/>
    </row>
    <row r="721" spans="7:23" ht="12.75">
      <c r="G721" s="203"/>
      <c r="S721" s="203"/>
      <c r="T721" s="203"/>
      <c r="W721" s="203"/>
    </row>
    <row r="722" spans="7:23" ht="12.75">
      <c r="G722" s="203"/>
      <c r="S722" s="203"/>
      <c r="T722" s="203"/>
      <c r="W722" s="203"/>
    </row>
    <row r="723" spans="7:23" ht="12.75">
      <c r="G723" s="203"/>
      <c r="S723" s="203"/>
      <c r="T723" s="203"/>
      <c r="W723" s="203"/>
    </row>
    <row r="724" spans="7:23" ht="12.75">
      <c r="G724" s="203"/>
      <c r="S724" s="203"/>
      <c r="T724" s="203"/>
      <c r="W724" s="203"/>
    </row>
    <row r="725" spans="7:23" ht="12.75">
      <c r="G725" s="203"/>
      <c r="S725" s="203"/>
      <c r="T725" s="203"/>
      <c r="W725" s="203"/>
    </row>
    <row r="726" spans="7:23" ht="12.75">
      <c r="G726" s="203"/>
      <c r="S726" s="203"/>
      <c r="T726" s="203"/>
      <c r="W726" s="203"/>
    </row>
    <row r="727" spans="7:23" ht="12.75">
      <c r="G727" s="203"/>
      <c r="S727" s="203"/>
      <c r="T727" s="203"/>
      <c r="W727" s="203"/>
    </row>
    <row r="728" spans="7:23" ht="12.75">
      <c r="G728" s="203"/>
      <c r="S728" s="203"/>
      <c r="T728" s="203"/>
      <c r="W728" s="203"/>
    </row>
    <row r="729" spans="7:23" ht="12.75">
      <c r="G729" s="203"/>
      <c r="S729" s="203"/>
      <c r="T729" s="203"/>
      <c r="W729" s="203"/>
    </row>
    <row r="730" spans="7:23" ht="12.75">
      <c r="G730" s="203"/>
      <c r="S730" s="203"/>
      <c r="T730" s="203"/>
      <c r="W730" s="203"/>
    </row>
    <row r="731" spans="7:23" ht="12.75">
      <c r="G731" s="203"/>
      <c r="S731" s="203"/>
      <c r="T731" s="203"/>
      <c r="W731" s="203"/>
    </row>
    <row r="732" spans="7:23" ht="12.75">
      <c r="G732" s="203"/>
      <c r="S732" s="203"/>
      <c r="T732" s="203"/>
      <c r="W732" s="203"/>
    </row>
    <row r="733" spans="7:23" ht="12.75">
      <c r="G733" s="203"/>
      <c r="S733" s="203"/>
      <c r="T733" s="203"/>
      <c r="W733" s="203"/>
    </row>
    <row r="734" spans="7:23" ht="12.75">
      <c r="G734" s="203"/>
      <c r="S734" s="203"/>
      <c r="T734" s="203"/>
      <c r="W734" s="203"/>
    </row>
    <row r="735" spans="7:23" ht="12.75">
      <c r="G735" s="203"/>
      <c r="S735" s="203"/>
      <c r="T735" s="203"/>
      <c r="W735" s="203"/>
    </row>
    <row r="736" spans="7:23" ht="12.75">
      <c r="G736" s="203"/>
      <c r="S736" s="203"/>
      <c r="T736" s="203"/>
      <c r="W736" s="203"/>
    </row>
    <row r="737" spans="7:23" ht="12.75">
      <c r="G737" s="203"/>
      <c r="S737" s="203"/>
      <c r="T737" s="203"/>
      <c r="W737" s="203"/>
    </row>
    <row r="738" spans="7:23" ht="12.75">
      <c r="G738" s="203"/>
      <c r="S738" s="203"/>
      <c r="T738" s="203"/>
      <c r="W738" s="203"/>
    </row>
    <row r="739" spans="7:23" ht="12.75">
      <c r="G739" s="203"/>
      <c r="S739" s="203"/>
      <c r="T739" s="203"/>
      <c r="W739" s="203"/>
    </row>
    <row r="740" spans="7:23" ht="12.75">
      <c r="G740" s="203"/>
      <c r="S740" s="203"/>
      <c r="T740" s="203"/>
      <c r="W740" s="203"/>
    </row>
    <row r="741" spans="7:23" ht="12.75">
      <c r="G741" s="203"/>
      <c r="S741" s="203"/>
      <c r="T741" s="203"/>
      <c r="W741" s="203"/>
    </row>
    <row r="742" spans="7:23" ht="12.75">
      <c r="G742" s="203"/>
      <c r="S742" s="203"/>
      <c r="T742" s="203"/>
      <c r="W742" s="203"/>
    </row>
    <row r="743" spans="7:23" ht="12.75">
      <c r="G743" s="203"/>
      <c r="S743" s="203"/>
      <c r="T743" s="203"/>
      <c r="W743" s="203"/>
    </row>
    <row r="744" spans="7:23" ht="12.75">
      <c r="G744" s="203"/>
      <c r="S744" s="203"/>
      <c r="T744" s="203"/>
      <c r="W744" s="203"/>
    </row>
    <row r="745" spans="7:23" ht="12.75">
      <c r="G745" s="203"/>
      <c r="S745" s="203"/>
      <c r="T745" s="203"/>
      <c r="W745" s="203"/>
    </row>
    <row r="746" spans="7:23" ht="12.75">
      <c r="G746" s="203"/>
      <c r="S746" s="203"/>
      <c r="T746" s="203"/>
      <c r="W746" s="203"/>
    </row>
    <row r="747" spans="7:23" ht="12.75">
      <c r="G747" s="203"/>
      <c r="S747" s="203"/>
      <c r="T747" s="203"/>
      <c r="W747" s="203"/>
    </row>
    <row r="748" spans="7:23" ht="12.75">
      <c r="G748" s="203"/>
      <c r="S748" s="203"/>
      <c r="T748" s="203"/>
      <c r="W748" s="203"/>
    </row>
    <row r="749" spans="7:23" ht="12.75">
      <c r="G749" s="203"/>
      <c r="S749" s="203"/>
      <c r="T749" s="203"/>
      <c r="W749" s="203"/>
    </row>
    <row r="750" spans="7:23" ht="12.75">
      <c r="G750" s="203"/>
      <c r="S750" s="203"/>
      <c r="T750" s="203"/>
      <c r="W750" s="203"/>
    </row>
    <row r="751" spans="7:23" ht="12.75">
      <c r="G751" s="203"/>
      <c r="S751" s="203"/>
      <c r="T751" s="203"/>
      <c r="W751" s="203"/>
    </row>
    <row r="752" spans="7:23" ht="12.75">
      <c r="G752" s="203"/>
      <c r="S752" s="203"/>
      <c r="T752" s="203"/>
      <c r="W752" s="203"/>
    </row>
    <row r="753" spans="7:23" ht="12.75">
      <c r="G753" s="203"/>
      <c r="S753" s="203"/>
      <c r="T753" s="203"/>
      <c r="W753" s="203"/>
    </row>
    <row r="754" spans="7:23" ht="12.75">
      <c r="G754" s="203"/>
      <c r="S754" s="203"/>
      <c r="T754" s="203"/>
      <c r="W754" s="203"/>
    </row>
  </sheetData>
  <printOptions horizontalCentered="1"/>
  <pageMargins left="0.5" right="0.5" top="0.75" bottom="0.5" header="0.5" footer="0.5"/>
  <pageSetup horizontalDpi="600" verticalDpi="600" orientation="landscape" scale="70" r:id="rId1"/>
  <rowBreaks count="1" manualBreakCount="1">
    <brk id="355" max="255" man="1"/>
  </rowBreaks>
</worksheet>
</file>

<file path=xl/worksheets/sheet6.xml><?xml version="1.0" encoding="utf-8"?>
<worksheet xmlns="http://schemas.openxmlformats.org/spreadsheetml/2006/main" xmlns:r="http://schemas.openxmlformats.org/officeDocument/2006/relationships">
  <dimension ref="A1:BN733"/>
  <sheetViews>
    <sheetView workbookViewId="0" topLeftCell="B2">
      <selection activeCell="B2" sqref="B2"/>
    </sheetView>
  </sheetViews>
  <sheetFormatPr defaultColWidth="9.140625" defaultRowHeight="12.75" outlineLevelRow="1" outlineLevelCol="1"/>
  <cols>
    <col min="1" max="1" width="0" style="203" hidden="1" customWidth="1"/>
    <col min="2" max="2" width="3.8515625" style="202" customWidth="1"/>
    <col min="3" max="3" width="53.00390625" style="202" customWidth="1"/>
    <col min="4" max="4" width="8.140625" style="202" customWidth="1"/>
    <col min="5" max="7" width="19.57421875" style="202" customWidth="1"/>
    <col min="8" max="18" width="19.57421875" style="203" hidden="1" customWidth="1" outlineLevel="1"/>
    <col min="19" max="19" width="19.57421875" style="202" customWidth="1" collapsed="1"/>
    <col min="20" max="20" width="19.57421875" style="202" customWidth="1"/>
    <col min="21" max="21" width="20.57421875" style="202" bestFit="1" customWidth="1"/>
    <col min="22" max="22" width="11.140625" style="203" hidden="1" customWidth="1"/>
    <col min="23" max="16384" width="9.140625" style="212" customWidth="1"/>
  </cols>
  <sheetData>
    <row r="1" spans="1:22" s="237" customFormat="1" ht="12.75" hidden="1">
      <c r="A1" s="235" t="s">
        <v>2599</v>
      </c>
      <c r="B1" s="236" t="s">
        <v>1196</v>
      </c>
      <c r="C1" s="236" t="s">
        <v>2600</v>
      </c>
      <c r="D1" s="236" t="s">
        <v>2601</v>
      </c>
      <c r="E1" s="236" t="s">
        <v>2602</v>
      </c>
      <c r="F1" s="236" t="s">
        <v>2603</v>
      </c>
      <c r="G1" s="236" t="s">
        <v>1196</v>
      </c>
      <c r="H1" s="235" t="s">
        <v>2604</v>
      </c>
      <c r="I1" s="235" t="s">
        <v>2605</v>
      </c>
      <c r="J1" s="235" t="s">
        <v>2606</v>
      </c>
      <c r="K1" s="235" t="s">
        <v>2607</v>
      </c>
      <c r="L1" s="235" t="s">
        <v>2608</v>
      </c>
      <c r="M1" s="235" t="s">
        <v>2609</v>
      </c>
      <c r="N1" s="235" t="s">
        <v>2610</v>
      </c>
      <c r="O1" s="235" t="s">
        <v>2611</v>
      </c>
      <c r="P1" s="235" t="s">
        <v>2612</v>
      </c>
      <c r="Q1" s="235" t="s">
        <v>2613</v>
      </c>
      <c r="R1" s="235" t="s">
        <v>2614</v>
      </c>
      <c r="S1" s="236" t="s">
        <v>2615</v>
      </c>
      <c r="T1" s="236" t="s">
        <v>2616</v>
      </c>
      <c r="U1" s="236" t="s">
        <v>1198</v>
      </c>
      <c r="V1" s="235"/>
    </row>
    <row r="2" spans="1:22" s="240" customFormat="1" ht="15.75" customHeight="1">
      <c r="A2" s="238"/>
      <c r="B2" s="5" t="s">
        <v>1199</v>
      </c>
      <c r="C2" s="49"/>
      <c r="D2" s="49"/>
      <c r="E2" s="49"/>
      <c r="F2" s="49"/>
      <c r="G2" s="49"/>
      <c r="H2" s="238"/>
      <c r="I2" s="238"/>
      <c r="J2" s="238"/>
      <c r="K2" s="238"/>
      <c r="L2" s="238"/>
      <c r="M2" s="238"/>
      <c r="N2" s="238"/>
      <c r="O2" s="238"/>
      <c r="P2" s="238"/>
      <c r="Q2" s="238"/>
      <c r="R2" s="238"/>
      <c r="S2" s="49"/>
      <c r="T2" s="49"/>
      <c r="U2" s="239"/>
      <c r="V2" s="238"/>
    </row>
    <row r="3" spans="1:22" s="240" customFormat="1" ht="15.75" customHeight="1">
      <c r="A3" s="238"/>
      <c r="B3" s="11" t="s">
        <v>2617</v>
      </c>
      <c r="C3" s="50"/>
      <c r="D3" s="50"/>
      <c r="E3" s="50"/>
      <c r="F3" s="50"/>
      <c r="G3" s="50"/>
      <c r="H3" s="238"/>
      <c r="I3" s="238"/>
      <c r="J3" s="238"/>
      <c r="K3" s="238"/>
      <c r="L3" s="238"/>
      <c r="M3" s="238"/>
      <c r="N3" s="238"/>
      <c r="O3" s="238"/>
      <c r="P3" s="238"/>
      <c r="Q3" s="238"/>
      <c r="R3" s="238"/>
      <c r="S3" s="50"/>
      <c r="T3" s="50"/>
      <c r="U3" s="178"/>
      <c r="V3" s="238" t="s">
        <v>1364</v>
      </c>
    </row>
    <row r="4" spans="1:22" s="240" customFormat="1" ht="15.75" customHeight="1">
      <c r="A4" s="238"/>
      <c r="B4" s="84" t="s">
        <v>2662</v>
      </c>
      <c r="C4" s="50"/>
      <c r="D4" s="50"/>
      <c r="E4" s="50"/>
      <c r="F4" s="50"/>
      <c r="G4" s="50"/>
      <c r="H4" s="238"/>
      <c r="I4" s="238"/>
      <c r="J4" s="238"/>
      <c r="K4" s="238"/>
      <c r="L4" s="238"/>
      <c r="M4" s="238"/>
      <c r="N4" s="238"/>
      <c r="O4" s="238"/>
      <c r="P4" s="238"/>
      <c r="Q4" s="238"/>
      <c r="R4" s="238"/>
      <c r="S4" s="50"/>
      <c r="T4" s="50"/>
      <c r="U4" s="178"/>
      <c r="V4" s="238" t="s">
        <v>1363</v>
      </c>
    </row>
    <row r="5" spans="1:22" s="240" customFormat="1" ht="12.75" customHeight="1">
      <c r="A5" s="238"/>
      <c r="B5" s="241"/>
      <c r="C5" s="242"/>
      <c r="D5" s="177"/>
      <c r="E5" s="242"/>
      <c r="F5" s="242"/>
      <c r="G5" s="242"/>
      <c r="H5" s="238"/>
      <c r="I5" s="238"/>
      <c r="J5" s="238"/>
      <c r="K5" s="238"/>
      <c r="L5" s="238"/>
      <c r="M5" s="238"/>
      <c r="N5" s="238"/>
      <c r="O5" s="238"/>
      <c r="P5" s="238"/>
      <c r="Q5" s="238"/>
      <c r="R5" s="238"/>
      <c r="S5" s="242"/>
      <c r="T5" s="242"/>
      <c r="U5" s="243"/>
      <c r="V5" s="238"/>
    </row>
    <row r="6" spans="2:21" ht="12.75">
      <c r="B6" s="244"/>
      <c r="C6" s="245"/>
      <c r="D6" s="246"/>
      <c r="E6" s="198" t="s">
        <v>2618</v>
      </c>
      <c r="F6" s="199"/>
      <c r="G6" s="199"/>
      <c r="S6" s="199"/>
      <c r="T6" s="200"/>
      <c r="U6" s="247"/>
    </row>
    <row r="7" spans="1:22" s="254" customFormat="1" ht="45" customHeight="1">
      <c r="A7" s="248" t="s">
        <v>1197</v>
      </c>
      <c r="B7" s="249"/>
      <c r="C7" s="250"/>
      <c r="D7" s="251"/>
      <c r="E7" s="252" t="s">
        <v>2619</v>
      </c>
      <c r="F7" s="252" t="s">
        <v>2620</v>
      </c>
      <c r="G7" s="252" t="s">
        <v>2621</v>
      </c>
      <c r="H7" s="248" t="s">
        <v>2622</v>
      </c>
      <c r="I7" s="248" t="s">
        <v>2623</v>
      </c>
      <c r="J7" s="248" t="s">
        <v>2624</v>
      </c>
      <c r="K7" s="248" t="s">
        <v>2625</v>
      </c>
      <c r="L7" s="248" t="s">
        <v>2626</v>
      </c>
      <c r="M7" s="248" t="s">
        <v>2627</v>
      </c>
      <c r="N7" s="248" t="s">
        <v>2628</v>
      </c>
      <c r="O7" s="248" t="s">
        <v>2629</v>
      </c>
      <c r="P7" s="248" t="s">
        <v>2630</v>
      </c>
      <c r="Q7" s="248" t="s">
        <v>2631</v>
      </c>
      <c r="R7" s="248" t="s">
        <v>2632</v>
      </c>
      <c r="S7" s="252" t="s">
        <v>2633</v>
      </c>
      <c r="T7" s="252" t="s">
        <v>2634</v>
      </c>
      <c r="U7" s="253" t="s">
        <v>2635</v>
      </c>
      <c r="V7" s="248"/>
    </row>
    <row r="8" spans="1:66" s="213" customFormat="1" ht="12.75" customHeight="1">
      <c r="A8" s="204"/>
      <c r="B8" s="198"/>
      <c r="C8" s="199"/>
      <c r="D8" s="200"/>
      <c r="E8" s="186"/>
      <c r="F8" s="186"/>
      <c r="G8" s="186"/>
      <c r="H8" s="204"/>
      <c r="I8" s="204"/>
      <c r="J8" s="204"/>
      <c r="K8" s="204"/>
      <c r="L8" s="204"/>
      <c r="M8" s="204"/>
      <c r="N8" s="204"/>
      <c r="O8" s="204"/>
      <c r="P8" s="204"/>
      <c r="Q8" s="204"/>
      <c r="R8" s="204"/>
      <c r="S8" s="186"/>
      <c r="T8" s="186"/>
      <c r="U8" s="186"/>
      <c r="V8" s="205"/>
      <c r="W8" s="221"/>
      <c r="X8" s="221"/>
      <c r="Y8" s="221"/>
      <c r="Z8" s="221"/>
      <c r="AA8" s="221"/>
      <c r="AB8" s="221"/>
      <c r="AC8" s="221"/>
      <c r="AD8" s="221"/>
      <c r="AE8" s="221"/>
      <c r="AF8" s="221"/>
      <c r="AG8" s="221"/>
      <c r="AH8" s="221"/>
      <c r="AI8" s="221"/>
      <c r="AJ8" s="221"/>
      <c r="AK8" s="221"/>
      <c r="AL8" s="221"/>
      <c r="AM8" s="221"/>
      <c r="AN8" s="221"/>
      <c r="AO8" s="221"/>
      <c r="AP8" s="221"/>
      <c r="AQ8" s="221"/>
      <c r="AR8" s="221"/>
      <c r="AS8" s="221"/>
      <c r="AT8" s="221"/>
      <c r="AU8" s="221"/>
      <c r="AV8" s="221"/>
      <c r="AW8" s="221"/>
      <c r="AX8" s="221"/>
      <c r="AY8" s="221"/>
      <c r="AZ8" s="221"/>
      <c r="BA8" s="221"/>
      <c r="BB8" s="221"/>
      <c r="BC8" s="221"/>
      <c r="BD8" s="221"/>
      <c r="BE8" s="221"/>
      <c r="BF8" s="221"/>
      <c r="BG8" s="221"/>
      <c r="BH8" s="221"/>
      <c r="BI8" s="221"/>
      <c r="BJ8" s="221"/>
      <c r="BK8" s="221"/>
      <c r="BL8" s="221"/>
      <c r="BM8" s="221"/>
      <c r="BN8" s="221"/>
    </row>
    <row r="9" spans="1:66" s="213" customFormat="1" ht="12.75" customHeight="1">
      <c r="A9" s="255"/>
      <c r="B9" s="63" t="s">
        <v>1251</v>
      </c>
      <c r="C9" s="201"/>
      <c r="D9" s="64"/>
      <c r="E9" s="183"/>
      <c r="F9" s="183"/>
      <c r="G9" s="183"/>
      <c r="H9" s="255"/>
      <c r="I9" s="255"/>
      <c r="J9" s="255"/>
      <c r="K9" s="255"/>
      <c r="L9" s="255"/>
      <c r="M9" s="255"/>
      <c r="N9" s="255"/>
      <c r="O9" s="255"/>
      <c r="P9" s="255"/>
      <c r="Q9" s="255"/>
      <c r="R9" s="255"/>
      <c r="S9" s="183"/>
      <c r="T9" s="183"/>
      <c r="U9" s="183"/>
      <c r="V9" s="256"/>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row>
    <row r="10" spans="1:66" s="237" customFormat="1" ht="12.75" hidden="1" outlineLevel="1">
      <c r="A10" s="235" t="s">
        <v>2636</v>
      </c>
      <c r="B10" s="236"/>
      <c r="C10" s="236" t="s">
        <v>2637</v>
      </c>
      <c r="D10" s="236" t="s">
        <v>2638</v>
      </c>
      <c r="E10" s="236">
        <v>3185591.84</v>
      </c>
      <c r="F10" s="236">
        <v>0</v>
      </c>
      <c r="G10" s="236"/>
      <c r="H10" s="235">
        <v>0</v>
      </c>
      <c r="I10" s="235">
        <v>0</v>
      </c>
      <c r="J10" s="235">
        <v>0</v>
      </c>
      <c r="K10" s="235">
        <v>0</v>
      </c>
      <c r="L10" s="235">
        <v>0</v>
      </c>
      <c r="M10" s="235">
        <v>0</v>
      </c>
      <c r="N10" s="235">
        <v>0</v>
      </c>
      <c r="O10" s="235">
        <v>0</v>
      </c>
      <c r="P10" s="235">
        <v>0</v>
      </c>
      <c r="Q10" s="235">
        <v>0</v>
      </c>
      <c r="R10" s="235">
        <v>0</v>
      </c>
      <c r="S10" s="236">
        <v>0</v>
      </c>
      <c r="T10" s="236">
        <v>0</v>
      </c>
      <c r="U10" s="236">
        <f aca="true" t="shared" si="0" ref="U10:U52">E10+F10+G10+S10+T10</f>
        <v>3185591.84</v>
      </c>
      <c r="V10" s="235"/>
      <c r="W10" s="273"/>
      <c r="X10" s="273"/>
      <c r="Y10" s="273"/>
      <c r="Z10" s="273"/>
      <c r="AA10" s="273"/>
      <c r="AB10" s="273"/>
      <c r="AC10" s="273"/>
      <c r="AD10" s="273"/>
      <c r="AE10" s="273"/>
      <c r="AF10" s="273"/>
      <c r="AG10" s="273"/>
      <c r="AH10" s="273"/>
      <c r="AI10" s="273"/>
      <c r="AJ10" s="273"/>
      <c r="AK10" s="273"/>
      <c r="AL10" s="273"/>
      <c r="AM10" s="273"/>
      <c r="AN10" s="273"/>
      <c r="AO10" s="273"/>
      <c r="AP10" s="273"/>
      <c r="AQ10" s="273"/>
      <c r="AR10" s="273"/>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row>
    <row r="11" spans="1:66" s="237" customFormat="1" ht="12.75" hidden="1" outlineLevel="1">
      <c r="A11" s="235" t="s">
        <v>2639</v>
      </c>
      <c r="B11" s="236"/>
      <c r="C11" s="236" t="s">
        <v>2640</v>
      </c>
      <c r="D11" s="236" t="s">
        <v>2641</v>
      </c>
      <c r="E11" s="236">
        <v>530618.52</v>
      </c>
      <c r="F11" s="236">
        <v>0</v>
      </c>
      <c r="G11" s="236"/>
      <c r="H11" s="235">
        <v>0</v>
      </c>
      <c r="I11" s="235">
        <v>0</v>
      </c>
      <c r="J11" s="235">
        <v>0</v>
      </c>
      <c r="K11" s="235">
        <v>0</v>
      </c>
      <c r="L11" s="235">
        <v>0</v>
      </c>
      <c r="M11" s="235">
        <v>0</v>
      </c>
      <c r="N11" s="235">
        <v>0</v>
      </c>
      <c r="O11" s="235">
        <v>0</v>
      </c>
      <c r="P11" s="235">
        <v>0</v>
      </c>
      <c r="Q11" s="235">
        <v>0</v>
      </c>
      <c r="R11" s="235">
        <v>0</v>
      </c>
      <c r="S11" s="236">
        <v>0</v>
      </c>
      <c r="T11" s="236">
        <v>0</v>
      </c>
      <c r="U11" s="236">
        <f t="shared" si="0"/>
        <v>530618.52</v>
      </c>
      <c r="V11" s="235"/>
      <c r="W11" s="273"/>
      <c r="X11" s="273"/>
      <c r="Y11" s="273"/>
      <c r="Z11" s="273"/>
      <c r="AA11" s="273"/>
      <c r="AB11" s="273"/>
      <c r="AC11" s="273"/>
      <c r="AD11" s="273"/>
      <c r="AE11" s="273"/>
      <c r="AF11" s="273"/>
      <c r="AG11" s="273"/>
      <c r="AH11" s="273"/>
      <c r="AI11" s="273"/>
      <c r="AJ11" s="273"/>
      <c r="AK11" s="273"/>
      <c r="AL11" s="273"/>
      <c r="AM11" s="273"/>
      <c r="AN11" s="273"/>
      <c r="AO11" s="273"/>
      <c r="AP11" s="273"/>
      <c r="AQ11" s="273"/>
      <c r="AR11" s="273"/>
      <c r="AS11" s="273"/>
      <c r="AT11" s="273"/>
      <c r="AU11" s="273"/>
      <c r="AV11" s="273"/>
      <c r="AW11" s="273"/>
      <c r="AX11" s="273"/>
      <c r="AY11" s="273"/>
      <c r="AZ11" s="273"/>
      <c r="BA11" s="273"/>
      <c r="BB11" s="273"/>
      <c r="BC11" s="273"/>
      <c r="BD11" s="273"/>
      <c r="BE11" s="273"/>
      <c r="BF11" s="273"/>
      <c r="BG11" s="273"/>
      <c r="BH11" s="273"/>
      <c r="BI11" s="273"/>
      <c r="BJ11" s="273"/>
      <c r="BK11" s="273"/>
      <c r="BL11" s="273"/>
      <c r="BM11" s="273"/>
      <c r="BN11" s="273"/>
    </row>
    <row r="12" spans="1:66" s="237" customFormat="1" ht="12.75" hidden="1" outlineLevel="1">
      <c r="A12" s="235" t="s">
        <v>2642</v>
      </c>
      <c r="B12" s="236"/>
      <c r="C12" s="236" t="s">
        <v>2643</v>
      </c>
      <c r="D12" s="236" t="s">
        <v>2644</v>
      </c>
      <c r="E12" s="236">
        <v>13944751.97</v>
      </c>
      <c r="F12" s="236">
        <v>-54519</v>
      </c>
      <c r="G12" s="236"/>
      <c r="H12" s="235">
        <v>0</v>
      </c>
      <c r="I12" s="235">
        <v>0</v>
      </c>
      <c r="J12" s="235">
        <v>0</v>
      </c>
      <c r="K12" s="235">
        <v>0</v>
      </c>
      <c r="L12" s="235">
        <v>0</v>
      </c>
      <c r="M12" s="235">
        <v>0</v>
      </c>
      <c r="N12" s="235">
        <v>0</v>
      </c>
      <c r="O12" s="235">
        <v>0</v>
      </c>
      <c r="P12" s="235">
        <v>0</v>
      </c>
      <c r="Q12" s="235">
        <v>0</v>
      </c>
      <c r="R12" s="235">
        <v>0</v>
      </c>
      <c r="S12" s="236">
        <v>0</v>
      </c>
      <c r="T12" s="236">
        <v>0</v>
      </c>
      <c r="U12" s="236">
        <f t="shared" si="0"/>
        <v>13890232.97</v>
      </c>
      <c r="V12" s="235"/>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row>
    <row r="13" spans="1:66" s="237" customFormat="1" ht="12.75" hidden="1" outlineLevel="1">
      <c r="A13" s="235" t="s">
        <v>2645</v>
      </c>
      <c r="B13" s="236"/>
      <c r="C13" s="236" t="s">
        <v>2646</v>
      </c>
      <c r="D13" s="236" t="s">
        <v>2647</v>
      </c>
      <c r="E13" s="236">
        <v>3182059.8</v>
      </c>
      <c r="F13" s="236">
        <v>-652.8</v>
      </c>
      <c r="G13" s="236"/>
      <c r="H13" s="235">
        <v>0</v>
      </c>
      <c r="I13" s="235">
        <v>0</v>
      </c>
      <c r="J13" s="235">
        <v>0</v>
      </c>
      <c r="K13" s="235">
        <v>0</v>
      </c>
      <c r="L13" s="235">
        <v>0</v>
      </c>
      <c r="M13" s="235">
        <v>0</v>
      </c>
      <c r="N13" s="235">
        <v>0</v>
      </c>
      <c r="O13" s="235">
        <v>0</v>
      </c>
      <c r="P13" s="235">
        <v>0</v>
      </c>
      <c r="Q13" s="235">
        <v>0</v>
      </c>
      <c r="R13" s="235">
        <v>0</v>
      </c>
      <c r="S13" s="236">
        <v>0</v>
      </c>
      <c r="T13" s="236">
        <v>0</v>
      </c>
      <c r="U13" s="236">
        <f t="shared" si="0"/>
        <v>3181407</v>
      </c>
      <c r="V13" s="235"/>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row>
    <row r="14" spans="1:66" s="237" customFormat="1" ht="12.75" hidden="1" outlineLevel="1">
      <c r="A14" s="235" t="s">
        <v>2648</v>
      </c>
      <c r="B14" s="236"/>
      <c r="C14" s="236" t="s">
        <v>2649</v>
      </c>
      <c r="D14" s="236" t="s">
        <v>2650</v>
      </c>
      <c r="E14" s="236">
        <v>13150572.83</v>
      </c>
      <c r="F14" s="236">
        <v>12156.22</v>
      </c>
      <c r="G14" s="236"/>
      <c r="H14" s="235">
        <v>0</v>
      </c>
      <c r="I14" s="235">
        <v>0</v>
      </c>
      <c r="J14" s="235">
        <v>0</v>
      </c>
      <c r="K14" s="235">
        <v>0</v>
      </c>
      <c r="L14" s="235">
        <v>0</v>
      </c>
      <c r="M14" s="235">
        <v>0</v>
      </c>
      <c r="N14" s="235">
        <v>0</v>
      </c>
      <c r="O14" s="235">
        <v>0</v>
      </c>
      <c r="P14" s="235">
        <v>0</v>
      </c>
      <c r="Q14" s="235">
        <v>0</v>
      </c>
      <c r="R14" s="235">
        <v>0</v>
      </c>
      <c r="S14" s="236">
        <v>0</v>
      </c>
      <c r="T14" s="236">
        <v>0</v>
      </c>
      <c r="U14" s="236">
        <f t="shared" si="0"/>
        <v>13162729.05</v>
      </c>
      <c r="V14" s="235"/>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row>
    <row r="15" spans="1:66" s="237" customFormat="1" ht="12.75" hidden="1" outlineLevel="1">
      <c r="A15" s="235" t="s">
        <v>2651</v>
      </c>
      <c r="B15" s="236"/>
      <c r="C15" s="236" t="s">
        <v>2652</v>
      </c>
      <c r="D15" s="236" t="s">
        <v>2653</v>
      </c>
      <c r="E15" s="236">
        <v>2599565.97</v>
      </c>
      <c r="F15" s="236">
        <v>1224</v>
      </c>
      <c r="G15" s="236"/>
      <c r="H15" s="235">
        <v>0</v>
      </c>
      <c r="I15" s="235">
        <v>0</v>
      </c>
      <c r="J15" s="235">
        <v>0</v>
      </c>
      <c r="K15" s="235">
        <v>0</v>
      </c>
      <c r="L15" s="235">
        <v>0</v>
      </c>
      <c r="M15" s="235">
        <v>0</v>
      </c>
      <c r="N15" s="235">
        <v>0</v>
      </c>
      <c r="O15" s="235">
        <v>0</v>
      </c>
      <c r="P15" s="235">
        <v>0</v>
      </c>
      <c r="Q15" s="235">
        <v>0</v>
      </c>
      <c r="R15" s="235">
        <v>0</v>
      </c>
      <c r="S15" s="236">
        <v>0</v>
      </c>
      <c r="T15" s="236">
        <v>0</v>
      </c>
      <c r="U15" s="236">
        <f t="shared" si="0"/>
        <v>2600789.97</v>
      </c>
      <c r="V15" s="235"/>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row>
    <row r="16" spans="1:66" s="237" customFormat="1" ht="12.75" hidden="1" outlineLevel="1">
      <c r="A16" s="235" t="s">
        <v>2654</v>
      </c>
      <c r="B16" s="236"/>
      <c r="C16" s="236" t="s">
        <v>2655</v>
      </c>
      <c r="D16" s="236" t="s">
        <v>2656</v>
      </c>
      <c r="E16" s="236">
        <v>91245.6</v>
      </c>
      <c r="F16" s="236">
        <v>0</v>
      </c>
      <c r="G16" s="236"/>
      <c r="H16" s="235">
        <v>0</v>
      </c>
      <c r="I16" s="235">
        <v>0</v>
      </c>
      <c r="J16" s="235">
        <v>0</v>
      </c>
      <c r="K16" s="235">
        <v>0</v>
      </c>
      <c r="L16" s="235">
        <v>0</v>
      </c>
      <c r="M16" s="235">
        <v>0</v>
      </c>
      <c r="N16" s="235">
        <v>0</v>
      </c>
      <c r="O16" s="235">
        <v>0</v>
      </c>
      <c r="P16" s="235">
        <v>0</v>
      </c>
      <c r="Q16" s="235">
        <v>0</v>
      </c>
      <c r="R16" s="235">
        <v>0</v>
      </c>
      <c r="S16" s="236">
        <v>0</v>
      </c>
      <c r="T16" s="236">
        <v>0</v>
      </c>
      <c r="U16" s="236">
        <f t="shared" si="0"/>
        <v>91245.6</v>
      </c>
      <c r="V16" s="235"/>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row>
    <row r="17" spans="1:66" s="237" customFormat="1" ht="12.75" hidden="1" outlineLevel="1">
      <c r="A17" s="235" t="s">
        <v>2657</v>
      </c>
      <c r="B17" s="236"/>
      <c r="C17" s="236" t="s">
        <v>2658</v>
      </c>
      <c r="D17" s="236" t="s">
        <v>2659</v>
      </c>
      <c r="E17" s="236">
        <v>127692.8</v>
      </c>
      <c r="F17" s="236">
        <v>0</v>
      </c>
      <c r="G17" s="236"/>
      <c r="H17" s="235">
        <v>0</v>
      </c>
      <c r="I17" s="235">
        <v>0</v>
      </c>
      <c r="J17" s="235">
        <v>0</v>
      </c>
      <c r="K17" s="235">
        <v>0</v>
      </c>
      <c r="L17" s="235">
        <v>0</v>
      </c>
      <c r="M17" s="235">
        <v>0</v>
      </c>
      <c r="N17" s="235">
        <v>0</v>
      </c>
      <c r="O17" s="235">
        <v>0</v>
      </c>
      <c r="P17" s="235">
        <v>0</v>
      </c>
      <c r="Q17" s="235">
        <v>0</v>
      </c>
      <c r="R17" s="235">
        <v>0</v>
      </c>
      <c r="S17" s="236">
        <v>0</v>
      </c>
      <c r="T17" s="236">
        <v>0</v>
      </c>
      <c r="U17" s="236">
        <f t="shared" si="0"/>
        <v>127692.8</v>
      </c>
      <c r="V17" s="235"/>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row>
    <row r="18" spans="1:66" s="237" customFormat="1" ht="12.75" hidden="1" outlineLevel="1">
      <c r="A18" s="235" t="s">
        <v>2665</v>
      </c>
      <c r="B18" s="236"/>
      <c r="C18" s="236" t="s">
        <v>2666</v>
      </c>
      <c r="D18" s="236" t="s">
        <v>2667</v>
      </c>
      <c r="E18" s="236">
        <v>684559.5</v>
      </c>
      <c r="F18" s="236">
        <v>0</v>
      </c>
      <c r="G18" s="236"/>
      <c r="H18" s="235">
        <v>0</v>
      </c>
      <c r="I18" s="235">
        <v>0</v>
      </c>
      <c r="J18" s="235">
        <v>0</v>
      </c>
      <c r="K18" s="235">
        <v>0</v>
      </c>
      <c r="L18" s="235">
        <v>0</v>
      </c>
      <c r="M18" s="235">
        <v>0</v>
      </c>
      <c r="N18" s="235">
        <v>0</v>
      </c>
      <c r="O18" s="235">
        <v>0</v>
      </c>
      <c r="P18" s="235">
        <v>0</v>
      </c>
      <c r="Q18" s="235">
        <v>0</v>
      </c>
      <c r="R18" s="235">
        <v>0</v>
      </c>
      <c r="S18" s="236">
        <v>0</v>
      </c>
      <c r="T18" s="236">
        <v>0</v>
      </c>
      <c r="U18" s="236">
        <f t="shared" si="0"/>
        <v>684559.5</v>
      </c>
      <c r="V18" s="235"/>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row>
    <row r="19" spans="1:66" s="237" customFormat="1" ht="12.75" hidden="1" outlineLevel="1">
      <c r="A19" s="235" t="s">
        <v>2668</v>
      </c>
      <c r="B19" s="236"/>
      <c r="C19" s="236" t="s">
        <v>2669</v>
      </c>
      <c r="D19" s="236" t="s">
        <v>2670</v>
      </c>
      <c r="E19" s="236">
        <v>1083393.6</v>
      </c>
      <c r="F19" s="236">
        <v>0</v>
      </c>
      <c r="G19" s="236"/>
      <c r="H19" s="235">
        <v>0</v>
      </c>
      <c r="I19" s="235">
        <v>0</v>
      </c>
      <c r="J19" s="235">
        <v>0</v>
      </c>
      <c r="K19" s="235">
        <v>0</v>
      </c>
      <c r="L19" s="235">
        <v>0</v>
      </c>
      <c r="M19" s="235">
        <v>0</v>
      </c>
      <c r="N19" s="235">
        <v>0</v>
      </c>
      <c r="O19" s="235">
        <v>0</v>
      </c>
      <c r="P19" s="235">
        <v>0</v>
      </c>
      <c r="Q19" s="235">
        <v>0</v>
      </c>
      <c r="R19" s="235">
        <v>0</v>
      </c>
      <c r="S19" s="236">
        <v>0</v>
      </c>
      <c r="T19" s="236">
        <v>0</v>
      </c>
      <c r="U19" s="236">
        <f t="shared" si="0"/>
        <v>1083393.6</v>
      </c>
      <c r="V19" s="235"/>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row>
    <row r="20" spans="1:66" s="237" customFormat="1" ht="12.75" hidden="1" outlineLevel="1">
      <c r="A20" s="235" t="s">
        <v>0</v>
      </c>
      <c r="B20" s="236"/>
      <c r="C20" s="236" t="s">
        <v>1</v>
      </c>
      <c r="D20" s="236" t="s">
        <v>2</v>
      </c>
      <c r="E20" s="236">
        <v>697049.8</v>
      </c>
      <c r="F20" s="236">
        <v>0</v>
      </c>
      <c r="G20" s="236"/>
      <c r="H20" s="235">
        <v>0</v>
      </c>
      <c r="I20" s="235">
        <v>0</v>
      </c>
      <c r="J20" s="235">
        <v>0</v>
      </c>
      <c r="K20" s="235">
        <v>0</v>
      </c>
      <c r="L20" s="235">
        <v>0</v>
      </c>
      <c r="M20" s="235">
        <v>0</v>
      </c>
      <c r="N20" s="235">
        <v>0</v>
      </c>
      <c r="O20" s="235">
        <v>0</v>
      </c>
      <c r="P20" s="235">
        <v>0</v>
      </c>
      <c r="Q20" s="235">
        <v>0</v>
      </c>
      <c r="R20" s="235">
        <v>0</v>
      </c>
      <c r="S20" s="236">
        <v>0</v>
      </c>
      <c r="T20" s="236">
        <v>0</v>
      </c>
      <c r="U20" s="236">
        <f t="shared" si="0"/>
        <v>697049.8</v>
      </c>
      <c r="V20" s="235"/>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row>
    <row r="21" spans="1:66" s="237" customFormat="1" ht="12.75" hidden="1" outlineLevel="1">
      <c r="A21" s="235" t="s">
        <v>3</v>
      </c>
      <c r="B21" s="236"/>
      <c r="C21" s="236" t="s">
        <v>4</v>
      </c>
      <c r="D21" s="236" t="s">
        <v>5</v>
      </c>
      <c r="E21" s="236">
        <v>1021542.4</v>
      </c>
      <c r="F21" s="236">
        <v>0</v>
      </c>
      <c r="G21" s="236"/>
      <c r="H21" s="235">
        <v>0</v>
      </c>
      <c r="I21" s="235">
        <v>0</v>
      </c>
      <c r="J21" s="235">
        <v>0</v>
      </c>
      <c r="K21" s="235">
        <v>0</v>
      </c>
      <c r="L21" s="235">
        <v>0</v>
      </c>
      <c r="M21" s="235">
        <v>0</v>
      </c>
      <c r="N21" s="235">
        <v>0</v>
      </c>
      <c r="O21" s="235">
        <v>0</v>
      </c>
      <c r="P21" s="235">
        <v>0</v>
      </c>
      <c r="Q21" s="235">
        <v>0</v>
      </c>
      <c r="R21" s="235">
        <v>0</v>
      </c>
      <c r="S21" s="236">
        <v>0</v>
      </c>
      <c r="T21" s="236">
        <v>0</v>
      </c>
      <c r="U21" s="236">
        <f t="shared" si="0"/>
        <v>1021542.4</v>
      </c>
      <c r="V21" s="235"/>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row>
    <row r="22" spans="1:66" s="237" customFormat="1" ht="12.75" hidden="1" outlineLevel="1">
      <c r="A22" s="235" t="s">
        <v>6</v>
      </c>
      <c r="B22" s="236"/>
      <c r="C22" s="236" t="s">
        <v>7</v>
      </c>
      <c r="D22" s="236" t="s">
        <v>8</v>
      </c>
      <c r="E22" s="236">
        <v>1292879.86</v>
      </c>
      <c r="F22" s="236">
        <v>0</v>
      </c>
      <c r="G22" s="236"/>
      <c r="H22" s="235">
        <v>0</v>
      </c>
      <c r="I22" s="235">
        <v>0</v>
      </c>
      <c r="J22" s="235">
        <v>0</v>
      </c>
      <c r="K22" s="235">
        <v>0</v>
      </c>
      <c r="L22" s="235">
        <v>0</v>
      </c>
      <c r="M22" s="235">
        <v>0</v>
      </c>
      <c r="N22" s="235">
        <v>0</v>
      </c>
      <c r="O22" s="235">
        <v>0</v>
      </c>
      <c r="P22" s="235">
        <v>0</v>
      </c>
      <c r="Q22" s="235">
        <v>0</v>
      </c>
      <c r="R22" s="235">
        <v>0</v>
      </c>
      <c r="S22" s="236">
        <v>0</v>
      </c>
      <c r="T22" s="236">
        <v>0</v>
      </c>
      <c r="U22" s="236">
        <f t="shared" si="0"/>
        <v>1292879.86</v>
      </c>
      <c r="V22" s="235"/>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row>
    <row r="23" spans="1:66" s="237" customFormat="1" ht="12.75" hidden="1" outlineLevel="1">
      <c r="A23" s="235" t="s">
        <v>9</v>
      </c>
      <c r="B23" s="236"/>
      <c r="C23" s="236" t="s">
        <v>10</v>
      </c>
      <c r="D23" s="236" t="s">
        <v>11</v>
      </c>
      <c r="E23" s="236">
        <v>660676.84</v>
      </c>
      <c r="F23" s="236">
        <v>0</v>
      </c>
      <c r="G23" s="236"/>
      <c r="H23" s="235">
        <v>0</v>
      </c>
      <c r="I23" s="235">
        <v>0</v>
      </c>
      <c r="J23" s="235">
        <v>0</v>
      </c>
      <c r="K23" s="235">
        <v>0</v>
      </c>
      <c r="L23" s="235">
        <v>0</v>
      </c>
      <c r="M23" s="235">
        <v>0</v>
      </c>
      <c r="N23" s="235">
        <v>0</v>
      </c>
      <c r="O23" s="235">
        <v>0</v>
      </c>
      <c r="P23" s="235">
        <v>0</v>
      </c>
      <c r="Q23" s="235">
        <v>0</v>
      </c>
      <c r="R23" s="235">
        <v>0</v>
      </c>
      <c r="S23" s="236">
        <v>0</v>
      </c>
      <c r="T23" s="236">
        <v>0</v>
      </c>
      <c r="U23" s="236">
        <f t="shared" si="0"/>
        <v>660676.84</v>
      </c>
      <c r="V23" s="235"/>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row>
    <row r="24" spans="1:66" s="237" customFormat="1" ht="12.75" hidden="1" outlineLevel="1">
      <c r="A24" s="235" t="s">
        <v>12</v>
      </c>
      <c r="B24" s="236"/>
      <c r="C24" s="236" t="s">
        <v>13</v>
      </c>
      <c r="D24" s="236" t="s">
        <v>14</v>
      </c>
      <c r="E24" s="236">
        <v>2073232.01</v>
      </c>
      <c r="F24" s="236">
        <v>0</v>
      </c>
      <c r="G24" s="236"/>
      <c r="H24" s="235">
        <v>0</v>
      </c>
      <c r="I24" s="235">
        <v>0</v>
      </c>
      <c r="J24" s="235">
        <v>0</v>
      </c>
      <c r="K24" s="235">
        <v>0</v>
      </c>
      <c r="L24" s="235">
        <v>0</v>
      </c>
      <c r="M24" s="235">
        <v>0</v>
      </c>
      <c r="N24" s="235">
        <v>0</v>
      </c>
      <c r="O24" s="235">
        <v>0</v>
      </c>
      <c r="P24" s="235">
        <v>0</v>
      </c>
      <c r="Q24" s="235">
        <v>0</v>
      </c>
      <c r="R24" s="235">
        <v>0</v>
      </c>
      <c r="S24" s="236">
        <v>0</v>
      </c>
      <c r="T24" s="236">
        <v>0</v>
      </c>
      <c r="U24" s="236">
        <f t="shared" si="0"/>
        <v>2073232.01</v>
      </c>
      <c r="V24" s="235"/>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row>
    <row r="25" spans="1:66" s="237" customFormat="1" ht="12.75" hidden="1" outlineLevel="1">
      <c r="A25" s="235" t="s">
        <v>15</v>
      </c>
      <c r="B25" s="236"/>
      <c r="C25" s="236" t="s">
        <v>16</v>
      </c>
      <c r="D25" s="236" t="s">
        <v>17</v>
      </c>
      <c r="E25" s="236">
        <v>1929703.26</v>
      </c>
      <c r="F25" s="236">
        <v>0</v>
      </c>
      <c r="G25" s="236"/>
      <c r="H25" s="235">
        <v>0</v>
      </c>
      <c r="I25" s="235">
        <v>0</v>
      </c>
      <c r="J25" s="235">
        <v>0</v>
      </c>
      <c r="K25" s="235">
        <v>0</v>
      </c>
      <c r="L25" s="235">
        <v>0</v>
      </c>
      <c r="M25" s="235">
        <v>0</v>
      </c>
      <c r="N25" s="235">
        <v>0</v>
      </c>
      <c r="O25" s="235">
        <v>0</v>
      </c>
      <c r="P25" s="235">
        <v>0</v>
      </c>
      <c r="Q25" s="235">
        <v>0</v>
      </c>
      <c r="R25" s="235">
        <v>0</v>
      </c>
      <c r="S25" s="236">
        <v>0</v>
      </c>
      <c r="T25" s="236">
        <v>0</v>
      </c>
      <c r="U25" s="236">
        <f t="shared" si="0"/>
        <v>1929703.26</v>
      </c>
      <c r="V25" s="235"/>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row>
    <row r="26" spans="1:66" s="237" customFormat="1" ht="12.75" hidden="1" outlineLevel="1">
      <c r="A26" s="235" t="s">
        <v>18</v>
      </c>
      <c r="B26" s="236"/>
      <c r="C26" s="236" t="s">
        <v>19</v>
      </c>
      <c r="D26" s="236" t="s">
        <v>20</v>
      </c>
      <c r="E26" s="236">
        <v>2219105.02</v>
      </c>
      <c r="F26" s="236">
        <v>0</v>
      </c>
      <c r="G26" s="236"/>
      <c r="H26" s="235">
        <v>0</v>
      </c>
      <c r="I26" s="235">
        <v>0</v>
      </c>
      <c r="J26" s="235">
        <v>0</v>
      </c>
      <c r="K26" s="235">
        <v>0</v>
      </c>
      <c r="L26" s="235">
        <v>0</v>
      </c>
      <c r="M26" s="235">
        <v>0</v>
      </c>
      <c r="N26" s="235">
        <v>0</v>
      </c>
      <c r="O26" s="235">
        <v>0</v>
      </c>
      <c r="P26" s="235">
        <v>0</v>
      </c>
      <c r="Q26" s="235">
        <v>0</v>
      </c>
      <c r="R26" s="235">
        <v>0</v>
      </c>
      <c r="S26" s="236">
        <v>0</v>
      </c>
      <c r="T26" s="236">
        <v>0</v>
      </c>
      <c r="U26" s="236">
        <f t="shared" si="0"/>
        <v>2219105.02</v>
      </c>
      <c r="V26" s="235"/>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row>
    <row r="27" spans="1:66" s="237" customFormat="1" ht="12.75" hidden="1" outlineLevel="1">
      <c r="A27" s="235" t="s">
        <v>21</v>
      </c>
      <c r="B27" s="236"/>
      <c r="C27" s="236" t="s">
        <v>22</v>
      </c>
      <c r="D27" s="236" t="s">
        <v>23</v>
      </c>
      <c r="E27" s="236">
        <v>1786399.22</v>
      </c>
      <c r="F27" s="236">
        <v>0</v>
      </c>
      <c r="G27" s="236"/>
      <c r="H27" s="235">
        <v>0</v>
      </c>
      <c r="I27" s="235">
        <v>0</v>
      </c>
      <c r="J27" s="235">
        <v>0</v>
      </c>
      <c r="K27" s="235">
        <v>0</v>
      </c>
      <c r="L27" s="235">
        <v>0</v>
      </c>
      <c r="M27" s="235">
        <v>0</v>
      </c>
      <c r="N27" s="235">
        <v>0</v>
      </c>
      <c r="O27" s="235">
        <v>0</v>
      </c>
      <c r="P27" s="235">
        <v>0</v>
      </c>
      <c r="Q27" s="235">
        <v>0</v>
      </c>
      <c r="R27" s="235">
        <v>0</v>
      </c>
      <c r="S27" s="236">
        <v>0</v>
      </c>
      <c r="T27" s="236">
        <v>0</v>
      </c>
      <c r="U27" s="236">
        <f t="shared" si="0"/>
        <v>1786399.22</v>
      </c>
      <c r="V27" s="235"/>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row>
    <row r="28" spans="1:66" s="237" customFormat="1" ht="12.75" hidden="1" outlineLevel="1">
      <c r="A28" s="235" t="s">
        <v>24</v>
      </c>
      <c r="B28" s="236"/>
      <c r="C28" s="236" t="s">
        <v>25</v>
      </c>
      <c r="D28" s="236" t="s">
        <v>26</v>
      </c>
      <c r="E28" s="236">
        <v>0</v>
      </c>
      <c r="F28" s="236">
        <v>407309.47</v>
      </c>
      <c r="G28" s="236"/>
      <c r="H28" s="235">
        <v>0</v>
      </c>
      <c r="I28" s="235">
        <v>0</v>
      </c>
      <c r="J28" s="235">
        <v>0</v>
      </c>
      <c r="K28" s="235">
        <v>0</v>
      </c>
      <c r="L28" s="235">
        <v>0</v>
      </c>
      <c r="M28" s="235">
        <v>0</v>
      </c>
      <c r="N28" s="235">
        <v>0</v>
      </c>
      <c r="O28" s="235">
        <v>0</v>
      </c>
      <c r="P28" s="235">
        <v>0</v>
      </c>
      <c r="Q28" s="235">
        <v>0</v>
      </c>
      <c r="R28" s="235">
        <v>0</v>
      </c>
      <c r="S28" s="236">
        <v>0</v>
      </c>
      <c r="T28" s="236">
        <v>0</v>
      </c>
      <c r="U28" s="236">
        <f t="shared" si="0"/>
        <v>407309.47</v>
      </c>
      <c r="V28" s="235"/>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row>
    <row r="29" spans="1:66" s="237" customFormat="1" ht="12.75" hidden="1" outlineLevel="1">
      <c r="A29" s="235" t="s">
        <v>27</v>
      </c>
      <c r="B29" s="236"/>
      <c r="C29" s="236" t="s">
        <v>28</v>
      </c>
      <c r="D29" s="236" t="s">
        <v>29</v>
      </c>
      <c r="E29" s="236">
        <v>0</v>
      </c>
      <c r="F29" s="236">
        <v>2624594.28</v>
      </c>
      <c r="G29" s="236"/>
      <c r="H29" s="235">
        <v>0</v>
      </c>
      <c r="I29" s="235">
        <v>0</v>
      </c>
      <c r="J29" s="235">
        <v>0</v>
      </c>
      <c r="K29" s="235">
        <v>0</v>
      </c>
      <c r="L29" s="235">
        <v>0</v>
      </c>
      <c r="M29" s="235">
        <v>0</v>
      </c>
      <c r="N29" s="235">
        <v>0</v>
      </c>
      <c r="O29" s="235">
        <v>0</v>
      </c>
      <c r="P29" s="235">
        <v>0</v>
      </c>
      <c r="Q29" s="235">
        <v>0</v>
      </c>
      <c r="R29" s="235">
        <v>0</v>
      </c>
      <c r="S29" s="236">
        <v>0</v>
      </c>
      <c r="T29" s="236">
        <v>0</v>
      </c>
      <c r="U29" s="236">
        <f t="shared" si="0"/>
        <v>2624594.28</v>
      </c>
      <c r="V29" s="235"/>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row>
    <row r="30" spans="1:66" s="237" customFormat="1" ht="12.75" hidden="1" outlineLevel="1">
      <c r="A30" s="235" t="s">
        <v>30</v>
      </c>
      <c r="B30" s="236"/>
      <c r="C30" s="236" t="s">
        <v>31</v>
      </c>
      <c r="D30" s="236" t="s">
        <v>32</v>
      </c>
      <c r="E30" s="236">
        <v>0</v>
      </c>
      <c r="F30" s="236">
        <v>2384.66</v>
      </c>
      <c r="G30" s="236"/>
      <c r="H30" s="235">
        <v>0</v>
      </c>
      <c r="I30" s="235">
        <v>0</v>
      </c>
      <c r="J30" s="235">
        <v>0</v>
      </c>
      <c r="K30" s="235">
        <v>0</v>
      </c>
      <c r="L30" s="235">
        <v>0</v>
      </c>
      <c r="M30" s="235">
        <v>0</v>
      </c>
      <c r="N30" s="235">
        <v>0</v>
      </c>
      <c r="O30" s="235">
        <v>0</v>
      </c>
      <c r="P30" s="235">
        <v>0</v>
      </c>
      <c r="Q30" s="235">
        <v>0</v>
      </c>
      <c r="R30" s="235">
        <v>0</v>
      </c>
      <c r="S30" s="236">
        <v>0</v>
      </c>
      <c r="T30" s="236">
        <v>0</v>
      </c>
      <c r="U30" s="236">
        <f t="shared" si="0"/>
        <v>2384.66</v>
      </c>
      <c r="V30" s="235"/>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row>
    <row r="31" spans="1:66" s="237" customFormat="1" ht="12.75" hidden="1" outlineLevel="1">
      <c r="A31" s="235" t="s">
        <v>33</v>
      </c>
      <c r="B31" s="236"/>
      <c r="C31" s="236" t="s">
        <v>34</v>
      </c>
      <c r="D31" s="236" t="s">
        <v>35</v>
      </c>
      <c r="E31" s="236">
        <v>0</v>
      </c>
      <c r="F31" s="236">
        <v>-2508.98</v>
      </c>
      <c r="G31" s="236"/>
      <c r="H31" s="235">
        <v>0</v>
      </c>
      <c r="I31" s="235">
        <v>0</v>
      </c>
      <c r="J31" s="235">
        <v>0</v>
      </c>
      <c r="K31" s="235">
        <v>0</v>
      </c>
      <c r="L31" s="235">
        <v>0</v>
      </c>
      <c r="M31" s="235">
        <v>0</v>
      </c>
      <c r="N31" s="235">
        <v>0</v>
      </c>
      <c r="O31" s="235">
        <v>0</v>
      </c>
      <c r="P31" s="235">
        <v>0</v>
      </c>
      <c r="Q31" s="235">
        <v>0</v>
      </c>
      <c r="R31" s="235">
        <v>0</v>
      </c>
      <c r="S31" s="236">
        <v>0</v>
      </c>
      <c r="T31" s="236">
        <v>0</v>
      </c>
      <c r="U31" s="236">
        <f t="shared" si="0"/>
        <v>-2508.98</v>
      </c>
      <c r="V31" s="235"/>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row>
    <row r="32" spans="1:66" s="237" customFormat="1" ht="12.75" hidden="1" outlineLevel="1">
      <c r="A32" s="235" t="s">
        <v>36</v>
      </c>
      <c r="B32" s="236"/>
      <c r="C32" s="236" t="s">
        <v>37</v>
      </c>
      <c r="D32" s="236" t="s">
        <v>38</v>
      </c>
      <c r="E32" s="236">
        <v>0</v>
      </c>
      <c r="F32" s="236">
        <v>2361874.74</v>
      </c>
      <c r="G32" s="236"/>
      <c r="H32" s="235">
        <v>0</v>
      </c>
      <c r="I32" s="235">
        <v>0</v>
      </c>
      <c r="J32" s="235">
        <v>0</v>
      </c>
      <c r="K32" s="235">
        <v>0</v>
      </c>
      <c r="L32" s="235">
        <v>0</v>
      </c>
      <c r="M32" s="235">
        <v>0</v>
      </c>
      <c r="N32" s="235">
        <v>0</v>
      </c>
      <c r="O32" s="235">
        <v>0</v>
      </c>
      <c r="P32" s="235">
        <v>0</v>
      </c>
      <c r="Q32" s="235">
        <v>0</v>
      </c>
      <c r="R32" s="235">
        <v>0</v>
      </c>
      <c r="S32" s="236">
        <v>0</v>
      </c>
      <c r="T32" s="236">
        <v>0</v>
      </c>
      <c r="U32" s="236">
        <f t="shared" si="0"/>
        <v>2361874.74</v>
      </c>
      <c r="V32" s="235"/>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row>
    <row r="33" spans="1:66" s="237" customFormat="1" ht="12.75" hidden="1" outlineLevel="1">
      <c r="A33" s="235" t="s">
        <v>39</v>
      </c>
      <c r="B33" s="236"/>
      <c r="C33" s="236" t="s">
        <v>40</v>
      </c>
      <c r="D33" s="236" t="s">
        <v>41</v>
      </c>
      <c r="E33" s="236">
        <v>176270.18</v>
      </c>
      <c r="F33" s="236">
        <v>0</v>
      </c>
      <c r="G33" s="236"/>
      <c r="H33" s="235">
        <v>0</v>
      </c>
      <c r="I33" s="235">
        <v>0</v>
      </c>
      <c r="J33" s="235">
        <v>0</v>
      </c>
      <c r="K33" s="235">
        <v>0</v>
      </c>
      <c r="L33" s="235">
        <v>0</v>
      </c>
      <c r="M33" s="235">
        <v>0</v>
      </c>
      <c r="N33" s="235">
        <v>0</v>
      </c>
      <c r="O33" s="235">
        <v>0</v>
      </c>
      <c r="P33" s="235">
        <v>0</v>
      </c>
      <c r="Q33" s="235">
        <v>0</v>
      </c>
      <c r="R33" s="235">
        <v>0</v>
      </c>
      <c r="S33" s="236">
        <v>0</v>
      </c>
      <c r="T33" s="236">
        <v>0</v>
      </c>
      <c r="U33" s="236">
        <f t="shared" si="0"/>
        <v>176270.18</v>
      </c>
      <c r="V33" s="235"/>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row>
    <row r="34" spans="1:66" s="237" customFormat="1" ht="12.75" hidden="1" outlineLevel="1">
      <c r="A34" s="235" t="s">
        <v>42</v>
      </c>
      <c r="B34" s="236"/>
      <c r="C34" s="236" t="s">
        <v>43</v>
      </c>
      <c r="D34" s="236" t="s">
        <v>44</v>
      </c>
      <c r="E34" s="236">
        <v>-6772.6</v>
      </c>
      <c r="F34" s="236">
        <v>0</v>
      </c>
      <c r="G34" s="236"/>
      <c r="H34" s="235">
        <v>0</v>
      </c>
      <c r="I34" s="235">
        <v>0</v>
      </c>
      <c r="J34" s="235">
        <v>0</v>
      </c>
      <c r="K34" s="235">
        <v>0</v>
      </c>
      <c r="L34" s="235">
        <v>0</v>
      </c>
      <c r="M34" s="235">
        <v>0</v>
      </c>
      <c r="N34" s="235">
        <v>0</v>
      </c>
      <c r="O34" s="235">
        <v>0</v>
      </c>
      <c r="P34" s="235">
        <v>0</v>
      </c>
      <c r="Q34" s="235">
        <v>0</v>
      </c>
      <c r="R34" s="235">
        <v>0</v>
      </c>
      <c r="S34" s="236">
        <v>0</v>
      </c>
      <c r="T34" s="236">
        <v>0</v>
      </c>
      <c r="U34" s="236">
        <f t="shared" si="0"/>
        <v>-6772.6</v>
      </c>
      <c r="V34" s="235"/>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row>
    <row r="35" spans="1:66" s="237" customFormat="1" ht="12.75" hidden="1" outlineLevel="1">
      <c r="A35" s="235" t="s">
        <v>45</v>
      </c>
      <c r="B35" s="236"/>
      <c r="C35" s="236" t="s">
        <v>46</v>
      </c>
      <c r="D35" s="236" t="s">
        <v>47</v>
      </c>
      <c r="E35" s="236">
        <v>-19249.7</v>
      </c>
      <c r="F35" s="236">
        <v>0</v>
      </c>
      <c r="G35" s="236"/>
      <c r="H35" s="235">
        <v>0</v>
      </c>
      <c r="I35" s="235">
        <v>0</v>
      </c>
      <c r="J35" s="235">
        <v>0</v>
      </c>
      <c r="K35" s="235">
        <v>0</v>
      </c>
      <c r="L35" s="235">
        <v>0</v>
      </c>
      <c r="M35" s="235">
        <v>0</v>
      </c>
      <c r="N35" s="235">
        <v>0</v>
      </c>
      <c r="O35" s="235">
        <v>0</v>
      </c>
      <c r="P35" s="235">
        <v>0</v>
      </c>
      <c r="Q35" s="235">
        <v>0</v>
      </c>
      <c r="R35" s="235">
        <v>0</v>
      </c>
      <c r="S35" s="236">
        <v>0</v>
      </c>
      <c r="T35" s="236">
        <v>0</v>
      </c>
      <c r="U35" s="236">
        <f t="shared" si="0"/>
        <v>-19249.7</v>
      </c>
      <c r="V35" s="235"/>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row>
    <row r="36" spans="1:66" s="237" customFormat="1" ht="12.75" hidden="1" outlineLevel="1">
      <c r="A36" s="235" t="s">
        <v>48</v>
      </c>
      <c r="B36" s="236"/>
      <c r="C36" s="236" t="s">
        <v>49</v>
      </c>
      <c r="D36" s="236" t="s">
        <v>50</v>
      </c>
      <c r="E36" s="236">
        <v>547532.94</v>
      </c>
      <c r="F36" s="236">
        <v>0</v>
      </c>
      <c r="G36" s="236"/>
      <c r="H36" s="235">
        <v>0</v>
      </c>
      <c r="I36" s="235">
        <v>0</v>
      </c>
      <c r="J36" s="235">
        <v>0</v>
      </c>
      <c r="K36" s="235">
        <v>0</v>
      </c>
      <c r="L36" s="235">
        <v>0</v>
      </c>
      <c r="M36" s="235">
        <v>0</v>
      </c>
      <c r="N36" s="235">
        <v>0</v>
      </c>
      <c r="O36" s="235">
        <v>0</v>
      </c>
      <c r="P36" s="235">
        <v>0</v>
      </c>
      <c r="Q36" s="235">
        <v>0</v>
      </c>
      <c r="R36" s="235">
        <v>0</v>
      </c>
      <c r="S36" s="236">
        <v>0</v>
      </c>
      <c r="T36" s="236">
        <v>0</v>
      </c>
      <c r="U36" s="236">
        <f t="shared" si="0"/>
        <v>547532.94</v>
      </c>
      <c r="V36" s="235"/>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row>
    <row r="37" spans="1:66" s="237" customFormat="1" ht="12.75" hidden="1" outlineLevel="1">
      <c r="A37" s="235" t="s">
        <v>51</v>
      </c>
      <c r="B37" s="236"/>
      <c r="C37" s="236" t="s">
        <v>52</v>
      </c>
      <c r="D37" s="236" t="s">
        <v>53</v>
      </c>
      <c r="E37" s="236">
        <v>-5624.2</v>
      </c>
      <c r="F37" s="236">
        <v>0</v>
      </c>
      <c r="G37" s="236"/>
      <c r="H37" s="235">
        <v>0</v>
      </c>
      <c r="I37" s="235">
        <v>0</v>
      </c>
      <c r="J37" s="235">
        <v>0</v>
      </c>
      <c r="K37" s="235">
        <v>0</v>
      </c>
      <c r="L37" s="235">
        <v>0</v>
      </c>
      <c r="M37" s="235">
        <v>0</v>
      </c>
      <c r="N37" s="235">
        <v>0</v>
      </c>
      <c r="O37" s="235">
        <v>0</v>
      </c>
      <c r="P37" s="235">
        <v>0</v>
      </c>
      <c r="Q37" s="235">
        <v>0</v>
      </c>
      <c r="R37" s="235">
        <v>0</v>
      </c>
      <c r="S37" s="236">
        <v>0</v>
      </c>
      <c r="T37" s="236">
        <v>0</v>
      </c>
      <c r="U37" s="236">
        <f t="shared" si="0"/>
        <v>-5624.2</v>
      </c>
      <c r="V37" s="235"/>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row>
    <row r="38" spans="1:66" s="237" customFormat="1" ht="12.75" hidden="1" outlineLevel="1">
      <c r="A38" s="235" t="s">
        <v>54</v>
      </c>
      <c r="B38" s="236"/>
      <c r="C38" s="236" t="s">
        <v>55</v>
      </c>
      <c r="D38" s="236" t="s">
        <v>56</v>
      </c>
      <c r="E38" s="236">
        <v>581938.16</v>
      </c>
      <c r="F38" s="236">
        <v>0</v>
      </c>
      <c r="G38" s="236"/>
      <c r="H38" s="235">
        <v>0</v>
      </c>
      <c r="I38" s="235">
        <v>0</v>
      </c>
      <c r="J38" s="235">
        <v>0</v>
      </c>
      <c r="K38" s="235">
        <v>0</v>
      </c>
      <c r="L38" s="235">
        <v>0</v>
      </c>
      <c r="M38" s="235">
        <v>0</v>
      </c>
      <c r="N38" s="235">
        <v>0</v>
      </c>
      <c r="O38" s="235">
        <v>0</v>
      </c>
      <c r="P38" s="235">
        <v>0</v>
      </c>
      <c r="Q38" s="235">
        <v>0</v>
      </c>
      <c r="R38" s="235">
        <v>0</v>
      </c>
      <c r="S38" s="236">
        <v>0</v>
      </c>
      <c r="T38" s="236">
        <v>0</v>
      </c>
      <c r="U38" s="236">
        <f t="shared" si="0"/>
        <v>581938.16</v>
      </c>
      <c r="V38" s="235"/>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row>
    <row r="39" spans="1:66" s="237" customFormat="1" ht="12.75" hidden="1" outlineLevel="1">
      <c r="A39" s="235" t="s">
        <v>57</v>
      </c>
      <c r="B39" s="236"/>
      <c r="C39" s="236" t="s">
        <v>58</v>
      </c>
      <c r="D39" s="236" t="s">
        <v>59</v>
      </c>
      <c r="E39" s="236">
        <v>271593.52</v>
      </c>
      <c r="F39" s="236">
        <v>0</v>
      </c>
      <c r="G39" s="236"/>
      <c r="H39" s="235">
        <v>0</v>
      </c>
      <c r="I39" s="235">
        <v>0</v>
      </c>
      <c r="J39" s="235">
        <v>0</v>
      </c>
      <c r="K39" s="235">
        <v>0</v>
      </c>
      <c r="L39" s="235">
        <v>0</v>
      </c>
      <c r="M39" s="235">
        <v>0</v>
      </c>
      <c r="N39" s="235">
        <v>0</v>
      </c>
      <c r="O39" s="235">
        <v>0</v>
      </c>
      <c r="P39" s="235">
        <v>0</v>
      </c>
      <c r="Q39" s="235">
        <v>0</v>
      </c>
      <c r="R39" s="235">
        <v>0</v>
      </c>
      <c r="S39" s="236">
        <v>0</v>
      </c>
      <c r="T39" s="236">
        <v>0</v>
      </c>
      <c r="U39" s="236">
        <f t="shared" si="0"/>
        <v>271593.52</v>
      </c>
      <c r="V39" s="235"/>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row>
    <row r="40" spans="1:66" s="237" customFormat="1" ht="12.75" hidden="1" outlineLevel="1">
      <c r="A40" s="235" t="s">
        <v>60</v>
      </c>
      <c r="B40" s="236"/>
      <c r="C40" s="236" t="s">
        <v>61</v>
      </c>
      <c r="D40" s="236" t="s">
        <v>62</v>
      </c>
      <c r="E40" s="236">
        <v>-9446.07</v>
      </c>
      <c r="F40" s="236">
        <v>0</v>
      </c>
      <c r="G40" s="236"/>
      <c r="H40" s="235">
        <v>0</v>
      </c>
      <c r="I40" s="235">
        <v>0</v>
      </c>
      <c r="J40" s="235">
        <v>0</v>
      </c>
      <c r="K40" s="235">
        <v>0</v>
      </c>
      <c r="L40" s="235">
        <v>0</v>
      </c>
      <c r="M40" s="235">
        <v>0</v>
      </c>
      <c r="N40" s="235">
        <v>0</v>
      </c>
      <c r="O40" s="235">
        <v>0</v>
      </c>
      <c r="P40" s="235">
        <v>0</v>
      </c>
      <c r="Q40" s="235">
        <v>0</v>
      </c>
      <c r="R40" s="235">
        <v>0</v>
      </c>
      <c r="S40" s="236">
        <v>0</v>
      </c>
      <c r="T40" s="236">
        <v>0</v>
      </c>
      <c r="U40" s="236">
        <f t="shared" si="0"/>
        <v>-9446.07</v>
      </c>
      <c r="V40" s="235"/>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row>
    <row r="41" spans="1:66" s="237" customFormat="1" ht="12.75" hidden="1" outlineLevel="1">
      <c r="A41" s="235" t="s">
        <v>63</v>
      </c>
      <c r="B41" s="236"/>
      <c r="C41" s="236" t="s">
        <v>64</v>
      </c>
      <c r="D41" s="236" t="s">
        <v>65</v>
      </c>
      <c r="E41" s="236">
        <v>1111088.46</v>
      </c>
      <c r="F41" s="236">
        <v>0</v>
      </c>
      <c r="G41" s="236"/>
      <c r="H41" s="235">
        <v>0</v>
      </c>
      <c r="I41" s="235">
        <v>0</v>
      </c>
      <c r="J41" s="235">
        <v>0</v>
      </c>
      <c r="K41" s="235">
        <v>0</v>
      </c>
      <c r="L41" s="235">
        <v>0</v>
      </c>
      <c r="M41" s="235">
        <v>0</v>
      </c>
      <c r="N41" s="235">
        <v>0</v>
      </c>
      <c r="O41" s="235">
        <v>0</v>
      </c>
      <c r="P41" s="235">
        <v>0</v>
      </c>
      <c r="Q41" s="235">
        <v>0</v>
      </c>
      <c r="R41" s="235">
        <v>0</v>
      </c>
      <c r="S41" s="236">
        <v>0</v>
      </c>
      <c r="T41" s="236">
        <v>0</v>
      </c>
      <c r="U41" s="236">
        <f t="shared" si="0"/>
        <v>1111088.46</v>
      </c>
      <c r="V41" s="235"/>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row>
    <row r="42" spans="1:66" s="237" customFormat="1" ht="12.75" hidden="1" outlineLevel="1">
      <c r="A42" s="235" t="s">
        <v>66</v>
      </c>
      <c r="B42" s="236"/>
      <c r="C42" s="236" t="s">
        <v>67</v>
      </c>
      <c r="D42" s="236" t="s">
        <v>68</v>
      </c>
      <c r="E42" s="236">
        <v>1048267.68</v>
      </c>
      <c r="F42" s="236">
        <v>0</v>
      </c>
      <c r="G42" s="236"/>
      <c r="H42" s="235">
        <v>0</v>
      </c>
      <c r="I42" s="235">
        <v>0</v>
      </c>
      <c r="J42" s="235">
        <v>0</v>
      </c>
      <c r="K42" s="235">
        <v>0</v>
      </c>
      <c r="L42" s="235">
        <v>0</v>
      </c>
      <c r="M42" s="235">
        <v>0</v>
      </c>
      <c r="N42" s="235">
        <v>0</v>
      </c>
      <c r="O42" s="235">
        <v>0</v>
      </c>
      <c r="P42" s="235">
        <v>0</v>
      </c>
      <c r="Q42" s="235">
        <v>0</v>
      </c>
      <c r="R42" s="235">
        <v>0</v>
      </c>
      <c r="S42" s="236">
        <v>0</v>
      </c>
      <c r="T42" s="236">
        <v>0</v>
      </c>
      <c r="U42" s="236">
        <f t="shared" si="0"/>
        <v>1048267.68</v>
      </c>
      <c r="V42" s="235"/>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row>
    <row r="43" spans="1:66" s="237" customFormat="1" ht="12.75" hidden="1" outlineLevel="1">
      <c r="A43" s="235" t="s">
        <v>69</v>
      </c>
      <c r="B43" s="236"/>
      <c r="C43" s="236" t="s">
        <v>70</v>
      </c>
      <c r="D43" s="236" t="s">
        <v>71</v>
      </c>
      <c r="E43" s="236">
        <v>28.8</v>
      </c>
      <c r="F43" s="236">
        <v>0</v>
      </c>
      <c r="G43" s="236"/>
      <c r="H43" s="235">
        <v>0</v>
      </c>
      <c r="I43" s="235">
        <v>0</v>
      </c>
      <c r="J43" s="235">
        <v>0</v>
      </c>
      <c r="K43" s="235">
        <v>0</v>
      </c>
      <c r="L43" s="235">
        <v>0</v>
      </c>
      <c r="M43" s="235">
        <v>0</v>
      </c>
      <c r="N43" s="235">
        <v>0</v>
      </c>
      <c r="O43" s="235">
        <v>0</v>
      </c>
      <c r="P43" s="235">
        <v>0</v>
      </c>
      <c r="Q43" s="235">
        <v>0</v>
      </c>
      <c r="R43" s="235">
        <v>0</v>
      </c>
      <c r="S43" s="236">
        <v>0</v>
      </c>
      <c r="T43" s="236">
        <v>0</v>
      </c>
      <c r="U43" s="236">
        <f t="shared" si="0"/>
        <v>28.8</v>
      </c>
      <c r="V43" s="235"/>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row>
    <row r="44" spans="1:66" s="237" customFormat="1" ht="12.75" hidden="1" outlineLevel="1">
      <c r="A44" s="235" t="s">
        <v>2262</v>
      </c>
      <c r="B44" s="236"/>
      <c r="C44" s="236" t="s">
        <v>1616</v>
      </c>
      <c r="D44" s="236" t="s">
        <v>1617</v>
      </c>
      <c r="E44" s="236">
        <v>3218074.13</v>
      </c>
      <c r="F44" s="236">
        <v>0</v>
      </c>
      <c r="G44" s="236"/>
      <c r="H44" s="235">
        <v>0</v>
      </c>
      <c r="I44" s="235">
        <v>0</v>
      </c>
      <c r="J44" s="235">
        <v>0</v>
      </c>
      <c r="K44" s="235">
        <v>0</v>
      </c>
      <c r="L44" s="235">
        <v>0</v>
      </c>
      <c r="M44" s="235">
        <v>0</v>
      </c>
      <c r="N44" s="235">
        <v>0</v>
      </c>
      <c r="O44" s="235">
        <v>0</v>
      </c>
      <c r="P44" s="235">
        <v>0</v>
      </c>
      <c r="Q44" s="235">
        <v>0</v>
      </c>
      <c r="R44" s="235">
        <v>0</v>
      </c>
      <c r="S44" s="236">
        <v>0</v>
      </c>
      <c r="T44" s="236">
        <v>0</v>
      </c>
      <c r="U44" s="236">
        <f t="shared" si="0"/>
        <v>3218074.13</v>
      </c>
      <c r="V44" s="235"/>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row>
    <row r="45" spans="1:66" s="237" customFormat="1" ht="12.75" hidden="1" outlineLevel="1">
      <c r="A45" s="235" t="s">
        <v>72</v>
      </c>
      <c r="B45" s="236"/>
      <c r="C45" s="236" t="s">
        <v>73</v>
      </c>
      <c r="D45" s="236" t="s">
        <v>74</v>
      </c>
      <c r="E45" s="236">
        <v>2809.01</v>
      </c>
      <c r="F45" s="236">
        <v>0</v>
      </c>
      <c r="G45" s="236"/>
      <c r="H45" s="235">
        <v>0</v>
      </c>
      <c r="I45" s="235">
        <v>0</v>
      </c>
      <c r="J45" s="235">
        <v>0</v>
      </c>
      <c r="K45" s="235">
        <v>0</v>
      </c>
      <c r="L45" s="235">
        <v>0</v>
      </c>
      <c r="M45" s="235">
        <v>0</v>
      </c>
      <c r="N45" s="235">
        <v>0</v>
      </c>
      <c r="O45" s="235">
        <v>0</v>
      </c>
      <c r="P45" s="235">
        <v>0</v>
      </c>
      <c r="Q45" s="235">
        <v>0</v>
      </c>
      <c r="R45" s="235">
        <v>0</v>
      </c>
      <c r="S45" s="236">
        <v>0</v>
      </c>
      <c r="T45" s="236">
        <v>0</v>
      </c>
      <c r="U45" s="236">
        <f t="shared" si="0"/>
        <v>2809.01</v>
      </c>
      <c r="V45" s="235"/>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row>
    <row r="46" spans="1:66" s="237" customFormat="1" ht="12.75" hidden="1" outlineLevel="1">
      <c r="A46" s="235" t="s">
        <v>75</v>
      </c>
      <c r="B46" s="236"/>
      <c r="C46" s="236" t="s">
        <v>76</v>
      </c>
      <c r="D46" s="236" t="s">
        <v>77</v>
      </c>
      <c r="E46" s="236">
        <v>69073.61</v>
      </c>
      <c r="F46" s="236">
        <v>0</v>
      </c>
      <c r="G46" s="236"/>
      <c r="H46" s="235">
        <v>0</v>
      </c>
      <c r="I46" s="235">
        <v>0</v>
      </c>
      <c r="J46" s="235">
        <v>0</v>
      </c>
      <c r="K46" s="235">
        <v>0</v>
      </c>
      <c r="L46" s="235">
        <v>0</v>
      </c>
      <c r="M46" s="235">
        <v>0</v>
      </c>
      <c r="N46" s="235">
        <v>0</v>
      </c>
      <c r="O46" s="235">
        <v>0</v>
      </c>
      <c r="P46" s="235">
        <v>0</v>
      </c>
      <c r="Q46" s="235">
        <v>0</v>
      </c>
      <c r="R46" s="235">
        <v>0</v>
      </c>
      <c r="S46" s="236">
        <v>0</v>
      </c>
      <c r="T46" s="236">
        <v>0</v>
      </c>
      <c r="U46" s="236">
        <f t="shared" si="0"/>
        <v>69073.61</v>
      </c>
      <c r="V46" s="235"/>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row>
    <row r="47" spans="1:66" s="237" customFormat="1" ht="12.75" hidden="1" outlineLevel="1">
      <c r="A47" s="235" t="s">
        <v>78</v>
      </c>
      <c r="B47" s="236"/>
      <c r="C47" s="236" t="s">
        <v>79</v>
      </c>
      <c r="D47" s="236" t="s">
        <v>80</v>
      </c>
      <c r="E47" s="236">
        <v>22459.72</v>
      </c>
      <c r="F47" s="236">
        <v>0</v>
      </c>
      <c r="G47" s="236"/>
      <c r="H47" s="235">
        <v>0</v>
      </c>
      <c r="I47" s="235">
        <v>0</v>
      </c>
      <c r="J47" s="235">
        <v>0</v>
      </c>
      <c r="K47" s="235">
        <v>0</v>
      </c>
      <c r="L47" s="235">
        <v>0</v>
      </c>
      <c r="M47" s="235">
        <v>0</v>
      </c>
      <c r="N47" s="235">
        <v>0</v>
      </c>
      <c r="O47" s="235">
        <v>0</v>
      </c>
      <c r="P47" s="235">
        <v>0</v>
      </c>
      <c r="Q47" s="235">
        <v>0</v>
      </c>
      <c r="R47" s="235">
        <v>0</v>
      </c>
      <c r="S47" s="236">
        <v>0</v>
      </c>
      <c r="T47" s="236">
        <v>0</v>
      </c>
      <c r="U47" s="236">
        <f t="shared" si="0"/>
        <v>22459.72</v>
      </c>
      <c r="V47" s="235"/>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row>
    <row r="48" spans="1:66" s="237" customFormat="1" ht="12.75" hidden="1" outlineLevel="1">
      <c r="A48" s="235" t="s">
        <v>81</v>
      </c>
      <c r="B48" s="236"/>
      <c r="C48" s="236" t="s">
        <v>82</v>
      </c>
      <c r="D48" s="236" t="s">
        <v>83</v>
      </c>
      <c r="E48" s="236">
        <v>333003.08</v>
      </c>
      <c r="F48" s="236">
        <v>0</v>
      </c>
      <c r="G48" s="236"/>
      <c r="H48" s="235">
        <v>0</v>
      </c>
      <c r="I48" s="235">
        <v>0</v>
      </c>
      <c r="J48" s="235">
        <v>0</v>
      </c>
      <c r="K48" s="235">
        <v>0</v>
      </c>
      <c r="L48" s="235">
        <v>0</v>
      </c>
      <c r="M48" s="235">
        <v>0</v>
      </c>
      <c r="N48" s="235">
        <v>0</v>
      </c>
      <c r="O48" s="235">
        <v>0</v>
      </c>
      <c r="P48" s="235">
        <v>0</v>
      </c>
      <c r="Q48" s="235">
        <v>0</v>
      </c>
      <c r="R48" s="235">
        <v>0</v>
      </c>
      <c r="S48" s="236">
        <v>0</v>
      </c>
      <c r="T48" s="236">
        <v>0</v>
      </c>
      <c r="U48" s="236">
        <f t="shared" si="0"/>
        <v>333003.08</v>
      </c>
      <c r="V48" s="235"/>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row>
    <row r="49" spans="1:66" s="237" customFormat="1" ht="12.75" hidden="1" outlineLevel="1">
      <c r="A49" s="235" t="s">
        <v>2263</v>
      </c>
      <c r="B49" s="236"/>
      <c r="C49" s="236" t="s">
        <v>1618</v>
      </c>
      <c r="D49" s="236" t="s">
        <v>1619</v>
      </c>
      <c r="E49" s="236">
        <v>55072.36</v>
      </c>
      <c r="F49" s="236">
        <v>0</v>
      </c>
      <c r="G49" s="236"/>
      <c r="H49" s="235">
        <v>0</v>
      </c>
      <c r="I49" s="235">
        <v>0</v>
      </c>
      <c r="J49" s="235">
        <v>0</v>
      </c>
      <c r="K49" s="235">
        <v>0</v>
      </c>
      <c r="L49" s="235">
        <v>0</v>
      </c>
      <c r="M49" s="235">
        <v>0</v>
      </c>
      <c r="N49" s="235">
        <v>0</v>
      </c>
      <c r="O49" s="235">
        <v>0</v>
      </c>
      <c r="P49" s="235">
        <v>0</v>
      </c>
      <c r="Q49" s="235">
        <v>0</v>
      </c>
      <c r="R49" s="235">
        <v>0</v>
      </c>
      <c r="S49" s="236">
        <v>0</v>
      </c>
      <c r="T49" s="236">
        <v>0</v>
      </c>
      <c r="U49" s="236">
        <f t="shared" si="0"/>
        <v>55072.36</v>
      </c>
      <c r="V49" s="235"/>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row>
    <row r="50" spans="1:66" s="237" customFormat="1" ht="12.75" hidden="1" outlineLevel="1">
      <c r="A50" s="235" t="s">
        <v>2264</v>
      </c>
      <c r="B50" s="236"/>
      <c r="C50" s="236" t="s">
        <v>1620</v>
      </c>
      <c r="D50" s="236" t="s">
        <v>1621</v>
      </c>
      <c r="E50" s="236">
        <v>311192.53</v>
      </c>
      <c r="F50" s="236">
        <v>0</v>
      </c>
      <c r="G50" s="236"/>
      <c r="H50" s="235">
        <v>0</v>
      </c>
      <c r="I50" s="235">
        <v>0</v>
      </c>
      <c r="J50" s="235">
        <v>0</v>
      </c>
      <c r="K50" s="235">
        <v>0</v>
      </c>
      <c r="L50" s="235">
        <v>0</v>
      </c>
      <c r="M50" s="235">
        <v>0</v>
      </c>
      <c r="N50" s="235">
        <v>0</v>
      </c>
      <c r="O50" s="235">
        <v>0</v>
      </c>
      <c r="P50" s="235">
        <v>0</v>
      </c>
      <c r="Q50" s="235">
        <v>0</v>
      </c>
      <c r="R50" s="235">
        <v>0</v>
      </c>
      <c r="S50" s="236">
        <v>0</v>
      </c>
      <c r="T50" s="236">
        <v>0</v>
      </c>
      <c r="U50" s="236">
        <f t="shared" si="0"/>
        <v>311192.53</v>
      </c>
      <c r="V50" s="235"/>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row>
    <row r="51" spans="1:66" s="237" customFormat="1" ht="12.75" hidden="1" outlineLevel="1">
      <c r="A51" s="235" t="s">
        <v>84</v>
      </c>
      <c r="B51" s="236"/>
      <c r="C51" s="236" t="s">
        <v>85</v>
      </c>
      <c r="D51" s="236" t="s">
        <v>86</v>
      </c>
      <c r="E51" s="236">
        <v>55368.74</v>
      </c>
      <c r="F51" s="236">
        <v>0</v>
      </c>
      <c r="G51" s="236"/>
      <c r="H51" s="235">
        <v>0</v>
      </c>
      <c r="I51" s="235">
        <v>0</v>
      </c>
      <c r="J51" s="235">
        <v>0</v>
      </c>
      <c r="K51" s="235">
        <v>0</v>
      </c>
      <c r="L51" s="235">
        <v>0</v>
      </c>
      <c r="M51" s="235">
        <v>0</v>
      </c>
      <c r="N51" s="235">
        <v>0</v>
      </c>
      <c r="O51" s="235">
        <v>0</v>
      </c>
      <c r="P51" s="235">
        <v>0</v>
      </c>
      <c r="Q51" s="235">
        <v>0</v>
      </c>
      <c r="R51" s="235">
        <v>0</v>
      </c>
      <c r="S51" s="236">
        <v>0</v>
      </c>
      <c r="T51" s="236">
        <v>0</v>
      </c>
      <c r="U51" s="236">
        <f t="shared" si="0"/>
        <v>55368.74</v>
      </c>
      <c r="V51" s="235"/>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row>
    <row r="52" spans="1:66" s="237" customFormat="1" ht="12.75" hidden="1" outlineLevel="1">
      <c r="A52" s="235" t="s">
        <v>87</v>
      </c>
      <c r="B52" s="236"/>
      <c r="C52" s="236" t="s">
        <v>88</v>
      </c>
      <c r="D52" s="236" t="s">
        <v>89</v>
      </c>
      <c r="E52" s="236">
        <v>10.95</v>
      </c>
      <c r="F52" s="236">
        <v>0</v>
      </c>
      <c r="G52" s="236"/>
      <c r="H52" s="235">
        <v>0</v>
      </c>
      <c r="I52" s="235">
        <v>0</v>
      </c>
      <c r="J52" s="235">
        <v>0</v>
      </c>
      <c r="K52" s="235">
        <v>0</v>
      </c>
      <c r="L52" s="235">
        <v>0</v>
      </c>
      <c r="M52" s="235">
        <v>0</v>
      </c>
      <c r="N52" s="235">
        <v>0</v>
      </c>
      <c r="O52" s="235">
        <v>0</v>
      </c>
      <c r="P52" s="235">
        <v>0</v>
      </c>
      <c r="Q52" s="235">
        <v>0</v>
      </c>
      <c r="R52" s="235">
        <v>0</v>
      </c>
      <c r="S52" s="236">
        <v>0</v>
      </c>
      <c r="T52" s="236">
        <v>0</v>
      </c>
      <c r="U52" s="236">
        <f t="shared" si="0"/>
        <v>10.95</v>
      </c>
      <c r="V52" s="235"/>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row>
    <row r="53" spans="1:66" s="213" customFormat="1" ht="12.75" customHeight="1" collapsed="1">
      <c r="A53" s="204" t="s">
        <v>2265</v>
      </c>
      <c r="B53" s="204"/>
      <c r="C53" s="205" t="s">
        <v>1252</v>
      </c>
      <c r="D53" s="206"/>
      <c r="E53" s="207">
        <v>58023332.139999986</v>
      </c>
      <c r="F53" s="207">
        <v>5351862.59</v>
      </c>
      <c r="G53" s="207">
        <v>0</v>
      </c>
      <c r="H53" s="257">
        <v>0</v>
      </c>
      <c r="I53" s="257">
        <v>0</v>
      </c>
      <c r="J53" s="257">
        <v>0</v>
      </c>
      <c r="K53" s="257">
        <v>0</v>
      </c>
      <c r="L53" s="257">
        <v>0</v>
      </c>
      <c r="M53" s="257">
        <v>0</v>
      </c>
      <c r="N53" s="257">
        <v>0</v>
      </c>
      <c r="O53" s="257">
        <v>0</v>
      </c>
      <c r="P53" s="257">
        <v>0</v>
      </c>
      <c r="Q53" s="257">
        <v>0</v>
      </c>
      <c r="R53" s="257">
        <v>0</v>
      </c>
      <c r="S53" s="207">
        <v>0</v>
      </c>
      <c r="T53" s="207">
        <v>0</v>
      </c>
      <c r="U53" s="207">
        <f>E53+F53+G53+S53+T53</f>
        <v>63375194.72999999</v>
      </c>
      <c r="V53" s="205"/>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row>
    <row r="54" spans="1:66" s="237" customFormat="1" ht="12.75" hidden="1" outlineLevel="1">
      <c r="A54" s="235" t="s">
        <v>2266</v>
      </c>
      <c r="B54" s="236"/>
      <c r="C54" s="236" t="s">
        <v>1622</v>
      </c>
      <c r="D54" s="236" t="s">
        <v>1623</v>
      </c>
      <c r="E54" s="236">
        <v>100198.52</v>
      </c>
      <c r="F54" s="236">
        <v>0</v>
      </c>
      <c r="G54" s="236"/>
      <c r="H54" s="235">
        <v>0</v>
      </c>
      <c r="I54" s="235">
        <v>0</v>
      </c>
      <c r="J54" s="235">
        <v>0</v>
      </c>
      <c r="K54" s="235">
        <v>0</v>
      </c>
      <c r="L54" s="235">
        <v>0</v>
      </c>
      <c r="M54" s="235">
        <v>0</v>
      </c>
      <c r="N54" s="235">
        <v>0</v>
      </c>
      <c r="O54" s="235">
        <v>0</v>
      </c>
      <c r="P54" s="235">
        <v>0</v>
      </c>
      <c r="Q54" s="235">
        <v>0</v>
      </c>
      <c r="R54" s="235">
        <v>0</v>
      </c>
      <c r="S54" s="236">
        <v>0</v>
      </c>
      <c r="T54" s="236">
        <v>0</v>
      </c>
      <c r="U54" s="236">
        <f aca="true" t="shared" si="1" ref="U54:U65">E54+F54+G54+S54+T54</f>
        <v>100198.52</v>
      </c>
      <c r="V54" s="235"/>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row>
    <row r="55" spans="1:66" s="237" customFormat="1" ht="12.75" hidden="1" outlineLevel="1">
      <c r="A55" s="235" t="s">
        <v>2267</v>
      </c>
      <c r="B55" s="236"/>
      <c r="C55" s="236" t="s">
        <v>1624</v>
      </c>
      <c r="D55" s="236" t="s">
        <v>1625</v>
      </c>
      <c r="E55" s="236">
        <v>1887831.23</v>
      </c>
      <c r="F55" s="236">
        <v>9712.08</v>
      </c>
      <c r="G55" s="236"/>
      <c r="H55" s="235">
        <v>0</v>
      </c>
      <c r="I55" s="235">
        <v>0</v>
      </c>
      <c r="J55" s="235">
        <v>0</v>
      </c>
      <c r="K55" s="235">
        <v>0</v>
      </c>
      <c r="L55" s="235">
        <v>0</v>
      </c>
      <c r="M55" s="235">
        <v>0</v>
      </c>
      <c r="N55" s="235">
        <v>0</v>
      </c>
      <c r="O55" s="235">
        <v>0</v>
      </c>
      <c r="P55" s="235">
        <v>0</v>
      </c>
      <c r="Q55" s="235">
        <v>0</v>
      </c>
      <c r="R55" s="235">
        <v>0</v>
      </c>
      <c r="S55" s="236">
        <v>0</v>
      </c>
      <c r="T55" s="236">
        <v>0</v>
      </c>
      <c r="U55" s="236">
        <f t="shared" si="1"/>
        <v>1897543.31</v>
      </c>
      <c r="V55" s="235"/>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row>
    <row r="56" spans="1:66" s="237" customFormat="1" ht="12.75" hidden="1" outlineLevel="1">
      <c r="A56" s="235" t="s">
        <v>2268</v>
      </c>
      <c r="B56" s="236"/>
      <c r="C56" s="236" t="s">
        <v>1626</v>
      </c>
      <c r="D56" s="236" t="s">
        <v>1627</v>
      </c>
      <c r="E56" s="236">
        <v>218241.2</v>
      </c>
      <c r="F56" s="236">
        <v>0</v>
      </c>
      <c r="G56" s="236"/>
      <c r="H56" s="235">
        <v>0</v>
      </c>
      <c r="I56" s="235">
        <v>0</v>
      </c>
      <c r="J56" s="235">
        <v>0</v>
      </c>
      <c r="K56" s="235">
        <v>0</v>
      </c>
      <c r="L56" s="235">
        <v>0</v>
      </c>
      <c r="M56" s="235">
        <v>0</v>
      </c>
      <c r="N56" s="235">
        <v>0</v>
      </c>
      <c r="O56" s="235">
        <v>0</v>
      </c>
      <c r="P56" s="235">
        <v>0</v>
      </c>
      <c r="Q56" s="235">
        <v>0</v>
      </c>
      <c r="R56" s="235">
        <v>0</v>
      </c>
      <c r="S56" s="236">
        <v>0</v>
      </c>
      <c r="T56" s="236">
        <v>0</v>
      </c>
      <c r="U56" s="236">
        <f t="shared" si="1"/>
        <v>218241.2</v>
      </c>
      <c r="V56" s="235"/>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row>
    <row r="57" spans="1:66" s="237" customFormat="1" ht="12.75" hidden="1" outlineLevel="1">
      <c r="A57" s="235" t="s">
        <v>2269</v>
      </c>
      <c r="B57" s="236"/>
      <c r="C57" s="236" t="s">
        <v>1628</v>
      </c>
      <c r="D57" s="236" t="s">
        <v>1629</v>
      </c>
      <c r="E57" s="236">
        <v>78502.71</v>
      </c>
      <c r="F57" s="236">
        <v>62767.36</v>
      </c>
      <c r="G57" s="236"/>
      <c r="H57" s="235">
        <v>0</v>
      </c>
      <c r="I57" s="235">
        <v>0</v>
      </c>
      <c r="J57" s="235">
        <v>0</v>
      </c>
      <c r="K57" s="235">
        <v>0</v>
      </c>
      <c r="L57" s="235">
        <v>0</v>
      </c>
      <c r="M57" s="235">
        <v>0</v>
      </c>
      <c r="N57" s="235">
        <v>0</v>
      </c>
      <c r="O57" s="235">
        <v>0</v>
      </c>
      <c r="P57" s="235">
        <v>0</v>
      </c>
      <c r="Q57" s="235">
        <v>0</v>
      </c>
      <c r="R57" s="235">
        <v>0</v>
      </c>
      <c r="S57" s="236">
        <v>0</v>
      </c>
      <c r="T57" s="236">
        <v>0</v>
      </c>
      <c r="U57" s="236">
        <f t="shared" si="1"/>
        <v>141270.07</v>
      </c>
      <c r="V57" s="235"/>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row>
    <row r="58" spans="1:66" s="237" customFormat="1" ht="12.75" hidden="1" outlineLevel="1">
      <c r="A58" s="235" t="s">
        <v>2270</v>
      </c>
      <c r="B58" s="236"/>
      <c r="C58" s="236" t="s">
        <v>1630</v>
      </c>
      <c r="D58" s="236" t="s">
        <v>1631</v>
      </c>
      <c r="E58" s="236">
        <v>281307.71</v>
      </c>
      <c r="F58" s="236">
        <v>4354.5</v>
      </c>
      <c r="G58" s="236"/>
      <c r="H58" s="235">
        <v>0</v>
      </c>
      <c r="I58" s="235">
        <v>0</v>
      </c>
      <c r="J58" s="235">
        <v>0</v>
      </c>
      <c r="K58" s="235">
        <v>0</v>
      </c>
      <c r="L58" s="235">
        <v>0</v>
      </c>
      <c r="M58" s="235">
        <v>0</v>
      </c>
      <c r="N58" s="235">
        <v>0</v>
      </c>
      <c r="O58" s="235">
        <v>0</v>
      </c>
      <c r="P58" s="235">
        <v>0</v>
      </c>
      <c r="Q58" s="235">
        <v>0</v>
      </c>
      <c r="R58" s="235">
        <v>0</v>
      </c>
      <c r="S58" s="236">
        <v>0</v>
      </c>
      <c r="T58" s="236">
        <v>0</v>
      </c>
      <c r="U58" s="236">
        <f t="shared" si="1"/>
        <v>285662.21</v>
      </c>
      <c r="V58" s="235"/>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row>
    <row r="59" spans="1:66" s="237" customFormat="1" ht="12.75" hidden="1" outlineLevel="1">
      <c r="A59" s="235" t="s">
        <v>2271</v>
      </c>
      <c r="B59" s="236"/>
      <c r="C59" s="236" t="s">
        <v>1632</v>
      </c>
      <c r="D59" s="236" t="s">
        <v>1633</v>
      </c>
      <c r="E59" s="236">
        <v>349274.7</v>
      </c>
      <c r="F59" s="236">
        <v>2261.5</v>
      </c>
      <c r="G59" s="236"/>
      <c r="H59" s="235">
        <v>0</v>
      </c>
      <c r="I59" s="235">
        <v>0</v>
      </c>
      <c r="J59" s="235">
        <v>0</v>
      </c>
      <c r="K59" s="235">
        <v>0</v>
      </c>
      <c r="L59" s="235">
        <v>0</v>
      </c>
      <c r="M59" s="235">
        <v>0</v>
      </c>
      <c r="N59" s="235">
        <v>0</v>
      </c>
      <c r="O59" s="235">
        <v>0</v>
      </c>
      <c r="P59" s="235">
        <v>0</v>
      </c>
      <c r="Q59" s="235">
        <v>0</v>
      </c>
      <c r="R59" s="235">
        <v>0</v>
      </c>
      <c r="S59" s="236">
        <v>0</v>
      </c>
      <c r="T59" s="236">
        <v>0</v>
      </c>
      <c r="U59" s="236">
        <f t="shared" si="1"/>
        <v>351536.2</v>
      </c>
      <c r="V59" s="235"/>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row>
    <row r="60" spans="1:66" s="237" customFormat="1" ht="12.75" hidden="1" outlineLevel="1">
      <c r="A60" s="235" t="s">
        <v>2272</v>
      </c>
      <c r="B60" s="236"/>
      <c r="C60" s="236" t="s">
        <v>1634</v>
      </c>
      <c r="D60" s="236" t="s">
        <v>1635</v>
      </c>
      <c r="E60" s="236">
        <v>810435.6</v>
      </c>
      <c r="F60" s="236">
        <v>800.5</v>
      </c>
      <c r="G60" s="236"/>
      <c r="H60" s="235">
        <v>0</v>
      </c>
      <c r="I60" s="235">
        <v>0</v>
      </c>
      <c r="J60" s="235">
        <v>0</v>
      </c>
      <c r="K60" s="235">
        <v>0</v>
      </c>
      <c r="L60" s="235">
        <v>0</v>
      </c>
      <c r="M60" s="235">
        <v>0</v>
      </c>
      <c r="N60" s="235">
        <v>0</v>
      </c>
      <c r="O60" s="235">
        <v>0</v>
      </c>
      <c r="P60" s="235">
        <v>0</v>
      </c>
      <c r="Q60" s="235">
        <v>0</v>
      </c>
      <c r="R60" s="235">
        <v>0</v>
      </c>
      <c r="S60" s="236">
        <v>0</v>
      </c>
      <c r="T60" s="236">
        <v>0</v>
      </c>
      <c r="U60" s="236">
        <f t="shared" si="1"/>
        <v>811236.1</v>
      </c>
      <c r="V60" s="235"/>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row>
    <row r="61" spans="1:66" s="237" customFormat="1" ht="12.75" hidden="1" outlineLevel="1">
      <c r="A61" s="235" t="s">
        <v>2273</v>
      </c>
      <c r="B61" s="236"/>
      <c r="C61" s="236" t="s">
        <v>1636</v>
      </c>
      <c r="D61" s="236" t="s">
        <v>1637</v>
      </c>
      <c r="E61" s="236">
        <v>-20098.83</v>
      </c>
      <c r="F61" s="236">
        <v>17630.29</v>
      </c>
      <c r="G61" s="236"/>
      <c r="H61" s="235">
        <v>0</v>
      </c>
      <c r="I61" s="235">
        <v>0</v>
      </c>
      <c r="J61" s="235">
        <v>0</v>
      </c>
      <c r="K61" s="235">
        <v>0</v>
      </c>
      <c r="L61" s="235">
        <v>0</v>
      </c>
      <c r="M61" s="235">
        <v>0</v>
      </c>
      <c r="N61" s="235">
        <v>0</v>
      </c>
      <c r="O61" s="235">
        <v>0</v>
      </c>
      <c r="P61" s="235">
        <v>0</v>
      </c>
      <c r="Q61" s="235">
        <v>0</v>
      </c>
      <c r="R61" s="235">
        <v>0</v>
      </c>
      <c r="S61" s="236">
        <v>0</v>
      </c>
      <c r="T61" s="236">
        <v>0</v>
      </c>
      <c r="U61" s="236">
        <f t="shared" si="1"/>
        <v>-2468.540000000001</v>
      </c>
      <c r="V61" s="235"/>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row>
    <row r="62" spans="1:66" s="237" customFormat="1" ht="12.75" hidden="1" outlineLevel="1">
      <c r="A62" s="235" t="s">
        <v>2274</v>
      </c>
      <c r="B62" s="236"/>
      <c r="C62" s="236" t="s">
        <v>1638</v>
      </c>
      <c r="D62" s="236" t="s">
        <v>1639</v>
      </c>
      <c r="E62" s="236">
        <v>2097775.25</v>
      </c>
      <c r="F62" s="236">
        <v>821.7</v>
      </c>
      <c r="G62" s="236"/>
      <c r="H62" s="235">
        <v>0</v>
      </c>
      <c r="I62" s="235">
        <v>0</v>
      </c>
      <c r="J62" s="235">
        <v>0</v>
      </c>
      <c r="K62" s="235">
        <v>0</v>
      </c>
      <c r="L62" s="235">
        <v>0</v>
      </c>
      <c r="M62" s="235">
        <v>0</v>
      </c>
      <c r="N62" s="235">
        <v>0</v>
      </c>
      <c r="O62" s="235">
        <v>0</v>
      </c>
      <c r="P62" s="235">
        <v>0</v>
      </c>
      <c r="Q62" s="235">
        <v>0</v>
      </c>
      <c r="R62" s="235">
        <v>0</v>
      </c>
      <c r="S62" s="236">
        <v>0</v>
      </c>
      <c r="T62" s="236">
        <v>0</v>
      </c>
      <c r="U62" s="236">
        <f t="shared" si="1"/>
        <v>2098596.95</v>
      </c>
      <c r="V62" s="235"/>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row>
    <row r="63" spans="1:66" s="237" customFormat="1" ht="12.75" hidden="1" outlineLevel="1">
      <c r="A63" s="235" t="s">
        <v>2275</v>
      </c>
      <c r="B63" s="236"/>
      <c r="C63" s="236" t="s">
        <v>1640</v>
      </c>
      <c r="D63" s="236" t="s">
        <v>1641</v>
      </c>
      <c r="E63" s="236">
        <v>418994.05</v>
      </c>
      <c r="F63" s="236">
        <v>51255.95</v>
      </c>
      <c r="G63" s="236"/>
      <c r="H63" s="235">
        <v>0</v>
      </c>
      <c r="I63" s="235">
        <v>0</v>
      </c>
      <c r="J63" s="235">
        <v>0</v>
      </c>
      <c r="K63" s="235">
        <v>0</v>
      </c>
      <c r="L63" s="235">
        <v>0</v>
      </c>
      <c r="M63" s="235">
        <v>0</v>
      </c>
      <c r="N63" s="235">
        <v>0</v>
      </c>
      <c r="O63" s="235">
        <v>0</v>
      </c>
      <c r="P63" s="235">
        <v>0</v>
      </c>
      <c r="Q63" s="235">
        <v>0</v>
      </c>
      <c r="R63" s="235">
        <v>0</v>
      </c>
      <c r="S63" s="236">
        <v>0</v>
      </c>
      <c r="T63" s="236">
        <v>0</v>
      </c>
      <c r="U63" s="236">
        <f t="shared" si="1"/>
        <v>470250</v>
      </c>
      <c r="V63" s="235"/>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row>
    <row r="64" spans="1:66" s="237" customFormat="1" ht="12.75" hidden="1" outlineLevel="1">
      <c r="A64" s="235" t="s">
        <v>2276</v>
      </c>
      <c r="B64" s="236"/>
      <c r="C64" s="236" t="s">
        <v>1642</v>
      </c>
      <c r="D64" s="236" t="s">
        <v>1643</v>
      </c>
      <c r="E64" s="236">
        <v>2192315.38</v>
      </c>
      <c r="F64" s="236">
        <v>1164.6</v>
      </c>
      <c r="G64" s="236"/>
      <c r="H64" s="235">
        <v>0</v>
      </c>
      <c r="I64" s="235">
        <v>0</v>
      </c>
      <c r="J64" s="235">
        <v>0</v>
      </c>
      <c r="K64" s="235">
        <v>0</v>
      </c>
      <c r="L64" s="235">
        <v>0</v>
      </c>
      <c r="M64" s="235">
        <v>0</v>
      </c>
      <c r="N64" s="235">
        <v>0</v>
      </c>
      <c r="O64" s="235">
        <v>0</v>
      </c>
      <c r="P64" s="235">
        <v>0</v>
      </c>
      <c r="Q64" s="235">
        <v>0</v>
      </c>
      <c r="R64" s="235">
        <v>0</v>
      </c>
      <c r="S64" s="236">
        <v>0</v>
      </c>
      <c r="T64" s="236">
        <v>0</v>
      </c>
      <c r="U64" s="236">
        <f t="shared" si="1"/>
        <v>2193479.98</v>
      </c>
      <c r="V64" s="235"/>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row>
    <row r="65" spans="1:66" s="237" customFormat="1" ht="12.75" hidden="1" outlineLevel="1">
      <c r="A65" s="235" t="s">
        <v>90</v>
      </c>
      <c r="B65" s="236"/>
      <c r="C65" s="236" t="s">
        <v>91</v>
      </c>
      <c r="D65" s="236" t="s">
        <v>92</v>
      </c>
      <c r="E65" s="236">
        <v>-3462000</v>
      </c>
      <c r="F65" s="236">
        <v>0</v>
      </c>
      <c r="G65" s="236"/>
      <c r="H65" s="235">
        <v>0</v>
      </c>
      <c r="I65" s="235">
        <v>0</v>
      </c>
      <c r="J65" s="235">
        <v>0</v>
      </c>
      <c r="K65" s="235">
        <v>0</v>
      </c>
      <c r="L65" s="235">
        <v>0</v>
      </c>
      <c r="M65" s="235">
        <v>0</v>
      </c>
      <c r="N65" s="235">
        <v>0</v>
      </c>
      <c r="O65" s="235">
        <v>0</v>
      </c>
      <c r="P65" s="235">
        <v>0</v>
      </c>
      <c r="Q65" s="235">
        <v>0</v>
      </c>
      <c r="R65" s="235">
        <v>0</v>
      </c>
      <c r="S65" s="236">
        <v>0</v>
      </c>
      <c r="T65" s="236">
        <v>0</v>
      </c>
      <c r="U65" s="236">
        <f t="shared" si="1"/>
        <v>-3462000</v>
      </c>
      <c r="V65" s="235"/>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row>
    <row r="66" spans="1:66" s="213" customFormat="1" ht="12.75" customHeight="1" collapsed="1">
      <c r="A66" s="204" t="s">
        <v>2277</v>
      </c>
      <c r="B66" s="204"/>
      <c r="C66" s="205" t="s">
        <v>1253</v>
      </c>
      <c r="D66" s="206"/>
      <c r="E66" s="101">
        <v>4952777.52</v>
      </c>
      <c r="F66" s="101">
        <v>150768.48</v>
      </c>
      <c r="G66" s="101">
        <v>0</v>
      </c>
      <c r="H66" s="100">
        <v>0</v>
      </c>
      <c r="I66" s="100">
        <v>0</v>
      </c>
      <c r="J66" s="100">
        <v>0</v>
      </c>
      <c r="K66" s="100">
        <v>0</v>
      </c>
      <c r="L66" s="100">
        <v>0</v>
      </c>
      <c r="M66" s="100">
        <v>0</v>
      </c>
      <c r="N66" s="100">
        <v>0</v>
      </c>
      <c r="O66" s="100">
        <v>0</v>
      </c>
      <c r="P66" s="100">
        <v>0</v>
      </c>
      <c r="Q66" s="100">
        <v>0</v>
      </c>
      <c r="R66" s="100">
        <v>0</v>
      </c>
      <c r="S66" s="101">
        <v>0</v>
      </c>
      <c r="T66" s="101">
        <v>0</v>
      </c>
      <c r="U66" s="101">
        <f>E66+F66+G66+S66+T66</f>
        <v>5103546</v>
      </c>
      <c r="V66" s="205"/>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row>
    <row r="67" spans="1:66" s="260" customFormat="1" ht="12.75" customHeight="1">
      <c r="A67" s="258" t="s">
        <v>1198</v>
      </c>
      <c r="B67" s="208"/>
      <c r="C67" s="209" t="s">
        <v>1254</v>
      </c>
      <c r="D67" s="73"/>
      <c r="E67" s="103">
        <f>E53-E66</f>
        <v>53070554.61999999</v>
      </c>
      <c r="F67" s="103">
        <f>F53-F66</f>
        <v>5201094.109999999</v>
      </c>
      <c r="G67" s="103">
        <f>G53-G66</f>
        <v>0</v>
      </c>
      <c r="H67" s="259">
        <f aca="true" t="shared" si="2" ref="H67:R67">H53-H66</f>
        <v>0</v>
      </c>
      <c r="I67" s="259">
        <f t="shared" si="2"/>
        <v>0</v>
      </c>
      <c r="J67" s="259">
        <f t="shared" si="2"/>
        <v>0</v>
      </c>
      <c r="K67" s="259">
        <f t="shared" si="2"/>
        <v>0</v>
      </c>
      <c r="L67" s="259">
        <f t="shared" si="2"/>
        <v>0</v>
      </c>
      <c r="M67" s="259">
        <f t="shared" si="2"/>
        <v>0</v>
      </c>
      <c r="N67" s="259">
        <f t="shared" si="2"/>
        <v>0</v>
      </c>
      <c r="O67" s="259">
        <f t="shared" si="2"/>
        <v>0</v>
      </c>
      <c r="P67" s="259">
        <f t="shared" si="2"/>
        <v>0</v>
      </c>
      <c r="Q67" s="259">
        <f t="shared" si="2"/>
        <v>0</v>
      </c>
      <c r="R67" s="259">
        <f t="shared" si="2"/>
        <v>0</v>
      </c>
      <c r="S67" s="103">
        <f>S53-S66</f>
        <v>0</v>
      </c>
      <c r="T67" s="103">
        <f>T53-T66</f>
        <v>0</v>
      </c>
      <c r="U67" s="103">
        <f>U53-U66</f>
        <v>58271648.72999999</v>
      </c>
      <c r="V67" s="232"/>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row>
    <row r="68" spans="1:66" s="213" customFormat="1" ht="12.75" customHeight="1">
      <c r="A68" s="204"/>
      <c r="B68" s="204"/>
      <c r="C68" s="205"/>
      <c r="D68" s="206"/>
      <c r="E68" s="101"/>
      <c r="F68" s="101"/>
      <c r="G68" s="101"/>
      <c r="H68" s="100"/>
      <c r="I68" s="100"/>
      <c r="J68" s="100"/>
      <c r="K68" s="100"/>
      <c r="L68" s="100"/>
      <c r="M68" s="100"/>
      <c r="N68" s="100"/>
      <c r="O68" s="100"/>
      <c r="P68" s="100"/>
      <c r="Q68" s="100"/>
      <c r="R68" s="100"/>
      <c r="S68" s="101"/>
      <c r="T68" s="101"/>
      <c r="U68" s="101"/>
      <c r="V68" s="205"/>
      <c r="W68" s="221"/>
      <c r="X68" s="221"/>
      <c r="Y68" s="221"/>
      <c r="Z68" s="221"/>
      <c r="AA68" s="221"/>
      <c r="AB68" s="221"/>
      <c r="AC68" s="221"/>
      <c r="AD68" s="221"/>
      <c r="AE68" s="221"/>
      <c r="AF68" s="221"/>
      <c r="AG68" s="221"/>
      <c r="AH68" s="221"/>
      <c r="AI68" s="221"/>
      <c r="AJ68" s="221"/>
      <c r="AK68" s="221"/>
      <c r="AL68" s="221"/>
      <c r="AM68" s="221"/>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row>
    <row r="69" spans="1:66" s="237" customFormat="1" ht="12.75" hidden="1" outlineLevel="1">
      <c r="A69" s="235" t="s">
        <v>93</v>
      </c>
      <c r="B69" s="236"/>
      <c r="C69" s="236" t="s">
        <v>94</v>
      </c>
      <c r="D69" s="236" t="s">
        <v>95</v>
      </c>
      <c r="E69" s="261">
        <v>14925</v>
      </c>
      <c r="F69" s="261">
        <v>0</v>
      </c>
      <c r="G69" s="261"/>
      <c r="H69" s="262">
        <v>0</v>
      </c>
      <c r="I69" s="262">
        <v>0</v>
      </c>
      <c r="J69" s="262">
        <v>0</v>
      </c>
      <c r="K69" s="262">
        <v>0</v>
      </c>
      <c r="L69" s="262">
        <v>0</v>
      </c>
      <c r="M69" s="262">
        <v>0</v>
      </c>
      <c r="N69" s="262">
        <v>0</v>
      </c>
      <c r="O69" s="262">
        <v>0</v>
      </c>
      <c r="P69" s="262">
        <v>0</v>
      </c>
      <c r="Q69" s="262">
        <v>0</v>
      </c>
      <c r="R69" s="262">
        <v>0</v>
      </c>
      <c r="S69" s="261">
        <v>0</v>
      </c>
      <c r="T69" s="261">
        <v>0</v>
      </c>
      <c r="U69" s="261">
        <f aca="true" t="shared" si="3" ref="U69:U82">E69+F69+G69+S69+T69</f>
        <v>14925</v>
      </c>
      <c r="V69" s="235"/>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row>
    <row r="70" spans="1:66" s="237" customFormat="1" ht="12.75" hidden="1" outlineLevel="1">
      <c r="A70" s="235" t="s">
        <v>96</v>
      </c>
      <c r="B70" s="236"/>
      <c r="C70" s="236" t="s">
        <v>97</v>
      </c>
      <c r="D70" s="236" t="s">
        <v>98</v>
      </c>
      <c r="E70" s="261">
        <v>14818.5</v>
      </c>
      <c r="F70" s="261">
        <v>0</v>
      </c>
      <c r="G70" s="261"/>
      <c r="H70" s="262">
        <v>0</v>
      </c>
      <c r="I70" s="262">
        <v>0</v>
      </c>
      <c r="J70" s="262">
        <v>0</v>
      </c>
      <c r="K70" s="262">
        <v>0</v>
      </c>
      <c r="L70" s="262">
        <v>0</v>
      </c>
      <c r="M70" s="262">
        <v>0</v>
      </c>
      <c r="N70" s="262">
        <v>0</v>
      </c>
      <c r="O70" s="262">
        <v>0</v>
      </c>
      <c r="P70" s="262">
        <v>0</v>
      </c>
      <c r="Q70" s="262">
        <v>0</v>
      </c>
      <c r="R70" s="262">
        <v>0</v>
      </c>
      <c r="S70" s="261">
        <v>0</v>
      </c>
      <c r="T70" s="261">
        <v>0</v>
      </c>
      <c r="U70" s="261">
        <f t="shared" si="3"/>
        <v>14818.5</v>
      </c>
      <c r="V70" s="235"/>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row>
    <row r="71" spans="1:66" s="237" customFormat="1" ht="12.75" hidden="1" outlineLevel="1">
      <c r="A71" s="235" t="s">
        <v>99</v>
      </c>
      <c r="B71" s="236"/>
      <c r="C71" s="236" t="s">
        <v>100</v>
      </c>
      <c r="D71" s="236" t="s">
        <v>101</v>
      </c>
      <c r="E71" s="261">
        <v>120484.77</v>
      </c>
      <c r="F71" s="261">
        <v>0</v>
      </c>
      <c r="G71" s="261"/>
      <c r="H71" s="262">
        <v>0</v>
      </c>
      <c r="I71" s="262">
        <v>0</v>
      </c>
      <c r="J71" s="262">
        <v>0</v>
      </c>
      <c r="K71" s="262">
        <v>0</v>
      </c>
      <c r="L71" s="262">
        <v>0</v>
      </c>
      <c r="M71" s="262">
        <v>0</v>
      </c>
      <c r="N71" s="262">
        <v>0</v>
      </c>
      <c r="O71" s="262">
        <v>0</v>
      </c>
      <c r="P71" s="262">
        <v>0</v>
      </c>
      <c r="Q71" s="262">
        <v>0</v>
      </c>
      <c r="R71" s="262">
        <v>0</v>
      </c>
      <c r="S71" s="261">
        <v>0</v>
      </c>
      <c r="T71" s="261">
        <v>0</v>
      </c>
      <c r="U71" s="261">
        <f t="shared" si="3"/>
        <v>120484.77</v>
      </c>
      <c r="V71" s="235"/>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row>
    <row r="72" spans="1:66" s="213" customFormat="1" ht="12.75" customHeight="1" collapsed="1">
      <c r="A72" s="204" t="s">
        <v>102</v>
      </c>
      <c r="B72" s="204"/>
      <c r="C72" s="205" t="s">
        <v>1255</v>
      </c>
      <c r="D72" s="206"/>
      <c r="E72" s="101">
        <v>0</v>
      </c>
      <c r="F72" s="101">
        <v>0</v>
      </c>
      <c r="G72" s="101">
        <v>0</v>
      </c>
      <c r="H72" s="100">
        <v>0</v>
      </c>
      <c r="I72" s="100">
        <v>0</v>
      </c>
      <c r="J72" s="100">
        <v>0</v>
      </c>
      <c r="K72" s="100">
        <v>0</v>
      </c>
      <c r="L72" s="100">
        <v>0</v>
      </c>
      <c r="M72" s="100">
        <v>0</v>
      </c>
      <c r="N72" s="100">
        <v>0</v>
      </c>
      <c r="O72" s="100">
        <v>0</v>
      </c>
      <c r="P72" s="100">
        <v>0</v>
      </c>
      <c r="Q72" s="100">
        <v>0</v>
      </c>
      <c r="R72" s="100">
        <v>0</v>
      </c>
      <c r="S72" s="101">
        <v>0</v>
      </c>
      <c r="T72" s="101">
        <v>0</v>
      </c>
      <c r="U72" s="101">
        <f t="shared" si="3"/>
        <v>0</v>
      </c>
      <c r="V72" s="205"/>
      <c r="W72" s="221"/>
      <c r="X72" s="221"/>
      <c r="Y72" s="221"/>
      <c r="Z72" s="221"/>
      <c r="AA72" s="221"/>
      <c r="AB72" s="221"/>
      <c r="AC72" s="221"/>
      <c r="AD72" s="221"/>
      <c r="AE72" s="221"/>
      <c r="AF72" s="221"/>
      <c r="AG72" s="221"/>
      <c r="AH72" s="221"/>
      <c r="AI72" s="221"/>
      <c r="AJ72" s="221"/>
      <c r="AK72" s="221"/>
      <c r="AL72" s="221"/>
      <c r="AM72" s="221"/>
      <c r="AN72" s="221"/>
      <c r="AO72" s="221"/>
      <c r="AP72" s="221"/>
      <c r="AQ72" s="221"/>
      <c r="AR72" s="221"/>
      <c r="AS72" s="221"/>
      <c r="AT72" s="221"/>
      <c r="AU72" s="221"/>
      <c r="AV72" s="221"/>
      <c r="AW72" s="221"/>
      <c r="AX72" s="221"/>
      <c r="AY72" s="221"/>
      <c r="AZ72" s="221"/>
      <c r="BA72" s="221"/>
      <c r="BB72" s="221"/>
      <c r="BC72" s="221"/>
      <c r="BD72" s="221"/>
      <c r="BE72" s="221"/>
      <c r="BF72" s="221"/>
      <c r="BG72" s="221"/>
      <c r="BH72" s="221"/>
      <c r="BI72" s="221"/>
      <c r="BJ72" s="221"/>
      <c r="BK72" s="221"/>
      <c r="BL72" s="221"/>
      <c r="BM72" s="221"/>
      <c r="BN72" s="221"/>
    </row>
    <row r="73" spans="1:66" s="213" customFormat="1" ht="12.75" customHeight="1">
      <c r="A73" s="204" t="s">
        <v>103</v>
      </c>
      <c r="B73" s="204"/>
      <c r="C73" s="205" t="s">
        <v>1256</v>
      </c>
      <c r="D73" s="206"/>
      <c r="E73" s="101">
        <v>0</v>
      </c>
      <c r="F73" s="101">
        <v>0</v>
      </c>
      <c r="G73" s="101">
        <v>0</v>
      </c>
      <c r="H73" s="100">
        <v>0</v>
      </c>
      <c r="I73" s="100">
        <v>0</v>
      </c>
      <c r="J73" s="100">
        <v>0</v>
      </c>
      <c r="K73" s="100">
        <v>0</v>
      </c>
      <c r="L73" s="100">
        <v>0</v>
      </c>
      <c r="M73" s="100">
        <v>0</v>
      </c>
      <c r="N73" s="100">
        <v>0</v>
      </c>
      <c r="O73" s="100">
        <v>0</v>
      </c>
      <c r="P73" s="100">
        <v>0</v>
      </c>
      <c r="Q73" s="100">
        <v>0</v>
      </c>
      <c r="R73" s="100">
        <v>0</v>
      </c>
      <c r="S73" s="101">
        <v>0</v>
      </c>
      <c r="T73" s="101">
        <v>0</v>
      </c>
      <c r="U73" s="101">
        <f t="shared" si="3"/>
        <v>0</v>
      </c>
      <c r="V73" s="205"/>
      <c r="W73" s="221"/>
      <c r="X73" s="221"/>
      <c r="Y73" s="221"/>
      <c r="Z73" s="221"/>
      <c r="AA73" s="221"/>
      <c r="AB73" s="221"/>
      <c r="AC73" s="221"/>
      <c r="AD73" s="221"/>
      <c r="AE73" s="221"/>
      <c r="AF73" s="221"/>
      <c r="AG73" s="221"/>
      <c r="AH73" s="221"/>
      <c r="AI73" s="221"/>
      <c r="AJ73" s="221"/>
      <c r="AK73" s="221"/>
      <c r="AL73" s="221"/>
      <c r="AM73" s="221"/>
      <c r="AN73" s="221"/>
      <c r="AO73" s="221"/>
      <c r="AP73" s="221"/>
      <c r="AQ73" s="221"/>
      <c r="AR73" s="221"/>
      <c r="AS73" s="221"/>
      <c r="AT73" s="221"/>
      <c r="AU73" s="221"/>
      <c r="AV73" s="221"/>
      <c r="AW73" s="221"/>
      <c r="AX73" s="221"/>
      <c r="AY73" s="221"/>
      <c r="AZ73" s="221"/>
      <c r="BA73" s="221"/>
      <c r="BB73" s="221"/>
      <c r="BC73" s="221"/>
      <c r="BD73" s="221"/>
      <c r="BE73" s="221"/>
      <c r="BF73" s="221"/>
      <c r="BG73" s="221"/>
      <c r="BH73" s="221"/>
      <c r="BI73" s="221"/>
      <c r="BJ73" s="221"/>
      <c r="BK73" s="221"/>
      <c r="BL73" s="221"/>
      <c r="BM73" s="221"/>
      <c r="BN73" s="221"/>
    </row>
    <row r="74" spans="1:66" s="213" customFormat="1" ht="12.75" customHeight="1">
      <c r="A74" s="204" t="s">
        <v>104</v>
      </c>
      <c r="B74" s="204"/>
      <c r="C74" s="205" t="s">
        <v>1257</v>
      </c>
      <c r="D74" s="206"/>
      <c r="E74" s="101">
        <v>0</v>
      </c>
      <c r="F74" s="101">
        <v>0</v>
      </c>
      <c r="G74" s="101">
        <v>0</v>
      </c>
      <c r="H74" s="100">
        <v>0</v>
      </c>
      <c r="I74" s="100">
        <v>0</v>
      </c>
      <c r="J74" s="100">
        <v>0</v>
      </c>
      <c r="K74" s="100">
        <v>0</v>
      </c>
      <c r="L74" s="100">
        <v>0</v>
      </c>
      <c r="M74" s="100">
        <v>0</v>
      </c>
      <c r="N74" s="100">
        <v>0</v>
      </c>
      <c r="O74" s="100">
        <v>0</v>
      </c>
      <c r="P74" s="100">
        <v>0</v>
      </c>
      <c r="Q74" s="100">
        <v>0</v>
      </c>
      <c r="R74" s="100">
        <v>0</v>
      </c>
      <c r="S74" s="101">
        <v>0</v>
      </c>
      <c r="T74" s="101">
        <v>0</v>
      </c>
      <c r="U74" s="101">
        <f t="shared" si="3"/>
        <v>0</v>
      </c>
      <c r="V74" s="205"/>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row>
    <row r="75" spans="1:66" s="237" customFormat="1" ht="12.75" hidden="1" outlineLevel="1">
      <c r="A75" s="235" t="s">
        <v>105</v>
      </c>
      <c r="B75" s="236"/>
      <c r="C75" s="236" t="s">
        <v>106</v>
      </c>
      <c r="D75" s="236" t="s">
        <v>107</v>
      </c>
      <c r="E75" s="261">
        <v>1175</v>
      </c>
      <c r="F75" s="261">
        <v>0</v>
      </c>
      <c r="G75" s="261"/>
      <c r="H75" s="262">
        <v>0</v>
      </c>
      <c r="I75" s="262">
        <v>0</v>
      </c>
      <c r="J75" s="262">
        <v>0</v>
      </c>
      <c r="K75" s="262">
        <v>0</v>
      </c>
      <c r="L75" s="262">
        <v>0</v>
      </c>
      <c r="M75" s="262">
        <v>0</v>
      </c>
      <c r="N75" s="262">
        <v>0</v>
      </c>
      <c r="O75" s="262">
        <v>0</v>
      </c>
      <c r="P75" s="262">
        <v>0</v>
      </c>
      <c r="Q75" s="262">
        <v>0</v>
      </c>
      <c r="R75" s="262">
        <v>0</v>
      </c>
      <c r="S75" s="261">
        <v>0</v>
      </c>
      <c r="T75" s="261">
        <v>0</v>
      </c>
      <c r="U75" s="261">
        <f t="shared" si="3"/>
        <v>1175</v>
      </c>
      <c r="V75" s="235"/>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row>
    <row r="76" spans="1:66" s="237" customFormat="1" ht="12.75" hidden="1" outlineLevel="1">
      <c r="A76" s="235" t="s">
        <v>2281</v>
      </c>
      <c r="B76" s="236"/>
      <c r="C76" s="236" t="s">
        <v>1644</v>
      </c>
      <c r="D76" s="236" t="s">
        <v>1645</v>
      </c>
      <c r="E76" s="261">
        <v>-1605.45</v>
      </c>
      <c r="F76" s="261">
        <v>9934.5</v>
      </c>
      <c r="G76" s="261"/>
      <c r="H76" s="262">
        <v>0</v>
      </c>
      <c r="I76" s="262">
        <v>0</v>
      </c>
      <c r="J76" s="262">
        <v>0</v>
      </c>
      <c r="K76" s="262">
        <v>0</v>
      </c>
      <c r="L76" s="262">
        <v>0</v>
      </c>
      <c r="M76" s="262">
        <v>0</v>
      </c>
      <c r="N76" s="262">
        <v>0</v>
      </c>
      <c r="O76" s="262">
        <v>0</v>
      </c>
      <c r="P76" s="262">
        <v>0</v>
      </c>
      <c r="Q76" s="262">
        <v>0</v>
      </c>
      <c r="R76" s="262">
        <v>0</v>
      </c>
      <c r="S76" s="261">
        <v>0</v>
      </c>
      <c r="T76" s="261">
        <v>0</v>
      </c>
      <c r="U76" s="261">
        <f t="shared" si="3"/>
        <v>8329.05</v>
      </c>
      <c r="V76" s="235"/>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row>
    <row r="77" spans="1:66" s="237" customFormat="1" ht="12.75" hidden="1" outlineLevel="1">
      <c r="A77" s="235" t="s">
        <v>108</v>
      </c>
      <c r="B77" s="236"/>
      <c r="C77" s="236" t="s">
        <v>109</v>
      </c>
      <c r="D77" s="236" t="s">
        <v>110</v>
      </c>
      <c r="E77" s="261">
        <v>0</v>
      </c>
      <c r="F77" s="261">
        <v>2319.86</v>
      </c>
      <c r="G77" s="261"/>
      <c r="H77" s="262">
        <v>0</v>
      </c>
      <c r="I77" s="262">
        <v>0</v>
      </c>
      <c r="J77" s="262">
        <v>0</v>
      </c>
      <c r="K77" s="262">
        <v>0</v>
      </c>
      <c r="L77" s="262">
        <v>0</v>
      </c>
      <c r="M77" s="262">
        <v>0</v>
      </c>
      <c r="N77" s="262">
        <v>0</v>
      </c>
      <c r="O77" s="262">
        <v>0</v>
      </c>
      <c r="P77" s="262">
        <v>0</v>
      </c>
      <c r="Q77" s="262">
        <v>0</v>
      </c>
      <c r="R77" s="262">
        <v>0</v>
      </c>
      <c r="S77" s="261">
        <v>0</v>
      </c>
      <c r="T77" s="261">
        <v>0</v>
      </c>
      <c r="U77" s="261">
        <f t="shared" si="3"/>
        <v>2319.86</v>
      </c>
      <c r="V77" s="235"/>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row>
    <row r="78" spans="1:66" s="237" customFormat="1" ht="12.75" hidden="1" outlineLevel="1">
      <c r="A78" s="235" t="s">
        <v>111</v>
      </c>
      <c r="B78" s="236"/>
      <c r="C78" s="236" t="s">
        <v>112</v>
      </c>
      <c r="D78" s="236" t="s">
        <v>113</v>
      </c>
      <c r="E78" s="261">
        <v>0</v>
      </c>
      <c r="F78" s="261">
        <v>2710.72</v>
      </c>
      <c r="G78" s="261"/>
      <c r="H78" s="262">
        <v>0</v>
      </c>
      <c r="I78" s="262">
        <v>0</v>
      </c>
      <c r="J78" s="262">
        <v>0</v>
      </c>
      <c r="K78" s="262">
        <v>0</v>
      </c>
      <c r="L78" s="262">
        <v>0</v>
      </c>
      <c r="M78" s="262">
        <v>0</v>
      </c>
      <c r="N78" s="262">
        <v>0</v>
      </c>
      <c r="O78" s="262">
        <v>0</v>
      </c>
      <c r="P78" s="262">
        <v>0</v>
      </c>
      <c r="Q78" s="262">
        <v>0</v>
      </c>
      <c r="R78" s="262">
        <v>0</v>
      </c>
      <c r="S78" s="261">
        <v>0</v>
      </c>
      <c r="T78" s="261">
        <v>0</v>
      </c>
      <c r="U78" s="261">
        <f t="shared" si="3"/>
        <v>2710.72</v>
      </c>
      <c r="V78" s="235"/>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row>
    <row r="79" spans="1:66" s="237" customFormat="1" ht="12.75" hidden="1" outlineLevel="1">
      <c r="A79" s="235" t="s">
        <v>114</v>
      </c>
      <c r="B79" s="236"/>
      <c r="C79" s="236" t="s">
        <v>115</v>
      </c>
      <c r="D79" s="236" t="s">
        <v>116</v>
      </c>
      <c r="E79" s="261">
        <v>0</v>
      </c>
      <c r="F79" s="261">
        <v>4754.06</v>
      </c>
      <c r="G79" s="261"/>
      <c r="H79" s="262">
        <v>0</v>
      </c>
      <c r="I79" s="262">
        <v>0</v>
      </c>
      <c r="J79" s="262">
        <v>0</v>
      </c>
      <c r="K79" s="262">
        <v>0</v>
      </c>
      <c r="L79" s="262">
        <v>0</v>
      </c>
      <c r="M79" s="262">
        <v>0</v>
      </c>
      <c r="N79" s="262">
        <v>0</v>
      </c>
      <c r="O79" s="262">
        <v>0</v>
      </c>
      <c r="P79" s="262">
        <v>0</v>
      </c>
      <c r="Q79" s="262">
        <v>0</v>
      </c>
      <c r="R79" s="262">
        <v>0</v>
      </c>
      <c r="S79" s="261">
        <v>0</v>
      </c>
      <c r="T79" s="261">
        <v>0</v>
      </c>
      <c r="U79" s="261">
        <f t="shared" si="3"/>
        <v>4754.06</v>
      </c>
      <c r="V79" s="235"/>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row>
    <row r="80" spans="1:66" s="237" customFormat="1" ht="12.75" hidden="1" outlineLevel="1">
      <c r="A80" s="235" t="s">
        <v>117</v>
      </c>
      <c r="B80" s="236"/>
      <c r="C80" s="236" t="s">
        <v>118</v>
      </c>
      <c r="D80" s="236" t="s">
        <v>119</v>
      </c>
      <c r="E80" s="261">
        <v>300.26</v>
      </c>
      <c r="F80" s="261">
        <v>0</v>
      </c>
      <c r="G80" s="261"/>
      <c r="H80" s="262">
        <v>0</v>
      </c>
      <c r="I80" s="262">
        <v>0</v>
      </c>
      <c r="J80" s="262">
        <v>0</v>
      </c>
      <c r="K80" s="262">
        <v>0</v>
      </c>
      <c r="L80" s="262">
        <v>0</v>
      </c>
      <c r="M80" s="262">
        <v>0</v>
      </c>
      <c r="N80" s="262">
        <v>0</v>
      </c>
      <c r="O80" s="262">
        <v>0</v>
      </c>
      <c r="P80" s="262">
        <v>0</v>
      </c>
      <c r="Q80" s="262">
        <v>0</v>
      </c>
      <c r="R80" s="262">
        <v>0</v>
      </c>
      <c r="S80" s="261">
        <v>0</v>
      </c>
      <c r="T80" s="261">
        <v>0</v>
      </c>
      <c r="U80" s="261">
        <f t="shared" si="3"/>
        <v>300.26</v>
      </c>
      <c r="V80" s="235"/>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row>
    <row r="81" spans="1:66" s="237" customFormat="1" ht="12.75" hidden="1" outlineLevel="1">
      <c r="A81" s="235" t="s">
        <v>2283</v>
      </c>
      <c r="B81" s="236"/>
      <c r="C81" s="236" t="s">
        <v>1648</v>
      </c>
      <c r="D81" s="236" t="s">
        <v>1649</v>
      </c>
      <c r="E81" s="261">
        <v>617634.76</v>
      </c>
      <c r="F81" s="261">
        <v>59884.88</v>
      </c>
      <c r="G81" s="261"/>
      <c r="H81" s="262">
        <v>0</v>
      </c>
      <c r="I81" s="262">
        <v>0</v>
      </c>
      <c r="J81" s="262">
        <v>0</v>
      </c>
      <c r="K81" s="262">
        <v>0</v>
      </c>
      <c r="L81" s="262">
        <v>31958.74</v>
      </c>
      <c r="M81" s="262">
        <v>0</v>
      </c>
      <c r="N81" s="262">
        <v>0</v>
      </c>
      <c r="O81" s="262">
        <v>0</v>
      </c>
      <c r="P81" s="262">
        <v>0</v>
      </c>
      <c r="Q81" s="262">
        <v>0</v>
      </c>
      <c r="R81" s="262">
        <v>52775.47</v>
      </c>
      <c r="S81" s="261">
        <v>84734.21</v>
      </c>
      <c r="T81" s="261">
        <v>0</v>
      </c>
      <c r="U81" s="261">
        <f t="shared" si="3"/>
        <v>762253.85</v>
      </c>
      <c r="V81" s="235"/>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row>
    <row r="82" spans="1:66" s="237" customFormat="1" ht="12.75" hidden="1" outlineLevel="1">
      <c r="A82" s="235" t="s">
        <v>120</v>
      </c>
      <c r="B82" s="236"/>
      <c r="C82" s="236" t="s">
        <v>121</v>
      </c>
      <c r="D82" s="236" t="s">
        <v>122</v>
      </c>
      <c r="E82" s="261">
        <v>-407</v>
      </c>
      <c r="F82" s="261">
        <v>0</v>
      </c>
      <c r="G82" s="261"/>
      <c r="H82" s="262">
        <v>0</v>
      </c>
      <c r="I82" s="262">
        <v>0</v>
      </c>
      <c r="J82" s="262">
        <v>0</v>
      </c>
      <c r="K82" s="262">
        <v>0</v>
      </c>
      <c r="L82" s="262">
        <v>0</v>
      </c>
      <c r="M82" s="262">
        <v>0</v>
      </c>
      <c r="N82" s="262">
        <v>0</v>
      </c>
      <c r="O82" s="262">
        <v>0</v>
      </c>
      <c r="P82" s="262">
        <v>0</v>
      </c>
      <c r="Q82" s="262">
        <v>0</v>
      </c>
      <c r="R82" s="262">
        <v>0</v>
      </c>
      <c r="S82" s="261">
        <v>0</v>
      </c>
      <c r="T82" s="261">
        <v>0</v>
      </c>
      <c r="U82" s="261">
        <f t="shared" si="3"/>
        <v>-407</v>
      </c>
      <c r="V82" s="235"/>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row>
    <row r="83" spans="1:66" s="213" customFormat="1" ht="12.75" customHeight="1" collapsed="1">
      <c r="A83" s="204" t="s">
        <v>2284</v>
      </c>
      <c r="B83" s="204"/>
      <c r="C83" s="205" t="s">
        <v>1650</v>
      </c>
      <c r="D83" s="206"/>
      <c r="E83" s="101">
        <v>617097.57</v>
      </c>
      <c r="F83" s="101">
        <v>79604.02</v>
      </c>
      <c r="G83" s="101">
        <v>0</v>
      </c>
      <c r="H83" s="100">
        <v>0</v>
      </c>
      <c r="I83" s="100">
        <v>0</v>
      </c>
      <c r="J83" s="100">
        <v>0</v>
      </c>
      <c r="K83" s="100">
        <v>0</v>
      </c>
      <c r="L83" s="100">
        <v>31958.74</v>
      </c>
      <c r="M83" s="100">
        <v>0</v>
      </c>
      <c r="N83" s="100">
        <v>0</v>
      </c>
      <c r="O83" s="100">
        <v>0</v>
      </c>
      <c r="P83" s="100">
        <v>0</v>
      </c>
      <c r="Q83" s="100">
        <v>0</v>
      </c>
      <c r="R83" s="100">
        <v>52775.47</v>
      </c>
      <c r="S83" s="101">
        <v>84734.21</v>
      </c>
      <c r="T83" s="101">
        <v>0</v>
      </c>
      <c r="U83" s="101">
        <f>E83+F83+G83+S83+T83</f>
        <v>781435.7999999999</v>
      </c>
      <c r="V83" s="205"/>
      <c r="W83" s="221"/>
      <c r="X83" s="221"/>
      <c r="Y83" s="221"/>
      <c r="Z83" s="221"/>
      <c r="AA83" s="221"/>
      <c r="AB83" s="221"/>
      <c r="AC83" s="221"/>
      <c r="AD83" s="221"/>
      <c r="AE83" s="221"/>
      <c r="AF83" s="221"/>
      <c r="AG83" s="221"/>
      <c r="AH83" s="221"/>
      <c r="AI83" s="221"/>
      <c r="AJ83" s="221"/>
      <c r="AK83" s="221"/>
      <c r="AL83" s="221"/>
      <c r="AM83" s="221"/>
      <c r="AN83" s="221"/>
      <c r="AO83" s="221"/>
      <c r="AP83" s="221"/>
      <c r="AQ83" s="221"/>
      <c r="AR83" s="221"/>
      <c r="AS83" s="221"/>
      <c r="AT83" s="221"/>
      <c r="AU83" s="221"/>
      <c r="AV83" s="221"/>
      <c r="AW83" s="221"/>
      <c r="AX83" s="221"/>
      <c r="AY83" s="221"/>
      <c r="AZ83" s="221"/>
      <c r="BA83" s="221"/>
      <c r="BB83" s="221"/>
      <c r="BC83" s="221"/>
      <c r="BD83" s="221"/>
      <c r="BE83" s="221"/>
      <c r="BF83" s="221"/>
      <c r="BG83" s="221"/>
      <c r="BH83" s="221"/>
      <c r="BI83" s="221"/>
      <c r="BJ83" s="221"/>
      <c r="BK83" s="221"/>
      <c r="BL83" s="221"/>
      <c r="BM83" s="221"/>
      <c r="BN83" s="221"/>
    </row>
    <row r="84" spans="1:66" s="213" customFormat="1" ht="12.75" customHeight="1">
      <c r="A84" s="204"/>
      <c r="B84" s="204"/>
      <c r="C84" s="205" t="s">
        <v>1651</v>
      </c>
      <c r="D84" s="206"/>
      <c r="E84" s="101"/>
      <c r="F84" s="101"/>
      <c r="G84" s="101"/>
      <c r="H84" s="100"/>
      <c r="I84" s="100"/>
      <c r="J84" s="100"/>
      <c r="K84" s="100"/>
      <c r="L84" s="100"/>
      <c r="M84" s="100"/>
      <c r="N84" s="100"/>
      <c r="O84" s="100"/>
      <c r="P84" s="100"/>
      <c r="Q84" s="100"/>
      <c r="R84" s="100"/>
      <c r="S84" s="101"/>
      <c r="T84" s="101"/>
      <c r="U84" s="101"/>
      <c r="V84" s="205"/>
      <c r="W84" s="221"/>
      <c r="X84" s="221"/>
      <c r="Y84" s="221"/>
      <c r="Z84" s="221"/>
      <c r="AA84" s="221"/>
      <c r="AB84" s="221"/>
      <c r="AC84" s="221"/>
      <c r="AD84" s="221"/>
      <c r="AE84" s="221"/>
      <c r="AF84" s="221"/>
      <c r="AG84" s="221"/>
      <c r="AH84" s="221"/>
      <c r="AI84" s="221"/>
      <c r="AJ84" s="221"/>
      <c r="AK84" s="221"/>
      <c r="AL84" s="221"/>
      <c r="AM84" s="221"/>
      <c r="AN84" s="221"/>
      <c r="AO84" s="221"/>
      <c r="AP84" s="221"/>
      <c r="AQ84" s="221"/>
      <c r="AR84" s="221"/>
      <c r="AS84" s="221"/>
      <c r="AT84" s="221"/>
      <c r="AU84" s="221"/>
      <c r="AV84" s="221"/>
      <c r="AW84" s="221"/>
      <c r="AX84" s="221"/>
      <c r="AY84" s="221"/>
      <c r="AZ84" s="221"/>
      <c r="BA84" s="221"/>
      <c r="BB84" s="221"/>
      <c r="BC84" s="221"/>
      <c r="BD84" s="221"/>
      <c r="BE84" s="221"/>
      <c r="BF84" s="221"/>
      <c r="BG84" s="221"/>
      <c r="BH84" s="221"/>
      <c r="BI84" s="221"/>
      <c r="BJ84" s="221"/>
      <c r="BK84" s="221"/>
      <c r="BL84" s="221"/>
      <c r="BM84" s="221"/>
      <c r="BN84" s="221"/>
    </row>
    <row r="85" spans="1:66" s="213" customFormat="1" ht="12.75" customHeight="1">
      <c r="A85" s="204"/>
      <c r="B85" s="204"/>
      <c r="C85" s="205" t="s">
        <v>1652</v>
      </c>
      <c r="D85" s="206"/>
      <c r="E85" s="101">
        <v>0</v>
      </c>
      <c r="F85" s="101">
        <v>0</v>
      </c>
      <c r="G85" s="101">
        <v>0</v>
      </c>
      <c r="H85" s="100"/>
      <c r="I85" s="100"/>
      <c r="J85" s="100"/>
      <c r="K85" s="100"/>
      <c r="L85" s="100"/>
      <c r="M85" s="100"/>
      <c r="N85" s="100"/>
      <c r="O85" s="100"/>
      <c r="P85" s="100"/>
      <c r="Q85" s="100"/>
      <c r="R85" s="100"/>
      <c r="S85" s="101">
        <v>0</v>
      </c>
      <c r="T85" s="101">
        <v>0</v>
      </c>
      <c r="U85" s="101">
        <f aca="true" t="shared" si="4" ref="U85:U102">E85+F85+G85+S85+T85</f>
        <v>0</v>
      </c>
      <c r="V85" s="205"/>
      <c r="W85" s="221"/>
      <c r="X85" s="221"/>
      <c r="Y85" s="221"/>
      <c r="Z85" s="221"/>
      <c r="AA85" s="221"/>
      <c r="AB85" s="221"/>
      <c r="AC85" s="221"/>
      <c r="AD85" s="221"/>
      <c r="AE85" s="221"/>
      <c r="AF85" s="221"/>
      <c r="AG85" s="221"/>
      <c r="AH85" s="221"/>
      <c r="AI85" s="221"/>
      <c r="AJ85" s="221"/>
      <c r="AK85" s="221"/>
      <c r="AL85" s="221"/>
      <c r="AM85" s="221"/>
      <c r="AN85" s="221"/>
      <c r="AO85" s="221"/>
      <c r="AP85" s="221"/>
      <c r="AQ85" s="221"/>
      <c r="AR85" s="221"/>
      <c r="AS85" s="221"/>
      <c r="AT85" s="221"/>
      <c r="AU85" s="221"/>
      <c r="AV85" s="221"/>
      <c r="AW85" s="221"/>
      <c r="AX85" s="221"/>
      <c r="AY85" s="221"/>
      <c r="AZ85" s="221"/>
      <c r="BA85" s="221"/>
      <c r="BB85" s="221"/>
      <c r="BC85" s="221"/>
      <c r="BD85" s="221"/>
      <c r="BE85" s="221"/>
      <c r="BF85" s="221"/>
      <c r="BG85" s="221"/>
      <c r="BH85" s="221"/>
      <c r="BI85" s="221"/>
      <c r="BJ85" s="221"/>
      <c r="BK85" s="221"/>
      <c r="BL85" s="221"/>
      <c r="BM85" s="221"/>
      <c r="BN85" s="221"/>
    </row>
    <row r="86" spans="1:66" s="213" customFormat="1" ht="12.75" customHeight="1">
      <c r="A86" s="204"/>
      <c r="B86" s="204"/>
      <c r="C86" s="205" t="s">
        <v>1260</v>
      </c>
      <c r="D86" s="206"/>
      <c r="E86" s="101">
        <v>0</v>
      </c>
      <c r="F86" s="101">
        <v>0</v>
      </c>
      <c r="G86" s="101">
        <v>2672308.23</v>
      </c>
      <c r="H86" s="100"/>
      <c r="I86" s="100"/>
      <c r="J86" s="100"/>
      <c r="K86" s="100"/>
      <c r="L86" s="100"/>
      <c r="M86" s="100"/>
      <c r="N86" s="100"/>
      <c r="O86" s="100"/>
      <c r="P86" s="100"/>
      <c r="Q86" s="100"/>
      <c r="R86" s="100"/>
      <c r="S86" s="101">
        <v>0</v>
      </c>
      <c r="T86" s="101">
        <v>0</v>
      </c>
      <c r="U86" s="101">
        <f t="shared" si="4"/>
        <v>2672308.23</v>
      </c>
      <c r="V86" s="205"/>
      <c r="W86" s="221"/>
      <c r="X86" s="221"/>
      <c r="Y86" s="221"/>
      <c r="Z86" s="221"/>
      <c r="AA86" s="221"/>
      <c r="AB86" s="221"/>
      <c r="AC86" s="221"/>
      <c r="AD86" s="221"/>
      <c r="AE86" s="221"/>
      <c r="AF86" s="221"/>
      <c r="AG86" s="221"/>
      <c r="AH86" s="221"/>
      <c r="AI86" s="221"/>
      <c r="AJ86" s="221"/>
      <c r="AK86" s="221"/>
      <c r="AL86" s="221"/>
      <c r="AM86" s="221"/>
      <c r="AN86" s="221"/>
      <c r="AO86" s="221"/>
      <c r="AP86" s="221"/>
      <c r="AQ86" s="221"/>
      <c r="AR86" s="221"/>
      <c r="AS86" s="221"/>
      <c r="AT86" s="221"/>
      <c r="AU86" s="221"/>
      <c r="AV86" s="221"/>
      <c r="AW86" s="221"/>
      <c r="AX86" s="221"/>
      <c r="AY86" s="221"/>
      <c r="AZ86" s="221"/>
      <c r="BA86" s="221"/>
      <c r="BB86" s="221"/>
      <c r="BC86" s="221"/>
      <c r="BD86" s="221"/>
      <c r="BE86" s="221"/>
      <c r="BF86" s="221"/>
      <c r="BG86" s="221"/>
      <c r="BH86" s="221"/>
      <c r="BI86" s="221"/>
      <c r="BJ86" s="221"/>
      <c r="BK86" s="221"/>
      <c r="BL86" s="221"/>
      <c r="BM86" s="221"/>
      <c r="BN86" s="221"/>
    </row>
    <row r="87" spans="1:66" s="213" customFormat="1" ht="12.75" customHeight="1">
      <c r="A87" s="204"/>
      <c r="B87" s="204"/>
      <c r="C87" s="205" t="s">
        <v>1261</v>
      </c>
      <c r="D87" s="206"/>
      <c r="E87" s="101">
        <v>0</v>
      </c>
      <c r="F87" s="101">
        <v>0</v>
      </c>
      <c r="G87" s="101">
        <v>6535843.7</v>
      </c>
      <c r="H87" s="100"/>
      <c r="I87" s="100"/>
      <c r="J87" s="100"/>
      <c r="K87" s="100"/>
      <c r="L87" s="100"/>
      <c r="M87" s="100"/>
      <c r="N87" s="100"/>
      <c r="O87" s="100"/>
      <c r="P87" s="100"/>
      <c r="Q87" s="100"/>
      <c r="R87" s="100"/>
      <c r="S87" s="101">
        <v>0</v>
      </c>
      <c r="T87" s="101">
        <v>0</v>
      </c>
      <c r="U87" s="101">
        <f t="shared" si="4"/>
        <v>6535843.7</v>
      </c>
      <c r="V87" s="205"/>
      <c r="W87" s="221"/>
      <c r="X87" s="221"/>
      <c r="Y87" s="221"/>
      <c r="Z87" s="221"/>
      <c r="AA87" s="221"/>
      <c r="AB87" s="221"/>
      <c r="AC87" s="221"/>
      <c r="AD87" s="221"/>
      <c r="AE87" s="221"/>
      <c r="AF87" s="221"/>
      <c r="AG87" s="221"/>
      <c r="AH87" s="221"/>
      <c r="AI87" s="221"/>
      <c r="AJ87" s="221"/>
      <c r="AK87" s="221"/>
      <c r="AL87" s="221"/>
      <c r="AM87" s="221"/>
      <c r="AN87" s="221"/>
      <c r="AO87" s="221"/>
      <c r="AP87" s="221"/>
      <c r="AQ87" s="221"/>
      <c r="AR87" s="221"/>
      <c r="AS87" s="221"/>
      <c r="AT87" s="221"/>
      <c r="AU87" s="221"/>
      <c r="AV87" s="221"/>
      <c r="AW87" s="221"/>
      <c r="AX87" s="221"/>
      <c r="AY87" s="221"/>
      <c r="AZ87" s="221"/>
      <c r="BA87" s="221"/>
      <c r="BB87" s="221"/>
      <c r="BC87" s="221"/>
      <c r="BD87" s="221"/>
      <c r="BE87" s="221"/>
      <c r="BF87" s="221"/>
      <c r="BG87" s="221"/>
      <c r="BH87" s="221"/>
      <c r="BI87" s="221"/>
      <c r="BJ87" s="221"/>
      <c r="BK87" s="221"/>
      <c r="BL87" s="221"/>
      <c r="BM87" s="221"/>
      <c r="BN87" s="221"/>
    </row>
    <row r="88" spans="1:66" s="213" customFormat="1" ht="12.75" customHeight="1" collapsed="1">
      <c r="A88" s="204" t="s">
        <v>2285</v>
      </c>
      <c r="B88" s="204"/>
      <c r="C88" s="205" t="s">
        <v>1653</v>
      </c>
      <c r="D88" s="206"/>
      <c r="E88" s="101">
        <v>150228.27</v>
      </c>
      <c r="F88" s="101">
        <v>0</v>
      </c>
      <c r="G88" s="101">
        <v>0</v>
      </c>
      <c r="H88" s="100">
        <v>0</v>
      </c>
      <c r="I88" s="100">
        <v>0</v>
      </c>
      <c r="J88" s="100">
        <v>0</v>
      </c>
      <c r="K88" s="100">
        <v>0</v>
      </c>
      <c r="L88" s="100">
        <v>0</v>
      </c>
      <c r="M88" s="100">
        <v>0</v>
      </c>
      <c r="N88" s="100">
        <v>0</v>
      </c>
      <c r="O88" s="100">
        <v>0</v>
      </c>
      <c r="P88" s="100">
        <v>0</v>
      </c>
      <c r="Q88" s="100">
        <v>0</v>
      </c>
      <c r="R88" s="100">
        <v>0</v>
      </c>
      <c r="S88" s="101">
        <v>0</v>
      </c>
      <c r="T88" s="101">
        <v>0</v>
      </c>
      <c r="U88" s="101">
        <f t="shared" si="4"/>
        <v>150228.27</v>
      </c>
      <c r="V88" s="205"/>
      <c r="W88" s="221"/>
      <c r="X88" s="221"/>
      <c r="Y88" s="221"/>
      <c r="Z88" s="221"/>
      <c r="AA88" s="221"/>
      <c r="AB88" s="221"/>
      <c r="AC88" s="221"/>
      <c r="AD88" s="221"/>
      <c r="AE88" s="221"/>
      <c r="AF88" s="221"/>
      <c r="AG88" s="221"/>
      <c r="AH88" s="221"/>
      <c r="AI88" s="221"/>
      <c r="AJ88" s="221"/>
      <c r="AK88" s="221"/>
      <c r="AL88" s="221"/>
      <c r="AM88" s="221"/>
      <c r="AN88" s="221"/>
      <c r="AO88" s="221"/>
      <c r="AP88" s="221"/>
      <c r="AQ88" s="221"/>
      <c r="AR88" s="221"/>
      <c r="AS88" s="221"/>
      <c r="AT88" s="221"/>
      <c r="AU88" s="221"/>
      <c r="AV88" s="221"/>
      <c r="AW88" s="221"/>
      <c r="AX88" s="221"/>
      <c r="AY88" s="221"/>
      <c r="AZ88" s="221"/>
      <c r="BA88" s="221"/>
      <c r="BB88" s="221"/>
      <c r="BC88" s="221"/>
      <c r="BD88" s="221"/>
      <c r="BE88" s="221"/>
      <c r="BF88" s="221"/>
      <c r="BG88" s="221"/>
      <c r="BH88" s="221"/>
      <c r="BI88" s="221"/>
      <c r="BJ88" s="221"/>
      <c r="BK88" s="221"/>
      <c r="BL88" s="221"/>
      <c r="BM88" s="221"/>
      <c r="BN88" s="221"/>
    </row>
    <row r="89" spans="1:66" s="213" customFormat="1" ht="12.75" customHeight="1">
      <c r="A89" s="204"/>
      <c r="B89" s="204"/>
      <c r="C89" s="205" t="s">
        <v>1262</v>
      </c>
      <c r="D89" s="206"/>
      <c r="E89" s="101">
        <v>0</v>
      </c>
      <c r="F89" s="101">
        <v>0</v>
      </c>
      <c r="G89" s="101">
        <v>12810731.53</v>
      </c>
      <c r="H89" s="100"/>
      <c r="I89" s="100"/>
      <c r="J89" s="100"/>
      <c r="K89" s="100"/>
      <c r="L89" s="100"/>
      <c r="M89" s="100"/>
      <c r="N89" s="100"/>
      <c r="O89" s="100"/>
      <c r="P89" s="100"/>
      <c r="Q89" s="100"/>
      <c r="R89" s="100"/>
      <c r="S89" s="101">
        <v>0</v>
      </c>
      <c r="T89" s="101">
        <v>0</v>
      </c>
      <c r="U89" s="101">
        <f t="shared" si="4"/>
        <v>12810731.53</v>
      </c>
      <c r="V89" s="205"/>
      <c r="W89" s="221"/>
      <c r="X89" s="221"/>
      <c r="Y89" s="221"/>
      <c r="Z89" s="221"/>
      <c r="AA89" s="221"/>
      <c r="AB89" s="221"/>
      <c r="AC89" s="221"/>
      <c r="AD89" s="221"/>
      <c r="AE89" s="221"/>
      <c r="AF89" s="221"/>
      <c r="AG89" s="221"/>
      <c r="AH89" s="221"/>
      <c r="AI89" s="221"/>
      <c r="AJ89" s="221"/>
      <c r="AK89" s="221"/>
      <c r="AL89" s="221"/>
      <c r="AM89" s="221"/>
      <c r="AN89" s="221"/>
      <c r="AO89" s="221"/>
      <c r="AP89" s="221"/>
      <c r="AQ89" s="221"/>
      <c r="AR89" s="221"/>
      <c r="AS89" s="221"/>
      <c r="AT89" s="221"/>
      <c r="AU89" s="221"/>
      <c r="AV89" s="221"/>
      <c r="AW89" s="221"/>
      <c r="AX89" s="221"/>
      <c r="AY89" s="221"/>
      <c r="AZ89" s="221"/>
      <c r="BA89" s="221"/>
      <c r="BB89" s="221"/>
      <c r="BC89" s="221"/>
      <c r="BD89" s="221"/>
      <c r="BE89" s="221"/>
      <c r="BF89" s="221"/>
      <c r="BG89" s="221"/>
      <c r="BH89" s="221"/>
      <c r="BI89" s="221"/>
      <c r="BJ89" s="221"/>
      <c r="BK89" s="221"/>
      <c r="BL89" s="221"/>
      <c r="BM89" s="221"/>
      <c r="BN89" s="221"/>
    </row>
    <row r="90" spans="1:66" s="213" customFormat="1" ht="12.75" customHeight="1">
      <c r="A90" s="204" t="s">
        <v>2298</v>
      </c>
      <c r="B90" s="204"/>
      <c r="C90" s="205" t="s">
        <v>1263</v>
      </c>
      <c r="D90" s="206"/>
      <c r="E90" s="101">
        <v>0</v>
      </c>
      <c r="F90" s="101">
        <v>0</v>
      </c>
      <c r="G90" s="101">
        <v>0</v>
      </c>
      <c r="H90" s="100">
        <v>0</v>
      </c>
      <c r="I90" s="100">
        <v>0</v>
      </c>
      <c r="J90" s="100">
        <v>0</v>
      </c>
      <c r="K90" s="100">
        <v>0</v>
      </c>
      <c r="L90" s="100">
        <v>0</v>
      </c>
      <c r="M90" s="100">
        <v>0</v>
      </c>
      <c r="N90" s="100">
        <v>0</v>
      </c>
      <c r="O90" s="100">
        <v>0</v>
      </c>
      <c r="P90" s="100">
        <v>0</v>
      </c>
      <c r="Q90" s="100">
        <v>0</v>
      </c>
      <c r="R90" s="100">
        <v>0</v>
      </c>
      <c r="S90" s="101">
        <v>0</v>
      </c>
      <c r="T90" s="101">
        <v>0</v>
      </c>
      <c r="U90" s="101">
        <f t="shared" si="4"/>
        <v>0</v>
      </c>
      <c r="V90" s="205"/>
      <c r="W90" s="221"/>
      <c r="X90" s="221"/>
      <c r="Y90" s="221"/>
      <c r="Z90" s="221"/>
      <c r="AA90" s="221"/>
      <c r="AB90" s="221"/>
      <c r="AC90" s="221"/>
      <c r="AD90" s="221"/>
      <c r="AE90" s="221"/>
      <c r="AF90" s="221"/>
      <c r="AG90" s="221"/>
      <c r="AH90" s="221"/>
      <c r="AI90" s="221"/>
      <c r="AJ90" s="221"/>
      <c r="AK90" s="221"/>
      <c r="AL90" s="221"/>
      <c r="AM90" s="221"/>
      <c r="AN90" s="221"/>
      <c r="AO90" s="221"/>
      <c r="AP90" s="221"/>
      <c r="AQ90" s="221"/>
      <c r="AR90" s="221"/>
      <c r="AS90" s="221"/>
      <c r="AT90" s="221"/>
      <c r="AU90" s="221"/>
      <c r="AV90" s="221"/>
      <c r="AW90" s="221"/>
      <c r="AX90" s="221"/>
      <c r="AY90" s="221"/>
      <c r="AZ90" s="221"/>
      <c r="BA90" s="221"/>
      <c r="BB90" s="221"/>
      <c r="BC90" s="221"/>
      <c r="BD90" s="221"/>
      <c r="BE90" s="221"/>
      <c r="BF90" s="221"/>
      <c r="BG90" s="221"/>
      <c r="BH90" s="221"/>
      <c r="BI90" s="221"/>
      <c r="BJ90" s="221"/>
      <c r="BK90" s="221"/>
      <c r="BL90" s="221"/>
      <c r="BM90" s="221"/>
      <c r="BN90" s="221"/>
    </row>
    <row r="91" spans="1:66" s="237" customFormat="1" ht="12.75" hidden="1" outlineLevel="1">
      <c r="A91" s="235" t="s">
        <v>2299</v>
      </c>
      <c r="B91" s="236"/>
      <c r="C91" s="236" t="s">
        <v>1679</v>
      </c>
      <c r="D91" s="236" t="s">
        <v>1680</v>
      </c>
      <c r="E91" s="261">
        <v>67030.19</v>
      </c>
      <c r="F91" s="261">
        <v>25480</v>
      </c>
      <c r="G91" s="261"/>
      <c r="H91" s="262">
        <v>0</v>
      </c>
      <c r="I91" s="262">
        <v>0</v>
      </c>
      <c r="J91" s="262">
        <v>0</v>
      </c>
      <c r="K91" s="262">
        <v>0</v>
      </c>
      <c r="L91" s="262">
        <v>0</v>
      </c>
      <c r="M91" s="262">
        <v>0</v>
      </c>
      <c r="N91" s="262">
        <v>0</v>
      </c>
      <c r="O91" s="262">
        <v>0</v>
      </c>
      <c r="P91" s="262">
        <v>0</v>
      </c>
      <c r="Q91" s="262">
        <v>0</v>
      </c>
      <c r="R91" s="262">
        <v>0</v>
      </c>
      <c r="S91" s="261">
        <v>0</v>
      </c>
      <c r="T91" s="261">
        <v>0</v>
      </c>
      <c r="U91" s="261">
        <f t="shared" si="4"/>
        <v>92510.19</v>
      </c>
      <c r="V91" s="235"/>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row>
    <row r="92" spans="1:66" s="237" customFormat="1" ht="12.75" hidden="1" outlineLevel="1">
      <c r="A92" s="235" t="s">
        <v>2300</v>
      </c>
      <c r="B92" s="236"/>
      <c r="C92" s="236" t="s">
        <v>1681</v>
      </c>
      <c r="D92" s="236" t="s">
        <v>1682</v>
      </c>
      <c r="E92" s="261">
        <v>4234.26</v>
      </c>
      <c r="F92" s="261">
        <v>0</v>
      </c>
      <c r="G92" s="261"/>
      <c r="H92" s="262">
        <v>0</v>
      </c>
      <c r="I92" s="262">
        <v>0</v>
      </c>
      <c r="J92" s="262">
        <v>0</v>
      </c>
      <c r="K92" s="262">
        <v>8.34</v>
      </c>
      <c r="L92" s="262">
        <v>0</v>
      </c>
      <c r="M92" s="262">
        <v>0</v>
      </c>
      <c r="N92" s="262">
        <v>0</v>
      </c>
      <c r="O92" s="262">
        <v>28569.41</v>
      </c>
      <c r="P92" s="262">
        <v>0</v>
      </c>
      <c r="Q92" s="262">
        <v>0</v>
      </c>
      <c r="R92" s="262">
        <v>1229.25</v>
      </c>
      <c r="S92" s="261">
        <v>29807</v>
      </c>
      <c r="T92" s="261">
        <v>0</v>
      </c>
      <c r="U92" s="261">
        <f t="shared" si="4"/>
        <v>34041.26</v>
      </c>
      <c r="V92" s="235"/>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3"/>
      <c r="BA92" s="273"/>
      <c r="BB92" s="273"/>
      <c r="BC92" s="273"/>
      <c r="BD92" s="273"/>
      <c r="BE92" s="273"/>
      <c r="BF92" s="273"/>
      <c r="BG92" s="273"/>
      <c r="BH92" s="273"/>
      <c r="BI92" s="273"/>
      <c r="BJ92" s="273"/>
      <c r="BK92" s="273"/>
      <c r="BL92" s="273"/>
      <c r="BM92" s="273"/>
      <c r="BN92" s="273"/>
    </row>
    <row r="93" spans="1:66" s="237" customFormat="1" ht="12.75" hidden="1" outlineLevel="1">
      <c r="A93" s="235" t="s">
        <v>2301</v>
      </c>
      <c r="B93" s="236"/>
      <c r="C93" s="236" t="s">
        <v>1683</v>
      </c>
      <c r="D93" s="236" t="s">
        <v>1684</v>
      </c>
      <c r="E93" s="261">
        <v>10179.7</v>
      </c>
      <c r="F93" s="261">
        <v>0</v>
      </c>
      <c r="G93" s="261"/>
      <c r="H93" s="262">
        <v>0</v>
      </c>
      <c r="I93" s="262">
        <v>0</v>
      </c>
      <c r="J93" s="262">
        <v>0</v>
      </c>
      <c r="K93" s="262">
        <v>0</v>
      </c>
      <c r="L93" s="262">
        <v>0</v>
      </c>
      <c r="M93" s="262">
        <v>0</v>
      </c>
      <c r="N93" s="262">
        <v>0</v>
      </c>
      <c r="O93" s="262">
        <v>0</v>
      </c>
      <c r="P93" s="262">
        <v>0</v>
      </c>
      <c r="Q93" s="262">
        <v>0</v>
      </c>
      <c r="R93" s="262">
        <v>0</v>
      </c>
      <c r="S93" s="261">
        <v>0</v>
      </c>
      <c r="T93" s="261">
        <v>0</v>
      </c>
      <c r="U93" s="261">
        <f t="shared" si="4"/>
        <v>10179.7</v>
      </c>
      <c r="V93" s="235"/>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3"/>
      <c r="BA93" s="273"/>
      <c r="BB93" s="273"/>
      <c r="BC93" s="273"/>
      <c r="BD93" s="273"/>
      <c r="BE93" s="273"/>
      <c r="BF93" s="273"/>
      <c r="BG93" s="273"/>
      <c r="BH93" s="273"/>
      <c r="BI93" s="273"/>
      <c r="BJ93" s="273"/>
      <c r="BK93" s="273"/>
      <c r="BL93" s="273"/>
      <c r="BM93" s="273"/>
      <c r="BN93" s="273"/>
    </row>
    <row r="94" spans="1:66" s="237" customFormat="1" ht="12.75" hidden="1" outlineLevel="1">
      <c r="A94" s="235" t="s">
        <v>2302</v>
      </c>
      <c r="B94" s="236"/>
      <c r="C94" s="236" t="s">
        <v>1685</v>
      </c>
      <c r="D94" s="236" t="s">
        <v>1686</v>
      </c>
      <c r="E94" s="261">
        <v>728204.57</v>
      </c>
      <c r="F94" s="261">
        <v>163048.67</v>
      </c>
      <c r="G94" s="261"/>
      <c r="H94" s="262">
        <v>0</v>
      </c>
      <c r="I94" s="262">
        <v>1050</v>
      </c>
      <c r="J94" s="262">
        <v>0</v>
      </c>
      <c r="K94" s="262">
        <v>5866.58</v>
      </c>
      <c r="L94" s="262">
        <v>499.07</v>
      </c>
      <c r="M94" s="262">
        <v>0</v>
      </c>
      <c r="N94" s="262">
        <v>10</v>
      </c>
      <c r="O94" s="262">
        <v>97378.33</v>
      </c>
      <c r="P94" s="262">
        <v>0</v>
      </c>
      <c r="Q94" s="262">
        <v>125833.1</v>
      </c>
      <c r="R94" s="262">
        <v>9055.2</v>
      </c>
      <c r="S94" s="261">
        <v>239692.28</v>
      </c>
      <c r="T94" s="261">
        <v>0</v>
      </c>
      <c r="U94" s="261">
        <f t="shared" si="4"/>
        <v>1130945.52</v>
      </c>
      <c r="V94" s="235"/>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3"/>
      <c r="BA94" s="273"/>
      <c r="BB94" s="273"/>
      <c r="BC94" s="273"/>
      <c r="BD94" s="273"/>
      <c r="BE94" s="273"/>
      <c r="BF94" s="273"/>
      <c r="BG94" s="273"/>
      <c r="BH94" s="273"/>
      <c r="BI94" s="273"/>
      <c r="BJ94" s="273"/>
      <c r="BK94" s="273"/>
      <c r="BL94" s="273"/>
      <c r="BM94" s="273"/>
      <c r="BN94" s="273"/>
    </row>
    <row r="95" spans="1:66" s="237" customFormat="1" ht="12.75" hidden="1" outlineLevel="1">
      <c r="A95" s="235" t="s">
        <v>2303</v>
      </c>
      <c r="B95" s="236"/>
      <c r="C95" s="236" t="s">
        <v>1687</v>
      </c>
      <c r="D95" s="236" t="s">
        <v>1688</v>
      </c>
      <c r="E95" s="261">
        <v>0.32</v>
      </c>
      <c r="F95" s="261">
        <v>0</v>
      </c>
      <c r="G95" s="261"/>
      <c r="H95" s="262">
        <v>0</v>
      </c>
      <c r="I95" s="262">
        <v>0</v>
      </c>
      <c r="J95" s="262">
        <v>0</v>
      </c>
      <c r="K95" s="262">
        <v>0</v>
      </c>
      <c r="L95" s="262">
        <v>0</v>
      </c>
      <c r="M95" s="262">
        <v>0</v>
      </c>
      <c r="N95" s="262">
        <v>0</v>
      </c>
      <c r="O95" s="262">
        <v>0</v>
      </c>
      <c r="P95" s="262">
        <v>0</v>
      </c>
      <c r="Q95" s="262">
        <v>0</v>
      </c>
      <c r="R95" s="262">
        <v>0</v>
      </c>
      <c r="S95" s="261">
        <v>0</v>
      </c>
      <c r="T95" s="261">
        <v>0</v>
      </c>
      <c r="U95" s="261">
        <f t="shared" si="4"/>
        <v>0.32</v>
      </c>
      <c r="V95" s="235"/>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3"/>
      <c r="BA95" s="273"/>
      <c r="BB95" s="273"/>
      <c r="BC95" s="273"/>
      <c r="BD95" s="273"/>
      <c r="BE95" s="273"/>
      <c r="BF95" s="273"/>
      <c r="BG95" s="273"/>
      <c r="BH95" s="273"/>
      <c r="BI95" s="273"/>
      <c r="BJ95" s="273"/>
      <c r="BK95" s="273"/>
      <c r="BL95" s="273"/>
      <c r="BM95" s="273"/>
      <c r="BN95" s="273"/>
    </row>
    <row r="96" spans="1:66" s="237" customFormat="1" ht="12.75" hidden="1" outlineLevel="1">
      <c r="A96" s="235" t="s">
        <v>123</v>
      </c>
      <c r="B96" s="236"/>
      <c r="C96" s="236" t="s">
        <v>124</v>
      </c>
      <c r="D96" s="236" t="s">
        <v>125</v>
      </c>
      <c r="E96" s="261">
        <v>0</v>
      </c>
      <c r="F96" s="261">
        <v>0</v>
      </c>
      <c r="G96" s="261"/>
      <c r="H96" s="262">
        <v>0</v>
      </c>
      <c r="I96" s="262">
        <v>0</v>
      </c>
      <c r="J96" s="262">
        <v>0</v>
      </c>
      <c r="K96" s="262">
        <v>0</v>
      </c>
      <c r="L96" s="262">
        <v>0</v>
      </c>
      <c r="M96" s="262">
        <v>0</v>
      </c>
      <c r="N96" s="262">
        <v>0</v>
      </c>
      <c r="O96" s="262">
        <v>0</v>
      </c>
      <c r="P96" s="262">
        <v>0</v>
      </c>
      <c r="Q96" s="262">
        <v>0</v>
      </c>
      <c r="R96" s="262">
        <v>6610.92</v>
      </c>
      <c r="S96" s="261">
        <v>6610.92</v>
      </c>
      <c r="T96" s="261">
        <v>0</v>
      </c>
      <c r="U96" s="261">
        <f t="shared" si="4"/>
        <v>6610.92</v>
      </c>
      <c r="V96" s="235"/>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3"/>
      <c r="BA96" s="273"/>
      <c r="BB96" s="273"/>
      <c r="BC96" s="273"/>
      <c r="BD96" s="273"/>
      <c r="BE96" s="273"/>
      <c r="BF96" s="273"/>
      <c r="BG96" s="273"/>
      <c r="BH96" s="273"/>
      <c r="BI96" s="273"/>
      <c r="BJ96" s="273"/>
      <c r="BK96" s="273"/>
      <c r="BL96" s="273"/>
      <c r="BM96" s="273"/>
      <c r="BN96" s="273"/>
    </row>
    <row r="97" spans="1:66" s="237" customFormat="1" ht="12.75" hidden="1" outlineLevel="1">
      <c r="A97" s="235" t="s">
        <v>126</v>
      </c>
      <c r="B97" s="236"/>
      <c r="C97" s="236" t="s">
        <v>127</v>
      </c>
      <c r="D97" s="236" t="s">
        <v>128</v>
      </c>
      <c r="E97" s="261">
        <v>93039.1</v>
      </c>
      <c r="F97" s="261">
        <v>0</v>
      </c>
      <c r="G97" s="261"/>
      <c r="H97" s="262">
        <v>0</v>
      </c>
      <c r="I97" s="262">
        <v>0</v>
      </c>
      <c r="J97" s="262">
        <v>0</v>
      </c>
      <c r="K97" s="262">
        <v>0</v>
      </c>
      <c r="L97" s="262">
        <v>0</v>
      </c>
      <c r="M97" s="262">
        <v>0</v>
      </c>
      <c r="N97" s="262">
        <v>0</v>
      </c>
      <c r="O97" s="262">
        <v>0</v>
      </c>
      <c r="P97" s="262">
        <v>0</v>
      </c>
      <c r="Q97" s="262">
        <v>0</v>
      </c>
      <c r="R97" s="262">
        <v>0</v>
      </c>
      <c r="S97" s="261">
        <v>0</v>
      </c>
      <c r="T97" s="261">
        <v>0</v>
      </c>
      <c r="U97" s="261">
        <f t="shared" si="4"/>
        <v>93039.1</v>
      </c>
      <c r="V97" s="235"/>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3"/>
      <c r="BA97" s="273"/>
      <c r="BB97" s="273"/>
      <c r="BC97" s="273"/>
      <c r="BD97" s="273"/>
      <c r="BE97" s="273"/>
      <c r="BF97" s="273"/>
      <c r="BG97" s="273"/>
      <c r="BH97" s="273"/>
      <c r="BI97" s="273"/>
      <c r="BJ97" s="273"/>
      <c r="BK97" s="273"/>
      <c r="BL97" s="273"/>
      <c r="BM97" s="273"/>
      <c r="BN97" s="273"/>
    </row>
    <row r="98" spans="1:66" s="237" customFormat="1" ht="12.75" hidden="1" outlineLevel="1">
      <c r="A98" s="235" t="s">
        <v>129</v>
      </c>
      <c r="B98" s="236"/>
      <c r="C98" s="236" t="s">
        <v>130</v>
      </c>
      <c r="D98" s="236" t="s">
        <v>131</v>
      </c>
      <c r="E98" s="261">
        <v>0</v>
      </c>
      <c r="F98" s="261">
        <v>6258.63</v>
      </c>
      <c r="G98" s="261"/>
      <c r="H98" s="262">
        <v>0</v>
      </c>
      <c r="I98" s="262">
        <v>0</v>
      </c>
      <c r="J98" s="262">
        <v>0</v>
      </c>
      <c r="K98" s="262">
        <v>0</v>
      </c>
      <c r="L98" s="262">
        <v>0</v>
      </c>
      <c r="M98" s="262">
        <v>0</v>
      </c>
      <c r="N98" s="262">
        <v>0</v>
      </c>
      <c r="O98" s="262">
        <v>0</v>
      </c>
      <c r="P98" s="262">
        <v>0</v>
      </c>
      <c r="Q98" s="262">
        <v>0</v>
      </c>
      <c r="R98" s="262">
        <v>0</v>
      </c>
      <c r="S98" s="261">
        <v>0</v>
      </c>
      <c r="T98" s="261">
        <v>0</v>
      </c>
      <c r="U98" s="261">
        <f t="shared" si="4"/>
        <v>6258.63</v>
      </c>
      <c r="V98" s="235"/>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273"/>
      <c r="BB98" s="273"/>
      <c r="BC98" s="273"/>
      <c r="BD98" s="273"/>
      <c r="BE98" s="273"/>
      <c r="BF98" s="273"/>
      <c r="BG98" s="273"/>
      <c r="BH98" s="273"/>
      <c r="BI98" s="273"/>
      <c r="BJ98" s="273"/>
      <c r="BK98" s="273"/>
      <c r="BL98" s="273"/>
      <c r="BM98" s="273"/>
      <c r="BN98" s="273"/>
    </row>
    <row r="99" spans="1:66" s="237" customFormat="1" ht="12.75" hidden="1" outlineLevel="1">
      <c r="A99" s="235" t="s">
        <v>132</v>
      </c>
      <c r="B99" s="236"/>
      <c r="C99" s="236" t="s">
        <v>133</v>
      </c>
      <c r="D99" s="236" t="s">
        <v>134</v>
      </c>
      <c r="E99" s="261">
        <v>11506.86</v>
      </c>
      <c r="F99" s="261">
        <v>0</v>
      </c>
      <c r="G99" s="261"/>
      <c r="H99" s="262">
        <v>0</v>
      </c>
      <c r="I99" s="262">
        <v>0</v>
      </c>
      <c r="J99" s="262">
        <v>0</v>
      </c>
      <c r="K99" s="262">
        <v>0</v>
      </c>
      <c r="L99" s="262">
        <v>0</v>
      </c>
      <c r="M99" s="262">
        <v>0</v>
      </c>
      <c r="N99" s="262">
        <v>0</v>
      </c>
      <c r="O99" s="262">
        <v>0</v>
      </c>
      <c r="P99" s="262">
        <v>0</v>
      </c>
      <c r="Q99" s="262">
        <v>0</v>
      </c>
      <c r="R99" s="262">
        <v>0</v>
      </c>
      <c r="S99" s="261">
        <v>0</v>
      </c>
      <c r="T99" s="261">
        <v>0</v>
      </c>
      <c r="U99" s="261">
        <f t="shared" si="4"/>
        <v>11506.86</v>
      </c>
      <c r="V99" s="235"/>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3"/>
      <c r="BA99" s="273"/>
      <c r="BB99" s="273"/>
      <c r="BC99" s="273"/>
      <c r="BD99" s="273"/>
      <c r="BE99" s="273"/>
      <c r="BF99" s="273"/>
      <c r="BG99" s="273"/>
      <c r="BH99" s="273"/>
      <c r="BI99" s="273"/>
      <c r="BJ99" s="273"/>
      <c r="BK99" s="273"/>
      <c r="BL99" s="273"/>
      <c r="BM99" s="273"/>
      <c r="BN99" s="273"/>
    </row>
    <row r="100" spans="1:66" s="237" customFormat="1" ht="12.75" hidden="1" outlineLevel="1">
      <c r="A100" s="235" t="s">
        <v>135</v>
      </c>
      <c r="B100" s="236"/>
      <c r="C100" s="236" t="s">
        <v>136</v>
      </c>
      <c r="D100" s="236" t="s">
        <v>137</v>
      </c>
      <c r="E100" s="261">
        <v>3204419.05</v>
      </c>
      <c r="F100" s="261">
        <v>0</v>
      </c>
      <c r="G100" s="261"/>
      <c r="H100" s="262">
        <v>0</v>
      </c>
      <c r="I100" s="262">
        <v>0</v>
      </c>
      <c r="J100" s="262">
        <v>0</v>
      </c>
      <c r="K100" s="262">
        <v>0</v>
      </c>
      <c r="L100" s="262">
        <v>0</v>
      </c>
      <c r="M100" s="262">
        <v>0</v>
      </c>
      <c r="N100" s="262">
        <v>0</v>
      </c>
      <c r="O100" s="262">
        <v>0</v>
      </c>
      <c r="P100" s="262">
        <v>0</v>
      </c>
      <c r="Q100" s="262">
        <v>0</v>
      </c>
      <c r="R100" s="262">
        <v>0</v>
      </c>
      <c r="S100" s="261">
        <v>0</v>
      </c>
      <c r="T100" s="261">
        <v>0</v>
      </c>
      <c r="U100" s="261">
        <f t="shared" si="4"/>
        <v>3204419.05</v>
      </c>
      <c r="V100" s="235"/>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3"/>
      <c r="BB100" s="273"/>
      <c r="BC100" s="273"/>
      <c r="BD100" s="273"/>
      <c r="BE100" s="273"/>
      <c r="BF100" s="273"/>
      <c r="BG100" s="273"/>
      <c r="BH100" s="273"/>
      <c r="BI100" s="273"/>
      <c r="BJ100" s="273"/>
      <c r="BK100" s="273"/>
      <c r="BL100" s="273"/>
      <c r="BM100" s="273"/>
      <c r="BN100" s="273"/>
    </row>
    <row r="101" spans="1:66" s="237" customFormat="1" ht="12.75" hidden="1" outlineLevel="1">
      <c r="A101" s="235" t="s">
        <v>138</v>
      </c>
      <c r="B101" s="236"/>
      <c r="C101" s="236" t="s">
        <v>139</v>
      </c>
      <c r="D101" s="236" t="s">
        <v>140</v>
      </c>
      <c r="E101" s="261">
        <v>-931698.79</v>
      </c>
      <c r="F101" s="261">
        <v>0</v>
      </c>
      <c r="G101" s="261"/>
      <c r="H101" s="262">
        <v>0</v>
      </c>
      <c r="I101" s="262">
        <v>0</v>
      </c>
      <c r="J101" s="262">
        <v>0</v>
      </c>
      <c r="K101" s="262">
        <v>0</v>
      </c>
      <c r="L101" s="262">
        <v>0</v>
      </c>
      <c r="M101" s="262">
        <v>0</v>
      </c>
      <c r="N101" s="262">
        <v>0</v>
      </c>
      <c r="O101" s="262">
        <v>0</v>
      </c>
      <c r="P101" s="262">
        <v>0</v>
      </c>
      <c r="Q101" s="262">
        <v>0</v>
      </c>
      <c r="R101" s="262">
        <v>0</v>
      </c>
      <c r="S101" s="261">
        <v>0</v>
      </c>
      <c r="T101" s="261">
        <v>0</v>
      </c>
      <c r="U101" s="261">
        <f t="shared" si="4"/>
        <v>-931698.79</v>
      </c>
      <c r="V101" s="235"/>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3"/>
      <c r="BA101" s="273"/>
      <c r="BB101" s="273"/>
      <c r="BC101" s="273"/>
      <c r="BD101" s="273"/>
      <c r="BE101" s="273"/>
      <c r="BF101" s="273"/>
      <c r="BG101" s="273"/>
      <c r="BH101" s="273"/>
      <c r="BI101" s="273"/>
      <c r="BJ101" s="273"/>
      <c r="BK101" s="273"/>
      <c r="BL101" s="273"/>
      <c r="BM101" s="273"/>
      <c r="BN101" s="273"/>
    </row>
    <row r="102" spans="1:66" s="237" customFormat="1" ht="12.75" hidden="1" outlineLevel="1">
      <c r="A102" s="235" t="s">
        <v>2305</v>
      </c>
      <c r="B102" s="236"/>
      <c r="C102" s="236" t="s">
        <v>1691</v>
      </c>
      <c r="D102" s="236" t="s">
        <v>1692</v>
      </c>
      <c r="E102" s="261">
        <v>674.8</v>
      </c>
      <c r="F102" s="261">
        <v>0</v>
      </c>
      <c r="G102" s="261"/>
      <c r="H102" s="262">
        <v>0</v>
      </c>
      <c r="I102" s="262">
        <v>0</v>
      </c>
      <c r="J102" s="262">
        <v>0</v>
      </c>
      <c r="K102" s="262">
        <v>0</v>
      </c>
      <c r="L102" s="262">
        <v>0</v>
      </c>
      <c r="M102" s="262">
        <v>0</v>
      </c>
      <c r="N102" s="262">
        <v>0</v>
      </c>
      <c r="O102" s="262">
        <v>0</v>
      </c>
      <c r="P102" s="262">
        <v>0</v>
      </c>
      <c r="Q102" s="262">
        <v>0</v>
      </c>
      <c r="R102" s="262">
        <v>0</v>
      </c>
      <c r="S102" s="261">
        <v>0</v>
      </c>
      <c r="T102" s="261">
        <v>0</v>
      </c>
      <c r="U102" s="261">
        <f t="shared" si="4"/>
        <v>674.8</v>
      </c>
      <c r="V102" s="235"/>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3"/>
      <c r="BA102" s="273"/>
      <c r="BB102" s="273"/>
      <c r="BC102" s="273"/>
      <c r="BD102" s="273"/>
      <c r="BE102" s="273"/>
      <c r="BF102" s="273"/>
      <c r="BG102" s="273"/>
      <c r="BH102" s="273"/>
      <c r="BI102" s="273"/>
      <c r="BJ102" s="273"/>
      <c r="BK102" s="273"/>
      <c r="BL102" s="273"/>
      <c r="BM102" s="273"/>
      <c r="BN102" s="273"/>
    </row>
    <row r="103" spans="1:66" s="213" customFormat="1" ht="12.75" customHeight="1" collapsed="1">
      <c r="A103" s="204" t="s">
        <v>2306</v>
      </c>
      <c r="B103" s="204"/>
      <c r="C103" s="205" t="s">
        <v>1264</v>
      </c>
      <c r="D103" s="206"/>
      <c r="E103" s="101">
        <v>3187590.06</v>
      </c>
      <c r="F103" s="101">
        <v>194787.3</v>
      </c>
      <c r="G103" s="101">
        <v>0</v>
      </c>
      <c r="H103" s="100">
        <v>0</v>
      </c>
      <c r="I103" s="100">
        <v>1050</v>
      </c>
      <c r="J103" s="100">
        <v>0</v>
      </c>
      <c r="K103" s="100">
        <v>5874.92</v>
      </c>
      <c r="L103" s="100">
        <v>499.07</v>
      </c>
      <c r="M103" s="100">
        <v>0</v>
      </c>
      <c r="N103" s="100">
        <v>10</v>
      </c>
      <c r="O103" s="100">
        <v>125947.74</v>
      </c>
      <c r="P103" s="100">
        <v>0</v>
      </c>
      <c r="Q103" s="100">
        <v>125833.1</v>
      </c>
      <c r="R103" s="100">
        <v>16895.37</v>
      </c>
      <c r="S103" s="101">
        <v>276110.2</v>
      </c>
      <c r="T103" s="101">
        <v>0</v>
      </c>
      <c r="U103" s="101">
        <f>E103+F103+G103+S103+T103</f>
        <v>3658487.56</v>
      </c>
      <c r="V103" s="205"/>
      <c r="W103" s="221"/>
      <c r="X103" s="221"/>
      <c r="Y103" s="221"/>
      <c r="Z103" s="221"/>
      <c r="AA103" s="221"/>
      <c r="AB103" s="221"/>
      <c r="AC103" s="221"/>
      <c r="AD103" s="221"/>
      <c r="AE103" s="221"/>
      <c r="AF103" s="221"/>
      <c r="AG103" s="221"/>
      <c r="AH103" s="221"/>
      <c r="AI103" s="221"/>
      <c r="AJ103" s="221"/>
      <c r="AK103" s="221"/>
      <c r="AL103" s="221"/>
      <c r="AM103" s="221"/>
      <c r="AN103" s="221"/>
      <c r="AO103" s="221"/>
      <c r="AP103" s="221"/>
      <c r="AQ103" s="221"/>
      <c r="AR103" s="221"/>
      <c r="AS103" s="221"/>
      <c r="AT103" s="221"/>
      <c r="AU103" s="221"/>
      <c r="AV103" s="221"/>
      <c r="AW103" s="221"/>
      <c r="AX103" s="221"/>
      <c r="AY103" s="221"/>
      <c r="AZ103" s="221"/>
      <c r="BA103" s="221"/>
      <c r="BB103" s="221"/>
      <c r="BC103" s="221"/>
      <c r="BD103" s="221"/>
      <c r="BE103" s="221"/>
      <c r="BF103" s="221"/>
      <c r="BG103" s="221"/>
      <c r="BH103" s="221"/>
      <c r="BI103" s="221"/>
      <c r="BJ103" s="221"/>
      <c r="BK103" s="221"/>
      <c r="BL103" s="221"/>
      <c r="BM103" s="221"/>
      <c r="BN103" s="221"/>
    </row>
    <row r="104" spans="1:66" s="213" customFormat="1" ht="12.75" customHeight="1">
      <c r="A104" s="258" t="s">
        <v>1198</v>
      </c>
      <c r="B104" s="208"/>
      <c r="C104" s="201" t="s">
        <v>1265</v>
      </c>
      <c r="D104" s="64"/>
      <c r="E104" s="103">
        <f aca="true" t="shared" si="5" ref="E104:U104">+E67+E88+E72+E73+E74+E83+E85+E86+E87+E89+E90+E103</f>
        <v>57025470.519999996</v>
      </c>
      <c r="F104" s="103">
        <f t="shared" si="5"/>
        <v>5475485.429999999</v>
      </c>
      <c r="G104" s="103">
        <f t="shared" si="5"/>
        <v>22018883.46</v>
      </c>
      <c r="H104" s="259">
        <f t="shared" si="5"/>
        <v>0</v>
      </c>
      <c r="I104" s="259">
        <f t="shared" si="5"/>
        <v>1050</v>
      </c>
      <c r="J104" s="259">
        <f t="shared" si="5"/>
        <v>0</v>
      </c>
      <c r="K104" s="259">
        <f t="shared" si="5"/>
        <v>5874.92</v>
      </c>
      <c r="L104" s="259">
        <f t="shared" si="5"/>
        <v>32457.81</v>
      </c>
      <c r="M104" s="259">
        <f t="shared" si="5"/>
        <v>0</v>
      </c>
      <c r="N104" s="259">
        <f t="shared" si="5"/>
        <v>10</v>
      </c>
      <c r="O104" s="259">
        <f t="shared" si="5"/>
        <v>125947.74</v>
      </c>
      <c r="P104" s="259">
        <f t="shared" si="5"/>
        <v>0</v>
      </c>
      <c r="Q104" s="259">
        <f t="shared" si="5"/>
        <v>125833.1</v>
      </c>
      <c r="R104" s="259">
        <f t="shared" si="5"/>
        <v>69670.84</v>
      </c>
      <c r="S104" s="103">
        <f t="shared" si="5"/>
        <v>360844.41000000003</v>
      </c>
      <c r="T104" s="103">
        <f t="shared" si="5"/>
        <v>0</v>
      </c>
      <c r="U104" s="103">
        <f t="shared" si="5"/>
        <v>84880683.82</v>
      </c>
      <c r="V104" s="256"/>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D104" s="221"/>
      <c r="BE104" s="221"/>
      <c r="BF104" s="221"/>
      <c r="BG104" s="221"/>
      <c r="BH104" s="221"/>
      <c r="BI104" s="221"/>
      <c r="BJ104" s="221"/>
      <c r="BK104" s="221"/>
      <c r="BL104" s="221"/>
      <c r="BM104" s="221"/>
      <c r="BN104" s="221"/>
    </row>
    <row r="105" spans="1:66" s="213" customFormat="1" ht="12.75" customHeight="1">
      <c r="A105" s="204"/>
      <c r="B105" s="204"/>
      <c r="C105" s="205"/>
      <c r="D105" s="206"/>
      <c r="E105" s="101"/>
      <c r="F105" s="101"/>
      <c r="G105" s="101"/>
      <c r="H105" s="100"/>
      <c r="I105" s="100"/>
      <c r="J105" s="100"/>
      <c r="K105" s="100"/>
      <c r="L105" s="100"/>
      <c r="M105" s="100"/>
      <c r="N105" s="100"/>
      <c r="O105" s="100"/>
      <c r="P105" s="100"/>
      <c r="Q105" s="100"/>
      <c r="R105" s="100"/>
      <c r="S105" s="101"/>
      <c r="T105" s="101"/>
      <c r="U105" s="101"/>
      <c r="V105" s="205"/>
      <c r="W105" s="221"/>
      <c r="X105" s="221"/>
      <c r="Y105" s="221"/>
      <c r="Z105" s="221"/>
      <c r="AA105" s="221"/>
      <c r="AB105" s="221"/>
      <c r="AC105" s="221"/>
      <c r="AD105" s="221"/>
      <c r="AE105" s="221"/>
      <c r="AF105" s="221"/>
      <c r="AG105" s="221"/>
      <c r="AH105" s="221"/>
      <c r="AI105" s="221"/>
      <c r="AJ105" s="221"/>
      <c r="AK105" s="221"/>
      <c r="AL105" s="221"/>
      <c r="AM105" s="221"/>
      <c r="AN105" s="221"/>
      <c r="AO105" s="221"/>
      <c r="AP105" s="221"/>
      <c r="AQ105" s="221"/>
      <c r="AR105" s="221"/>
      <c r="AS105" s="221"/>
      <c r="AT105" s="221"/>
      <c r="AU105" s="221"/>
      <c r="AV105" s="221"/>
      <c r="AW105" s="221"/>
      <c r="AX105" s="221"/>
      <c r="AY105" s="221"/>
      <c r="AZ105" s="221"/>
      <c r="BA105" s="221"/>
      <c r="BB105" s="221"/>
      <c r="BC105" s="221"/>
      <c r="BD105" s="221"/>
      <c r="BE105" s="221"/>
      <c r="BF105" s="221"/>
      <c r="BG105" s="221"/>
      <c r="BH105" s="221"/>
      <c r="BI105" s="221"/>
      <c r="BJ105" s="221"/>
      <c r="BK105" s="221"/>
      <c r="BL105" s="221"/>
      <c r="BM105" s="221"/>
      <c r="BN105" s="221"/>
    </row>
    <row r="106" spans="1:66" s="213" customFormat="1" ht="12.75" customHeight="1">
      <c r="A106" s="255"/>
      <c r="B106" s="208" t="s">
        <v>1266</v>
      </c>
      <c r="C106" s="209"/>
      <c r="D106" s="73"/>
      <c r="E106" s="101"/>
      <c r="F106" s="101"/>
      <c r="G106" s="101"/>
      <c r="H106" s="263"/>
      <c r="I106" s="263"/>
      <c r="J106" s="263"/>
      <c r="K106" s="263"/>
      <c r="L106" s="263"/>
      <c r="M106" s="263"/>
      <c r="N106" s="263"/>
      <c r="O106" s="263"/>
      <c r="P106" s="263"/>
      <c r="Q106" s="263"/>
      <c r="R106" s="263"/>
      <c r="S106" s="101"/>
      <c r="T106" s="101"/>
      <c r="U106" s="101"/>
      <c r="V106" s="256"/>
      <c r="W106" s="221"/>
      <c r="X106" s="221"/>
      <c r="Y106" s="221"/>
      <c r="Z106" s="221"/>
      <c r="AA106" s="221"/>
      <c r="AB106" s="221"/>
      <c r="AC106" s="221"/>
      <c r="AD106" s="221"/>
      <c r="AE106" s="221"/>
      <c r="AF106" s="221"/>
      <c r="AG106" s="221"/>
      <c r="AH106" s="221"/>
      <c r="AI106" s="221"/>
      <c r="AJ106" s="221"/>
      <c r="AK106" s="221"/>
      <c r="AL106" s="221"/>
      <c r="AM106" s="221"/>
      <c r="AN106" s="221"/>
      <c r="AO106" s="221"/>
      <c r="AP106" s="221"/>
      <c r="AQ106" s="221"/>
      <c r="AR106" s="221"/>
      <c r="AS106" s="221"/>
      <c r="AT106" s="221"/>
      <c r="AU106" s="221"/>
      <c r="AV106" s="221"/>
      <c r="AW106" s="221"/>
      <c r="AX106" s="221"/>
      <c r="AY106" s="221"/>
      <c r="AZ106" s="221"/>
      <c r="BA106" s="221"/>
      <c r="BB106" s="221"/>
      <c r="BC106" s="221"/>
      <c r="BD106" s="221"/>
      <c r="BE106" s="221"/>
      <c r="BF106" s="221"/>
      <c r="BG106" s="221"/>
      <c r="BH106" s="221"/>
      <c r="BI106" s="221"/>
      <c r="BJ106" s="221"/>
      <c r="BK106" s="221"/>
      <c r="BL106" s="221"/>
      <c r="BM106" s="221"/>
      <c r="BN106" s="221"/>
    </row>
    <row r="107" spans="1:66" s="237" customFormat="1" ht="12.75" hidden="1" outlineLevel="1">
      <c r="A107" s="235" t="s">
        <v>2307</v>
      </c>
      <c r="B107" s="236"/>
      <c r="C107" s="236" t="s">
        <v>1693</v>
      </c>
      <c r="D107" s="236" t="s">
        <v>1694</v>
      </c>
      <c r="E107" s="261">
        <v>20838198.42</v>
      </c>
      <c r="F107" s="261">
        <v>248724.88</v>
      </c>
      <c r="G107" s="261"/>
      <c r="H107" s="262">
        <v>0</v>
      </c>
      <c r="I107" s="262">
        <v>0</v>
      </c>
      <c r="J107" s="262">
        <v>0</v>
      </c>
      <c r="K107" s="262">
        <v>0</v>
      </c>
      <c r="L107" s="262">
        <v>0</v>
      </c>
      <c r="M107" s="262">
        <v>0</v>
      </c>
      <c r="N107" s="262">
        <v>0</v>
      </c>
      <c r="O107" s="262">
        <v>0</v>
      </c>
      <c r="P107" s="262">
        <v>0</v>
      </c>
      <c r="Q107" s="262">
        <v>0</v>
      </c>
      <c r="R107" s="262">
        <v>0</v>
      </c>
      <c r="S107" s="261">
        <v>0</v>
      </c>
      <c r="T107" s="261">
        <v>0</v>
      </c>
      <c r="U107" s="261">
        <f aca="true" t="shared" si="6" ref="U107:U119">E107+F107+G107+S107+T107</f>
        <v>21086923.3</v>
      </c>
      <c r="V107" s="235"/>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3"/>
      <c r="AV107" s="273"/>
      <c r="AW107" s="273"/>
      <c r="AX107" s="273"/>
      <c r="AY107" s="273"/>
      <c r="AZ107" s="273"/>
      <c r="BA107" s="273"/>
      <c r="BB107" s="273"/>
      <c r="BC107" s="273"/>
      <c r="BD107" s="273"/>
      <c r="BE107" s="273"/>
      <c r="BF107" s="273"/>
      <c r="BG107" s="273"/>
      <c r="BH107" s="273"/>
      <c r="BI107" s="273"/>
      <c r="BJ107" s="273"/>
      <c r="BK107" s="273"/>
      <c r="BL107" s="273"/>
      <c r="BM107" s="273"/>
      <c r="BN107" s="273"/>
    </row>
    <row r="108" spans="1:66" s="237" customFormat="1" ht="12.75" hidden="1" outlineLevel="1">
      <c r="A108" s="235" t="s">
        <v>2308</v>
      </c>
      <c r="B108" s="236"/>
      <c r="C108" s="236" t="s">
        <v>1695</v>
      </c>
      <c r="D108" s="236" t="s">
        <v>1696</v>
      </c>
      <c r="E108" s="261">
        <v>3868857.63</v>
      </c>
      <c r="F108" s="261">
        <v>141928.1</v>
      </c>
      <c r="G108" s="261"/>
      <c r="H108" s="262">
        <v>0</v>
      </c>
      <c r="I108" s="262">
        <v>0</v>
      </c>
      <c r="J108" s="262">
        <v>0</v>
      </c>
      <c r="K108" s="262">
        <v>0</v>
      </c>
      <c r="L108" s="262">
        <v>0</v>
      </c>
      <c r="M108" s="262">
        <v>0</v>
      </c>
      <c r="N108" s="262">
        <v>0</v>
      </c>
      <c r="O108" s="262">
        <v>0</v>
      </c>
      <c r="P108" s="262">
        <v>0</v>
      </c>
      <c r="Q108" s="262">
        <v>0</v>
      </c>
      <c r="R108" s="262">
        <v>0</v>
      </c>
      <c r="S108" s="261">
        <v>0</v>
      </c>
      <c r="T108" s="261">
        <v>0</v>
      </c>
      <c r="U108" s="261">
        <f t="shared" si="6"/>
        <v>4010785.73</v>
      </c>
      <c r="V108" s="235"/>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c r="BN108" s="273"/>
    </row>
    <row r="109" spans="1:66" s="237" customFormat="1" ht="12.75" hidden="1" outlineLevel="1">
      <c r="A109" s="235" t="s">
        <v>2309</v>
      </c>
      <c r="B109" s="236"/>
      <c r="C109" s="236" t="s">
        <v>1697</v>
      </c>
      <c r="D109" s="236" t="s">
        <v>1698</v>
      </c>
      <c r="E109" s="261">
        <v>7763950.25</v>
      </c>
      <c r="F109" s="261">
        <v>1004454.27</v>
      </c>
      <c r="G109" s="261"/>
      <c r="H109" s="262">
        <v>0</v>
      </c>
      <c r="I109" s="262">
        <v>0</v>
      </c>
      <c r="J109" s="262">
        <v>0</v>
      </c>
      <c r="K109" s="262">
        <v>0</v>
      </c>
      <c r="L109" s="262">
        <v>0</v>
      </c>
      <c r="M109" s="262">
        <v>0</v>
      </c>
      <c r="N109" s="262">
        <v>0</v>
      </c>
      <c r="O109" s="262">
        <v>0</v>
      </c>
      <c r="P109" s="262">
        <v>0</v>
      </c>
      <c r="Q109" s="262">
        <v>0</v>
      </c>
      <c r="R109" s="262">
        <v>0</v>
      </c>
      <c r="S109" s="261">
        <v>0</v>
      </c>
      <c r="T109" s="261">
        <v>0</v>
      </c>
      <c r="U109" s="261">
        <f t="shared" si="6"/>
        <v>8768404.52</v>
      </c>
      <c r="V109" s="235"/>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273"/>
      <c r="BE109" s="273"/>
      <c r="BF109" s="273"/>
      <c r="BG109" s="273"/>
      <c r="BH109" s="273"/>
      <c r="BI109" s="273"/>
      <c r="BJ109" s="273"/>
      <c r="BK109" s="273"/>
      <c r="BL109" s="273"/>
      <c r="BM109" s="273"/>
      <c r="BN109" s="273"/>
    </row>
    <row r="110" spans="1:66" s="237" customFormat="1" ht="12.75" hidden="1" outlineLevel="1">
      <c r="A110" s="235" t="s">
        <v>2310</v>
      </c>
      <c r="B110" s="236"/>
      <c r="C110" s="236" t="s">
        <v>1699</v>
      </c>
      <c r="D110" s="236" t="s">
        <v>1700</v>
      </c>
      <c r="E110" s="261">
        <v>2114410.3</v>
      </c>
      <c r="F110" s="261">
        <v>16150</v>
      </c>
      <c r="G110" s="261"/>
      <c r="H110" s="262">
        <v>0</v>
      </c>
      <c r="I110" s="262">
        <v>0</v>
      </c>
      <c r="J110" s="262">
        <v>0</v>
      </c>
      <c r="K110" s="262">
        <v>0</v>
      </c>
      <c r="L110" s="262">
        <v>0</v>
      </c>
      <c r="M110" s="262">
        <v>0</v>
      </c>
      <c r="N110" s="262">
        <v>0</v>
      </c>
      <c r="O110" s="262">
        <v>0</v>
      </c>
      <c r="P110" s="262">
        <v>0</v>
      </c>
      <c r="Q110" s="262">
        <v>0</v>
      </c>
      <c r="R110" s="262">
        <v>3660</v>
      </c>
      <c r="S110" s="261">
        <v>3660</v>
      </c>
      <c r="T110" s="261">
        <v>0</v>
      </c>
      <c r="U110" s="261">
        <f t="shared" si="6"/>
        <v>2134220.3</v>
      </c>
      <c r="V110" s="235"/>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273"/>
      <c r="BE110" s="273"/>
      <c r="BF110" s="273"/>
      <c r="BG110" s="273"/>
      <c r="BH110" s="273"/>
      <c r="BI110" s="273"/>
      <c r="BJ110" s="273"/>
      <c r="BK110" s="273"/>
      <c r="BL110" s="273"/>
      <c r="BM110" s="273"/>
      <c r="BN110" s="273"/>
    </row>
    <row r="111" spans="1:66" s="237" customFormat="1" ht="12.75" hidden="1" outlineLevel="1">
      <c r="A111" s="235" t="s">
        <v>2312</v>
      </c>
      <c r="B111" s="236"/>
      <c r="C111" s="236" t="s">
        <v>1703</v>
      </c>
      <c r="D111" s="236" t="s">
        <v>1704</v>
      </c>
      <c r="E111" s="261">
        <v>9377590.42</v>
      </c>
      <c r="F111" s="261">
        <v>853540.08</v>
      </c>
      <c r="G111" s="261"/>
      <c r="H111" s="262">
        <v>0</v>
      </c>
      <c r="I111" s="262">
        <v>130104.96</v>
      </c>
      <c r="J111" s="262">
        <v>27000</v>
      </c>
      <c r="K111" s="262">
        <v>0</v>
      </c>
      <c r="L111" s="262">
        <v>0</v>
      </c>
      <c r="M111" s="262">
        <v>0</v>
      </c>
      <c r="N111" s="262">
        <v>0</v>
      </c>
      <c r="O111" s="262">
        <v>83841.75</v>
      </c>
      <c r="P111" s="262">
        <v>0</v>
      </c>
      <c r="Q111" s="262">
        <v>118800</v>
      </c>
      <c r="R111" s="262">
        <v>143529.2</v>
      </c>
      <c r="S111" s="261">
        <v>503275.91</v>
      </c>
      <c r="T111" s="261">
        <v>0</v>
      </c>
      <c r="U111" s="261">
        <f t="shared" si="6"/>
        <v>10734406.41</v>
      </c>
      <c r="V111" s="235"/>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273"/>
      <c r="BE111" s="273"/>
      <c r="BF111" s="273"/>
      <c r="BG111" s="273"/>
      <c r="BH111" s="273"/>
      <c r="BI111" s="273"/>
      <c r="BJ111" s="273"/>
      <c r="BK111" s="273"/>
      <c r="BL111" s="273"/>
      <c r="BM111" s="273"/>
      <c r="BN111" s="273"/>
    </row>
    <row r="112" spans="1:66" s="237" customFormat="1" ht="12.75" hidden="1" outlineLevel="1">
      <c r="A112" s="235" t="s">
        <v>2313</v>
      </c>
      <c r="B112" s="236"/>
      <c r="C112" s="236" t="s">
        <v>1705</v>
      </c>
      <c r="D112" s="236" t="s">
        <v>1706</v>
      </c>
      <c r="E112" s="261">
        <v>7824072.59</v>
      </c>
      <c r="F112" s="261">
        <v>539012.96</v>
      </c>
      <c r="G112" s="261"/>
      <c r="H112" s="262">
        <v>0</v>
      </c>
      <c r="I112" s="262">
        <v>199376.84</v>
      </c>
      <c r="J112" s="262">
        <v>0</v>
      </c>
      <c r="K112" s="262">
        <v>0</v>
      </c>
      <c r="L112" s="262">
        <v>32933.31</v>
      </c>
      <c r="M112" s="262">
        <v>0</v>
      </c>
      <c r="N112" s="262">
        <v>0</v>
      </c>
      <c r="O112" s="262">
        <v>220588.62</v>
      </c>
      <c r="P112" s="262">
        <v>0</v>
      </c>
      <c r="Q112" s="262">
        <v>75776.49</v>
      </c>
      <c r="R112" s="262">
        <v>0</v>
      </c>
      <c r="S112" s="261">
        <v>528675.26</v>
      </c>
      <c r="T112" s="261">
        <v>0</v>
      </c>
      <c r="U112" s="261">
        <f t="shared" si="6"/>
        <v>8891760.81</v>
      </c>
      <c r="V112" s="235"/>
      <c r="W112" s="273"/>
      <c r="X112" s="273"/>
      <c r="Y112" s="273"/>
      <c r="Z112" s="273"/>
      <c r="AA112" s="273"/>
      <c r="AB112" s="273"/>
      <c r="AC112" s="273"/>
      <c r="AD112" s="273"/>
      <c r="AE112" s="273"/>
      <c r="AF112" s="273"/>
      <c r="AG112" s="273"/>
      <c r="AH112" s="273"/>
      <c r="AI112" s="273"/>
      <c r="AJ112" s="273"/>
      <c r="AK112" s="273"/>
      <c r="AL112" s="273"/>
      <c r="AM112" s="273"/>
      <c r="AN112" s="273"/>
      <c r="AO112" s="273"/>
      <c r="AP112" s="273"/>
      <c r="AQ112" s="273"/>
      <c r="AR112" s="273"/>
      <c r="AS112" s="273"/>
      <c r="AT112" s="273"/>
      <c r="AU112" s="273"/>
      <c r="AV112" s="273"/>
      <c r="AW112" s="273"/>
      <c r="AX112" s="273"/>
      <c r="AY112" s="273"/>
      <c r="AZ112" s="273"/>
      <c r="BA112" s="273"/>
      <c r="BB112" s="273"/>
      <c r="BC112" s="273"/>
      <c r="BD112" s="273"/>
      <c r="BE112" s="273"/>
      <c r="BF112" s="273"/>
      <c r="BG112" s="273"/>
      <c r="BH112" s="273"/>
      <c r="BI112" s="273"/>
      <c r="BJ112" s="273"/>
      <c r="BK112" s="273"/>
      <c r="BL112" s="273"/>
      <c r="BM112" s="273"/>
      <c r="BN112" s="273"/>
    </row>
    <row r="113" spans="1:66" s="237" customFormat="1" ht="12.75" hidden="1" outlineLevel="1">
      <c r="A113" s="235" t="s">
        <v>2314</v>
      </c>
      <c r="B113" s="236"/>
      <c r="C113" s="236" t="s">
        <v>1707</v>
      </c>
      <c r="D113" s="236" t="s">
        <v>1708</v>
      </c>
      <c r="E113" s="261">
        <v>1337757.39</v>
      </c>
      <c r="F113" s="261">
        <v>28006.47</v>
      </c>
      <c r="G113" s="261"/>
      <c r="H113" s="262">
        <v>-83.11</v>
      </c>
      <c r="I113" s="262">
        <v>2756.52</v>
      </c>
      <c r="J113" s="262">
        <v>0</v>
      </c>
      <c r="K113" s="262">
        <v>0</v>
      </c>
      <c r="L113" s="262">
        <v>17944.5</v>
      </c>
      <c r="M113" s="262">
        <v>0</v>
      </c>
      <c r="N113" s="262">
        <v>0</v>
      </c>
      <c r="O113" s="262">
        <v>0</v>
      </c>
      <c r="P113" s="262">
        <v>0</v>
      </c>
      <c r="Q113" s="262">
        <v>0</v>
      </c>
      <c r="R113" s="262">
        <v>2335.94</v>
      </c>
      <c r="S113" s="261">
        <v>22953.85</v>
      </c>
      <c r="T113" s="261">
        <v>0</v>
      </c>
      <c r="U113" s="261">
        <f t="shared" si="6"/>
        <v>1388717.71</v>
      </c>
      <c r="V113" s="235"/>
      <c r="W113" s="273"/>
      <c r="X113" s="273"/>
      <c r="Y113" s="273"/>
      <c r="Z113" s="273"/>
      <c r="AA113" s="273"/>
      <c r="AB113" s="273"/>
      <c r="AC113" s="273"/>
      <c r="AD113" s="273"/>
      <c r="AE113" s="273"/>
      <c r="AF113" s="273"/>
      <c r="AG113" s="273"/>
      <c r="AH113" s="273"/>
      <c r="AI113" s="273"/>
      <c r="AJ113" s="273"/>
      <c r="AK113" s="273"/>
      <c r="AL113" s="273"/>
      <c r="AM113" s="273"/>
      <c r="AN113" s="273"/>
      <c r="AO113" s="273"/>
      <c r="AP113" s="273"/>
      <c r="AQ113" s="273"/>
      <c r="AR113" s="273"/>
      <c r="AS113" s="273"/>
      <c r="AT113" s="273"/>
      <c r="AU113" s="273"/>
      <c r="AV113" s="273"/>
      <c r="AW113" s="273"/>
      <c r="AX113" s="273"/>
      <c r="AY113" s="273"/>
      <c r="AZ113" s="273"/>
      <c r="BA113" s="273"/>
      <c r="BB113" s="273"/>
      <c r="BC113" s="273"/>
      <c r="BD113" s="273"/>
      <c r="BE113" s="273"/>
      <c r="BF113" s="273"/>
      <c r="BG113" s="273"/>
      <c r="BH113" s="273"/>
      <c r="BI113" s="273"/>
      <c r="BJ113" s="273"/>
      <c r="BK113" s="273"/>
      <c r="BL113" s="273"/>
      <c r="BM113" s="273"/>
      <c r="BN113" s="273"/>
    </row>
    <row r="114" spans="1:66" s="237" customFormat="1" ht="12.75" hidden="1" outlineLevel="1">
      <c r="A114" s="235" t="s">
        <v>2315</v>
      </c>
      <c r="B114" s="236"/>
      <c r="C114" s="236" t="s">
        <v>1709</v>
      </c>
      <c r="D114" s="236" t="s">
        <v>1710</v>
      </c>
      <c r="E114" s="261">
        <v>4495392.33</v>
      </c>
      <c r="F114" s="261">
        <v>354238.39</v>
      </c>
      <c r="G114" s="261"/>
      <c r="H114" s="262">
        <v>4011.34</v>
      </c>
      <c r="I114" s="262">
        <v>11059.45</v>
      </c>
      <c r="J114" s="262">
        <v>0</v>
      </c>
      <c r="K114" s="262">
        <v>0</v>
      </c>
      <c r="L114" s="262">
        <v>0</v>
      </c>
      <c r="M114" s="262">
        <v>0</v>
      </c>
      <c r="N114" s="262">
        <v>0</v>
      </c>
      <c r="O114" s="262">
        <v>54544.57</v>
      </c>
      <c r="P114" s="262">
        <v>1411.02</v>
      </c>
      <c r="Q114" s="262">
        <v>68401.61</v>
      </c>
      <c r="R114" s="262">
        <v>11835.69</v>
      </c>
      <c r="S114" s="261">
        <v>151263.68</v>
      </c>
      <c r="T114" s="261">
        <v>0</v>
      </c>
      <c r="U114" s="261">
        <f t="shared" si="6"/>
        <v>5000894.399999999</v>
      </c>
      <c r="V114" s="235"/>
      <c r="W114" s="273"/>
      <c r="X114" s="273"/>
      <c r="Y114" s="273"/>
      <c r="Z114" s="273"/>
      <c r="AA114" s="273"/>
      <c r="AB114" s="273"/>
      <c r="AC114" s="273"/>
      <c r="AD114" s="273"/>
      <c r="AE114" s="273"/>
      <c r="AF114" s="273"/>
      <c r="AG114" s="273"/>
      <c r="AH114" s="273"/>
      <c r="AI114" s="273"/>
      <c r="AJ114" s="273"/>
      <c r="AK114" s="273"/>
      <c r="AL114" s="273"/>
      <c r="AM114" s="273"/>
      <c r="AN114" s="273"/>
      <c r="AO114" s="273"/>
      <c r="AP114" s="273"/>
      <c r="AQ114" s="273"/>
      <c r="AR114" s="273"/>
      <c r="AS114" s="273"/>
      <c r="AT114" s="273"/>
      <c r="AU114" s="273"/>
      <c r="AV114" s="273"/>
      <c r="AW114" s="273"/>
      <c r="AX114" s="273"/>
      <c r="AY114" s="273"/>
      <c r="AZ114" s="273"/>
      <c r="BA114" s="273"/>
      <c r="BB114" s="273"/>
      <c r="BC114" s="273"/>
      <c r="BD114" s="273"/>
      <c r="BE114" s="273"/>
      <c r="BF114" s="273"/>
      <c r="BG114" s="273"/>
      <c r="BH114" s="273"/>
      <c r="BI114" s="273"/>
      <c r="BJ114" s="273"/>
      <c r="BK114" s="273"/>
      <c r="BL114" s="273"/>
      <c r="BM114" s="273"/>
      <c r="BN114" s="273"/>
    </row>
    <row r="115" spans="1:66" s="237" customFormat="1" ht="12.75" hidden="1" outlineLevel="1">
      <c r="A115" s="235" t="s">
        <v>2316</v>
      </c>
      <c r="B115" s="236"/>
      <c r="C115" s="236" t="s">
        <v>1711</v>
      </c>
      <c r="D115" s="236" t="s">
        <v>1712</v>
      </c>
      <c r="E115" s="261">
        <v>892671.71</v>
      </c>
      <c r="F115" s="261">
        <v>0</v>
      </c>
      <c r="G115" s="261"/>
      <c r="H115" s="262">
        <v>40639.62</v>
      </c>
      <c r="I115" s="262">
        <v>202362.83</v>
      </c>
      <c r="J115" s="262">
        <v>0</v>
      </c>
      <c r="K115" s="262">
        <v>0</v>
      </c>
      <c r="L115" s="262">
        <v>0</v>
      </c>
      <c r="M115" s="262">
        <v>0</v>
      </c>
      <c r="N115" s="262">
        <v>4449.98</v>
      </c>
      <c r="O115" s="262">
        <v>162440.69</v>
      </c>
      <c r="P115" s="262">
        <v>0</v>
      </c>
      <c r="Q115" s="262">
        <v>0</v>
      </c>
      <c r="R115" s="262">
        <v>308714.08</v>
      </c>
      <c r="S115" s="261">
        <v>718607.2</v>
      </c>
      <c r="T115" s="261">
        <v>0</v>
      </c>
      <c r="U115" s="261">
        <f t="shared" si="6"/>
        <v>1611278.91</v>
      </c>
      <c r="V115" s="235"/>
      <c r="W115" s="273"/>
      <c r="X115" s="273"/>
      <c r="Y115" s="273"/>
      <c r="Z115" s="273"/>
      <c r="AA115" s="273"/>
      <c r="AB115" s="273"/>
      <c r="AC115" s="273"/>
      <c r="AD115" s="273"/>
      <c r="AE115" s="273"/>
      <c r="AF115" s="273"/>
      <c r="AG115" s="273"/>
      <c r="AH115" s="273"/>
      <c r="AI115" s="273"/>
      <c r="AJ115" s="273"/>
      <c r="AK115" s="273"/>
      <c r="AL115" s="273"/>
      <c r="AM115" s="273"/>
      <c r="AN115" s="273"/>
      <c r="AO115" s="273"/>
      <c r="AP115" s="273"/>
      <c r="AQ115" s="273"/>
      <c r="AR115" s="273"/>
      <c r="AS115" s="273"/>
      <c r="AT115" s="273"/>
      <c r="AU115" s="273"/>
      <c r="AV115" s="273"/>
      <c r="AW115" s="273"/>
      <c r="AX115" s="273"/>
      <c r="AY115" s="273"/>
      <c r="AZ115" s="273"/>
      <c r="BA115" s="273"/>
      <c r="BB115" s="273"/>
      <c r="BC115" s="273"/>
      <c r="BD115" s="273"/>
      <c r="BE115" s="273"/>
      <c r="BF115" s="273"/>
      <c r="BG115" s="273"/>
      <c r="BH115" s="273"/>
      <c r="BI115" s="273"/>
      <c r="BJ115" s="273"/>
      <c r="BK115" s="273"/>
      <c r="BL115" s="273"/>
      <c r="BM115" s="273"/>
      <c r="BN115" s="273"/>
    </row>
    <row r="116" spans="1:66" s="237" customFormat="1" ht="12.75" hidden="1" outlineLevel="1">
      <c r="A116" s="235" t="s">
        <v>2317</v>
      </c>
      <c r="B116" s="236"/>
      <c r="C116" s="236" t="s">
        <v>1713</v>
      </c>
      <c r="D116" s="236" t="s">
        <v>1714</v>
      </c>
      <c r="E116" s="261">
        <v>1807239.8</v>
      </c>
      <c r="F116" s="261">
        <v>21865.62</v>
      </c>
      <c r="G116" s="261"/>
      <c r="H116" s="262">
        <v>0</v>
      </c>
      <c r="I116" s="262">
        <v>0</v>
      </c>
      <c r="J116" s="262">
        <v>140038.78</v>
      </c>
      <c r="K116" s="262">
        <v>0</v>
      </c>
      <c r="L116" s="262">
        <v>0</v>
      </c>
      <c r="M116" s="262">
        <v>26044.36</v>
      </c>
      <c r="N116" s="262">
        <v>26623.32</v>
      </c>
      <c r="O116" s="262">
        <v>76471.35</v>
      </c>
      <c r="P116" s="262">
        <v>0</v>
      </c>
      <c r="Q116" s="262">
        <v>904</v>
      </c>
      <c r="R116" s="262">
        <v>488113.03</v>
      </c>
      <c r="S116" s="261">
        <v>758194.84</v>
      </c>
      <c r="T116" s="261">
        <v>0</v>
      </c>
      <c r="U116" s="261">
        <f t="shared" si="6"/>
        <v>2587300.2600000002</v>
      </c>
      <c r="V116" s="235"/>
      <c r="W116" s="273"/>
      <c r="X116" s="273"/>
      <c r="Y116" s="273"/>
      <c r="Z116" s="273"/>
      <c r="AA116" s="273"/>
      <c r="AB116" s="273"/>
      <c r="AC116" s="273"/>
      <c r="AD116" s="273"/>
      <c r="AE116" s="273"/>
      <c r="AF116" s="273"/>
      <c r="AG116" s="273"/>
      <c r="AH116" s="273"/>
      <c r="AI116" s="273"/>
      <c r="AJ116" s="273"/>
      <c r="AK116" s="273"/>
      <c r="AL116" s="273"/>
      <c r="AM116" s="273"/>
      <c r="AN116" s="273"/>
      <c r="AO116" s="273"/>
      <c r="AP116" s="273"/>
      <c r="AQ116" s="273"/>
      <c r="AR116" s="273"/>
      <c r="AS116" s="273"/>
      <c r="AT116" s="273"/>
      <c r="AU116" s="273"/>
      <c r="AV116" s="273"/>
      <c r="AW116" s="273"/>
      <c r="AX116" s="273"/>
      <c r="AY116" s="273"/>
      <c r="AZ116" s="273"/>
      <c r="BA116" s="273"/>
      <c r="BB116" s="273"/>
      <c r="BC116" s="273"/>
      <c r="BD116" s="273"/>
      <c r="BE116" s="273"/>
      <c r="BF116" s="273"/>
      <c r="BG116" s="273"/>
      <c r="BH116" s="273"/>
      <c r="BI116" s="273"/>
      <c r="BJ116" s="273"/>
      <c r="BK116" s="273"/>
      <c r="BL116" s="273"/>
      <c r="BM116" s="273"/>
      <c r="BN116" s="273"/>
    </row>
    <row r="117" spans="1:66" s="237" customFormat="1" ht="12.75" hidden="1" outlineLevel="1">
      <c r="A117" s="235" t="s">
        <v>2318</v>
      </c>
      <c r="B117" s="236"/>
      <c r="C117" s="236" t="s">
        <v>1715</v>
      </c>
      <c r="D117" s="236" t="s">
        <v>1716</v>
      </c>
      <c r="E117" s="261">
        <v>1032963.75</v>
      </c>
      <c r="F117" s="261">
        <v>3067.29</v>
      </c>
      <c r="G117" s="261"/>
      <c r="H117" s="262">
        <v>0</v>
      </c>
      <c r="I117" s="262">
        <v>36843.75</v>
      </c>
      <c r="J117" s="262">
        <v>0</v>
      </c>
      <c r="K117" s="262">
        <v>0</v>
      </c>
      <c r="L117" s="262">
        <v>17577.21</v>
      </c>
      <c r="M117" s="262">
        <v>0</v>
      </c>
      <c r="N117" s="262">
        <v>0</v>
      </c>
      <c r="O117" s="262">
        <v>6898.27</v>
      </c>
      <c r="P117" s="262">
        <v>0</v>
      </c>
      <c r="Q117" s="262">
        <v>0</v>
      </c>
      <c r="R117" s="262">
        <v>20614.29</v>
      </c>
      <c r="S117" s="261">
        <v>81933.52</v>
      </c>
      <c r="T117" s="261">
        <v>0</v>
      </c>
      <c r="U117" s="261">
        <f t="shared" si="6"/>
        <v>1117964.56</v>
      </c>
      <c r="V117" s="235"/>
      <c r="W117" s="273"/>
      <c r="X117" s="273"/>
      <c r="Y117" s="273"/>
      <c r="Z117" s="273"/>
      <c r="AA117" s="273"/>
      <c r="AB117" s="273"/>
      <c r="AC117" s="273"/>
      <c r="AD117" s="273"/>
      <c r="AE117" s="273"/>
      <c r="AF117" s="273"/>
      <c r="AG117" s="273"/>
      <c r="AH117" s="273"/>
      <c r="AI117" s="273"/>
      <c r="AJ117" s="273"/>
      <c r="AK117" s="273"/>
      <c r="AL117" s="273"/>
      <c r="AM117" s="273"/>
      <c r="AN117" s="273"/>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row>
    <row r="118" spans="1:66" s="237" customFormat="1" ht="12.75" hidden="1" outlineLevel="1">
      <c r="A118" s="235" t="s">
        <v>2319</v>
      </c>
      <c r="B118" s="236"/>
      <c r="C118" s="236" t="s">
        <v>1717</v>
      </c>
      <c r="D118" s="236" t="s">
        <v>1718</v>
      </c>
      <c r="E118" s="261">
        <v>3205.32</v>
      </c>
      <c r="F118" s="261">
        <v>0</v>
      </c>
      <c r="G118" s="261"/>
      <c r="H118" s="262">
        <v>0</v>
      </c>
      <c r="I118" s="262">
        <v>0</v>
      </c>
      <c r="J118" s="262">
        <v>0</v>
      </c>
      <c r="K118" s="262">
        <v>0</v>
      </c>
      <c r="L118" s="262">
        <v>0</v>
      </c>
      <c r="M118" s="262">
        <v>0</v>
      </c>
      <c r="N118" s="262">
        <v>0</v>
      </c>
      <c r="O118" s="262">
        <v>0</v>
      </c>
      <c r="P118" s="262">
        <v>0</v>
      </c>
      <c r="Q118" s="262">
        <v>0</v>
      </c>
      <c r="R118" s="262">
        <v>0</v>
      </c>
      <c r="S118" s="261">
        <v>0</v>
      </c>
      <c r="T118" s="261">
        <v>0</v>
      </c>
      <c r="U118" s="261">
        <f t="shared" si="6"/>
        <v>3205.32</v>
      </c>
      <c r="V118" s="235"/>
      <c r="W118" s="273"/>
      <c r="X118" s="273"/>
      <c r="Y118" s="273"/>
      <c r="Z118" s="273"/>
      <c r="AA118" s="273"/>
      <c r="AB118" s="273"/>
      <c r="AC118" s="273"/>
      <c r="AD118" s="273"/>
      <c r="AE118" s="273"/>
      <c r="AF118" s="273"/>
      <c r="AG118" s="273"/>
      <c r="AH118" s="273"/>
      <c r="AI118" s="273"/>
      <c r="AJ118" s="273"/>
      <c r="AK118" s="273"/>
      <c r="AL118" s="273"/>
      <c r="AM118" s="273"/>
      <c r="AN118" s="273"/>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row>
    <row r="119" spans="1:66" s="237" customFormat="1" ht="12.75" hidden="1" outlineLevel="1">
      <c r="A119" s="235" t="s">
        <v>2320</v>
      </c>
      <c r="B119" s="236"/>
      <c r="C119" s="236" t="s">
        <v>1719</v>
      </c>
      <c r="D119" s="236" t="s">
        <v>1720</v>
      </c>
      <c r="E119" s="261">
        <v>13378.94</v>
      </c>
      <c r="F119" s="261">
        <v>-9994.3</v>
      </c>
      <c r="G119" s="261"/>
      <c r="H119" s="262">
        <v>-4558.08</v>
      </c>
      <c r="I119" s="262">
        <v>5992.08</v>
      </c>
      <c r="J119" s="262">
        <v>385.24</v>
      </c>
      <c r="K119" s="262">
        <v>0</v>
      </c>
      <c r="L119" s="262">
        <v>-77.34</v>
      </c>
      <c r="M119" s="262">
        <v>410.78</v>
      </c>
      <c r="N119" s="262">
        <v>1020.91</v>
      </c>
      <c r="O119" s="262">
        <v>-19795.57</v>
      </c>
      <c r="P119" s="262">
        <v>0</v>
      </c>
      <c r="Q119" s="262">
        <v>-4421.57</v>
      </c>
      <c r="R119" s="262">
        <v>9322.2</v>
      </c>
      <c r="S119" s="261">
        <v>-11721.35</v>
      </c>
      <c r="T119" s="261">
        <v>0</v>
      </c>
      <c r="U119" s="261">
        <f t="shared" si="6"/>
        <v>-8336.71</v>
      </c>
      <c r="V119" s="235"/>
      <c r="W119" s="273"/>
      <c r="X119" s="273"/>
      <c r="Y119" s="273"/>
      <c r="Z119" s="273"/>
      <c r="AA119" s="273"/>
      <c r="AB119" s="273"/>
      <c r="AC119" s="273"/>
      <c r="AD119" s="273"/>
      <c r="AE119" s="273"/>
      <c r="AF119" s="273"/>
      <c r="AG119" s="273"/>
      <c r="AH119" s="273"/>
      <c r="AI119" s="273"/>
      <c r="AJ119" s="273"/>
      <c r="AK119" s="273"/>
      <c r="AL119" s="273"/>
      <c r="AM119" s="273"/>
      <c r="AN119" s="273"/>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row>
    <row r="120" spans="1:66" s="213" customFormat="1" ht="12.75" customHeight="1" collapsed="1">
      <c r="A120" s="204" t="s">
        <v>2322</v>
      </c>
      <c r="B120" s="204"/>
      <c r="C120" s="205" t="s">
        <v>1267</v>
      </c>
      <c r="D120" s="206"/>
      <c r="E120" s="101">
        <v>61369688.849999994</v>
      </c>
      <c r="F120" s="101">
        <v>3200993.76</v>
      </c>
      <c r="G120" s="101">
        <v>2923667.79</v>
      </c>
      <c r="H120" s="100">
        <v>40009.77</v>
      </c>
      <c r="I120" s="100">
        <v>588496.43</v>
      </c>
      <c r="J120" s="100">
        <v>167424.02</v>
      </c>
      <c r="K120" s="100">
        <v>0</v>
      </c>
      <c r="L120" s="100">
        <v>68377.68</v>
      </c>
      <c r="M120" s="100">
        <v>26455.14</v>
      </c>
      <c r="N120" s="100">
        <v>32094.21</v>
      </c>
      <c r="O120" s="100">
        <v>584989.68</v>
      </c>
      <c r="P120" s="100">
        <v>1411.02</v>
      </c>
      <c r="Q120" s="100">
        <v>259460.53</v>
      </c>
      <c r="R120" s="100">
        <v>988124.43</v>
      </c>
      <c r="S120" s="101">
        <v>2756842.91</v>
      </c>
      <c r="T120" s="101">
        <v>0</v>
      </c>
      <c r="U120" s="101">
        <f>E120+F120+G120+S120+T120</f>
        <v>70251193.30999999</v>
      </c>
      <c r="V120" s="205"/>
      <c r="W120" s="221"/>
      <c r="X120" s="221"/>
      <c r="Y120" s="221"/>
      <c r="Z120" s="221"/>
      <c r="AA120" s="221"/>
      <c r="AB120" s="221"/>
      <c r="AC120" s="221"/>
      <c r="AD120" s="221"/>
      <c r="AE120" s="221"/>
      <c r="AF120" s="221"/>
      <c r="AG120" s="221"/>
      <c r="AH120" s="221"/>
      <c r="AI120" s="221"/>
      <c r="AJ120" s="221"/>
      <c r="AK120" s="221"/>
      <c r="AL120" s="221"/>
      <c r="AM120" s="221"/>
      <c r="AN120" s="221"/>
      <c r="AO120" s="221"/>
      <c r="AP120" s="221"/>
      <c r="AQ120" s="221"/>
      <c r="AR120" s="221"/>
      <c r="AS120" s="221"/>
      <c r="AT120" s="221"/>
      <c r="AU120" s="221"/>
      <c r="AV120" s="221"/>
      <c r="AW120" s="221"/>
      <c r="AX120" s="221"/>
      <c r="AY120" s="221"/>
      <c r="AZ120" s="221"/>
      <c r="BA120" s="221"/>
      <c r="BB120" s="221"/>
      <c r="BC120" s="221"/>
      <c r="BD120" s="221"/>
      <c r="BE120" s="221"/>
      <c r="BF120" s="221"/>
      <c r="BG120" s="221"/>
      <c r="BH120" s="221"/>
      <c r="BI120" s="221"/>
      <c r="BJ120" s="221"/>
      <c r="BK120" s="221"/>
      <c r="BL120" s="221"/>
      <c r="BM120" s="221"/>
      <c r="BN120" s="221"/>
    </row>
    <row r="121" spans="1:66" s="237" customFormat="1" ht="12.75" hidden="1" outlineLevel="1">
      <c r="A121" s="235" t="s">
        <v>2323</v>
      </c>
      <c r="B121" s="236"/>
      <c r="C121" s="236" t="s">
        <v>1268</v>
      </c>
      <c r="D121" s="236" t="s">
        <v>1723</v>
      </c>
      <c r="E121" s="261">
        <v>1291.35</v>
      </c>
      <c r="F121" s="261">
        <v>0</v>
      </c>
      <c r="G121" s="261"/>
      <c r="H121" s="262">
        <v>0</v>
      </c>
      <c r="I121" s="262">
        <v>0</v>
      </c>
      <c r="J121" s="262">
        <v>0</v>
      </c>
      <c r="K121" s="262">
        <v>0</v>
      </c>
      <c r="L121" s="262">
        <v>0</v>
      </c>
      <c r="M121" s="262">
        <v>0</v>
      </c>
      <c r="N121" s="262">
        <v>0</v>
      </c>
      <c r="O121" s="262">
        <v>0</v>
      </c>
      <c r="P121" s="262">
        <v>0</v>
      </c>
      <c r="Q121" s="262">
        <v>0</v>
      </c>
      <c r="R121" s="262">
        <v>0</v>
      </c>
      <c r="S121" s="261">
        <v>0</v>
      </c>
      <c r="T121" s="261">
        <v>0</v>
      </c>
      <c r="U121" s="261">
        <f aca="true" t="shared" si="7" ref="U121:U135">E121+F121+G121+S121+T121</f>
        <v>1291.35</v>
      </c>
      <c r="V121" s="235"/>
      <c r="W121" s="273"/>
      <c r="X121" s="273"/>
      <c r="Y121" s="273"/>
      <c r="Z121" s="273"/>
      <c r="AA121" s="273"/>
      <c r="AB121" s="273"/>
      <c r="AC121" s="273"/>
      <c r="AD121" s="273"/>
      <c r="AE121" s="273"/>
      <c r="AF121" s="273"/>
      <c r="AG121" s="273"/>
      <c r="AH121" s="273"/>
      <c r="AI121" s="273"/>
      <c r="AJ121" s="273"/>
      <c r="AK121" s="273"/>
      <c r="AL121" s="273"/>
      <c r="AM121" s="273"/>
      <c r="AN121" s="273"/>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row>
    <row r="122" spans="1:66" s="237" customFormat="1" ht="12.75" hidden="1" outlineLevel="1">
      <c r="A122" s="235" t="s">
        <v>2324</v>
      </c>
      <c r="B122" s="236"/>
      <c r="C122" s="236" t="s">
        <v>1724</v>
      </c>
      <c r="D122" s="236" t="s">
        <v>1725</v>
      </c>
      <c r="E122" s="261">
        <v>4318661</v>
      </c>
      <c r="F122" s="261">
        <v>41778.91</v>
      </c>
      <c r="G122" s="261"/>
      <c r="H122" s="262">
        <v>0</v>
      </c>
      <c r="I122" s="262">
        <v>0</v>
      </c>
      <c r="J122" s="262">
        <v>0</v>
      </c>
      <c r="K122" s="262">
        <v>0</v>
      </c>
      <c r="L122" s="262">
        <v>0</v>
      </c>
      <c r="M122" s="262">
        <v>0</v>
      </c>
      <c r="N122" s="262">
        <v>0</v>
      </c>
      <c r="O122" s="262">
        <v>0</v>
      </c>
      <c r="P122" s="262">
        <v>0</v>
      </c>
      <c r="Q122" s="262">
        <v>0</v>
      </c>
      <c r="R122" s="262">
        <v>0</v>
      </c>
      <c r="S122" s="261">
        <v>0</v>
      </c>
      <c r="T122" s="261">
        <v>0</v>
      </c>
      <c r="U122" s="261">
        <f t="shared" si="7"/>
        <v>4360439.91</v>
      </c>
      <c r="V122" s="235"/>
      <c r="W122" s="273"/>
      <c r="X122" s="273"/>
      <c r="Y122" s="273"/>
      <c r="Z122" s="273"/>
      <c r="AA122" s="273"/>
      <c r="AB122" s="273"/>
      <c r="AC122" s="273"/>
      <c r="AD122" s="273"/>
      <c r="AE122" s="273"/>
      <c r="AF122" s="273"/>
      <c r="AG122" s="273"/>
      <c r="AH122" s="273"/>
      <c r="AI122" s="273"/>
      <c r="AJ122" s="273"/>
      <c r="AK122" s="273"/>
      <c r="AL122" s="273"/>
      <c r="AM122" s="273"/>
      <c r="AN122" s="273"/>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row>
    <row r="123" spans="1:66" s="237" customFormat="1" ht="12.75" hidden="1" outlineLevel="1">
      <c r="A123" s="235" t="s">
        <v>2325</v>
      </c>
      <c r="B123" s="236"/>
      <c r="C123" s="236" t="s">
        <v>1726</v>
      </c>
      <c r="D123" s="236" t="s">
        <v>1727</v>
      </c>
      <c r="E123" s="261">
        <v>622611.34</v>
      </c>
      <c r="F123" s="261">
        <v>18586.36</v>
      </c>
      <c r="G123" s="261"/>
      <c r="H123" s="262">
        <v>0</v>
      </c>
      <c r="I123" s="262">
        <v>0</v>
      </c>
      <c r="J123" s="262">
        <v>0</v>
      </c>
      <c r="K123" s="262">
        <v>0</v>
      </c>
      <c r="L123" s="262">
        <v>0</v>
      </c>
      <c r="M123" s="262">
        <v>0</v>
      </c>
      <c r="N123" s="262">
        <v>0</v>
      </c>
      <c r="O123" s="262">
        <v>0</v>
      </c>
      <c r="P123" s="262">
        <v>0</v>
      </c>
      <c r="Q123" s="262">
        <v>0</v>
      </c>
      <c r="R123" s="262">
        <v>0</v>
      </c>
      <c r="S123" s="261">
        <v>0</v>
      </c>
      <c r="T123" s="261">
        <v>0</v>
      </c>
      <c r="U123" s="261">
        <f t="shared" si="7"/>
        <v>641197.7</v>
      </c>
      <c r="V123" s="235"/>
      <c r="W123" s="273"/>
      <c r="X123" s="273"/>
      <c r="Y123" s="273"/>
      <c r="Z123" s="273"/>
      <c r="AA123" s="273"/>
      <c r="AB123" s="273"/>
      <c r="AC123" s="273"/>
      <c r="AD123" s="273"/>
      <c r="AE123" s="273"/>
      <c r="AF123" s="273"/>
      <c r="AG123" s="273"/>
      <c r="AH123" s="273"/>
      <c r="AI123" s="273"/>
      <c r="AJ123" s="273"/>
      <c r="AK123" s="273"/>
      <c r="AL123" s="273"/>
      <c r="AM123" s="273"/>
      <c r="AN123" s="273"/>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row>
    <row r="124" spans="1:66" s="237" customFormat="1" ht="12.75" hidden="1" outlineLevel="1">
      <c r="A124" s="235" t="s">
        <v>2326</v>
      </c>
      <c r="B124" s="236"/>
      <c r="C124" s="236" t="s">
        <v>1728</v>
      </c>
      <c r="D124" s="236" t="s">
        <v>1729</v>
      </c>
      <c r="E124" s="261">
        <v>1317585.74</v>
      </c>
      <c r="F124" s="261">
        <v>89582.37</v>
      </c>
      <c r="G124" s="261"/>
      <c r="H124" s="262">
        <v>0</v>
      </c>
      <c r="I124" s="262">
        <v>0</v>
      </c>
      <c r="J124" s="262">
        <v>0</v>
      </c>
      <c r="K124" s="262">
        <v>0</v>
      </c>
      <c r="L124" s="262">
        <v>0</v>
      </c>
      <c r="M124" s="262">
        <v>0</v>
      </c>
      <c r="N124" s="262">
        <v>0</v>
      </c>
      <c r="O124" s="262">
        <v>0</v>
      </c>
      <c r="P124" s="262">
        <v>0</v>
      </c>
      <c r="Q124" s="262">
        <v>0</v>
      </c>
      <c r="R124" s="262">
        <v>0</v>
      </c>
      <c r="S124" s="261">
        <v>0</v>
      </c>
      <c r="T124" s="261">
        <v>0</v>
      </c>
      <c r="U124" s="261">
        <f t="shared" si="7"/>
        <v>1407168.1099999999</v>
      </c>
      <c r="V124" s="235"/>
      <c r="W124" s="273"/>
      <c r="X124" s="273"/>
      <c r="Y124" s="273"/>
      <c r="Z124" s="273"/>
      <c r="AA124" s="273"/>
      <c r="AB124" s="273"/>
      <c r="AC124" s="273"/>
      <c r="AD124" s="273"/>
      <c r="AE124" s="273"/>
      <c r="AF124" s="273"/>
      <c r="AG124" s="273"/>
      <c r="AH124" s="273"/>
      <c r="AI124" s="273"/>
      <c r="AJ124" s="273"/>
      <c r="AK124" s="273"/>
      <c r="AL124" s="273"/>
      <c r="AM124" s="273"/>
      <c r="AN124" s="273"/>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row>
    <row r="125" spans="1:66" s="237" customFormat="1" ht="12.75" hidden="1" outlineLevel="1">
      <c r="A125" s="235" t="s">
        <v>2327</v>
      </c>
      <c r="B125" s="236"/>
      <c r="C125" s="236" t="s">
        <v>1730</v>
      </c>
      <c r="D125" s="236" t="s">
        <v>1731</v>
      </c>
      <c r="E125" s="261">
        <v>7217.52</v>
      </c>
      <c r="F125" s="261">
        <v>0</v>
      </c>
      <c r="G125" s="261"/>
      <c r="H125" s="262">
        <v>0</v>
      </c>
      <c r="I125" s="262">
        <v>0</v>
      </c>
      <c r="J125" s="262">
        <v>0</v>
      </c>
      <c r="K125" s="262">
        <v>0</v>
      </c>
      <c r="L125" s="262">
        <v>0</v>
      </c>
      <c r="M125" s="262">
        <v>0</v>
      </c>
      <c r="N125" s="262">
        <v>0</v>
      </c>
      <c r="O125" s="262">
        <v>0</v>
      </c>
      <c r="P125" s="262">
        <v>0</v>
      </c>
      <c r="Q125" s="262">
        <v>0</v>
      </c>
      <c r="R125" s="262">
        <v>0</v>
      </c>
      <c r="S125" s="261">
        <v>0</v>
      </c>
      <c r="T125" s="261">
        <v>0</v>
      </c>
      <c r="U125" s="261">
        <f t="shared" si="7"/>
        <v>7217.52</v>
      </c>
      <c r="V125" s="235"/>
      <c r="W125" s="273"/>
      <c r="X125" s="273"/>
      <c r="Y125" s="273"/>
      <c r="Z125" s="273"/>
      <c r="AA125" s="273"/>
      <c r="AB125" s="273"/>
      <c r="AC125" s="273"/>
      <c r="AD125" s="273"/>
      <c r="AE125" s="273"/>
      <c r="AF125" s="273"/>
      <c r="AG125" s="273"/>
      <c r="AH125" s="273"/>
      <c r="AI125" s="273"/>
      <c r="AJ125" s="273"/>
      <c r="AK125" s="273"/>
      <c r="AL125" s="273"/>
      <c r="AM125" s="273"/>
      <c r="AN125" s="273"/>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row>
    <row r="126" spans="1:66" s="237" customFormat="1" ht="12.75" hidden="1" outlineLevel="1">
      <c r="A126" s="235" t="s">
        <v>2328</v>
      </c>
      <c r="B126" s="236"/>
      <c r="C126" s="236" t="s">
        <v>1732</v>
      </c>
      <c r="D126" s="236" t="s">
        <v>1733</v>
      </c>
      <c r="E126" s="261">
        <v>1907727.42</v>
      </c>
      <c r="F126" s="261">
        <v>183397.52</v>
      </c>
      <c r="G126" s="261"/>
      <c r="H126" s="262">
        <v>0</v>
      </c>
      <c r="I126" s="262">
        <v>28002.05</v>
      </c>
      <c r="J126" s="262">
        <v>5848.07</v>
      </c>
      <c r="K126" s="262">
        <v>0</v>
      </c>
      <c r="L126" s="262">
        <v>0</v>
      </c>
      <c r="M126" s="262">
        <v>0</v>
      </c>
      <c r="N126" s="262">
        <v>0</v>
      </c>
      <c r="O126" s="262">
        <v>17933.79</v>
      </c>
      <c r="P126" s="262">
        <v>0</v>
      </c>
      <c r="Q126" s="262">
        <v>25702.25</v>
      </c>
      <c r="R126" s="262">
        <v>30984.81</v>
      </c>
      <c r="S126" s="261">
        <v>108470.97</v>
      </c>
      <c r="T126" s="261">
        <v>0</v>
      </c>
      <c r="U126" s="261">
        <f t="shared" si="7"/>
        <v>2199595.91</v>
      </c>
      <c r="V126" s="235"/>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row>
    <row r="127" spans="1:66" s="237" customFormat="1" ht="12.75" hidden="1" outlineLevel="1">
      <c r="A127" s="235" t="s">
        <v>2329</v>
      </c>
      <c r="B127" s="236"/>
      <c r="C127" s="236" t="s">
        <v>1734</v>
      </c>
      <c r="D127" s="236" t="s">
        <v>1735</v>
      </c>
      <c r="E127" s="261">
        <v>1646234.67</v>
      </c>
      <c r="F127" s="261">
        <v>113294.06</v>
      </c>
      <c r="G127" s="261"/>
      <c r="H127" s="262">
        <v>0</v>
      </c>
      <c r="I127" s="262">
        <v>41943.71</v>
      </c>
      <c r="J127" s="262">
        <v>0</v>
      </c>
      <c r="K127" s="262">
        <v>0</v>
      </c>
      <c r="L127" s="262">
        <v>7055.15</v>
      </c>
      <c r="M127" s="262">
        <v>0</v>
      </c>
      <c r="N127" s="262">
        <v>0</v>
      </c>
      <c r="O127" s="262">
        <v>42570.03</v>
      </c>
      <c r="P127" s="262">
        <v>0</v>
      </c>
      <c r="Q127" s="262">
        <v>16268.52</v>
      </c>
      <c r="R127" s="262">
        <v>0</v>
      </c>
      <c r="S127" s="261">
        <v>107837.41</v>
      </c>
      <c r="T127" s="261">
        <v>0</v>
      </c>
      <c r="U127" s="261">
        <f t="shared" si="7"/>
        <v>1867366.14</v>
      </c>
      <c r="V127" s="235"/>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row>
    <row r="128" spans="1:66" s="237" customFormat="1" ht="12.75" hidden="1" outlineLevel="1">
      <c r="A128" s="235" t="s">
        <v>2330</v>
      </c>
      <c r="B128" s="236"/>
      <c r="C128" s="236" t="s">
        <v>1736</v>
      </c>
      <c r="D128" s="236" t="s">
        <v>1737</v>
      </c>
      <c r="E128" s="261">
        <v>274101.79</v>
      </c>
      <c r="F128" s="261">
        <v>5917.92</v>
      </c>
      <c r="G128" s="261"/>
      <c r="H128" s="262">
        <v>-26.6</v>
      </c>
      <c r="I128" s="262">
        <v>423.04</v>
      </c>
      <c r="J128" s="262">
        <v>0</v>
      </c>
      <c r="K128" s="262">
        <v>0</v>
      </c>
      <c r="L128" s="262">
        <v>3804.87</v>
      </c>
      <c r="M128" s="262">
        <v>0</v>
      </c>
      <c r="N128" s="262">
        <v>0</v>
      </c>
      <c r="O128" s="262">
        <v>0</v>
      </c>
      <c r="P128" s="262">
        <v>0</v>
      </c>
      <c r="Q128" s="262">
        <v>0</v>
      </c>
      <c r="R128" s="262">
        <v>471.29</v>
      </c>
      <c r="S128" s="261">
        <v>4672.6</v>
      </c>
      <c r="T128" s="261">
        <v>0</v>
      </c>
      <c r="U128" s="261">
        <f t="shared" si="7"/>
        <v>284692.30999999994</v>
      </c>
      <c r="V128" s="235"/>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row>
    <row r="129" spans="1:66" s="237" customFormat="1" ht="12.75" hidden="1" outlineLevel="1">
      <c r="A129" s="235" t="s">
        <v>2331</v>
      </c>
      <c r="B129" s="236"/>
      <c r="C129" s="236" t="s">
        <v>1738</v>
      </c>
      <c r="D129" s="236" t="s">
        <v>1739</v>
      </c>
      <c r="E129" s="261">
        <v>901634.71</v>
      </c>
      <c r="F129" s="261">
        <v>71371.03</v>
      </c>
      <c r="G129" s="261"/>
      <c r="H129" s="262">
        <v>867.85</v>
      </c>
      <c r="I129" s="262">
        <v>2382.07</v>
      </c>
      <c r="J129" s="262">
        <v>0</v>
      </c>
      <c r="K129" s="262">
        <v>0</v>
      </c>
      <c r="L129" s="262">
        <v>0</v>
      </c>
      <c r="M129" s="262">
        <v>0</v>
      </c>
      <c r="N129" s="262">
        <v>0</v>
      </c>
      <c r="O129" s="262">
        <v>12090.66</v>
      </c>
      <c r="P129" s="262">
        <v>260.74</v>
      </c>
      <c r="Q129" s="262">
        <v>13783.84</v>
      </c>
      <c r="R129" s="262">
        <v>901.32</v>
      </c>
      <c r="S129" s="261">
        <v>30286.48</v>
      </c>
      <c r="T129" s="261">
        <v>0</v>
      </c>
      <c r="U129" s="261">
        <f t="shared" si="7"/>
        <v>1003292.22</v>
      </c>
      <c r="V129" s="235"/>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row>
    <row r="130" spans="1:66" s="237" customFormat="1" ht="12.75" hidden="1" outlineLevel="1">
      <c r="A130" s="235" t="s">
        <v>2332</v>
      </c>
      <c r="B130" s="236"/>
      <c r="C130" s="236" t="s">
        <v>1740</v>
      </c>
      <c r="D130" s="236" t="s">
        <v>1741</v>
      </c>
      <c r="E130" s="261">
        <v>187274.17</v>
      </c>
      <c r="F130" s="261">
        <v>0</v>
      </c>
      <c r="G130" s="261"/>
      <c r="H130" s="262">
        <v>7479.25</v>
      </c>
      <c r="I130" s="262">
        <v>42438.4</v>
      </c>
      <c r="J130" s="262">
        <v>0</v>
      </c>
      <c r="K130" s="262">
        <v>0</v>
      </c>
      <c r="L130" s="262">
        <v>0</v>
      </c>
      <c r="M130" s="262">
        <v>0</v>
      </c>
      <c r="N130" s="262">
        <v>923.72</v>
      </c>
      <c r="O130" s="262">
        <v>34176.57</v>
      </c>
      <c r="P130" s="262">
        <v>0</v>
      </c>
      <c r="Q130" s="262">
        <v>0</v>
      </c>
      <c r="R130" s="262">
        <v>65381.81</v>
      </c>
      <c r="S130" s="261">
        <v>150399.75</v>
      </c>
      <c r="T130" s="261">
        <v>0</v>
      </c>
      <c r="U130" s="261">
        <f t="shared" si="7"/>
        <v>337673.92000000004</v>
      </c>
      <c r="V130" s="235"/>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row>
    <row r="131" spans="1:66" s="237" customFormat="1" ht="12.75" hidden="1" outlineLevel="1">
      <c r="A131" s="235" t="s">
        <v>2333</v>
      </c>
      <c r="B131" s="236"/>
      <c r="C131" s="236" t="s">
        <v>1742</v>
      </c>
      <c r="D131" s="236" t="s">
        <v>1743</v>
      </c>
      <c r="E131" s="261">
        <v>363684.38</v>
      </c>
      <c r="F131" s="261">
        <v>4624.05</v>
      </c>
      <c r="G131" s="261"/>
      <c r="H131" s="262">
        <v>0</v>
      </c>
      <c r="I131" s="262">
        <v>0</v>
      </c>
      <c r="J131" s="262">
        <v>27853.52</v>
      </c>
      <c r="K131" s="262">
        <v>0</v>
      </c>
      <c r="L131" s="262">
        <v>0</v>
      </c>
      <c r="M131" s="262">
        <v>5327.83</v>
      </c>
      <c r="N131" s="262">
        <v>5586.92</v>
      </c>
      <c r="O131" s="262">
        <v>15085.06</v>
      </c>
      <c r="P131" s="262">
        <v>0</v>
      </c>
      <c r="Q131" s="262">
        <v>69.16</v>
      </c>
      <c r="R131" s="262">
        <v>84246.83</v>
      </c>
      <c r="S131" s="261">
        <v>138169.32</v>
      </c>
      <c r="T131" s="261">
        <v>0</v>
      </c>
      <c r="U131" s="261">
        <f t="shared" si="7"/>
        <v>506477.75</v>
      </c>
      <c r="V131" s="235"/>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273"/>
      <c r="AY131" s="273"/>
      <c r="AZ131" s="273"/>
      <c r="BA131" s="273"/>
      <c r="BB131" s="273"/>
      <c r="BC131" s="273"/>
      <c r="BD131" s="273"/>
      <c r="BE131" s="273"/>
      <c r="BF131" s="273"/>
      <c r="BG131" s="273"/>
      <c r="BH131" s="273"/>
      <c r="BI131" s="273"/>
      <c r="BJ131" s="273"/>
      <c r="BK131" s="273"/>
      <c r="BL131" s="273"/>
      <c r="BM131" s="273"/>
      <c r="BN131" s="273"/>
    </row>
    <row r="132" spans="1:66" s="237" customFormat="1" ht="12.75" hidden="1" outlineLevel="1">
      <c r="A132" s="235" t="s">
        <v>2334</v>
      </c>
      <c r="B132" s="236"/>
      <c r="C132" s="236" t="s">
        <v>1744</v>
      </c>
      <c r="D132" s="236" t="s">
        <v>1745</v>
      </c>
      <c r="E132" s="261">
        <v>20318.04</v>
      </c>
      <c r="F132" s="261">
        <v>-50.98</v>
      </c>
      <c r="G132" s="261"/>
      <c r="H132" s="262">
        <v>0</v>
      </c>
      <c r="I132" s="262">
        <v>749.5</v>
      </c>
      <c r="J132" s="262">
        <v>0</v>
      </c>
      <c r="K132" s="262">
        <v>0</v>
      </c>
      <c r="L132" s="262">
        <v>0</v>
      </c>
      <c r="M132" s="262">
        <v>0</v>
      </c>
      <c r="N132" s="262">
        <v>0</v>
      </c>
      <c r="O132" s="262">
        <v>0</v>
      </c>
      <c r="P132" s="262">
        <v>0</v>
      </c>
      <c r="Q132" s="262">
        <v>0</v>
      </c>
      <c r="R132" s="262">
        <v>589.21</v>
      </c>
      <c r="S132" s="261">
        <v>1338.71</v>
      </c>
      <c r="T132" s="261">
        <v>0</v>
      </c>
      <c r="U132" s="261">
        <f t="shared" si="7"/>
        <v>21605.77</v>
      </c>
      <c r="V132" s="235"/>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c r="AZ132" s="273"/>
      <c r="BA132" s="273"/>
      <c r="BB132" s="273"/>
      <c r="BC132" s="273"/>
      <c r="BD132" s="273"/>
      <c r="BE132" s="273"/>
      <c r="BF132" s="273"/>
      <c r="BG132" s="273"/>
      <c r="BH132" s="273"/>
      <c r="BI132" s="273"/>
      <c r="BJ132" s="273"/>
      <c r="BK132" s="273"/>
      <c r="BL132" s="273"/>
      <c r="BM132" s="273"/>
      <c r="BN132" s="273"/>
    </row>
    <row r="133" spans="1:66" s="237" customFormat="1" ht="12.75" hidden="1" outlineLevel="1">
      <c r="A133" s="235" t="s">
        <v>2339</v>
      </c>
      <c r="B133" s="236"/>
      <c r="C133" s="236" t="s">
        <v>1754</v>
      </c>
      <c r="D133" s="236" t="s">
        <v>1755</v>
      </c>
      <c r="E133" s="261">
        <v>42385.75</v>
      </c>
      <c r="F133" s="261">
        <v>0</v>
      </c>
      <c r="G133" s="261"/>
      <c r="H133" s="262">
        <v>0</v>
      </c>
      <c r="I133" s="262">
        <v>0</v>
      </c>
      <c r="J133" s="262">
        <v>0</v>
      </c>
      <c r="K133" s="262">
        <v>0</v>
      </c>
      <c r="L133" s="262">
        <v>0</v>
      </c>
      <c r="M133" s="262">
        <v>0</v>
      </c>
      <c r="N133" s="262">
        <v>0</v>
      </c>
      <c r="O133" s="262">
        <v>0</v>
      </c>
      <c r="P133" s="262">
        <v>0</v>
      </c>
      <c r="Q133" s="262">
        <v>0</v>
      </c>
      <c r="R133" s="262">
        <v>0</v>
      </c>
      <c r="S133" s="261">
        <v>0</v>
      </c>
      <c r="T133" s="261">
        <v>0</v>
      </c>
      <c r="U133" s="261">
        <f t="shared" si="7"/>
        <v>42385.75</v>
      </c>
      <c r="V133" s="235"/>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273"/>
      <c r="AT133" s="273"/>
      <c r="AU133" s="273"/>
      <c r="AV133" s="273"/>
      <c r="AW133" s="273"/>
      <c r="AX133" s="273"/>
      <c r="AY133" s="273"/>
      <c r="AZ133" s="273"/>
      <c r="BA133" s="273"/>
      <c r="BB133" s="273"/>
      <c r="BC133" s="273"/>
      <c r="BD133" s="273"/>
      <c r="BE133" s="273"/>
      <c r="BF133" s="273"/>
      <c r="BG133" s="273"/>
      <c r="BH133" s="273"/>
      <c r="BI133" s="273"/>
      <c r="BJ133" s="273"/>
      <c r="BK133" s="273"/>
      <c r="BL133" s="273"/>
      <c r="BM133" s="273"/>
      <c r="BN133" s="273"/>
    </row>
    <row r="134" spans="1:66" s="237" customFormat="1" ht="12.75" hidden="1" outlineLevel="1">
      <c r="A134" s="235" t="s">
        <v>2341</v>
      </c>
      <c r="B134" s="236"/>
      <c r="C134" s="236" t="s">
        <v>1758</v>
      </c>
      <c r="D134" s="236" t="s">
        <v>1759</v>
      </c>
      <c r="E134" s="261">
        <v>33946.97</v>
      </c>
      <c r="F134" s="261">
        <v>-230.26</v>
      </c>
      <c r="G134" s="261"/>
      <c r="H134" s="262">
        <v>-790.68</v>
      </c>
      <c r="I134" s="262">
        <v>2346.75</v>
      </c>
      <c r="J134" s="262">
        <v>166.77</v>
      </c>
      <c r="K134" s="262">
        <v>0</v>
      </c>
      <c r="L134" s="262">
        <v>1.91</v>
      </c>
      <c r="M134" s="262">
        <v>101.01</v>
      </c>
      <c r="N134" s="262">
        <v>271.09</v>
      </c>
      <c r="O134" s="262">
        <v>-3220.61</v>
      </c>
      <c r="P134" s="262">
        <v>0</v>
      </c>
      <c r="Q134" s="262">
        <v>-764.33</v>
      </c>
      <c r="R134" s="262">
        <v>3028.22</v>
      </c>
      <c r="S134" s="261">
        <v>1140.13</v>
      </c>
      <c r="T134" s="261">
        <v>0</v>
      </c>
      <c r="U134" s="261">
        <f t="shared" si="7"/>
        <v>34856.84</v>
      </c>
      <c r="V134" s="235"/>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273"/>
      <c r="AT134" s="273"/>
      <c r="AU134" s="273"/>
      <c r="AV134" s="273"/>
      <c r="AW134" s="273"/>
      <c r="AX134" s="273"/>
      <c r="AY134" s="273"/>
      <c r="AZ134" s="273"/>
      <c r="BA134" s="273"/>
      <c r="BB134" s="273"/>
      <c r="BC134" s="273"/>
      <c r="BD134" s="273"/>
      <c r="BE134" s="273"/>
      <c r="BF134" s="273"/>
      <c r="BG134" s="273"/>
      <c r="BH134" s="273"/>
      <c r="BI134" s="273"/>
      <c r="BJ134" s="273"/>
      <c r="BK134" s="273"/>
      <c r="BL134" s="273"/>
      <c r="BM134" s="273"/>
      <c r="BN134" s="273"/>
    </row>
    <row r="135" spans="1:66" s="237" customFormat="1" ht="12.75" hidden="1" outlineLevel="1">
      <c r="A135" s="235" t="s">
        <v>2342</v>
      </c>
      <c r="B135" s="236"/>
      <c r="C135" s="236" t="s">
        <v>1760</v>
      </c>
      <c r="D135" s="236" t="s">
        <v>1761</v>
      </c>
      <c r="E135" s="261">
        <v>1284.59</v>
      </c>
      <c r="F135" s="261">
        <v>0</v>
      </c>
      <c r="G135" s="261"/>
      <c r="H135" s="262">
        <v>0</v>
      </c>
      <c r="I135" s="262">
        <v>0</v>
      </c>
      <c r="J135" s="262">
        <v>0</v>
      </c>
      <c r="K135" s="262">
        <v>0</v>
      </c>
      <c r="L135" s="262">
        <v>0</v>
      </c>
      <c r="M135" s="262">
        <v>0</v>
      </c>
      <c r="N135" s="262">
        <v>0</v>
      </c>
      <c r="O135" s="262">
        <v>0</v>
      </c>
      <c r="P135" s="262">
        <v>0</v>
      </c>
      <c r="Q135" s="262">
        <v>0</v>
      </c>
      <c r="R135" s="262">
        <v>0</v>
      </c>
      <c r="S135" s="261">
        <v>0</v>
      </c>
      <c r="T135" s="261">
        <v>0</v>
      </c>
      <c r="U135" s="261">
        <f t="shared" si="7"/>
        <v>1284.59</v>
      </c>
      <c r="V135" s="235"/>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273"/>
      <c r="AT135" s="273"/>
      <c r="AU135" s="273"/>
      <c r="AV135" s="273"/>
      <c r="AW135" s="273"/>
      <c r="AX135" s="273"/>
      <c r="AY135" s="273"/>
      <c r="AZ135" s="273"/>
      <c r="BA135" s="273"/>
      <c r="BB135" s="273"/>
      <c r="BC135" s="273"/>
      <c r="BD135" s="273"/>
      <c r="BE135" s="273"/>
      <c r="BF135" s="273"/>
      <c r="BG135" s="273"/>
      <c r="BH135" s="273"/>
      <c r="BI135" s="273"/>
      <c r="BJ135" s="273"/>
      <c r="BK135" s="273"/>
      <c r="BL135" s="273"/>
      <c r="BM135" s="273"/>
      <c r="BN135" s="273"/>
    </row>
    <row r="136" spans="1:66" s="213" customFormat="1" ht="12.75" customHeight="1" collapsed="1">
      <c r="A136" s="204" t="s">
        <v>2343</v>
      </c>
      <c r="B136" s="204"/>
      <c r="C136" s="205" t="s">
        <v>1268</v>
      </c>
      <c r="D136" s="206"/>
      <c r="E136" s="101">
        <v>11645959.44</v>
      </c>
      <c r="F136" s="101">
        <v>528270.98</v>
      </c>
      <c r="G136" s="101">
        <v>517566.54</v>
      </c>
      <c r="H136" s="100">
        <v>7529.82</v>
      </c>
      <c r="I136" s="100">
        <v>118285.52</v>
      </c>
      <c r="J136" s="100">
        <v>33868.36</v>
      </c>
      <c r="K136" s="100">
        <v>0</v>
      </c>
      <c r="L136" s="100">
        <v>10861.93</v>
      </c>
      <c r="M136" s="100">
        <v>5428.84</v>
      </c>
      <c r="N136" s="100">
        <v>6781.73</v>
      </c>
      <c r="O136" s="100">
        <v>118635.5</v>
      </c>
      <c r="P136" s="100">
        <v>260.74</v>
      </c>
      <c r="Q136" s="100">
        <v>55059.44</v>
      </c>
      <c r="R136" s="100">
        <v>185603.49</v>
      </c>
      <c r="S136" s="101">
        <v>542315.37</v>
      </c>
      <c r="T136" s="101">
        <v>0</v>
      </c>
      <c r="U136" s="101">
        <f>E136+F136+G136+S136+T136</f>
        <v>13234112.329999998</v>
      </c>
      <c r="V136" s="205"/>
      <c r="W136" s="221"/>
      <c r="X136" s="221"/>
      <c r="Y136" s="221"/>
      <c r="Z136" s="221"/>
      <c r="AA136" s="221"/>
      <c r="AB136" s="221"/>
      <c r="AC136" s="221"/>
      <c r="AD136" s="221"/>
      <c r="AE136" s="221"/>
      <c r="AF136" s="221"/>
      <c r="AG136" s="221"/>
      <c r="AH136" s="221"/>
      <c r="AI136" s="221"/>
      <c r="AJ136" s="221"/>
      <c r="AK136" s="221"/>
      <c r="AL136" s="221"/>
      <c r="AM136" s="221"/>
      <c r="AN136" s="221"/>
      <c r="AO136" s="221"/>
      <c r="AP136" s="221"/>
      <c r="AQ136" s="221"/>
      <c r="AR136" s="221"/>
      <c r="AS136" s="221"/>
      <c r="AT136" s="221"/>
      <c r="AU136" s="221"/>
      <c r="AV136" s="221"/>
      <c r="AW136" s="221"/>
      <c r="AX136" s="221"/>
      <c r="AY136" s="221"/>
      <c r="AZ136" s="221"/>
      <c r="BA136" s="221"/>
      <c r="BB136" s="221"/>
      <c r="BC136" s="221"/>
      <c r="BD136" s="221"/>
      <c r="BE136" s="221"/>
      <c r="BF136" s="221"/>
      <c r="BG136" s="221"/>
      <c r="BH136" s="221"/>
      <c r="BI136" s="221"/>
      <c r="BJ136" s="221"/>
      <c r="BK136" s="221"/>
      <c r="BL136" s="221"/>
      <c r="BM136" s="221"/>
      <c r="BN136" s="221"/>
    </row>
    <row r="137" spans="1:22" s="237" customFormat="1" ht="12.75" hidden="1" outlineLevel="1">
      <c r="A137" s="235" t="s">
        <v>2344</v>
      </c>
      <c r="B137" s="236"/>
      <c r="C137" s="236" t="s">
        <v>1762</v>
      </c>
      <c r="D137" s="236" t="s">
        <v>1763</v>
      </c>
      <c r="E137" s="261">
        <v>-60436002.25</v>
      </c>
      <c r="F137" s="261">
        <v>-731543.9</v>
      </c>
      <c r="G137" s="261"/>
      <c r="H137" s="262">
        <v>-40522.91</v>
      </c>
      <c r="I137" s="262">
        <v>-3192</v>
      </c>
      <c r="J137" s="262">
        <v>-231985.21</v>
      </c>
      <c r="K137" s="262">
        <v>0</v>
      </c>
      <c r="L137" s="262">
        <v>-106233.13</v>
      </c>
      <c r="M137" s="262">
        <v>0</v>
      </c>
      <c r="N137" s="262">
        <v>0</v>
      </c>
      <c r="O137" s="262">
        <v>0</v>
      </c>
      <c r="P137" s="262">
        <v>0</v>
      </c>
      <c r="Q137" s="262">
        <v>-27500</v>
      </c>
      <c r="R137" s="262">
        <v>-46247.24</v>
      </c>
      <c r="S137" s="261">
        <v>-455680.49</v>
      </c>
      <c r="T137" s="261">
        <v>0</v>
      </c>
      <c r="U137" s="261">
        <f aca="true" t="shared" si="8" ref="U137:U200">E137+F137+G137+S137+T137</f>
        <v>-61623226.64</v>
      </c>
      <c r="V137" s="235"/>
    </row>
    <row r="138" spans="1:22" s="237" customFormat="1" ht="12.75" hidden="1" outlineLevel="1">
      <c r="A138" s="235" t="s">
        <v>2345</v>
      </c>
      <c r="B138" s="236"/>
      <c r="C138" s="236" t="s">
        <v>1764</v>
      </c>
      <c r="D138" s="236" t="s">
        <v>1765</v>
      </c>
      <c r="E138" s="261">
        <v>-783201.44</v>
      </c>
      <c r="F138" s="261">
        <v>-81602.63</v>
      </c>
      <c r="G138" s="261"/>
      <c r="H138" s="262">
        <v>-132794.21</v>
      </c>
      <c r="I138" s="262">
        <v>-1140544.8</v>
      </c>
      <c r="J138" s="262">
        <v>-693596.34</v>
      </c>
      <c r="K138" s="262">
        <v>-48634.74</v>
      </c>
      <c r="L138" s="262">
        <v>-349143.31</v>
      </c>
      <c r="M138" s="262">
        <v>-609118.85</v>
      </c>
      <c r="N138" s="262">
        <v>-73949.41</v>
      </c>
      <c r="O138" s="262">
        <v>-1861167.97</v>
      </c>
      <c r="P138" s="262">
        <v>0</v>
      </c>
      <c r="Q138" s="262">
        <v>-1483202.01</v>
      </c>
      <c r="R138" s="262">
        <v>-1750401.98</v>
      </c>
      <c r="S138" s="261">
        <v>-8142553.619999999</v>
      </c>
      <c r="T138" s="261">
        <v>0</v>
      </c>
      <c r="U138" s="261">
        <f t="shared" si="8"/>
        <v>-9007357.69</v>
      </c>
      <c r="V138" s="235"/>
    </row>
    <row r="139" spans="1:22" s="237" customFormat="1" ht="12.75" hidden="1" outlineLevel="1">
      <c r="A139" s="235" t="s">
        <v>2347</v>
      </c>
      <c r="B139" s="236"/>
      <c r="C139" s="236" t="s">
        <v>1768</v>
      </c>
      <c r="D139" s="236" t="s">
        <v>1769</v>
      </c>
      <c r="E139" s="261">
        <v>-1948.5</v>
      </c>
      <c r="F139" s="261">
        <v>0</v>
      </c>
      <c r="G139" s="261"/>
      <c r="H139" s="262">
        <v>0</v>
      </c>
      <c r="I139" s="262">
        <v>0</v>
      </c>
      <c r="J139" s="262">
        <v>0</v>
      </c>
      <c r="K139" s="262">
        <v>0</v>
      </c>
      <c r="L139" s="262">
        <v>0</v>
      </c>
      <c r="M139" s="262">
        <v>0</v>
      </c>
      <c r="N139" s="262">
        <v>0</v>
      </c>
      <c r="O139" s="262">
        <v>0</v>
      </c>
      <c r="P139" s="262">
        <v>0</v>
      </c>
      <c r="Q139" s="262">
        <v>0</v>
      </c>
      <c r="R139" s="262">
        <v>0</v>
      </c>
      <c r="S139" s="261">
        <v>0</v>
      </c>
      <c r="T139" s="261">
        <v>0</v>
      </c>
      <c r="U139" s="261">
        <f t="shared" si="8"/>
        <v>-1948.5</v>
      </c>
      <c r="V139" s="235"/>
    </row>
    <row r="140" spans="1:22" s="237" customFormat="1" ht="12.75" hidden="1" outlineLevel="1">
      <c r="A140" s="235" t="s">
        <v>2348</v>
      </c>
      <c r="B140" s="236"/>
      <c r="C140" s="236" t="s">
        <v>1770</v>
      </c>
      <c r="D140" s="236" t="s">
        <v>1771</v>
      </c>
      <c r="E140" s="261">
        <v>-1100</v>
      </c>
      <c r="F140" s="261">
        <v>0</v>
      </c>
      <c r="G140" s="261"/>
      <c r="H140" s="262">
        <v>0</v>
      </c>
      <c r="I140" s="262">
        <v>0</v>
      </c>
      <c r="J140" s="262">
        <v>0</v>
      </c>
      <c r="K140" s="262">
        <v>0</v>
      </c>
      <c r="L140" s="262">
        <v>0</v>
      </c>
      <c r="M140" s="262">
        <v>0</v>
      </c>
      <c r="N140" s="262">
        <v>0</v>
      </c>
      <c r="O140" s="262">
        <v>0</v>
      </c>
      <c r="P140" s="262">
        <v>0</v>
      </c>
      <c r="Q140" s="262">
        <v>0</v>
      </c>
      <c r="R140" s="262">
        <v>0</v>
      </c>
      <c r="S140" s="261">
        <v>0</v>
      </c>
      <c r="T140" s="261">
        <v>0</v>
      </c>
      <c r="U140" s="261">
        <f t="shared" si="8"/>
        <v>-1100</v>
      </c>
      <c r="V140" s="235"/>
    </row>
    <row r="141" spans="1:22" s="237" customFormat="1" ht="12.75" hidden="1" outlineLevel="1">
      <c r="A141" s="235" t="s">
        <v>2349</v>
      </c>
      <c r="B141" s="236"/>
      <c r="C141" s="236" t="s">
        <v>1772</v>
      </c>
      <c r="D141" s="236" t="s">
        <v>1773</v>
      </c>
      <c r="E141" s="261">
        <v>329.98</v>
      </c>
      <c r="F141" s="261">
        <v>0</v>
      </c>
      <c r="G141" s="261"/>
      <c r="H141" s="262">
        <v>112702.99</v>
      </c>
      <c r="I141" s="262">
        <v>387619.7</v>
      </c>
      <c r="J141" s="262">
        <v>637842.9</v>
      </c>
      <c r="K141" s="262">
        <v>0</v>
      </c>
      <c r="L141" s="262">
        <v>595120.34</v>
      </c>
      <c r="M141" s="262">
        <v>546611.13</v>
      </c>
      <c r="N141" s="262">
        <v>18677.34</v>
      </c>
      <c r="O141" s="262">
        <v>501171.46</v>
      </c>
      <c r="P141" s="262">
        <v>0</v>
      </c>
      <c r="Q141" s="262">
        <v>509508.7</v>
      </c>
      <c r="R141" s="262">
        <v>340970.74</v>
      </c>
      <c r="S141" s="261">
        <v>3650225.3</v>
      </c>
      <c r="T141" s="261">
        <v>0</v>
      </c>
      <c r="U141" s="261">
        <f t="shared" si="8"/>
        <v>3650555.28</v>
      </c>
      <c r="V141" s="235"/>
    </row>
    <row r="142" spans="1:22" s="237" customFormat="1" ht="12.75" hidden="1" outlineLevel="1">
      <c r="A142" s="235" t="s">
        <v>2350</v>
      </c>
      <c r="B142" s="236"/>
      <c r="C142" s="236" t="s">
        <v>1774</v>
      </c>
      <c r="D142" s="236" t="s">
        <v>1775</v>
      </c>
      <c r="E142" s="261">
        <v>0</v>
      </c>
      <c r="F142" s="261">
        <v>0</v>
      </c>
      <c r="G142" s="261"/>
      <c r="H142" s="262">
        <v>0</v>
      </c>
      <c r="I142" s="262">
        <v>0</v>
      </c>
      <c r="J142" s="262">
        <v>0</v>
      </c>
      <c r="K142" s="262">
        <v>0</v>
      </c>
      <c r="L142" s="262">
        <v>0</v>
      </c>
      <c r="M142" s="262">
        <v>0</v>
      </c>
      <c r="N142" s="262">
        <v>0</v>
      </c>
      <c r="O142" s="262">
        <v>87.25</v>
      </c>
      <c r="P142" s="262">
        <v>0</v>
      </c>
      <c r="Q142" s="262">
        <v>0</v>
      </c>
      <c r="R142" s="262">
        <v>0</v>
      </c>
      <c r="S142" s="261">
        <v>87.25</v>
      </c>
      <c r="T142" s="261">
        <v>0</v>
      </c>
      <c r="U142" s="261">
        <f t="shared" si="8"/>
        <v>87.25</v>
      </c>
      <c r="V142" s="235"/>
    </row>
    <row r="143" spans="1:22" s="237" customFormat="1" ht="12.75" hidden="1" outlineLevel="1">
      <c r="A143" s="235" t="s">
        <v>2352</v>
      </c>
      <c r="B143" s="236"/>
      <c r="C143" s="236" t="s">
        <v>1778</v>
      </c>
      <c r="D143" s="236" t="s">
        <v>1779</v>
      </c>
      <c r="E143" s="261">
        <v>0</v>
      </c>
      <c r="F143" s="261">
        <v>0</v>
      </c>
      <c r="G143" s="261"/>
      <c r="H143" s="262">
        <v>0</v>
      </c>
      <c r="I143" s="262">
        <v>0</v>
      </c>
      <c r="J143" s="262">
        <v>0</v>
      </c>
      <c r="K143" s="262">
        <v>0</v>
      </c>
      <c r="L143" s="262">
        <v>0</v>
      </c>
      <c r="M143" s="262">
        <v>0</v>
      </c>
      <c r="N143" s="262">
        <v>0</v>
      </c>
      <c r="O143" s="262">
        <v>4927.33</v>
      </c>
      <c r="P143" s="262">
        <v>0</v>
      </c>
      <c r="Q143" s="262">
        <v>0</v>
      </c>
      <c r="R143" s="262">
        <v>0</v>
      </c>
      <c r="S143" s="261">
        <v>4927.33</v>
      </c>
      <c r="T143" s="261">
        <v>0</v>
      </c>
      <c r="U143" s="261">
        <f t="shared" si="8"/>
        <v>4927.33</v>
      </c>
      <c r="V143" s="235"/>
    </row>
    <row r="144" spans="1:22" s="237" customFormat="1" ht="12.75" hidden="1" outlineLevel="1">
      <c r="A144" s="235" t="s">
        <v>2353</v>
      </c>
      <c r="B144" s="236"/>
      <c r="C144" s="236" t="s">
        <v>1780</v>
      </c>
      <c r="D144" s="236" t="s">
        <v>1781</v>
      </c>
      <c r="E144" s="261">
        <v>0</v>
      </c>
      <c r="F144" s="261">
        <v>0</v>
      </c>
      <c r="G144" s="261"/>
      <c r="H144" s="262">
        <v>0</v>
      </c>
      <c r="I144" s="262">
        <v>0</v>
      </c>
      <c r="J144" s="262">
        <v>0</v>
      </c>
      <c r="K144" s="262">
        <v>0</v>
      </c>
      <c r="L144" s="262">
        <v>0</v>
      </c>
      <c r="M144" s="262">
        <v>0</v>
      </c>
      <c r="N144" s="262">
        <v>0</v>
      </c>
      <c r="O144" s="262">
        <v>170026.03</v>
      </c>
      <c r="P144" s="262">
        <v>0</v>
      </c>
      <c r="Q144" s="262">
        <v>0</v>
      </c>
      <c r="R144" s="262">
        <v>0</v>
      </c>
      <c r="S144" s="261">
        <v>170026.03</v>
      </c>
      <c r="T144" s="261">
        <v>0</v>
      </c>
      <c r="U144" s="261">
        <f t="shared" si="8"/>
        <v>170026.03</v>
      </c>
      <c r="V144" s="235"/>
    </row>
    <row r="145" spans="1:22" s="237" customFormat="1" ht="12.75" hidden="1" outlineLevel="1">
      <c r="A145" s="235" t="s">
        <v>2354</v>
      </c>
      <c r="B145" s="236"/>
      <c r="C145" s="236" t="s">
        <v>1782</v>
      </c>
      <c r="D145" s="236" t="s">
        <v>1783</v>
      </c>
      <c r="E145" s="261">
        <v>0</v>
      </c>
      <c r="F145" s="261">
        <v>0</v>
      </c>
      <c r="G145" s="261"/>
      <c r="H145" s="262">
        <v>0</v>
      </c>
      <c r="I145" s="262">
        <v>0</v>
      </c>
      <c r="J145" s="262">
        <v>0</v>
      </c>
      <c r="K145" s="262">
        <v>0</v>
      </c>
      <c r="L145" s="262">
        <v>0</v>
      </c>
      <c r="M145" s="262">
        <v>0</v>
      </c>
      <c r="N145" s="262">
        <v>0</v>
      </c>
      <c r="O145" s="262">
        <v>162608.07</v>
      </c>
      <c r="P145" s="262">
        <v>0</v>
      </c>
      <c r="Q145" s="262">
        <v>0</v>
      </c>
      <c r="R145" s="262">
        <v>0</v>
      </c>
      <c r="S145" s="261">
        <v>162608.07</v>
      </c>
      <c r="T145" s="261">
        <v>0</v>
      </c>
      <c r="U145" s="261">
        <f t="shared" si="8"/>
        <v>162608.07</v>
      </c>
      <c r="V145" s="235"/>
    </row>
    <row r="146" spans="1:22" s="237" customFormat="1" ht="12.75" hidden="1" outlineLevel="1">
      <c r="A146" s="235" t="s">
        <v>2355</v>
      </c>
      <c r="B146" s="236"/>
      <c r="C146" s="236" t="s">
        <v>1784</v>
      </c>
      <c r="D146" s="236" t="s">
        <v>1785</v>
      </c>
      <c r="E146" s="261">
        <v>0</v>
      </c>
      <c r="F146" s="261">
        <v>0</v>
      </c>
      <c r="G146" s="261"/>
      <c r="H146" s="262">
        <v>0</v>
      </c>
      <c r="I146" s="262">
        <v>0</v>
      </c>
      <c r="J146" s="262">
        <v>0</v>
      </c>
      <c r="K146" s="262">
        <v>0</v>
      </c>
      <c r="L146" s="262">
        <v>0</v>
      </c>
      <c r="M146" s="262">
        <v>0</v>
      </c>
      <c r="N146" s="262">
        <v>0</v>
      </c>
      <c r="O146" s="262">
        <v>32.5</v>
      </c>
      <c r="P146" s="262">
        <v>0</v>
      </c>
      <c r="Q146" s="262">
        <v>0</v>
      </c>
      <c r="R146" s="262">
        <v>0</v>
      </c>
      <c r="S146" s="261">
        <v>32.5</v>
      </c>
      <c r="T146" s="261">
        <v>0</v>
      </c>
      <c r="U146" s="261">
        <f t="shared" si="8"/>
        <v>32.5</v>
      </c>
      <c r="V146" s="235"/>
    </row>
    <row r="147" spans="1:22" s="237" customFormat="1" ht="12.75" hidden="1" outlineLevel="1">
      <c r="A147" s="235" t="s">
        <v>2356</v>
      </c>
      <c r="B147" s="236"/>
      <c r="C147" s="236" t="s">
        <v>1786</v>
      </c>
      <c r="D147" s="236" t="s">
        <v>1787</v>
      </c>
      <c r="E147" s="261">
        <v>0</v>
      </c>
      <c r="F147" s="261">
        <v>0</v>
      </c>
      <c r="G147" s="261"/>
      <c r="H147" s="262">
        <v>0</v>
      </c>
      <c r="I147" s="262">
        <v>144573.66</v>
      </c>
      <c r="J147" s="262">
        <v>18.06</v>
      </c>
      <c r="K147" s="262">
        <v>0</v>
      </c>
      <c r="L147" s="262">
        <v>0</v>
      </c>
      <c r="M147" s="262">
        <v>260.3</v>
      </c>
      <c r="N147" s="262">
        <v>0</v>
      </c>
      <c r="O147" s="262">
        <v>20270.92</v>
      </c>
      <c r="P147" s="262">
        <v>0</v>
      </c>
      <c r="Q147" s="262">
        <v>0</v>
      </c>
      <c r="R147" s="262">
        <v>52420.34</v>
      </c>
      <c r="S147" s="261">
        <v>217543.28</v>
      </c>
      <c r="T147" s="261">
        <v>0</v>
      </c>
      <c r="U147" s="261">
        <f t="shared" si="8"/>
        <v>217543.28</v>
      </c>
      <c r="V147" s="235"/>
    </row>
    <row r="148" spans="1:22" s="237" customFormat="1" ht="12.75" hidden="1" outlineLevel="1">
      <c r="A148" s="235" t="s">
        <v>2357</v>
      </c>
      <c r="B148" s="236"/>
      <c r="C148" s="236" t="s">
        <v>1788</v>
      </c>
      <c r="D148" s="236" t="s">
        <v>1789</v>
      </c>
      <c r="E148" s="261">
        <v>-215.62</v>
      </c>
      <c r="F148" s="261">
        <v>0</v>
      </c>
      <c r="G148" s="261"/>
      <c r="H148" s="262">
        <v>0</v>
      </c>
      <c r="I148" s="262">
        <v>0</v>
      </c>
      <c r="J148" s="262">
        <v>0</v>
      </c>
      <c r="K148" s="262">
        <v>0</v>
      </c>
      <c r="L148" s="262">
        <v>0</v>
      </c>
      <c r="M148" s="262">
        <v>0</v>
      </c>
      <c r="N148" s="262">
        <v>0</v>
      </c>
      <c r="O148" s="262">
        <v>0</v>
      </c>
      <c r="P148" s="262">
        <v>0</v>
      </c>
      <c r="Q148" s="262">
        <v>0</v>
      </c>
      <c r="R148" s="262">
        <v>0</v>
      </c>
      <c r="S148" s="261">
        <v>0</v>
      </c>
      <c r="T148" s="261">
        <v>0</v>
      </c>
      <c r="U148" s="261">
        <f t="shared" si="8"/>
        <v>-215.62</v>
      </c>
      <c r="V148" s="235"/>
    </row>
    <row r="149" spans="1:22" s="237" customFormat="1" ht="12.75" hidden="1" outlineLevel="1">
      <c r="A149" s="235" t="s">
        <v>2358</v>
      </c>
      <c r="B149" s="236"/>
      <c r="C149" s="236" t="s">
        <v>1790</v>
      </c>
      <c r="D149" s="236" t="s">
        <v>1791</v>
      </c>
      <c r="E149" s="261">
        <v>397166.68</v>
      </c>
      <c r="F149" s="261">
        <v>-7504.2</v>
      </c>
      <c r="G149" s="261"/>
      <c r="H149" s="262">
        <v>0</v>
      </c>
      <c r="I149" s="262">
        <v>2345.51</v>
      </c>
      <c r="J149" s="262">
        <v>0</v>
      </c>
      <c r="K149" s="262">
        <v>0</v>
      </c>
      <c r="L149" s="262">
        <v>2347.17</v>
      </c>
      <c r="M149" s="262">
        <v>0</v>
      </c>
      <c r="N149" s="262">
        <v>0</v>
      </c>
      <c r="O149" s="262">
        <v>666.61</v>
      </c>
      <c r="P149" s="262">
        <v>0</v>
      </c>
      <c r="Q149" s="262">
        <v>1266.78</v>
      </c>
      <c r="R149" s="262">
        <v>0</v>
      </c>
      <c r="S149" s="261">
        <v>6626.07</v>
      </c>
      <c r="T149" s="261">
        <v>0</v>
      </c>
      <c r="U149" s="261">
        <f t="shared" si="8"/>
        <v>396288.55</v>
      </c>
      <c r="V149" s="235"/>
    </row>
    <row r="150" spans="1:22" s="237" customFormat="1" ht="12.75" hidden="1" outlineLevel="1">
      <c r="A150" s="235" t="s">
        <v>2359</v>
      </c>
      <c r="B150" s="236"/>
      <c r="C150" s="236" t="s">
        <v>1792</v>
      </c>
      <c r="D150" s="236" t="s">
        <v>1793</v>
      </c>
      <c r="E150" s="261">
        <v>66560.44</v>
      </c>
      <c r="F150" s="261">
        <v>7856.01</v>
      </c>
      <c r="G150" s="261"/>
      <c r="H150" s="262">
        <v>0</v>
      </c>
      <c r="I150" s="262">
        <v>100</v>
      </c>
      <c r="J150" s="262">
        <v>30.6</v>
      </c>
      <c r="K150" s="262">
        <v>0</v>
      </c>
      <c r="L150" s="262">
        <v>0</v>
      </c>
      <c r="M150" s="262">
        <v>0</v>
      </c>
      <c r="N150" s="262">
        <v>0</v>
      </c>
      <c r="O150" s="262">
        <v>0</v>
      </c>
      <c r="P150" s="262">
        <v>0</v>
      </c>
      <c r="Q150" s="262">
        <v>0</v>
      </c>
      <c r="R150" s="262">
        <v>0</v>
      </c>
      <c r="S150" s="261">
        <v>130.6</v>
      </c>
      <c r="T150" s="261">
        <v>0</v>
      </c>
      <c r="U150" s="261">
        <f t="shared" si="8"/>
        <v>74547.05</v>
      </c>
      <c r="V150" s="235"/>
    </row>
    <row r="151" spans="1:22" s="237" customFormat="1" ht="12.75" hidden="1" outlineLevel="1">
      <c r="A151" s="235" t="s">
        <v>2360</v>
      </c>
      <c r="B151" s="236"/>
      <c r="C151" s="236" t="s">
        <v>1794</v>
      </c>
      <c r="D151" s="236" t="s">
        <v>1795</v>
      </c>
      <c r="E151" s="261">
        <v>170564.26</v>
      </c>
      <c r="F151" s="261">
        <v>9132.4</v>
      </c>
      <c r="G151" s="261"/>
      <c r="H151" s="262">
        <v>0</v>
      </c>
      <c r="I151" s="262">
        <v>1262.1</v>
      </c>
      <c r="J151" s="262">
        <v>0</v>
      </c>
      <c r="K151" s="262">
        <v>0</v>
      </c>
      <c r="L151" s="262">
        <v>0</v>
      </c>
      <c r="M151" s="262">
        <v>0</v>
      </c>
      <c r="N151" s="262">
        <v>0</v>
      </c>
      <c r="O151" s="262">
        <v>0</v>
      </c>
      <c r="P151" s="262">
        <v>0</v>
      </c>
      <c r="Q151" s="262">
        <v>0</v>
      </c>
      <c r="R151" s="262">
        <v>0</v>
      </c>
      <c r="S151" s="261">
        <v>1262.1</v>
      </c>
      <c r="T151" s="261">
        <v>0</v>
      </c>
      <c r="U151" s="261">
        <f t="shared" si="8"/>
        <v>180958.76</v>
      </c>
      <c r="V151" s="235"/>
    </row>
    <row r="152" spans="1:22" s="237" customFormat="1" ht="12.75" hidden="1" outlineLevel="1">
      <c r="A152" s="235" t="s">
        <v>2361</v>
      </c>
      <c r="B152" s="236"/>
      <c r="C152" s="236" t="s">
        <v>1796</v>
      </c>
      <c r="D152" s="236" t="s">
        <v>1797</v>
      </c>
      <c r="E152" s="261">
        <v>222752.21</v>
      </c>
      <c r="F152" s="261">
        <v>23203.55</v>
      </c>
      <c r="G152" s="261"/>
      <c r="H152" s="262">
        <v>0</v>
      </c>
      <c r="I152" s="262">
        <v>0</v>
      </c>
      <c r="J152" s="262">
        <v>0</v>
      </c>
      <c r="K152" s="262">
        <v>0</v>
      </c>
      <c r="L152" s="262">
        <v>0</v>
      </c>
      <c r="M152" s="262">
        <v>0</v>
      </c>
      <c r="N152" s="262">
        <v>0</v>
      </c>
      <c r="O152" s="262">
        <v>0</v>
      </c>
      <c r="P152" s="262">
        <v>0</v>
      </c>
      <c r="Q152" s="262">
        <v>0</v>
      </c>
      <c r="R152" s="262">
        <v>0</v>
      </c>
      <c r="S152" s="261">
        <v>0</v>
      </c>
      <c r="T152" s="261">
        <v>0</v>
      </c>
      <c r="U152" s="261">
        <f t="shared" si="8"/>
        <v>245955.75999999998</v>
      </c>
      <c r="V152" s="235"/>
    </row>
    <row r="153" spans="1:22" s="237" customFormat="1" ht="12.75" hidden="1" outlineLevel="1">
      <c r="A153" s="235" t="s">
        <v>2362</v>
      </c>
      <c r="B153" s="236"/>
      <c r="C153" s="236" t="s">
        <v>1798</v>
      </c>
      <c r="D153" s="236" t="s">
        <v>1799</v>
      </c>
      <c r="E153" s="261">
        <v>59707.85</v>
      </c>
      <c r="F153" s="261">
        <v>3718.74</v>
      </c>
      <c r="G153" s="261"/>
      <c r="H153" s="262">
        <v>0</v>
      </c>
      <c r="I153" s="262">
        <v>0</v>
      </c>
      <c r="J153" s="262">
        <v>0</v>
      </c>
      <c r="K153" s="262">
        <v>0</v>
      </c>
      <c r="L153" s="262">
        <v>0</v>
      </c>
      <c r="M153" s="262">
        <v>0</v>
      </c>
      <c r="N153" s="262">
        <v>0</v>
      </c>
      <c r="O153" s="262">
        <v>0</v>
      </c>
      <c r="P153" s="262">
        <v>0</v>
      </c>
      <c r="Q153" s="262">
        <v>0</v>
      </c>
      <c r="R153" s="262">
        <v>0</v>
      </c>
      <c r="S153" s="261">
        <v>0</v>
      </c>
      <c r="T153" s="261">
        <v>0</v>
      </c>
      <c r="U153" s="261">
        <f t="shared" si="8"/>
        <v>63426.59</v>
      </c>
      <c r="V153" s="235"/>
    </row>
    <row r="154" spans="1:22" s="237" customFormat="1" ht="12.75" hidden="1" outlineLevel="1">
      <c r="A154" s="235" t="s">
        <v>2363</v>
      </c>
      <c r="B154" s="236"/>
      <c r="C154" s="236" t="s">
        <v>1800</v>
      </c>
      <c r="D154" s="236" t="s">
        <v>1801</v>
      </c>
      <c r="E154" s="261">
        <v>0</v>
      </c>
      <c r="F154" s="261">
        <v>2652.88</v>
      </c>
      <c r="G154" s="261"/>
      <c r="H154" s="262">
        <v>0</v>
      </c>
      <c r="I154" s="262">
        <v>0</v>
      </c>
      <c r="J154" s="262">
        <v>0</v>
      </c>
      <c r="K154" s="262">
        <v>0</v>
      </c>
      <c r="L154" s="262">
        <v>0</v>
      </c>
      <c r="M154" s="262">
        <v>0</v>
      </c>
      <c r="N154" s="262">
        <v>0</v>
      </c>
      <c r="O154" s="262">
        <v>0</v>
      </c>
      <c r="P154" s="262">
        <v>0</v>
      </c>
      <c r="Q154" s="262">
        <v>0</v>
      </c>
      <c r="R154" s="262">
        <v>0</v>
      </c>
      <c r="S154" s="261">
        <v>0</v>
      </c>
      <c r="T154" s="261">
        <v>0</v>
      </c>
      <c r="U154" s="261">
        <f t="shared" si="8"/>
        <v>2652.88</v>
      </c>
      <c r="V154" s="235"/>
    </row>
    <row r="155" spans="1:22" s="237" customFormat="1" ht="12.75" hidden="1" outlineLevel="1">
      <c r="A155" s="235" t="s">
        <v>2364</v>
      </c>
      <c r="B155" s="236"/>
      <c r="C155" s="236" t="s">
        <v>1802</v>
      </c>
      <c r="D155" s="236" t="s">
        <v>1803</v>
      </c>
      <c r="E155" s="261">
        <v>1480.5</v>
      </c>
      <c r="F155" s="261">
        <v>0</v>
      </c>
      <c r="G155" s="261"/>
      <c r="H155" s="262">
        <v>0</v>
      </c>
      <c r="I155" s="262">
        <v>0</v>
      </c>
      <c r="J155" s="262">
        <v>0</v>
      </c>
      <c r="K155" s="262">
        <v>0</v>
      </c>
      <c r="L155" s="262">
        <v>0</v>
      </c>
      <c r="M155" s="262">
        <v>0</v>
      </c>
      <c r="N155" s="262">
        <v>0</v>
      </c>
      <c r="O155" s="262">
        <v>0</v>
      </c>
      <c r="P155" s="262">
        <v>0</v>
      </c>
      <c r="Q155" s="262">
        <v>0</v>
      </c>
      <c r="R155" s="262">
        <v>0</v>
      </c>
      <c r="S155" s="261">
        <v>0</v>
      </c>
      <c r="T155" s="261">
        <v>0</v>
      </c>
      <c r="U155" s="261">
        <f t="shared" si="8"/>
        <v>1480.5</v>
      </c>
      <c r="V155" s="235"/>
    </row>
    <row r="156" spans="1:22" s="237" customFormat="1" ht="12.75" hidden="1" outlineLevel="1">
      <c r="A156" s="235" t="s">
        <v>2366</v>
      </c>
      <c r="B156" s="236"/>
      <c r="C156" s="236" t="s">
        <v>1806</v>
      </c>
      <c r="D156" s="236" t="s">
        <v>1807</v>
      </c>
      <c r="E156" s="261">
        <v>1821.08</v>
      </c>
      <c r="F156" s="261">
        <v>0</v>
      </c>
      <c r="G156" s="261"/>
      <c r="H156" s="262">
        <v>0</v>
      </c>
      <c r="I156" s="262">
        <v>0</v>
      </c>
      <c r="J156" s="262">
        <v>0</v>
      </c>
      <c r="K156" s="262">
        <v>0</v>
      </c>
      <c r="L156" s="262">
        <v>0</v>
      </c>
      <c r="M156" s="262">
        <v>0</v>
      </c>
      <c r="N156" s="262">
        <v>0</v>
      </c>
      <c r="O156" s="262">
        <v>0</v>
      </c>
      <c r="P156" s="262">
        <v>0</v>
      </c>
      <c r="Q156" s="262">
        <v>0</v>
      </c>
      <c r="R156" s="262">
        <v>0</v>
      </c>
      <c r="S156" s="261">
        <v>0</v>
      </c>
      <c r="T156" s="261">
        <v>0</v>
      </c>
      <c r="U156" s="261">
        <f t="shared" si="8"/>
        <v>1821.08</v>
      </c>
      <c r="V156" s="235"/>
    </row>
    <row r="157" spans="1:22" s="237" customFormat="1" ht="12.75" hidden="1" outlineLevel="1">
      <c r="A157" s="235" t="s">
        <v>2367</v>
      </c>
      <c r="B157" s="236"/>
      <c r="C157" s="236" t="s">
        <v>1808</v>
      </c>
      <c r="D157" s="236" t="s">
        <v>1809</v>
      </c>
      <c r="E157" s="261">
        <v>3508.03</v>
      </c>
      <c r="F157" s="261">
        <v>0</v>
      </c>
      <c r="G157" s="261"/>
      <c r="H157" s="262">
        <v>0</v>
      </c>
      <c r="I157" s="262">
        <v>0</v>
      </c>
      <c r="J157" s="262">
        <v>0</v>
      </c>
      <c r="K157" s="262">
        <v>0</v>
      </c>
      <c r="L157" s="262">
        <v>0</v>
      </c>
      <c r="M157" s="262">
        <v>0</v>
      </c>
      <c r="N157" s="262">
        <v>0</v>
      </c>
      <c r="O157" s="262">
        <v>0</v>
      </c>
      <c r="P157" s="262">
        <v>0</v>
      </c>
      <c r="Q157" s="262">
        <v>0</v>
      </c>
      <c r="R157" s="262">
        <v>0</v>
      </c>
      <c r="S157" s="261">
        <v>0</v>
      </c>
      <c r="T157" s="261">
        <v>0</v>
      </c>
      <c r="U157" s="261">
        <f t="shared" si="8"/>
        <v>3508.03</v>
      </c>
      <c r="V157" s="235"/>
    </row>
    <row r="158" spans="1:22" s="237" customFormat="1" ht="12.75" hidden="1" outlineLevel="1">
      <c r="A158" s="235" t="s">
        <v>2368</v>
      </c>
      <c r="B158" s="236"/>
      <c r="C158" s="236" t="s">
        <v>1810</v>
      </c>
      <c r="D158" s="236" t="s">
        <v>1811</v>
      </c>
      <c r="E158" s="261">
        <v>21904.94</v>
      </c>
      <c r="F158" s="261">
        <v>340.5</v>
      </c>
      <c r="G158" s="261"/>
      <c r="H158" s="262">
        <v>0</v>
      </c>
      <c r="I158" s="262">
        <v>0</v>
      </c>
      <c r="J158" s="262">
        <v>0</v>
      </c>
      <c r="K158" s="262">
        <v>0</v>
      </c>
      <c r="L158" s="262">
        <v>0</v>
      </c>
      <c r="M158" s="262">
        <v>0</v>
      </c>
      <c r="N158" s="262">
        <v>0</v>
      </c>
      <c r="O158" s="262">
        <v>0</v>
      </c>
      <c r="P158" s="262">
        <v>0</v>
      </c>
      <c r="Q158" s="262">
        <v>0</v>
      </c>
      <c r="R158" s="262">
        <v>0</v>
      </c>
      <c r="S158" s="261">
        <v>0</v>
      </c>
      <c r="T158" s="261">
        <v>0</v>
      </c>
      <c r="U158" s="261">
        <f t="shared" si="8"/>
        <v>22245.44</v>
      </c>
      <c r="V158" s="235"/>
    </row>
    <row r="159" spans="1:22" s="237" customFormat="1" ht="12.75" hidden="1" outlineLevel="1">
      <c r="A159" s="235" t="s">
        <v>2369</v>
      </c>
      <c r="B159" s="236"/>
      <c r="C159" s="236" t="s">
        <v>1812</v>
      </c>
      <c r="D159" s="236" t="s">
        <v>1813</v>
      </c>
      <c r="E159" s="261">
        <v>76031.61</v>
      </c>
      <c r="F159" s="261">
        <v>5310</v>
      </c>
      <c r="G159" s="261"/>
      <c r="H159" s="262">
        <v>0</v>
      </c>
      <c r="I159" s="262">
        <v>95</v>
      </c>
      <c r="J159" s="262">
        <v>0</v>
      </c>
      <c r="K159" s="262">
        <v>0</v>
      </c>
      <c r="L159" s="262">
        <v>0</v>
      </c>
      <c r="M159" s="262">
        <v>0</v>
      </c>
      <c r="N159" s="262">
        <v>0</v>
      </c>
      <c r="O159" s="262">
        <v>0</v>
      </c>
      <c r="P159" s="262">
        <v>0</v>
      </c>
      <c r="Q159" s="262">
        <v>0</v>
      </c>
      <c r="R159" s="262">
        <v>0</v>
      </c>
      <c r="S159" s="261">
        <v>95</v>
      </c>
      <c r="T159" s="261">
        <v>0</v>
      </c>
      <c r="U159" s="261">
        <f t="shared" si="8"/>
        <v>81436.61</v>
      </c>
      <c r="V159" s="235"/>
    </row>
    <row r="160" spans="1:22" s="237" customFormat="1" ht="12.75" hidden="1" outlineLevel="1">
      <c r="A160" s="235" t="s">
        <v>2370</v>
      </c>
      <c r="B160" s="236"/>
      <c r="C160" s="236" t="s">
        <v>1814</v>
      </c>
      <c r="D160" s="236" t="s">
        <v>1815</v>
      </c>
      <c r="E160" s="261">
        <v>388752.77</v>
      </c>
      <c r="F160" s="261">
        <v>45532.27</v>
      </c>
      <c r="G160" s="261"/>
      <c r="H160" s="262">
        <v>0</v>
      </c>
      <c r="I160" s="262">
        <v>329.44</v>
      </c>
      <c r="J160" s="262">
        <v>0</v>
      </c>
      <c r="K160" s="262">
        <v>0</v>
      </c>
      <c r="L160" s="262">
        <v>0</v>
      </c>
      <c r="M160" s="262">
        <v>0</v>
      </c>
      <c r="N160" s="262">
        <v>0</v>
      </c>
      <c r="O160" s="262">
        <v>0</v>
      </c>
      <c r="P160" s="262">
        <v>0</v>
      </c>
      <c r="Q160" s="262">
        <v>0</v>
      </c>
      <c r="R160" s="262">
        <v>558.05</v>
      </c>
      <c r="S160" s="261">
        <v>887.49</v>
      </c>
      <c r="T160" s="261">
        <v>0</v>
      </c>
      <c r="U160" s="261">
        <f t="shared" si="8"/>
        <v>435172.53</v>
      </c>
      <c r="V160" s="235"/>
    </row>
    <row r="161" spans="1:22" s="237" customFormat="1" ht="12.75" hidden="1" outlineLevel="1">
      <c r="A161" s="235" t="s">
        <v>2371</v>
      </c>
      <c r="B161" s="236"/>
      <c r="C161" s="236" t="s">
        <v>1816</v>
      </c>
      <c r="D161" s="236" t="s">
        <v>1817</v>
      </c>
      <c r="E161" s="261">
        <v>28627.17</v>
      </c>
      <c r="F161" s="261">
        <v>2939.43</v>
      </c>
      <c r="G161" s="261"/>
      <c r="H161" s="262">
        <v>0</v>
      </c>
      <c r="I161" s="262">
        <v>-313.35</v>
      </c>
      <c r="J161" s="262">
        <v>0</v>
      </c>
      <c r="K161" s="262">
        <v>0</v>
      </c>
      <c r="L161" s="262">
        <v>0</v>
      </c>
      <c r="M161" s="262">
        <v>0</v>
      </c>
      <c r="N161" s="262">
        <v>0</v>
      </c>
      <c r="O161" s="262">
        <v>0</v>
      </c>
      <c r="P161" s="262">
        <v>0</v>
      </c>
      <c r="Q161" s="262">
        <v>0</v>
      </c>
      <c r="R161" s="262">
        <v>10</v>
      </c>
      <c r="S161" s="261">
        <v>-303.35</v>
      </c>
      <c r="T161" s="261">
        <v>0</v>
      </c>
      <c r="U161" s="261">
        <f t="shared" si="8"/>
        <v>31263.25</v>
      </c>
      <c r="V161" s="235"/>
    </row>
    <row r="162" spans="1:22" s="237" customFormat="1" ht="12.75" hidden="1" outlineLevel="1">
      <c r="A162" s="235" t="s">
        <v>2372</v>
      </c>
      <c r="B162" s="236"/>
      <c r="C162" s="236" t="s">
        <v>1818</v>
      </c>
      <c r="D162" s="236" t="s">
        <v>1819</v>
      </c>
      <c r="E162" s="261">
        <v>154599.29</v>
      </c>
      <c r="F162" s="261">
        <v>920</v>
      </c>
      <c r="G162" s="261"/>
      <c r="H162" s="262">
        <v>0</v>
      </c>
      <c r="I162" s="262">
        <v>0</v>
      </c>
      <c r="J162" s="262">
        <v>0</v>
      </c>
      <c r="K162" s="262">
        <v>0</v>
      </c>
      <c r="L162" s="262">
        <v>0</v>
      </c>
      <c r="M162" s="262">
        <v>0</v>
      </c>
      <c r="N162" s="262">
        <v>0</v>
      </c>
      <c r="O162" s="262">
        <v>0</v>
      </c>
      <c r="P162" s="262">
        <v>0</v>
      </c>
      <c r="Q162" s="262">
        <v>0</v>
      </c>
      <c r="R162" s="262">
        <v>0</v>
      </c>
      <c r="S162" s="261">
        <v>0</v>
      </c>
      <c r="T162" s="261">
        <v>0</v>
      </c>
      <c r="U162" s="261">
        <f t="shared" si="8"/>
        <v>155519.29</v>
      </c>
      <c r="V162" s="235"/>
    </row>
    <row r="163" spans="1:22" s="237" customFormat="1" ht="12.75" hidden="1" outlineLevel="1">
      <c r="A163" s="235" t="s">
        <v>2373</v>
      </c>
      <c r="B163" s="236"/>
      <c r="C163" s="236" t="s">
        <v>1820</v>
      </c>
      <c r="D163" s="236" t="s">
        <v>1821</v>
      </c>
      <c r="E163" s="261">
        <v>46126.08</v>
      </c>
      <c r="F163" s="261">
        <v>4900.72</v>
      </c>
      <c r="G163" s="261"/>
      <c r="H163" s="262">
        <v>0</v>
      </c>
      <c r="I163" s="262">
        <v>0</v>
      </c>
      <c r="J163" s="262">
        <v>0</v>
      </c>
      <c r="K163" s="262">
        <v>0</v>
      </c>
      <c r="L163" s="262">
        <v>554.06</v>
      </c>
      <c r="M163" s="262">
        <v>0</v>
      </c>
      <c r="N163" s="262">
        <v>0</v>
      </c>
      <c r="O163" s="262">
        <v>283.25</v>
      </c>
      <c r="P163" s="262">
        <v>0</v>
      </c>
      <c r="Q163" s="262">
        <v>0</v>
      </c>
      <c r="R163" s="262">
        <v>0</v>
      </c>
      <c r="S163" s="261">
        <v>837.31</v>
      </c>
      <c r="T163" s="261">
        <v>0</v>
      </c>
      <c r="U163" s="261">
        <f t="shared" si="8"/>
        <v>51864.11</v>
      </c>
      <c r="V163" s="235"/>
    </row>
    <row r="164" spans="1:22" s="237" customFormat="1" ht="12.75" hidden="1" outlineLevel="1">
      <c r="A164" s="235" t="s">
        <v>2374</v>
      </c>
      <c r="B164" s="236"/>
      <c r="C164" s="236" t="s">
        <v>1822</v>
      </c>
      <c r="D164" s="236" t="s">
        <v>1823</v>
      </c>
      <c r="E164" s="261">
        <v>5748.45</v>
      </c>
      <c r="F164" s="261">
        <v>45</v>
      </c>
      <c r="G164" s="261"/>
      <c r="H164" s="262">
        <v>0</v>
      </c>
      <c r="I164" s="262">
        <v>0</v>
      </c>
      <c r="J164" s="262">
        <v>0</v>
      </c>
      <c r="K164" s="262">
        <v>0</v>
      </c>
      <c r="L164" s="262">
        <v>0</v>
      </c>
      <c r="M164" s="262">
        <v>0</v>
      </c>
      <c r="N164" s="262">
        <v>0</v>
      </c>
      <c r="O164" s="262">
        <v>0</v>
      </c>
      <c r="P164" s="262">
        <v>0</v>
      </c>
      <c r="Q164" s="262">
        <v>0</v>
      </c>
      <c r="R164" s="262">
        <v>0</v>
      </c>
      <c r="S164" s="261">
        <v>0</v>
      </c>
      <c r="T164" s="261">
        <v>0</v>
      </c>
      <c r="U164" s="261">
        <f t="shared" si="8"/>
        <v>5793.45</v>
      </c>
      <c r="V164" s="235"/>
    </row>
    <row r="165" spans="1:22" s="237" customFormat="1" ht="12.75" hidden="1" outlineLevel="1">
      <c r="A165" s="235" t="s">
        <v>2375</v>
      </c>
      <c r="B165" s="236"/>
      <c r="C165" s="236" t="s">
        <v>1824</v>
      </c>
      <c r="D165" s="236" t="s">
        <v>1825</v>
      </c>
      <c r="E165" s="261">
        <v>80</v>
      </c>
      <c r="F165" s="261">
        <v>0</v>
      </c>
      <c r="G165" s="261"/>
      <c r="H165" s="262">
        <v>0</v>
      </c>
      <c r="I165" s="262">
        <v>0</v>
      </c>
      <c r="J165" s="262">
        <v>0</v>
      </c>
      <c r="K165" s="262">
        <v>0</v>
      </c>
      <c r="L165" s="262">
        <v>0</v>
      </c>
      <c r="M165" s="262">
        <v>0</v>
      </c>
      <c r="N165" s="262">
        <v>0</v>
      </c>
      <c r="O165" s="262">
        <v>0</v>
      </c>
      <c r="P165" s="262">
        <v>0</v>
      </c>
      <c r="Q165" s="262">
        <v>0</v>
      </c>
      <c r="R165" s="262">
        <v>0</v>
      </c>
      <c r="S165" s="261">
        <v>0</v>
      </c>
      <c r="T165" s="261">
        <v>0</v>
      </c>
      <c r="U165" s="261">
        <f t="shared" si="8"/>
        <v>80</v>
      </c>
      <c r="V165" s="235"/>
    </row>
    <row r="166" spans="1:22" s="237" customFormat="1" ht="12.75" hidden="1" outlineLevel="1">
      <c r="A166" s="235" t="s">
        <v>2376</v>
      </c>
      <c r="B166" s="236"/>
      <c r="C166" s="236" t="s">
        <v>1826</v>
      </c>
      <c r="D166" s="236" t="s">
        <v>1827</v>
      </c>
      <c r="E166" s="261">
        <v>2236.47</v>
      </c>
      <c r="F166" s="261">
        <v>180</v>
      </c>
      <c r="G166" s="261"/>
      <c r="H166" s="262">
        <v>0</v>
      </c>
      <c r="I166" s="262">
        <v>0</v>
      </c>
      <c r="J166" s="262">
        <v>0</v>
      </c>
      <c r="K166" s="262">
        <v>0</v>
      </c>
      <c r="L166" s="262">
        <v>0</v>
      </c>
      <c r="M166" s="262">
        <v>0</v>
      </c>
      <c r="N166" s="262">
        <v>0</v>
      </c>
      <c r="O166" s="262">
        <v>0</v>
      </c>
      <c r="P166" s="262">
        <v>0</v>
      </c>
      <c r="Q166" s="262">
        <v>0</v>
      </c>
      <c r="R166" s="262">
        <v>0</v>
      </c>
      <c r="S166" s="261">
        <v>0</v>
      </c>
      <c r="T166" s="261">
        <v>0</v>
      </c>
      <c r="U166" s="261">
        <f t="shared" si="8"/>
        <v>2416.47</v>
      </c>
      <c r="V166" s="235"/>
    </row>
    <row r="167" spans="1:22" s="237" customFormat="1" ht="12.75" hidden="1" outlineLevel="1">
      <c r="A167" s="235" t="s">
        <v>2377</v>
      </c>
      <c r="B167" s="236"/>
      <c r="C167" s="236" t="s">
        <v>1828</v>
      </c>
      <c r="D167" s="236" t="s">
        <v>1829</v>
      </c>
      <c r="E167" s="261">
        <v>2820.14</v>
      </c>
      <c r="F167" s="261">
        <v>0</v>
      </c>
      <c r="G167" s="261"/>
      <c r="H167" s="262">
        <v>0</v>
      </c>
      <c r="I167" s="262">
        <v>0</v>
      </c>
      <c r="J167" s="262">
        <v>0</v>
      </c>
      <c r="K167" s="262">
        <v>0</v>
      </c>
      <c r="L167" s="262">
        <v>0</v>
      </c>
      <c r="M167" s="262">
        <v>0</v>
      </c>
      <c r="N167" s="262">
        <v>0</v>
      </c>
      <c r="O167" s="262">
        <v>0</v>
      </c>
      <c r="P167" s="262">
        <v>0</v>
      </c>
      <c r="Q167" s="262">
        <v>0</v>
      </c>
      <c r="R167" s="262">
        <v>0</v>
      </c>
      <c r="S167" s="261">
        <v>0</v>
      </c>
      <c r="T167" s="261">
        <v>0</v>
      </c>
      <c r="U167" s="261">
        <f t="shared" si="8"/>
        <v>2820.14</v>
      </c>
      <c r="V167" s="235"/>
    </row>
    <row r="168" spans="1:22" s="237" customFormat="1" ht="12.75" hidden="1" outlineLevel="1">
      <c r="A168" s="235" t="s">
        <v>2378</v>
      </c>
      <c r="B168" s="236"/>
      <c r="C168" s="236" t="s">
        <v>1830</v>
      </c>
      <c r="D168" s="236" t="s">
        <v>1831</v>
      </c>
      <c r="E168" s="261">
        <v>0</v>
      </c>
      <c r="F168" s="261">
        <v>177.5</v>
      </c>
      <c r="G168" s="261"/>
      <c r="H168" s="262">
        <v>0</v>
      </c>
      <c r="I168" s="262">
        <v>0</v>
      </c>
      <c r="J168" s="262">
        <v>0</v>
      </c>
      <c r="K168" s="262">
        <v>0</v>
      </c>
      <c r="L168" s="262">
        <v>0</v>
      </c>
      <c r="M168" s="262">
        <v>0</v>
      </c>
      <c r="N168" s="262">
        <v>0</v>
      </c>
      <c r="O168" s="262">
        <v>0</v>
      </c>
      <c r="P168" s="262">
        <v>0</v>
      </c>
      <c r="Q168" s="262">
        <v>0</v>
      </c>
      <c r="R168" s="262">
        <v>0</v>
      </c>
      <c r="S168" s="261">
        <v>0</v>
      </c>
      <c r="T168" s="261">
        <v>0</v>
      </c>
      <c r="U168" s="261">
        <f t="shared" si="8"/>
        <v>177.5</v>
      </c>
      <c r="V168" s="235"/>
    </row>
    <row r="169" spans="1:22" s="237" customFormat="1" ht="12.75" hidden="1" outlineLevel="1">
      <c r="A169" s="235" t="s">
        <v>2379</v>
      </c>
      <c r="B169" s="236"/>
      <c r="C169" s="236" t="s">
        <v>1832</v>
      </c>
      <c r="D169" s="236" t="s">
        <v>1833</v>
      </c>
      <c r="E169" s="261">
        <v>511431.56</v>
      </c>
      <c r="F169" s="261">
        <v>1716.83</v>
      </c>
      <c r="G169" s="261"/>
      <c r="H169" s="262">
        <v>0</v>
      </c>
      <c r="I169" s="262">
        <v>635.57</v>
      </c>
      <c r="J169" s="262">
        <v>0</v>
      </c>
      <c r="K169" s="262">
        <v>0</v>
      </c>
      <c r="L169" s="262">
        <v>85.41</v>
      </c>
      <c r="M169" s="262">
        <v>0</v>
      </c>
      <c r="N169" s="262">
        <v>0</v>
      </c>
      <c r="O169" s="262">
        <v>12233.35</v>
      </c>
      <c r="P169" s="262">
        <v>0</v>
      </c>
      <c r="Q169" s="262">
        <v>173.36</v>
      </c>
      <c r="R169" s="262">
        <v>9212.78</v>
      </c>
      <c r="S169" s="261">
        <v>22340.47</v>
      </c>
      <c r="T169" s="261">
        <v>0</v>
      </c>
      <c r="U169" s="261">
        <f t="shared" si="8"/>
        <v>535488.86</v>
      </c>
      <c r="V169" s="235"/>
    </row>
    <row r="170" spans="1:22" s="237" customFormat="1" ht="12.75" hidden="1" outlineLevel="1">
      <c r="A170" s="235" t="s">
        <v>2380</v>
      </c>
      <c r="B170" s="236"/>
      <c r="C170" s="236" t="s">
        <v>1834</v>
      </c>
      <c r="D170" s="236" t="s">
        <v>1835</v>
      </c>
      <c r="E170" s="261">
        <v>6089.87</v>
      </c>
      <c r="F170" s="261">
        <v>71.1</v>
      </c>
      <c r="G170" s="261"/>
      <c r="H170" s="262">
        <v>0</v>
      </c>
      <c r="I170" s="262">
        <v>1.48</v>
      </c>
      <c r="J170" s="262">
        <v>0</v>
      </c>
      <c r="K170" s="262">
        <v>0</v>
      </c>
      <c r="L170" s="262">
        <v>0</v>
      </c>
      <c r="M170" s="262">
        <v>0</v>
      </c>
      <c r="N170" s="262">
        <v>0</v>
      </c>
      <c r="O170" s="262">
        <v>0</v>
      </c>
      <c r="P170" s="262">
        <v>0</v>
      </c>
      <c r="Q170" s="262">
        <v>0</v>
      </c>
      <c r="R170" s="262">
        <v>0</v>
      </c>
      <c r="S170" s="261">
        <v>1.48</v>
      </c>
      <c r="T170" s="261">
        <v>0</v>
      </c>
      <c r="U170" s="261">
        <f t="shared" si="8"/>
        <v>6162.45</v>
      </c>
      <c r="V170" s="235"/>
    </row>
    <row r="171" spans="1:22" s="237" customFormat="1" ht="12.75" hidden="1" outlineLevel="1">
      <c r="A171" s="235" t="s">
        <v>2381</v>
      </c>
      <c r="B171" s="236"/>
      <c r="C171" s="236" t="s">
        <v>1836</v>
      </c>
      <c r="D171" s="236" t="s">
        <v>1837</v>
      </c>
      <c r="E171" s="261">
        <v>1855.81</v>
      </c>
      <c r="F171" s="261">
        <v>9024.63</v>
      </c>
      <c r="G171" s="261"/>
      <c r="H171" s="262">
        <v>0</v>
      </c>
      <c r="I171" s="262">
        <v>0</v>
      </c>
      <c r="J171" s="262">
        <v>0</v>
      </c>
      <c r="K171" s="262">
        <v>0</v>
      </c>
      <c r="L171" s="262">
        <v>0</v>
      </c>
      <c r="M171" s="262">
        <v>0</v>
      </c>
      <c r="N171" s="262">
        <v>0</v>
      </c>
      <c r="O171" s="262">
        <v>0</v>
      </c>
      <c r="P171" s="262">
        <v>0</v>
      </c>
      <c r="Q171" s="262">
        <v>0</v>
      </c>
      <c r="R171" s="262">
        <v>0</v>
      </c>
      <c r="S171" s="261">
        <v>0</v>
      </c>
      <c r="T171" s="261">
        <v>0</v>
      </c>
      <c r="U171" s="261">
        <f t="shared" si="8"/>
        <v>10880.439999999999</v>
      </c>
      <c r="V171" s="235"/>
    </row>
    <row r="172" spans="1:22" s="237" customFormat="1" ht="12.75" hidden="1" outlineLevel="1">
      <c r="A172" s="235" t="s">
        <v>2382</v>
      </c>
      <c r="B172" s="236"/>
      <c r="C172" s="236" t="s">
        <v>1838</v>
      </c>
      <c r="D172" s="236" t="s">
        <v>1839</v>
      </c>
      <c r="E172" s="261">
        <v>9500.67</v>
      </c>
      <c r="F172" s="261">
        <v>1092.79</v>
      </c>
      <c r="G172" s="261"/>
      <c r="H172" s="262">
        <v>0</v>
      </c>
      <c r="I172" s="262">
        <v>0</v>
      </c>
      <c r="J172" s="262">
        <v>0</v>
      </c>
      <c r="K172" s="262">
        <v>0</v>
      </c>
      <c r="L172" s="262">
        <v>0</v>
      </c>
      <c r="M172" s="262">
        <v>0</v>
      </c>
      <c r="N172" s="262">
        <v>0</v>
      </c>
      <c r="O172" s="262">
        <v>324.57</v>
      </c>
      <c r="P172" s="262">
        <v>0</v>
      </c>
      <c r="Q172" s="262">
        <v>0</v>
      </c>
      <c r="R172" s="262">
        <v>284.86</v>
      </c>
      <c r="S172" s="261">
        <v>609.43</v>
      </c>
      <c r="T172" s="261">
        <v>0</v>
      </c>
      <c r="U172" s="261">
        <f t="shared" si="8"/>
        <v>11202.89</v>
      </c>
      <c r="V172" s="235"/>
    </row>
    <row r="173" spans="1:22" s="237" customFormat="1" ht="12.75" hidden="1" outlineLevel="1">
      <c r="A173" s="235" t="s">
        <v>2383</v>
      </c>
      <c r="B173" s="236"/>
      <c r="C173" s="236" t="s">
        <v>1840</v>
      </c>
      <c r="D173" s="236" t="s">
        <v>1841</v>
      </c>
      <c r="E173" s="261">
        <v>4632.18</v>
      </c>
      <c r="F173" s="261">
        <v>0</v>
      </c>
      <c r="G173" s="261"/>
      <c r="H173" s="262">
        <v>0</v>
      </c>
      <c r="I173" s="262">
        <v>0</v>
      </c>
      <c r="J173" s="262">
        <v>0</v>
      </c>
      <c r="K173" s="262">
        <v>0</v>
      </c>
      <c r="L173" s="262">
        <v>0</v>
      </c>
      <c r="M173" s="262">
        <v>0</v>
      </c>
      <c r="N173" s="262">
        <v>0</v>
      </c>
      <c r="O173" s="262">
        <v>0</v>
      </c>
      <c r="P173" s="262">
        <v>0</v>
      </c>
      <c r="Q173" s="262">
        <v>0</v>
      </c>
      <c r="R173" s="262">
        <v>0</v>
      </c>
      <c r="S173" s="261">
        <v>0</v>
      </c>
      <c r="T173" s="261">
        <v>0</v>
      </c>
      <c r="U173" s="261">
        <f t="shared" si="8"/>
        <v>4632.18</v>
      </c>
      <c r="V173" s="235"/>
    </row>
    <row r="174" spans="1:22" s="237" customFormat="1" ht="12.75" hidden="1" outlineLevel="1">
      <c r="A174" s="235" t="s">
        <v>2384</v>
      </c>
      <c r="B174" s="236"/>
      <c r="C174" s="236" t="s">
        <v>1842</v>
      </c>
      <c r="D174" s="236" t="s">
        <v>1843</v>
      </c>
      <c r="E174" s="261">
        <v>12496.68</v>
      </c>
      <c r="F174" s="261">
        <v>120968.15</v>
      </c>
      <c r="G174" s="261"/>
      <c r="H174" s="262">
        <v>0</v>
      </c>
      <c r="I174" s="262">
        <v>0</v>
      </c>
      <c r="J174" s="262">
        <v>0</v>
      </c>
      <c r="K174" s="262">
        <v>0</v>
      </c>
      <c r="L174" s="262">
        <v>0</v>
      </c>
      <c r="M174" s="262">
        <v>0</v>
      </c>
      <c r="N174" s="262">
        <v>0</v>
      </c>
      <c r="O174" s="262">
        <v>0</v>
      </c>
      <c r="P174" s="262">
        <v>0</v>
      </c>
      <c r="Q174" s="262">
        <v>0</v>
      </c>
      <c r="R174" s="262">
        <v>0</v>
      </c>
      <c r="S174" s="261">
        <v>0</v>
      </c>
      <c r="T174" s="261">
        <v>0</v>
      </c>
      <c r="U174" s="261">
        <f t="shared" si="8"/>
        <v>133464.83</v>
      </c>
      <c r="V174" s="235"/>
    </row>
    <row r="175" spans="1:22" s="237" customFormat="1" ht="12.75" hidden="1" outlineLevel="1">
      <c r="A175" s="235" t="s">
        <v>2385</v>
      </c>
      <c r="B175" s="236"/>
      <c r="C175" s="236" t="s">
        <v>1844</v>
      </c>
      <c r="D175" s="236" t="s">
        <v>1845</v>
      </c>
      <c r="E175" s="261">
        <v>796125.08</v>
      </c>
      <c r="F175" s="261">
        <v>37214.96</v>
      </c>
      <c r="G175" s="261"/>
      <c r="H175" s="262">
        <v>697.28</v>
      </c>
      <c r="I175" s="262">
        <v>5639.71</v>
      </c>
      <c r="J175" s="262">
        <v>1206.94</v>
      </c>
      <c r="K175" s="262">
        <v>0</v>
      </c>
      <c r="L175" s="262">
        <v>8004.45</v>
      </c>
      <c r="M175" s="262">
        <v>1361.69</v>
      </c>
      <c r="N175" s="262">
        <v>597.93</v>
      </c>
      <c r="O175" s="262">
        <v>6412.4</v>
      </c>
      <c r="P175" s="262">
        <v>0</v>
      </c>
      <c r="Q175" s="262">
        <v>270219.07</v>
      </c>
      <c r="R175" s="262">
        <v>6235.96</v>
      </c>
      <c r="S175" s="261">
        <v>300375.43</v>
      </c>
      <c r="T175" s="261">
        <v>0</v>
      </c>
      <c r="U175" s="261">
        <f t="shared" si="8"/>
        <v>1133715.47</v>
      </c>
      <c r="V175" s="235"/>
    </row>
    <row r="176" spans="1:22" s="237" customFormat="1" ht="12.75" hidden="1" outlineLevel="1">
      <c r="A176" s="235" t="s">
        <v>2386</v>
      </c>
      <c r="B176" s="236"/>
      <c r="C176" s="236" t="s">
        <v>1846</v>
      </c>
      <c r="D176" s="236" t="s">
        <v>1847</v>
      </c>
      <c r="E176" s="261">
        <v>10474.88</v>
      </c>
      <c r="F176" s="261">
        <v>35.49</v>
      </c>
      <c r="G176" s="261"/>
      <c r="H176" s="262">
        <v>0</v>
      </c>
      <c r="I176" s="262">
        <v>1266.64</v>
      </c>
      <c r="J176" s="262">
        <v>0</v>
      </c>
      <c r="K176" s="262">
        <v>0</v>
      </c>
      <c r="L176" s="262">
        <v>0</v>
      </c>
      <c r="M176" s="262">
        <v>0</v>
      </c>
      <c r="N176" s="262">
        <v>0</v>
      </c>
      <c r="O176" s="262">
        <v>0</v>
      </c>
      <c r="P176" s="262">
        <v>0</v>
      </c>
      <c r="Q176" s="262">
        <v>1149.58</v>
      </c>
      <c r="R176" s="262">
        <v>0</v>
      </c>
      <c r="S176" s="261">
        <v>2416.22</v>
      </c>
      <c r="T176" s="261">
        <v>0</v>
      </c>
      <c r="U176" s="261">
        <f t="shared" si="8"/>
        <v>12926.589999999998</v>
      </c>
      <c r="V176" s="235"/>
    </row>
    <row r="177" spans="1:22" s="237" customFormat="1" ht="12.75" hidden="1" outlineLevel="1">
      <c r="A177" s="235" t="s">
        <v>2387</v>
      </c>
      <c r="B177" s="236"/>
      <c r="C177" s="236" t="s">
        <v>1848</v>
      </c>
      <c r="D177" s="236" t="s">
        <v>1849</v>
      </c>
      <c r="E177" s="261">
        <v>49504.04</v>
      </c>
      <c r="F177" s="261">
        <v>1622.87</v>
      </c>
      <c r="G177" s="261"/>
      <c r="H177" s="262">
        <v>281</v>
      </c>
      <c r="I177" s="262">
        <v>1098</v>
      </c>
      <c r="J177" s="262">
        <v>0</v>
      </c>
      <c r="K177" s="262">
        <v>0</v>
      </c>
      <c r="L177" s="262">
        <v>0</v>
      </c>
      <c r="M177" s="262">
        <v>0</v>
      </c>
      <c r="N177" s="262">
        <v>0</v>
      </c>
      <c r="O177" s="262">
        <v>50</v>
      </c>
      <c r="P177" s="262">
        <v>0</v>
      </c>
      <c r="Q177" s="262">
        <v>281</v>
      </c>
      <c r="R177" s="262">
        <v>150</v>
      </c>
      <c r="S177" s="261">
        <v>1860</v>
      </c>
      <c r="T177" s="261">
        <v>0</v>
      </c>
      <c r="U177" s="261">
        <f t="shared" si="8"/>
        <v>52986.91</v>
      </c>
      <c r="V177" s="235"/>
    </row>
    <row r="178" spans="1:22" s="237" customFormat="1" ht="12.75" hidden="1" outlineLevel="1">
      <c r="A178" s="235" t="s">
        <v>2388</v>
      </c>
      <c r="B178" s="236"/>
      <c r="C178" s="236" t="s">
        <v>1850</v>
      </c>
      <c r="D178" s="236" t="s">
        <v>1851</v>
      </c>
      <c r="E178" s="261">
        <v>0</v>
      </c>
      <c r="F178" s="261">
        <v>15</v>
      </c>
      <c r="G178" s="261"/>
      <c r="H178" s="262">
        <v>0</v>
      </c>
      <c r="I178" s="262">
        <v>0</v>
      </c>
      <c r="J178" s="262">
        <v>0</v>
      </c>
      <c r="K178" s="262">
        <v>0</v>
      </c>
      <c r="L178" s="262">
        <v>0</v>
      </c>
      <c r="M178" s="262">
        <v>0</v>
      </c>
      <c r="N178" s="262">
        <v>0</v>
      </c>
      <c r="O178" s="262">
        <v>0</v>
      </c>
      <c r="P178" s="262">
        <v>0</v>
      </c>
      <c r="Q178" s="262">
        <v>0</v>
      </c>
      <c r="R178" s="262">
        <v>0</v>
      </c>
      <c r="S178" s="261">
        <v>0</v>
      </c>
      <c r="T178" s="261">
        <v>0</v>
      </c>
      <c r="U178" s="261">
        <f t="shared" si="8"/>
        <v>15</v>
      </c>
      <c r="V178" s="235"/>
    </row>
    <row r="179" spans="1:22" s="237" customFormat="1" ht="12.75" hidden="1" outlineLevel="1">
      <c r="A179" s="235" t="s">
        <v>2389</v>
      </c>
      <c r="B179" s="236"/>
      <c r="C179" s="236" t="s">
        <v>1852</v>
      </c>
      <c r="D179" s="236" t="s">
        <v>1853</v>
      </c>
      <c r="E179" s="261">
        <v>5844.5</v>
      </c>
      <c r="F179" s="261">
        <v>706.95</v>
      </c>
      <c r="G179" s="261"/>
      <c r="H179" s="262">
        <v>0</v>
      </c>
      <c r="I179" s="262">
        <v>802.08</v>
      </c>
      <c r="J179" s="262">
        <v>11.43</v>
      </c>
      <c r="K179" s="262">
        <v>0</v>
      </c>
      <c r="L179" s="262">
        <v>0</v>
      </c>
      <c r="M179" s="262">
        <v>0</v>
      </c>
      <c r="N179" s="262">
        <v>0</v>
      </c>
      <c r="O179" s="262">
        <v>0</v>
      </c>
      <c r="P179" s="262">
        <v>0</v>
      </c>
      <c r="Q179" s="262">
        <v>11.43</v>
      </c>
      <c r="R179" s="262">
        <v>154.43</v>
      </c>
      <c r="S179" s="261">
        <v>979.37</v>
      </c>
      <c r="T179" s="261">
        <v>0</v>
      </c>
      <c r="U179" s="261">
        <f t="shared" si="8"/>
        <v>7530.82</v>
      </c>
      <c r="V179" s="235"/>
    </row>
    <row r="180" spans="1:22" s="237" customFormat="1" ht="12.75" hidden="1" outlineLevel="1">
      <c r="A180" s="235" t="s">
        <v>2390</v>
      </c>
      <c r="B180" s="236"/>
      <c r="C180" s="236" t="s">
        <v>1854</v>
      </c>
      <c r="D180" s="236" t="s">
        <v>1855</v>
      </c>
      <c r="E180" s="261">
        <v>16101.31</v>
      </c>
      <c r="F180" s="261">
        <v>389.5</v>
      </c>
      <c r="G180" s="261"/>
      <c r="H180" s="262">
        <v>0</v>
      </c>
      <c r="I180" s="262">
        <v>1816.35</v>
      </c>
      <c r="J180" s="262">
        <v>78</v>
      </c>
      <c r="K180" s="262">
        <v>0</v>
      </c>
      <c r="L180" s="262">
        <v>0</v>
      </c>
      <c r="M180" s="262">
        <v>0</v>
      </c>
      <c r="N180" s="262">
        <v>78</v>
      </c>
      <c r="O180" s="262">
        <v>205</v>
      </c>
      <c r="P180" s="262">
        <v>0</v>
      </c>
      <c r="Q180" s="262">
        <v>123.5</v>
      </c>
      <c r="R180" s="262">
        <v>767</v>
      </c>
      <c r="S180" s="261">
        <v>3067.85</v>
      </c>
      <c r="T180" s="261">
        <v>0</v>
      </c>
      <c r="U180" s="261">
        <f t="shared" si="8"/>
        <v>19558.659999999996</v>
      </c>
      <c r="V180" s="235"/>
    </row>
    <row r="181" spans="1:22" s="237" customFormat="1" ht="12.75" hidden="1" outlineLevel="1">
      <c r="A181" s="235" t="s">
        <v>2391</v>
      </c>
      <c r="B181" s="236"/>
      <c r="C181" s="236" t="s">
        <v>1856</v>
      </c>
      <c r="D181" s="236" t="s">
        <v>1857</v>
      </c>
      <c r="E181" s="261">
        <v>78650.83</v>
      </c>
      <c r="F181" s="261">
        <v>2188.95</v>
      </c>
      <c r="G181" s="261"/>
      <c r="H181" s="262">
        <v>0</v>
      </c>
      <c r="I181" s="262">
        <v>356.05</v>
      </c>
      <c r="J181" s="262">
        <v>61.59</v>
      </c>
      <c r="K181" s="262">
        <v>0</v>
      </c>
      <c r="L181" s="262">
        <v>0</v>
      </c>
      <c r="M181" s="262">
        <v>31.37</v>
      </c>
      <c r="N181" s="262">
        <v>5.54</v>
      </c>
      <c r="O181" s="262">
        <v>407.48</v>
      </c>
      <c r="P181" s="262">
        <v>0</v>
      </c>
      <c r="Q181" s="262">
        <v>227.37</v>
      </c>
      <c r="R181" s="262">
        <v>137.89</v>
      </c>
      <c r="S181" s="261">
        <v>1227.29</v>
      </c>
      <c r="T181" s="261">
        <v>0</v>
      </c>
      <c r="U181" s="261">
        <f t="shared" si="8"/>
        <v>82067.06999999999</v>
      </c>
      <c r="V181" s="235"/>
    </row>
    <row r="182" spans="1:22" s="237" customFormat="1" ht="12.75" hidden="1" outlineLevel="1">
      <c r="A182" s="235" t="s">
        <v>2392</v>
      </c>
      <c r="B182" s="236"/>
      <c r="C182" s="236" t="s">
        <v>1858</v>
      </c>
      <c r="D182" s="236" t="s">
        <v>1859</v>
      </c>
      <c r="E182" s="261">
        <v>795.37</v>
      </c>
      <c r="F182" s="261">
        <v>1.28</v>
      </c>
      <c r="G182" s="261"/>
      <c r="H182" s="262">
        <v>0</v>
      </c>
      <c r="I182" s="262">
        <v>0</v>
      </c>
      <c r="J182" s="262">
        <v>0</v>
      </c>
      <c r="K182" s="262">
        <v>0</v>
      </c>
      <c r="L182" s="262">
        <v>0</v>
      </c>
      <c r="M182" s="262">
        <v>0</v>
      </c>
      <c r="N182" s="262">
        <v>0</v>
      </c>
      <c r="O182" s="262">
        <v>0</v>
      </c>
      <c r="P182" s="262">
        <v>0</v>
      </c>
      <c r="Q182" s="262">
        <v>0</v>
      </c>
      <c r="R182" s="262">
        <v>0</v>
      </c>
      <c r="S182" s="261">
        <v>0</v>
      </c>
      <c r="T182" s="261">
        <v>0</v>
      </c>
      <c r="U182" s="261">
        <f t="shared" si="8"/>
        <v>796.65</v>
      </c>
      <c r="V182" s="235"/>
    </row>
    <row r="183" spans="1:22" s="237" customFormat="1" ht="12.75" hidden="1" outlineLevel="1">
      <c r="A183" s="235" t="s">
        <v>2393</v>
      </c>
      <c r="B183" s="236"/>
      <c r="C183" s="236" t="s">
        <v>1860</v>
      </c>
      <c r="D183" s="236" t="s">
        <v>1861</v>
      </c>
      <c r="E183" s="261">
        <v>328397.02</v>
      </c>
      <c r="F183" s="261">
        <v>2653.5</v>
      </c>
      <c r="G183" s="261"/>
      <c r="H183" s="262">
        <v>0</v>
      </c>
      <c r="I183" s="262">
        <v>0</v>
      </c>
      <c r="J183" s="262">
        <v>0</v>
      </c>
      <c r="K183" s="262">
        <v>85</v>
      </c>
      <c r="L183" s="262">
        <v>0</v>
      </c>
      <c r="M183" s="262">
        <v>0</v>
      </c>
      <c r="N183" s="262">
        <v>0</v>
      </c>
      <c r="O183" s="262">
        <v>0</v>
      </c>
      <c r="P183" s="262">
        <v>0</v>
      </c>
      <c r="Q183" s="262">
        <v>0</v>
      </c>
      <c r="R183" s="262">
        <v>0</v>
      </c>
      <c r="S183" s="261">
        <v>85</v>
      </c>
      <c r="T183" s="261">
        <v>0</v>
      </c>
      <c r="U183" s="261">
        <f t="shared" si="8"/>
        <v>331135.52</v>
      </c>
      <c r="V183" s="235"/>
    </row>
    <row r="184" spans="1:22" s="237" customFormat="1" ht="12.75" hidden="1" outlineLevel="1">
      <c r="A184" s="235" t="s">
        <v>2394</v>
      </c>
      <c r="B184" s="236"/>
      <c r="C184" s="236" t="s">
        <v>1862</v>
      </c>
      <c r="D184" s="236" t="s">
        <v>1863</v>
      </c>
      <c r="E184" s="261">
        <v>61732.63</v>
      </c>
      <c r="F184" s="261">
        <v>0</v>
      </c>
      <c r="G184" s="261"/>
      <c r="H184" s="262">
        <v>0</v>
      </c>
      <c r="I184" s="262">
        <v>22.96</v>
      </c>
      <c r="J184" s="262">
        <v>0</v>
      </c>
      <c r="K184" s="262">
        <v>0</v>
      </c>
      <c r="L184" s="262">
        <v>0</v>
      </c>
      <c r="M184" s="262">
        <v>0</v>
      </c>
      <c r="N184" s="262">
        <v>0</v>
      </c>
      <c r="O184" s="262">
        <v>0</v>
      </c>
      <c r="P184" s="262">
        <v>0</v>
      </c>
      <c r="Q184" s="262">
        <v>299</v>
      </c>
      <c r="R184" s="262">
        <v>0</v>
      </c>
      <c r="S184" s="261">
        <v>321.96</v>
      </c>
      <c r="T184" s="261">
        <v>0</v>
      </c>
      <c r="U184" s="261">
        <f t="shared" si="8"/>
        <v>62054.59</v>
      </c>
      <c r="V184" s="235"/>
    </row>
    <row r="185" spans="1:22" s="237" customFormat="1" ht="12.75" hidden="1" outlineLevel="1">
      <c r="A185" s="235" t="s">
        <v>2395</v>
      </c>
      <c r="B185" s="236"/>
      <c r="C185" s="236" t="s">
        <v>1864</v>
      </c>
      <c r="D185" s="236" t="s">
        <v>1865</v>
      </c>
      <c r="E185" s="261">
        <v>313027.9</v>
      </c>
      <c r="F185" s="261">
        <v>0</v>
      </c>
      <c r="G185" s="261"/>
      <c r="H185" s="262">
        <v>0</v>
      </c>
      <c r="I185" s="262">
        <v>0</v>
      </c>
      <c r="J185" s="262">
        <v>0</v>
      </c>
      <c r="K185" s="262">
        <v>0</v>
      </c>
      <c r="L185" s="262">
        <v>0</v>
      </c>
      <c r="M185" s="262">
        <v>0</v>
      </c>
      <c r="N185" s="262">
        <v>0</v>
      </c>
      <c r="O185" s="262">
        <v>0</v>
      </c>
      <c r="P185" s="262">
        <v>0</v>
      </c>
      <c r="Q185" s="262">
        <v>0</v>
      </c>
      <c r="R185" s="262">
        <v>0</v>
      </c>
      <c r="S185" s="261">
        <v>0</v>
      </c>
      <c r="T185" s="261">
        <v>0</v>
      </c>
      <c r="U185" s="261">
        <f t="shared" si="8"/>
        <v>313027.9</v>
      </c>
      <c r="V185" s="235"/>
    </row>
    <row r="186" spans="1:22" s="237" customFormat="1" ht="12.75" hidden="1" outlineLevel="1">
      <c r="A186" s="235" t="s">
        <v>2396</v>
      </c>
      <c r="B186" s="236"/>
      <c r="C186" s="236" t="s">
        <v>1866</v>
      </c>
      <c r="D186" s="236" t="s">
        <v>1867</v>
      </c>
      <c r="E186" s="261">
        <v>83797.34</v>
      </c>
      <c r="F186" s="261">
        <v>6107.34</v>
      </c>
      <c r="G186" s="261"/>
      <c r="H186" s="262">
        <v>224.44</v>
      </c>
      <c r="I186" s="262">
        <v>4589.29</v>
      </c>
      <c r="J186" s="262">
        <v>120</v>
      </c>
      <c r="K186" s="262">
        <v>0</v>
      </c>
      <c r="L186" s="262">
        <v>0</v>
      </c>
      <c r="M186" s="262">
        <v>336.68</v>
      </c>
      <c r="N186" s="262">
        <v>0</v>
      </c>
      <c r="O186" s="262">
        <v>0</v>
      </c>
      <c r="P186" s="262">
        <v>0</v>
      </c>
      <c r="Q186" s="262">
        <v>0</v>
      </c>
      <c r="R186" s="262">
        <v>114.12</v>
      </c>
      <c r="S186" s="261">
        <v>5384.53</v>
      </c>
      <c r="T186" s="261">
        <v>0</v>
      </c>
      <c r="U186" s="261">
        <f t="shared" si="8"/>
        <v>95289.20999999999</v>
      </c>
      <c r="V186" s="235"/>
    </row>
    <row r="187" spans="1:22" s="237" customFormat="1" ht="12.75" hidden="1" outlineLevel="1">
      <c r="A187" s="235" t="s">
        <v>2397</v>
      </c>
      <c r="B187" s="236"/>
      <c r="C187" s="236" t="s">
        <v>1868</v>
      </c>
      <c r="D187" s="236" t="s">
        <v>1869</v>
      </c>
      <c r="E187" s="261">
        <v>84581.53</v>
      </c>
      <c r="F187" s="261">
        <v>180923.24</v>
      </c>
      <c r="G187" s="261"/>
      <c r="H187" s="262">
        <v>0</v>
      </c>
      <c r="I187" s="262">
        <v>0</v>
      </c>
      <c r="J187" s="262">
        <v>0</v>
      </c>
      <c r="K187" s="262">
        <v>0</v>
      </c>
      <c r="L187" s="262">
        <v>0</v>
      </c>
      <c r="M187" s="262">
        <v>0</v>
      </c>
      <c r="N187" s="262">
        <v>0</v>
      </c>
      <c r="O187" s="262">
        <v>0</v>
      </c>
      <c r="P187" s="262">
        <v>0</v>
      </c>
      <c r="Q187" s="262">
        <v>0</v>
      </c>
      <c r="R187" s="262">
        <v>0</v>
      </c>
      <c r="S187" s="261">
        <v>0</v>
      </c>
      <c r="T187" s="261">
        <v>0</v>
      </c>
      <c r="U187" s="261">
        <f t="shared" si="8"/>
        <v>265504.77</v>
      </c>
      <c r="V187" s="235"/>
    </row>
    <row r="188" spans="1:22" s="237" customFormat="1" ht="12.75" hidden="1" outlineLevel="1">
      <c r="A188" s="235" t="s">
        <v>2398</v>
      </c>
      <c r="B188" s="236"/>
      <c r="C188" s="236" t="s">
        <v>1870</v>
      </c>
      <c r="D188" s="236" t="s">
        <v>1871</v>
      </c>
      <c r="E188" s="261">
        <v>516715.93</v>
      </c>
      <c r="F188" s="261">
        <v>728</v>
      </c>
      <c r="G188" s="261"/>
      <c r="H188" s="262">
        <v>0</v>
      </c>
      <c r="I188" s="262">
        <v>0</v>
      </c>
      <c r="J188" s="262">
        <v>0</v>
      </c>
      <c r="K188" s="262">
        <v>0</v>
      </c>
      <c r="L188" s="262">
        <v>0</v>
      </c>
      <c r="M188" s="262">
        <v>0</v>
      </c>
      <c r="N188" s="262">
        <v>0</v>
      </c>
      <c r="O188" s="262">
        <v>0</v>
      </c>
      <c r="P188" s="262">
        <v>0</v>
      </c>
      <c r="Q188" s="262">
        <v>0</v>
      </c>
      <c r="R188" s="262">
        <v>0</v>
      </c>
      <c r="S188" s="261">
        <v>0</v>
      </c>
      <c r="T188" s="261">
        <v>0</v>
      </c>
      <c r="U188" s="261">
        <f t="shared" si="8"/>
        <v>517443.93</v>
      </c>
      <c r="V188" s="235"/>
    </row>
    <row r="189" spans="1:22" s="237" customFormat="1" ht="12.75" hidden="1" outlineLevel="1">
      <c r="A189" s="235" t="s">
        <v>2399</v>
      </c>
      <c r="B189" s="236"/>
      <c r="C189" s="236" t="s">
        <v>1872</v>
      </c>
      <c r="D189" s="236" t="s">
        <v>1873</v>
      </c>
      <c r="E189" s="261">
        <v>384215.76</v>
      </c>
      <c r="F189" s="261">
        <v>26314.41</v>
      </c>
      <c r="G189" s="261"/>
      <c r="H189" s="262">
        <v>0</v>
      </c>
      <c r="I189" s="262">
        <v>384.71</v>
      </c>
      <c r="J189" s="262">
        <v>17.5</v>
      </c>
      <c r="K189" s="262">
        <v>0</v>
      </c>
      <c r="L189" s="262">
        <v>251</v>
      </c>
      <c r="M189" s="262">
        <v>0</v>
      </c>
      <c r="N189" s="262">
        <v>0</v>
      </c>
      <c r="O189" s="262">
        <v>24587.32</v>
      </c>
      <c r="P189" s="262">
        <v>0</v>
      </c>
      <c r="Q189" s="262">
        <v>0</v>
      </c>
      <c r="R189" s="262">
        <v>3604.72</v>
      </c>
      <c r="S189" s="261">
        <v>28845.25</v>
      </c>
      <c r="T189" s="261">
        <v>0</v>
      </c>
      <c r="U189" s="261">
        <f t="shared" si="8"/>
        <v>439375.42</v>
      </c>
      <c r="V189" s="235"/>
    </row>
    <row r="190" spans="1:22" s="237" customFormat="1" ht="12.75" hidden="1" outlineLevel="1">
      <c r="A190" s="235" t="s">
        <v>2400</v>
      </c>
      <c r="B190" s="236"/>
      <c r="C190" s="236" t="s">
        <v>1874</v>
      </c>
      <c r="D190" s="236" t="s">
        <v>1875</v>
      </c>
      <c r="E190" s="261">
        <v>323244.62</v>
      </c>
      <c r="F190" s="261">
        <v>16934.77</v>
      </c>
      <c r="G190" s="261"/>
      <c r="H190" s="262">
        <v>0</v>
      </c>
      <c r="I190" s="262">
        <v>0</v>
      </c>
      <c r="J190" s="262">
        <v>0</v>
      </c>
      <c r="K190" s="262">
        <v>0</v>
      </c>
      <c r="L190" s="262">
        <v>0</v>
      </c>
      <c r="M190" s="262">
        <v>0</v>
      </c>
      <c r="N190" s="262">
        <v>0</v>
      </c>
      <c r="O190" s="262">
        <v>115425.68</v>
      </c>
      <c r="P190" s="262">
        <v>0</v>
      </c>
      <c r="Q190" s="262">
        <v>0</v>
      </c>
      <c r="R190" s="262">
        <v>5395</v>
      </c>
      <c r="S190" s="261">
        <v>120820.68</v>
      </c>
      <c r="T190" s="261">
        <v>0</v>
      </c>
      <c r="U190" s="261">
        <f t="shared" si="8"/>
        <v>461000.07</v>
      </c>
      <c r="V190" s="235"/>
    </row>
    <row r="191" spans="1:22" s="237" customFormat="1" ht="12.75" hidden="1" outlineLevel="1">
      <c r="A191" s="235" t="s">
        <v>2401</v>
      </c>
      <c r="B191" s="236"/>
      <c r="C191" s="236" t="s">
        <v>1876</v>
      </c>
      <c r="D191" s="236" t="s">
        <v>1877</v>
      </c>
      <c r="E191" s="261">
        <v>498722.5</v>
      </c>
      <c r="F191" s="261">
        <v>79830.9</v>
      </c>
      <c r="G191" s="261"/>
      <c r="H191" s="262">
        <v>20</v>
      </c>
      <c r="I191" s="262">
        <v>4208.43</v>
      </c>
      <c r="J191" s="262">
        <v>178.55</v>
      </c>
      <c r="K191" s="262">
        <v>0</v>
      </c>
      <c r="L191" s="262">
        <v>3.56</v>
      </c>
      <c r="M191" s="262">
        <v>0</v>
      </c>
      <c r="N191" s="262">
        <v>0</v>
      </c>
      <c r="O191" s="262">
        <v>9985.55</v>
      </c>
      <c r="P191" s="262">
        <v>0</v>
      </c>
      <c r="Q191" s="262">
        <v>6557</v>
      </c>
      <c r="R191" s="262">
        <v>942.99</v>
      </c>
      <c r="S191" s="261">
        <v>21896.08</v>
      </c>
      <c r="T191" s="261">
        <v>0</v>
      </c>
      <c r="U191" s="261">
        <f t="shared" si="8"/>
        <v>600449.48</v>
      </c>
      <c r="V191" s="235"/>
    </row>
    <row r="192" spans="1:22" s="237" customFormat="1" ht="12.75" hidden="1" outlineLevel="1">
      <c r="A192" s="235" t="s">
        <v>2402</v>
      </c>
      <c r="B192" s="236"/>
      <c r="C192" s="236" t="s">
        <v>1878</v>
      </c>
      <c r="D192" s="236" t="s">
        <v>1879</v>
      </c>
      <c r="E192" s="261">
        <v>45050.4</v>
      </c>
      <c r="F192" s="261">
        <v>56466.7</v>
      </c>
      <c r="G192" s="261"/>
      <c r="H192" s="262">
        <v>0</v>
      </c>
      <c r="I192" s="262">
        <v>0</v>
      </c>
      <c r="J192" s="262">
        <v>0</v>
      </c>
      <c r="K192" s="262">
        <v>0</v>
      </c>
      <c r="L192" s="262">
        <v>0</v>
      </c>
      <c r="M192" s="262">
        <v>0</v>
      </c>
      <c r="N192" s="262">
        <v>0</v>
      </c>
      <c r="O192" s="262">
        <v>0</v>
      </c>
      <c r="P192" s="262">
        <v>0</v>
      </c>
      <c r="Q192" s="262">
        <v>0</v>
      </c>
      <c r="R192" s="262">
        <v>0</v>
      </c>
      <c r="S192" s="261">
        <v>0</v>
      </c>
      <c r="T192" s="261">
        <v>0</v>
      </c>
      <c r="U192" s="261">
        <f t="shared" si="8"/>
        <v>101517.1</v>
      </c>
      <c r="V192" s="235"/>
    </row>
    <row r="193" spans="1:22" s="237" customFormat="1" ht="12.75" hidden="1" outlineLevel="1">
      <c r="A193" s="235" t="s">
        <v>2403</v>
      </c>
      <c r="B193" s="236"/>
      <c r="C193" s="236" t="s">
        <v>1880</v>
      </c>
      <c r="D193" s="236" t="s">
        <v>1881</v>
      </c>
      <c r="E193" s="261">
        <v>1949542.54</v>
      </c>
      <c r="F193" s="261">
        <v>122478.77</v>
      </c>
      <c r="G193" s="261"/>
      <c r="H193" s="262">
        <v>2536.54</v>
      </c>
      <c r="I193" s="262">
        <v>5459.29</v>
      </c>
      <c r="J193" s="262">
        <v>26725.26</v>
      </c>
      <c r="K193" s="262">
        <v>0</v>
      </c>
      <c r="L193" s="262">
        <v>20814.17</v>
      </c>
      <c r="M193" s="262">
        <v>2604.58</v>
      </c>
      <c r="N193" s="262">
        <v>41.6</v>
      </c>
      <c r="O193" s="262">
        <v>794.74</v>
      </c>
      <c r="P193" s="262">
        <v>0</v>
      </c>
      <c r="Q193" s="262">
        <v>1556.66</v>
      </c>
      <c r="R193" s="262">
        <v>67089.77</v>
      </c>
      <c r="S193" s="261">
        <v>127622.61</v>
      </c>
      <c r="T193" s="261">
        <v>0</v>
      </c>
      <c r="U193" s="261">
        <f t="shared" si="8"/>
        <v>2199643.92</v>
      </c>
      <c r="V193" s="235"/>
    </row>
    <row r="194" spans="1:22" s="237" customFormat="1" ht="12.75" hidden="1" outlineLevel="1">
      <c r="A194" s="235" t="s">
        <v>2404</v>
      </c>
      <c r="B194" s="236"/>
      <c r="C194" s="236" t="s">
        <v>1882</v>
      </c>
      <c r="D194" s="236" t="s">
        <v>1883</v>
      </c>
      <c r="E194" s="261">
        <v>220276.81</v>
      </c>
      <c r="F194" s="261">
        <v>16270.45</v>
      </c>
      <c r="G194" s="261"/>
      <c r="H194" s="262">
        <v>0</v>
      </c>
      <c r="I194" s="262">
        <v>2194.57</v>
      </c>
      <c r="J194" s="262">
        <v>36.6</v>
      </c>
      <c r="K194" s="262">
        <v>0</v>
      </c>
      <c r="L194" s="262">
        <v>2607.91</v>
      </c>
      <c r="M194" s="262">
        <v>183</v>
      </c>
      <c r="N194" s="262">
        <v>0</v>
      </c>
      <c r="O194" s="262">
        <v>2722.48</v>
      </c>
      <c r="P194" s="262">
        <v>0</v>
      </c>
      <c r="Q194" s="262">
        <v>0</v>
      </c>
      <c r="R194" s="262">
        <v>1135.29</v>
      </c>
      <c r="S194" s="261">
        <v>8879.85</v>
      </c>
      <c r="T194" s="261">
        <v>0</v>
      </c>
      <c r="U194" s="261">
        <f t="shared" si="8"/>
        <v>245427.11000000002</v>
      </c>
      <c r="V194" s="235"/>
    </row>
    <row r="195" spans="1:22" s="237" customFormat="1" ht="12.75" hidden="1" outlineLevel="1">
      <c r="A195" s="235" t="s">
        <v>2405</v>
      </c>
      <c r="B195" s="236"/>
      <c r="C195" s="236" t="s">
        <v>1884</v>
      </c>
      <c r="D195" s="236" t="s">
        <v>1885</v>
      </c>
      <c r="E195" s="261">
        <v>-28.49</v>
      </c>
      <c r="F195" s="261">
        <v>0</v>
      </c>
      <c r="G195" s="261"/>
      <c r="H195" s="262">
        <v>0</v>
      </c>
      <c r="I195" s="262">
        <v>0</v>
      </c>
      <c r="J195" s="262">
        <v>0</v>
      </c>
      <c r="K195" s="262">
        <v>0</v>
      </c>
      <c r="L195" s="262">
        <v>0</v>
      </c>
      <c r="M195" s="262">
        <v>0</v>
      </c>
      <c r="N195" s="262">
        <v>0</v>
      </c>
      <c r="O195" s="262">
        <v>0</v>
      </c>
      <c r="P195" s="262">
        <v>0</v>
      </c>
      <c r="Q195" s="262">
        <v>0</v>
      </c>
      <c r="R195" s="262">
        <v>0</v>
      </c>
      <c r="S195" s="261">
        <v>0</v>
      </c>
      <c r="T195" s="261">
        <v>0</v>
      </c>
      <c r="U195" s="261">
        <f t="shared" si="8"/>
        <v>-28.49</v>
      </c>
      <c r="V195" s="235"/>
    </row>
    <row r="196" spans="1:22" s="237" customFormat="1" ht="12.75" hidden="1" outlineLevel="1">
      <c r="A196" s="235" t="s">
        <v>2406</v>
      </c>
      <c r="B196" s="236"/>
      <c r="C196" s="236" t="s">
        <v>1886</v>
      </c>
      <c r="D196" s="236" t="s">
        <v>1887</v>
      </c>
      <c r="E196" s="261">
        <v>7399.58</v>
      </c>
      <c r="F196" s="261">
        <v>0</v>
      </c>
      <c r="G196" s="261"/>
      <c r="H196" s="262">
        <v>0</v>
      </c>
      <c r="I196" s="262">
        <v>140</v>
      </c>
      <c r="J196" s="262">
        <v>479.98</v>
      </c>
      <c r="K196" s="262">
        <v>0</v>
      </c>
      <c r="L196" s="262">
        <v>0</v>
      </c>
      <c r="M196" s="262">
        <v>8739.51</v>
      </c>
      <c r="N196" s="262">
        <v>0</v>
      </c>
      <c r="O196" s="262">
        <v>0</v>
      </c>
      <c r="P196" s="262">
        <v>0</v>
      </c>
      <c r="Q196" s="262">
        <v>0</v>
      </c>
      <c r="R196" s="262">
        <v>509.95</v>
      </c>
      <c r="S196" s="261">
        <v>9869.44</v>
      </c>
      <c r="T196" s="261">
        <v>0</v>
      </c>
      <c r="U196" s="261">
        <f t="shared" si="8"/>
        <v>17269.02</v>
      </c>
      <c r="V196" s="235"/>
    </row>
    <row r="197" spans="1:22" s="237" customFormat="1" ht="12.75" hidden="1" outlineLevel="1">
      <c r="A197" s="235" t="s">
        <v>2407</v>
      </c>
      <c r="B197" s="236"/>
      <c r="C197" s="236" t="s">
        <v>1888</v>
      </c>
      <c r="D197" s="236" t="s">
        <v>1889</v>
      </c>
      <c r="E197" s="261">
        <v>46525.8</v>
      </c>
      <c r="F197" s="261">
        <v>3127.51</v>
      </c>
      <c r="G197" s="261"/>
      <c r="H197" s="262">
        <v>0</v>
      </c>
      <c r="I197" s="262">
        <v>202.25</v>
      </c>
      <c r="J197" s="262">
        <v>0</v>
      </c>
      <c r="K197" s="262">
        <v>0</v>
      </c>
      <c r="L197" s="262">
        <v>395.28</v>
      </c>
      <c r="M197" s="262">
        <v>0</v>
      </c>
      <c r="N197" s="262">
        <v>0</v>
      </c>
      <c r="O197" s="262">
        <v>0</v>
      </c>
      <c r="P197" s="262">
        <v>0</v>
      </c>
      <c r="Q197" s="262">
        <v>0</v>
      </c>
      <c r="R197" s="262">
        <v>26.95</v>
      </c>
      <c r="S197" s="261">
        <v>624.48</v>
      </c>
      <c r="T197" s="261">
        <v>0</v>
      </c>
      <c r="U197" s="261">
        <f t="shared" si="8"/>
        <v>50277.79000000001</v>
      </c>
      <c r="V197" s="235"/>
    </row>
    <row r="198" spans="1:22" s="237" customFormat="1" ht="12.75" hidden="1" outlineLevel="1">
      <c r="A198" s="235" t="s">
        <v>2408</v>
      </c>
      <c r="B198" s="236"/>
      <c r="C198" s="236" t="s">
        <v>1890</v>
      </c>
      <c r="D198" s="236" t="s">
        <v>1891</v>
      </c>
      <c r="E198" s="261">
        <v>47580.72</v>
      </c>
      <c r="F198" s="261">
        <v>38048.33</v>
      </c>
      <c r="G198" s="261"/>
      <c r="H198" s="262">
        <v>0</v>
      </c>
      <c r="I198" s="262">
        <v>0</v>
      </c>
      <c r="J198" s="262">
        <v>0</v>
      </c>
      <c r="K198" s="262">
        <v>0</v>
      </c>
      <c r="L198" s="262">
        <v>0</v>
      </c>
      <c r="M198" s="262">
        <v>0</v>
      </c>
      <c r="N198" s="262">
        <v>0</v>
      </c>
      <c r="O198" s="262">
        <v>0</v>
      </c>
      <c r="P198" s="262">
        <v>0</v>
      </c>
      <c r="Q198" s="262">
        <v>0</v>
      </c>
      <c r="R198" s="262">
        <v>0</v>
      </c>
      <c r="S198" s="261">
        <v>0</v>
      </c>
      <c r="T198" s="261">
        <v>0</v>
      </c>
      <c r="U198" s="261">
        <f t="shared" si="8"/>
        <v>85629.05</v>
      </c>
      <c r="V198" s="235"/>
    </row>
    <row r="199" spans="1:22" s="237" customFormat="1" ht="12.75" hidden="1" outlineLevel="1">
      <c r="A199" s="235" t="s">
        <v>2409</v>
      </c>
      <c r="B199" s="236"/>
      <c r="C199" s="236" t="s">
        <v>1892</v>
      </c>
      <c r="D199" s="236" t="s">
        <v>1893</v>
      </c>
      <c r="E199" s="261">
        <v>815.72</v>
      </c>
      <c r="F199" s="261">
        <v>0</v>
      </c>
      <c r="G199" s="261"/>
      <c r="H199" s="262">
        <v>0</v>
      </c>
      <c r="I199" s="262">
        <v>0</v>
      </c>
      <c r="J199" s="262">
        <v>0</v>
      </c>
      <c r="K199" s="262">
        <v>0</v>
      </c>
      <c r="L199" s="262">
        <v>0</v>
      </c>
      <c r="M199" s="262">
        <v>0</v>
      </c>
      <c r="N199" s="262">
        <v>0</v>
      </c>
      <c r="O199" s="262">
        <v>0</v>
      </c>
      <c r="P199" s="262">
        <v>0</v>
      </c>
      <c r="Q199" s="262">
        <v>0</v>
      </c>
      <c r="R199" s="262">
        <v>0</v>
      </c>
      <c r="S199" s="261">
        <v>0</v>
      </c>
      <c r="T199" s="261">
        <v>0</v>
      </c>
      <c r="U199" s="261">
        <f t="shared" si="8"/>
        <v>815.72</v>
      </c>
      <c r="V199" s="235"/>
    </row>
    <row r="200" spans="1:22" s="237" customFormat="1" ht="12.75" hidden="1" outlineLevel="1">
      <c r="A200" s="235" t="s">
        <v>2410</v>
      </c>
      <c r="B200" s="236"/>
      <c r="C200" s="236" t="s">
        <v>1894</v>
      </c>
      <c r="D200" s="236" t="s">
        <v>1895</v>
      </c>
      <c r="E200" s="261">
        <v>4650.72</v>
      </c>
      <c r="F200" s="261">
        <v>0</v>
      </c>
      <c r="G200" s="261"/>
      <c r="H200" s="262">
        <v>0</v>
      </c>
      <c r="I200" s="262">
        <v>0</v>
      </c>
      <c r="J200" s="262">
        <v>0</v>
      </c>
      <c r="K200" s="262">
        <v>0</v>
      </c>
      <c r="L200" s="262">
        <v>0</v>
      </c>
      <c r="M200" s="262">
        <v>0</v>
      </c>
      <c r="N200" s="262">
        <v>0</v>
      </c>
      <c r="O200" s="262">
        <v>0</v>
      </c>
      <c r="P200" s="262">
        <v>0</v>
      </c>
      <c r="Q200" s="262">
        <v>0</v>
      </c>
      <c r="R200" s="262">
        <v>0</v>
      </c>
      <c r="S200" s="261">
        <v>0</v>
      </c>
      <c r="T200" s="261">
        <v>0</v>
      </c>
      <c r="U200" s="261">
        <f t="shared" si="8"/>
        <v>4650.72</v>
      </c>
      <c r="V200" s="235"/>
    </row>
    <row r="201" spans="1:22" s="237" customFormat="1" ht="12.75" hidden="1" outlineLevel="1">
      <c r="A201" s="235" t="s">
        <v>2411</v>
      </c>
      <c r="B201" s="236"/>
      <c r="C201" s="236" t="s">
        <v>1896</v>
      </c>
      <c r="D201" s="236" t="s">
        <v>1897</v>
      </c>
      <c r="E201" s="261">
        <v>173819.07</v>
      </c>
      <c r="F201" s="261">
        <v>0</v>
      </c>
      <c r="G201" s="261"/>
      <c r="H201" s="262">
        <v>0</v>
      </c>
      <c r="I201" s="262">
        <v>0</v>
      </c>
      <c r="J201" s="262">
        <v>0</v>
      </c>
      <c r="K201" s="262">
        <v>40213.11</v>
      </c>
      <c r="L201" s="262">
        <v>0</v>
      </c>
      <c r="M201" s="262">
        <v>0</v>
      </c>
      <c r="N201" s="262">
        <v>0</v>
      </c>
      <c r="O201" s="262">
        <v>0</v>
      </c>
      <c r="P201" s="262">
        <v>0</v>
      </c>
      <c r="Q201" s="262">
        <v>0</v>
      </c>
      <c r="R201" s="262">
        <v>0</v>
      </c>
      <c r="S201" s="261">
        <v>40213.11</v>
      </c>
      <c r="T201" s="261">
        <v>0</v>
      </c>
      <c r="U201" s="261">
        <f aca="true" t="shared" si="9" ref="U201:U264">E201+F201+G201+S201+T201</f>
        <v>214032.18</v>
      </c>
      <c r="V201" s="235"/>
    </row>
    <row r="202" spans="1:22" s="237" customFormat="1" ht="12.75" hidden="1" outlineLevel="1">
      <c r="A202" s="235" t="s">
        <v>2412</v>
      </c>
      <c r="B202" s="236"/>
      <c r="C202" s="236" t="s">
        <v>1898</v>
      </c>
      <c r="D202" s="236" t="s">
        <v>1899</v>
      </c>
      <c r="E202" s="261">
        <v>4094.92</v>
      </c>
      <c r="F202" s="261">
        <v>0</v>
      </c>
      <c r="G202" s="261"/>
      <c r="H202" s="262">
        <v>0</v>
      </c>
      <c r="I202" s="262">
        <v>0</v>
      </c>
      <c r="J202" s="262">
        <v>0</v>
      </c>
      <c r="K202" s="262">
        <v>0</v>
      </c>
      <c r="L202" s="262">
        <v>0</v>
      </c>
      <c r="M202" s="262">
        <v>0</v>
      </c>
      <c r="N202" s="262">
        <v>0</v>
      </c>
      <c r="O202" s="262">
        <v>0</v>
      </c>
      <c r="P202" s="262">
        <v>0</v>
      </c>
      <c r="Q202" s="262">
        <v>0</v>
      </c>
      <c r="R202" s="262">
        <v>0</v>
      </c>
      <c r="S202" s="261">
        <v>0</v>
      </c>
      <c r="T202" s="261">
        <v>0</v>
      </c>
      <c r="U202" s="261">
        <f t="shared" si="9"/>
        <v>4094.92</v>
      </c>
      <c r="V202" s="235"/>
    </row>
    <row r="203" spans="1:22" s="237" customFormat="1" ht="12.75" hidden="1" outlineLevel="1">
      <c r="A203" s="235" t="s">
        <v>2413</v>
      </c>
      <c r="B203" s="236"/>
      <c r="C203" s="236" t="s">
        <v>1900</v>
      </c>
      <c r="D203" s="236" t="s">
        <v>1901</v>
      </c>
      <c r="E203" s="261">
        <v>12291.76</v>
      </c>
      <c r="F203" s="261">
        <v>0</v>
      </c>
      <c r="G203" s="261"/>
      <c r="H203" s="262">
        <v>0</v>
      </c>
      <c r="I203" s="262">
        <v>0</v>
      </c>
      <c r="J203" s="262">
        <v>0</v>
      </c>
      <c r="K203" s="262">
        <v>0</v>
      </c>
      <c r="L203" s="262">
        <v>0</v>
      </c>
      <c r="M203" s="262">
        <v>0</v>
      </c>
      <c r="N203" s="262">
        <v>120</v>
      </c>
      <c r="O203" s="262">
        <v>0</v>
      </c>
      <c r="P203" s="262">
        <v>0</v>
      </c>
      <c r="Q203" s="262">
        <v>0</v>
      </c>
      <c r="R203" s="262">
        <v>0</v>
      </c>
      <c r="S203" s="261">
        <v>120</v>
      </c>
      <c r="T203" s="261">
        <v>0</v>
      </c>
      <c r="U203" s="261">
        <f t="shared" si="9"/>
        <v>12411.76</v>
      </c>
      <c r="V203" s="235"/>
    </row>
    <row r="204" spans="1:22" s="237" customFormat="1" ht="12.75" hidden="1" outlineLevel="1">
      <c r="A204" s="235" t="s">
        <v>2414</v>
      </c>
      <c r="B204" s="236"/>
      <c r="C204" s="236" t="s">
        <v>1902</v>
      </c>
      <c r="D204" s="236" t="s">
        <v>1903</v>
      </c>
      <c r="E204" s="261">
        <v>12303.74</v>
      </c>
      <c r="F204" s="261">
        <v>0</v>
      </c>
      <c r="G204" s="261"/>
      <c r="H204" s="262">
        <v>218</v>
      </c>
      <c r="I204" s="262">
        <v>0</v>
      </c>
      <c r="J204" s="262">
        <v>0</v>
      </c>
      <c r="K204" s="262">
        <v>0</v>
      </c>
      <c r="L204" s="262">
        <v>0</v>
      </c>
      <c r="M204" s="262">
        <v>-267.99</v>
      </c>
      <c r="N204" s="262">
        <v>0</v>
      </c>
      <c r="O204" s="262">
        <v>0</v>
      </c>
      <c r="P204" s="262">
        <v>0</v>
      </c>
      <c r="Q204" s="262">
        <v>0</v>
      </c>
      <c r="R204" s="262">
        <v>3052.02</v>
      </c>
      <c r="S204" s="261">
        <v>3002.03</v>
      </c>
      <c r="T204" s="261">
        <v>0</v>
      </c>
      <c r="U204" s="261">
        <f t="shared" si="9"/>
        <v>15305.77</v>
      </c>
      <c r="V204" s="235"/>
    </row>
    <row r="205" spans="1:22" s="237" customFormat="1" ht="12.75" hidden="1" outlineLevel="1">
      <c r="A205" s="235" t="s">
        <v>2415</v>
      </c>
      <c r="B205" s="236"/>
      <c r="C205" s="236" t="s">
        <v>1904</v>
      </c>
      <c r="D205" s="236" t="s">
        <v>1905</v>
      </c>
      <c r="E205" s="261">
        <v>34096.59</v>
      </c>
      <c r="F205" s="261">
        <v>0</v>
      </c>
      <c r="G205" s="261"/>
      <c r="H205" s="262">
        <v>82.63</v>
      </c>
      <c r="I205" s="262">
        <v>3134.22</v>
      </c>
      <c r="J205" s="262">
        <v>6930.11</v>
      </c>
      <c r="K205" s="262">
        <v>0</v>
      </c>
      <c r="L205" s="262">
        <v>0</v>
      </c>
      <c r="M205" s="262">
        <v>0</v>
      </c>
      <c r="N205" s="262">
        <v>0</v>
      </c>
      <c r="O205" s="262">
        <v>293.34</v>
      </c>
      <c r="P205" s="262">
        <v>0</v>
      </c>
      <c r="Q205" s="262">
        <v>0</v>
      </c>
      <c r="R205" s="262">
        <v>5312.57</v>
      </c>
      <c r="S205" s="261">
        <v>15752.87</v>
      </c>
      <c r="T205" s="261">
        <v>0</v>
      </c>
      <c r="U205" s="261">
        <f t="shared" si="9"/>
        <v>49849.46</v>
      </c>
      <c r="V205" s="235"/>
    </row>
    <row r="206" spans="1:22" s="237" customFormat="1" ht="12.75" hidden="1" outlineLevel="1">
      <c r="A206" s="235" t="s">
        <v>2416</v>
      </c>
      <c r="B206" s="236"/>
      <c r="C206" s="236" t="s">
        <v>1906</v>
      </c>
      <c r="D206" s="236" t="s">
        <v>1907</v>
      </c>
      <c r="E206" s="261">
        <v>4538.8</v>
      </c>
      <c r="F206" s="261">
        <v>0</v>
      </c>
      <c r="G206" s="261"/>
      <c r="H206" s="262">
        <v>0</v>
      </c>
      <c r="I206" s="262">
        <v>0</v>
      </c>
      <c r="J206" s="262">
        <v>0</v>
      </c>
      <c r="K206" s="262">
        <v>0</v>
      </c>
      <c r="L206" s="262">
        <v>0</v>
      </c>
      <c r="M206" s="262">
        <v>0</v>
      </c>
      <c r="N206" s="262">
        <v>0</v>
      </c>
      <c r="O206" s="262">
        <v>0</v>
      </c>
      <c r="P206" s="262">
        <v>0</v>
      </c>
      <c r="Q206" s="262">
        <v>0</v>
      </c>
      <c r="R206" s="262">
        <v>40.81</v>
      </c>
      <c r="S206" s="261">
        <v>40.81</v>
      </c>
      <c r="T206" s="261">
        <v>0</v>
      </c>
      <c r="U206" s="261">
        <f t="shared" si="9"/>
        <v>4579.610000000001</v>
      </c>
      <c r="V206" s="235"/>
    </row>
    <row r="207" spans="1:22" s="237" customFormat="1" ht="12.75" hidden="1" outlineLevel="1">
      <c r="A207" s="235" t="s">
        <v>2418</v>
      </c>
      <c r="B207" s="236"/>
      <c r="C207" s="236" t="s">
        <v>1910</v>
      </c>
      <c r="D207" s="236" t="s">
        <v>1911</v>
      </c>
      <c r="E207" s="261">
        <v>5693.8</v>
      </c>
      <c r="F207" s="261">
        <v>0</v>
      </c>
      <c r="G207" s="261"/>
      <c r="H207" s="262">
        <v>0</v>
      </c>
      <c r="I207" s="262">
        <v>0</v>
      </c>
      <c r="J207" s="262">
        <v>0</v>
      </c>
      <c r="K207" s="262">
        <v>0</v>
      </c>
      <c r="L207" s="262">
        <v>0</v>
      </c>
      <c r="M207" s="262">
        <v>0</v>
      </c>
      <c r="N207" s="262">
        <v>0</v>
      </c>
      <c r="O207" s="262">
        <v>0</v>
      </c>
      <c r="P207" s="262">
        <v>0</v>
      </c>
      <c r="Q207" s="262">
        <v>0</v>
      </c>
      <c r="R207" s="262">
        <v>0</v>
      </c>
      <c r="S207" s="261">
        <v>0</v>
      </c>
      <c r="T207" s="261">
        <v>0</v>
      </c>
      <c r="U207" s="261">
        <f t="shared" si="9"/>
        <v>5693.8</v>
      </c>
      <c r="V207" s="235"/>
    </row>
    <row r="208" spans="1:22" s="237" customFormat="1" ht="12.75" hidden="1" outlineLevel="1">
      <c r="A208" s="235" t="s">
        <v>2419</v>
      </c>
      <c r="B208" s="236"/>
      <c r="C208" s="236" t="s">
        <v>1912</v>
      </c>
      <c r="D208" s="236" t="s">
        <v>1913</v>
      </c>
      <c r="E208" s="261">
        <v>41532.16</v>
      </c>
      <c r="F208" s="261">
        <v>3045.5</v>
      </c>
      <c r="G208" s="261"/>
      <c r="H208" s="262">
        <v>0</v>
      </c>
      <c r="I208" s="262">
        <v>0</v>
      </c>
      <c r="J208" s="262">
        <v>0</v>
      </c>
      <c r="K208" s="262">
        <v>0</v>
      </c>
      <c r="L208" s="262">
        <v>0</v>
      </c>
      <c r="M208" s="262">
        <v>0</v>
      </c>
      <c r="N208" s="262">
        <v>0</v>
      </c>
      <c r="O208" s="262">
        <v>36.6</v>
      </c>
      <c r="P208" s="262">
        <v>0</v>
      </c>
      <c r="Q208" s="262">
        <v>0</v>
      </c>
      <c r="R208" s="262">
        <v>8036.87</v>
      </c>
      <c r="S208" s="261">
        <v>8073.47</v>
      </c>
      <c r="T208" s="261">
        <v>0</v>
      </c>
      <c r="U208" s="261">
        <f t="shared" si="9"/>
        <v>52651.130000000005</v>
      </c>
      <c r="V208" s="235"/>
    </row>
    <row r="209" spans="1:22" s="237" customFormat="1" ht="12.75" hidden="1" outlineLevel="1">
      <c r="A209" s="235" t="s">
        <v>2420</v>
      </c>
      <c r="B209" s="236"/>
      <c r="C209" s="236" t="s">
        <v>1914</v>
      </c>
      <c r="D209" s="236" t="s">
        <v>1915</v>
      </c>
      <c r="E209" s="261">
        <v>59.85</v>
      </c>
      <c r="F209" s="261">
        <v>0</v>
      </c>
      <c r="G209" s="261"/>
      <c r="H209" s="262">
        <v>0</v>
      </c>
      <c r="I209" s="262">
        <v>0</v>
      </c>
      <c r="J209" s="262">
        <v>0</v>
      </c>
      <c r="K209" s="262">
        <v>0</v>
      </c>
      <c r="L209" s="262">
        <v>0</v>
      </c>
      <c r="M209" s="262">
        <v>0</v>
      </c>
      <c r="N209" s="262">
        <v>0</v>
      </c>
      <c r="O209" s="262">
        <v>0</v>
      </c>
      <c r="P209" s="262">
        <v>0</v>
      </c>
      <c r="Q209" s="262">
        <v>0</v>
      </c>
      <c r="R209" s="262">
        <v>0</v>
      </c>
      <c r="S209" s="261">
        <v>0</v>
      </c>
      <c r="T209" s="261">
        <v>0</v>
      </c>
      <c r="U209" s="261">
        <f t="shared" si="9"/>
        <v>59.85</v>
      </c>
      <c r="V209" s="235"/>
    </row>
    <row r="210" spans="1:22" s="237" customFormat="1" ht="12.75" hidden="1" outlineLevel="1">
      <c r="A210" s="235" t="s">
        <v>2421</v>
      </c>
      <c r="B210" s="236"/>
      <c r="C210" s="236" t="s">
        <v>1916</v>
      </c>
      <c r="D210" s="236" t="s">
        <v>1917</v>
      </c>
      <c r="E210" s="261">
        <v>256807.64</v>
      </c>
      <c r="F210" s="261">
        <v>0</v>
      </c>
      <c r="G210" s="261"/>
      <c r="H210" s="262">
        <v>25.95</v>
      </c>
      <c r="I210" s="262">
        <v>2937.67</v>
      </c>
      <c r="J210" s="262">
        <v>0</v>
      </c>
      <c r="K210" s="262">
        <v>0</v>
      </c>
      <c r="L210" s="262">
        <v>0</v>
      </c>
      <c r="M210" s="262">
        <v>0</v>
      </c>
      <c r="N210" s="262">
        <v>0</v>
      </c>
      <c r="O210" s="262">
        <v>1208.61</v>
      </c>
      <c r="P210" s="262">
        <v>0</v>
      </c>
      <c r="Q210" s="262">
        <v>0</v>
      </c>
      <c r="R210" s="262">
        <v>1553.68</v>
      </c>
      <c r="S210" s="261">
        <v>5725.91</v>
      </c>
      <c r="T210" s="261">
        <v>0</v>
      </c>
      <c r="U210" s="261">
        <f t="shared" si="9"/>
        <v>262533.55</v>
      </c>
      <c r="V210" s="235"/>
    </row>
    <row r="211" spans="1:22" s="237" customFormat="1" ht="12.75" hidden="1" outlineLevel="1">
      <c r="A211" s="235" t="s">
        <v>2422</v>
      </c>
      <c r="B211" s="236"/>
      <c r="C211" s="236" t="s">
        <v>1918</v>
      </c>
      <c r="D211" s="236" t="s">
        <v>1919</v>
      </c>
      <c r="E211" s="261">
        <v>29519.08</v>
      </c>
      <c r="F211" s="261">
        <v>0</v>
      </c>
      <c r="G211" s="261"/>
      <c r="H211" s="262">
        <v>0</v>
      </c>
      <c r="I211" s="262">
        <v>0</v>
      </c>
      <c r="J211" s="262">
        <v>0</v>
      </c>
      <c r="K211" s="262">
        <v>0</v>
      </c>
      <c r="L211" s="262">
        <v>0</v>
      </c>
      <c r="M211" s="262">
        <v>0</v>
      </c>
      <c r="N211" s="262">
        <v>0</v>
      </c>
      <c r="O211" s="262">
        <v>0</v>
      </c>
      <c r="P211" s="262">
        <v>0</v>
      </c>
      <c r="Q211" s="262">
        <v>0</v>
      </c>
      <c r="R211" s="262">
        <v>0</v>
      </c>
      <c r="S211" s="261">
        <v>0</v>
      </c>
      <c r="T211" s="261">
        <v>0</v>
      </c>
      <c r="U211" s="261">
        <f t="shared" si="9"/>
        <v>29519.08</v>
      </c>
      <c r="V211" s="235"/>
    </row>
    <row r="212" spans="1:22" s="237" customFormat="1" ht="12.75" hidden="1" outlineLevel="1">
      <c r="A212" s="235" t="s">
        <v>2423</v>
      </c>
      <c r="B212" s="236"/>
      <c r="C212" s="236" t="s">
        <v>1920</v>
      </c>
      <c r="D212" s="236" t="s">
        <v>1921</v>
      </c>
      <c r="E212" s="261">
        <v>2525.12</v>
      </c>
      <c r="F212" s="261">
        <v>3690.35</v>
      </c>
      <c r="G212" s="261"/>
      <c r="H212" s="262">
        <v>0</v>
      </c>
      <c r="I212" s="262">
        <v>0</v>
      </c>
      <c r="J212" s="262">
        <v>0</v>
      </c>
      <c r="K212" s="262">
        <v>0</v>
      </c>
      <c r="L212" s="262">
        <v>0</v>
      </c>
      <c r="M212" s="262">
        <v>0</v>
      </c>
      <c r="N212" s="262">
        <v>0</v>
      </c>
      <c r="O212" s="262">
        <v>0</v>
      </c>
      <c r="P212" s="262">
        <v>0</v>
      </c>
      <c r="Q212" s="262">
        <v>0</v>
      </c>
      <c r="R212" s="262">
        <v>82.87</v>
      </c>
      <c r="S212" s="261">
        <v>82.87</v>
      </c>
      <c r="T212" s="261">
        <v>0</v>
      </c>
      <c r="U212" s="261">
        <f t="shared" si="9"/>
        <v>6298.339999999999</v>
      </c>
      <c r="V212" s="235"/>
    </row>
    <row r="213" spans="1:22" s="237" customFormat="1" ht="12.75" hidden="1" outlineLevel="1">
      <c r="A213" s="235" t="s">
        <v>2424</v>
      </c>
      <c r="B213" s="236"/>
      <c r="C213" s="236" t="s">
        <v>1922</v>
      </c>
      <c r="D213" s="236" t="s">
        <v>1923</v>
      </c>
      <c r="E213" s="261">
        <v>158.94</v>
      </c>
      <c r="F213" s="261">
        <v>0</v>
      </c>
      <c r="G213" s="261"/>
      <c r="H213" s="262">
        <v>0</v>
      </c>
      <c r="I213" s="262">
        <v>0</v>
      </c>
      <c r="J213" s="262">
        <v>0</v>
      </c>
      <c r="K213" s="262">
        <v>0</v>
      </c>
      <c r="L213" s="262">
        <v>0</v>
      </c>
      <c r="M213" s="262">
        <v>0</v>
      </c>
      <c r="N213" s="262">
        <v>0</v>
      </c>
      <c r="O213" s="262">
        <v>0</v>
      </c>
      <c r="P213" s="262">
        <v>0</v>
      </c>
      <c r="Q213" s="262">
        <v>0</v>
      </c>
      <c r="R213" s="262">
        <v>0</v>
      </c>
      <c r="S213" s="261">
        <v>0</v>
      </c>
      <c r="T213" s="261">
        <v>0</v>
      </c>
      <c r="U213" s="261">
        <f t="shared" si="9"/>
        <v>158.94</v>
      </c>
      <c r="V213" s="235"/>
    </row>
    <row r="214" spans="1:22" s="237" customFormat="1" ht="12.75" hidden="1" outlineLevel="1">
      <c r="A214" s="235" t="s">
        <v>2425</v>
      </c>
      <c r="B214" s="236"/>
      <c r="C214" s="236" t="s">
        <v>1924</v>
      </c>
      <c r="D214" s="236" t="s">
        <v>1925</v>
      </c>
      <c r="E214" s="261">
        <v>27.8</v>
      </c>
      <c r="F214" s="261">
        <v>0</v>
      </c>
      <c r="G214" s="261"/>
      <c r="H214" s="262">
        <v>0</v>
      </c>
      <c r="I214" s="262">
        <v>0</v>
      </c>
      <c r="J214" s="262">
        <v>0</v>
      </c>
      <c r="K214" s="262">
        <v>0</v>
      </c>
      <c r="L214" s="262">
        <v>0</v>
      </c>
      <c r="M214" s="262">
        <v>0</v>
      </c>
      <c r="N214" s="262">
        <v>0</v>
      </c>
      <c r="O214" s="262">
        <v>0</v>
      </c>
      <c r="P214" s="262">
        <v>0</v>
      </c>
      <c r="Q214" s="262">
        <v>0</v>
      </c>
      <c r="R214" s="262">
        <v>0</v>
      </c>
      <c r="S214" s="261">
        <v>0</v>
      </c>
      <c r="T214" s="261">
        <v>0</v>
      </c>
      <c r="U214" s="261">
        <f t="shared" si="9"/>
        <v>27.8</v>
      </c>
      <c r="V214" s="235"/>
    </row>
    <row r="215" spans="1:22" s="237" customFormat="1" ht="12.75" hidden="1" outlineLevel="1">
      <c r="A215" s="235" t="s">
        <v>2426</v>
      </c>
      <c r="B215" s="236"/>
      <c r="C215" s="236" t="s">
        <v>1926</v>
      </c>
      <c r="D215" s="236" t="s">
        <v>1927</v>
      </c>
      <c r="E215" s="261">
        <v>8.49</v>
      </c>
      <c r="F215" s="261">
        <v>0</v>
      </c>
      <c r="G215" s="261"/>
      <c r="H215" s="262">
        <v>0</v>
      </c>
      <c r="I215" s="262">
        <v>0</v>
      </c>
      <c r="J215" s="262">
        <v>0</v>
      </c>
      <c r="K215" s="262">
        <v>0</v>
      </c>
      <c r="L215" s="262">
        <v>0</v>
      </c>
      <c r="M215" s="262">
        <v>0</v>
      </c>
      <c r="N215" s="262">
        <v>0</v>
      </c>
      <c r="O215" s="262">
        <v>0</v>
      </c>
      <c r="P215" s="262">
        <v>0</v>
      </c>
      <c r="Q215" s="262">
        <v>0</v>
      </c>
      <c r="R215" s="262">
        <v>0</v>
      </c>
      <c r="S215" s="261">
        <v>0</v>
      </c>
      <c r="T215" s="261">
        <v>0</v>
      </c>
      <c r="U215" s="261">
        <f t="shared" si="9"/>
        <v>8.49</v>
      </c>
      <c r="V215" s="235"/>
    </row>
    <row r="216" spans="1:22" s="237" customFormat="1" ht="12.75" hidden="1" outlineLevel="1">
      <c r="A216" s="235" t="s">
        <v>2427</v>
      </c>
      <c r="B216" s="236"/>
      <c r="C216" s="236" t="s">
        <v>1928</v>
      </c>
      <c r="D216" s="236" t="s">
        <v>1929</v>
      </c>
      <c r="E216" s="261">
        <v>101.01</v>
      </c>
      <c r="F216" s="261">
        <v>4258.74</v>
      </c>
      <c r="G216" s="261"/>
      <c r="H216" s="262">
        <v>0</v>
      </c>
      <c r="I216" s="262">
        <v>0</v>
      </c>
      <c r="J216" s="262">
        <v>0</v>
      </c>
      <c r="K216" s="262">
        <v>0</v>
      </c>
      <c r="L216" s="262">
        <v>0</v>
      </c>
      <c r="M216" s="262">
        <v>0</v>
      </c>
      <c r="N216" s="262">
        <v>0</v>
      </c>
      <c r="O216" s="262">
        <v>0</v>
      </c>
      <c r="P216" s="262">
        <v>0</v>
      </c>
      <c r="Q216" s="262">
        <v>0</v>
      </c>
      <c r="R216" s="262">
        <v>0</v>
      </c>
      <c r="S216" s="261">
        <v>0</v>
      </c>
      <c r="T216" s="261">
        <v>0</v>
      </c>
      <c r="U216" s="261">
        <f t="shared" si="9"/>
        <v>4359.75</v>
      </c>
      <c r="V216" s="235"/>
    </row>
    <row r="217" spans="1:22" s="237" customFormat="1" ht="12.75" hidden="1" outlineLevel="1">
      <c r="A217" s="235" t="s">
        <v>2428</v>
      </c>
      <c r="B217" s="236"/>
      <c r="C217" s="236" t="s">
        <v>1930</v>
      </c>
      <c r="D217" s="236" t="s">
        <v>1931</v>
      </c>
      <c r="E217" s="261">
        <v>1807.96</v>
      </c>
      <c r="F217" s="261">
        <v>426.84</v>
      </c>
      <c r="G217" s="261"/>
      <c r="H217" s="262">
        <v>0</v>
      </c>
      <c r="I217" s="262">
        <v>0</v>
      </c>
      <c r="J217" s="262">
        <v>0</v>
      </c>
      <c r="K217" s="262">
        <v>0</v>
      </c>
      <c r="L217" s="262">
        <v>0</v>
      </c>
      <c r="M217" s="262">
        <v>0</v>
      </c>
      <c r="N217" s="262">
        <v>0</v>
      </c>
      <c r="O217" s="262">
        <v>0</v>
      </c>
      <c r="P217" s="262">
        <v>0</v>
      </c>
      <c r="Q217" s="262">
        <v>0</v>
      </c>
      <c r="R217" s="262">
        <v>0</v>
      </c>
      <c r="S217" s="261">
        <v>0</v>
      </c>
      <c r="T217" s="261">
        <v>0</v>
      </c>
      <c r="U217" s="261">
        <f t="shared" si="9"/>
        <v>2234.8</v>
      </c>
      <c r="V217" s="235"/>
    </row>
    <row r="218" spans="1:22" s="237" customFormat="1" ht="12.75" hidden="1" outlineLevel="1">
      <c r="A218" s="235" t="s">
        <v>2429</v>
      </c>
      <c r="B218" s="236"/>
      <c r="C218" s="236" t="s">
        <v>1932</v>
      </c>
      <c r="D218" s="236" t="s">
        <v>1933</v>
      </c>
      <c r="E218" s="261">
        <v>1472</v>
      </c>
      <c r="F218" s="261">
        <v>0</v>
      </c>
      <c r="G218" s="261"/>
      <c r="H218" s="262">
        <v>0</v>
      </c>
      <c r="I218" s="262">
        <v>0</v>
      </c>
      <c r="J218" s="262">
        <v>0</v>
      </c>
      <c r="K218" s="262">
        <v>0</v>
      </c>
      <c r="L218" s="262">
        <v>0</v>
      </c>
      <c r="M218" s="262">
        <v>0</v>
      </c>
      <c r="N218" s="262">
        <v>0</v>
      </c>
      <c r="O218" s="262">
        <v>0</v>
      </c>
      <c r="P218" s="262">
        <v>0</v>
      </c>
      <c r="Q218" s="262">
        <v>0</v>
      </c>
      <c r="R218" s="262">
        <v>0</v>
      </c>
      <c r="S218" s="261">
        <v>0</v>
      </c>
      <c r="T218" s="261">
        <v>0</v>
      </c>
      <c r="U218" s="261">
        <f t="shared" si="9"/>
        <v>1472</v>
      </c>
      <c r="V218" s="235"/>
    </row>
    <row r="219" spans="1:22" s="237" customFormat="1" ht="12.75" hidden="1" outlineLevel="1">
      <c r="A219" s="235" t="s">
        <v>2430</v>
      </c>
      <c r="B219" s="236"/>
      <c r="C219" s="236" t="s">
        <v>1934</v>
      </c>
      <c r="D219" s="236" t="s">
        <v>1935</v>
      </c>
      <c r="E219" s="261">
        <v>2360.55</v>
      </c>
      <c r="F219" s="261">
        <v>0</v>
      </c>
      <c r="G219" s="261"/>
      <c r="H219" s="262">
        <v>0</v>
      </c>
      <c r="I219" s="262">
        <v>0</v>
      </c>
      <c r="J219" s="262">
        <v>0</v>
      </c>
      <c r="K219" s="262">
        <v>0</v>
      </c>
      <c r="L219" s="262">
        <v>0</v>
      </c>
      <c r="M219" s="262">
        <v>0</v>
      </c>
      <c r="N219" s="262">
        <v>0</v>
      </c>
      <c r="O219" s="262">
        <v>0</v>
      </c>
      <c r="P219" s="262">
        <v>0</v>
      </c>
      <c r="Q219" s="262">
        <v>0</v>
      </c>
      <c r="R219" s="262">
        <v>0</v>
      </c>
      <c r="S219" s="261">
        <v>0</v>
      </c>
      <c r="T219" s="261">
        <v>0</v>
      </c>
      <c r="U219" s="261">
        <f t="shared" si="9"/>
        <v>2360.55</v>
      </c>
      <c r="V219" s="235"/>
    </row>
    <row r="220" spans="1:22" s="237" customFormat="1" ht="12.75" hidden="1" outlineLevel="1">
      <c r="A220" s="235" t="s">
        <v>2431</v>
      </c>
      <c r="B220" s="236"/>
      <c r="C220" s="236" t="s">
        <v>1936</v>
      </c>
      <c r="D220" s="236" t="s">
        <v>1937</v>
      </c>
      <c r="E220" s="261">
        <v>554.08</v>
      </c>
      <c r="F220" s="261">
        <v>0</v>
      </c>
      <c r="G220" s="261"/>
      <c r="H220" s="262">
        <v>0</v>
      </c>
      <c r="I220" s="262">
        <v>0</v>
      </c>
      <c r="J220" s="262">
        <v>0</v>
      </c>
      <c r="K220" s="262">
        <v>0</v>
      </c>
      <c r="L220" s="262">
        <v>0</v>
      </c>
      <c r="M220" s="262">
        <v>0</v>
      </c>
      <c r="N220" s="262">
        <v>0</v>
      </c>
      <c r="O220" s="262">
        <v>0</v>
      </c>
      <c r="P220" s="262">
        <v>0</v>
      </c>
      <c r="Q220" s="262">
        <v>0</v>
      </c>
      <c r="R220" s="262">
        <v>0</v>
      </c>
      <c r="S220" s="261">
        <v>0</v>
      </c>
      <c r="T220" s="261">
        <v>0</v>
      </c>
      <c r="U220" s="261">
        <f t="shared" si="9"/>
        <v>554.08</v>
      </c>
      <c r="V220" s="235"/>
    </row>
    <row r="221" spans="1:22" s="237" customFormat="1" ht="12.75" hidden="1" outlineLevel="1">
      <c r="A221" s="235" t="s">
        <v>2432</v>
      </c>
      <c r="B221" s="236"/>
      <c r="C221" s="236" t="s">
        <v>1938</v>
      </c>
      <c r="D221" s="236" t="s">
        <v>1939</v>
      </c>
      <c r="E221" s="261">
        <v>75</v>
      </c>
      <c r="F221" s="261">
        <v>0</v>
      </c>
      <c r="G221" s="261"/>
      <c r="H221" s="262">
        <v>0</v>
      </c>
      <c r="I221" s="262">
        <v>0</v>
      </c>
      <c r="J221" s="262">
        <v>0</v>
      </c>
      <c r="K221" s="262">
        <v>0</v>
      </c>
      <c r="L221" s="262">
        <v>0</v>
      </c>
      <c r="M221" s="262">
        <v>0</v>
      </c>
      <c r="N221" s="262">
        <v>0</v>
      </c>
      <c r="O221" s="262">
        <v>0</v>
      </c>
      <c r="P221" s="262">
        <v>0</v>
      </c>
      <c r="Q221" s="262">
        <v>0</v>
      </c>
      <c r="R221" s="262">
        <v>0</v>
      </c>
      <c r="S221" s="261">
        <v>0</v>
      </c>
      <c r="T221" s="261">
        <v>0</v>
      </c>
      <c r="U221" s="261">
        <f t="shared" si="9"/>
        <v>75</v>
      </c>
      <c r="V221" s="235"/>
    </row>
    <row r="222" spans="1:22" s="237" customFormat="1" ht="12.75" hidden="1" outlineLevel="1">
      <c r="A222" s="235" t="s">
        <v>2433</v>
      </c>
      <c r="B222" s="236"/>
      <c r="C222" s="236" t="s">
        <v>1940</v>
      </c>
      <c r="D222" s="236" t="s">
        <v>1941</v>
      </c>
      <c r="E222" s="261">
        <v>4467.79</v>
      </c>
      <c r="F222" s="261">
        <v>0</v>
      </c>
      <c r="G222" s="261"/>
      <c r="H222" s="262">
        <v>0</v>
      </c>
      <c r="I222" s="262">
        <v>0</v>
      </c>
      <c r="J222" s="262">
        <v>0</v>
      </c>
      <c r="K222" s="262">
        <v>0</v>
      </c>
      <c r="L222" s="262">
        <v>0</v>
      </c>
      <c r="M222" s="262">
        <v>0</v>
      </c>
      <c r="N222" s="262">
        <v>0</v>
      </c>
      <c r="O222" s="262">
        <v>0</v>
      </c>
      <c r="P222" s="262">
        <v>0</v>
      </c>
      <c r="Q222" s="262">
        <v>0</v>
      </c>
      <c r="R222" s="262">
        <v>0</v>
      </c>
      <c r="S222" s="261">
        <v>0</v>
      </c>
      <c r="T222" s="261">
        <v>0</v>
      </c>
      <c r="U222" s="261">
        <f t="shared" si="9"/>
        <v>4467.79</v>
      </c>
      <c r="V222" s="235"/>
    </row>
    <row r="223" spans="1:22" s="237" customFormat="1" ht="12.75" hidden="1" outlineLevel="1">
      <c r="A223" s="235" t="s">
        <v>2434</v>
      </c>
      <c r="B223" s="236"/>
      <c r="C223" s="236" t="s">
        <v>1942</v>
      </c>
      <c r="D223" s="236" t="s">
        <v>1943</v>
      </c>
      <c r="E223" s="261">
        <v>1535.43</v>
      </c>
      <c r="F223" s="261">
        <v>0</v>
      </c>
      <c r="G223" s="261"/>
      <c r="H223" s="262">
        <v>0</v>
      </c>
      <c r="I223" s="262">
        <v>0</v>
      </c>
      <c r="J223" s="262">
        <v>0</v>
      </c>
      <c r="K223" s="262">
        <v>0</v>
      </c>
      <c r="L223" s="262">
        <v>0</v>
      </c>
      <c r="M223" s="262">
        <v>0</v>
      </c>
      <c r="N223" s="262">
        <v>0</v>
      </c>
      <c r="O223" s="262">
        <v>0</v>
      </c>
      <c r="P223" s="262">
        <v>0</v>
      </c>
      <c r="Q223" s="262">
        <v>0</v>
      </c>
      <c r="R223" s="262">
        <v>0</v>
      </c>
      <c r="S223" s="261">
        <v>0</v>
      </c>
      <c r="T223" s="261">
        <v>0</v>
      </c>
      <c r="U223" s="261">
        <f t="shared" si="9"/>
        <v>1535.43</v>
      </c>
      <c r="V223" s="235"/>
    </row>
    <row r="224" spans="1:22" s="237" customFormat="1" ht="12.75" hidden="1" outlineLevel="1">
      <c r="A224" s="235" t="s">
        <v>2435</v>
      </c>
      <c r="B224" s="236"/>
      <c r="C224" s="236" t="s">
        <v>1944</v>
      </c>
      <c r="D224" s="236" t="s">
        <v>1945</v>
      </c>
      <c r="E224" s="261">
        <v>301798.21</v>
      </c>
      <c r="F224" s="261">
        <v>0</v>
      </c>
      <c r="G224" s="261"/>
      <c r="H224" s="262">
        <v>0</v>
      </c>
      <c r="I224" s="262">
        <v>0</v>
      </c>
      <c r="J224" s="262">
        <v>0</v>
      </c>
      <c r="K224" s="262">
        <v>0</v>
      </c>
      <c r="L224" s="262">
        <v>0</v>
      </c>
      <c r="M224" s="262">
        <v>0</v>
      </c>
      <c r="N224" s="262">
        <v>0</v>
      </c>
      <c r="O224" s="262">
        <v>0</v>
      </c>
      <c r="P224" s="262">
        <v>0</v>
      </c>
      <c r="Q224" s="262">
        <v>0</v>
      </c>
      <c r="R224" s="262">
        <v>0</v>
      </c>
      <c r="S224" s="261">
        <v>0</v>
      </c>
      <c r="T224" s="261">
        <v>0</v>
      </c>
      <c r="U224" s="261">
        <f t="shared" si="9"/>
        <v>301798.21</v>
      </c>
      <c r="V224" s="235"/>
    </row>
    <row r="225" spans="1:22" s="237" customFormat="1" ht="12.75" hidden="1" outlineLevel="1">
      <c r="A225" s="235" t="s">
        <v>2436</v>
      </c>
      <c r="B225" s="236"/>
      <c r="C225" s="236" t="s">
        <v>1946</v>
      </c>
      <c r="D225" s="236" t="s">
        <v>1947</v>
      </c>
      <c r="E225" s="261">
        <v>706493.03</v>
      </c>
      <c r="F225" s="261">
        <v>1690</v>
      </c>
      <c r="G225" s="261"/>
      <c r="H225" s="262">
        <v>0</v>
      </c>
      <c r="I225" s="262">
        <v>0</v>
      </c>
      <c r="J225" s="262">
        <v>0</v>
      </c>
      <c r="K225" s="262">
        <v>0</v>
      </c>
      <c r="L225" s="262">
        <v>0</v>
      </c>
      <c r="M225" s="262">
        <v>0</v>
      </c>
      <c r="N225" s="262">
        <v>0</v>
      </c>
      <c r="O225" s="262">
        <v>0</v>
      </c>
      <c r="P225" s="262">
        <v>0</v>
      </c>
      <c r="Q225" s="262">
        <v>760</v>
      </c>
      <c r="R225" s="262">
        <v>185</v>
      </c>
      <c r="S225" s="261">
        <v>945</v>
      </c>
      <c r="T225" s="261">
        <v>0</v>
      </c>
      <c r="U225" s="261">
        <f t="shared" si="9"/>
        <v>709128.03</v>
      </c>
      <c r="V225" s="235"/>
    </row>
    <row r="226" spans="1:22" s="237" customFormat="1" ht="12.75" hidden="1" outlineLevel="1">
      <c r="A226" s="235" t="s">
        <v>2437</v>
      </c>
      <c r="B226" s="236"/>
      <c r="C226" s="236" t="s">
        <v>1948</v>
      </c>
      <c r="D226" s="236" t="s">
        <v>1949</v>
      </c>
      <c r="E226" s="261">
        <v>1793.33</v>
      </c>
      <c r="F226" s="261">
        <v>485</v>
      </c>
      <c r="G226" s="261"/>
      <c r="H226" s="262">
        <v>0</v>
      </c>
      <c r="I226" s="262">
        <v>930</v>
      </c>
      <c r="J226" s="262">
        <v>0</v>
      </c>
      <c r="K226" s="262">
        <v>0</v>
      </c>
      <c r="L226" s="262">
        <v>0</v>
      </c>
      <c r="M226" s="262">
        <v>0</v>
      </c>
      <c r="N226" s="262">
        <v>0</v>
      </c>
      <c r="O226" s="262">
        <v>0</v>
      </c>
      <c r="P226" s="262">
        <v>0</v>
      </c>
      <c r="Q226" s="262">
        <v>0</v>
      </c>
      <c r="R226" s="262">
        <v>0</v>
      </c>
      <c r="S226" s="261">
        <v>930</v>
      </c>
      <c r="T226" s="261">
        <v>0</v>
      </c>
      <c r="U226" s="261">
        <f t="shared" si="9"/>
        <v>3208.33</v>
      </c>
      <c r="V226" s="235"/>
    </row>
    <row r="227" spans="1:22" s="237" customFormat="1" ht="12.75" hidden="1" outlineLevel="1">
      <c r="A227" s="235" t="s">
        <v>2438</v>
      </c>
      <c r="B227" s="236"/>
      <c r="C227" s="236" t="s">
        <v>1950</v>
      </c>
      <c r="D227" s="236" t="s">
        <v>1951</v>
      </c>
      <c r="E227" s="261">
        <v>180</v>
      </c>
      <c r="F227" s="261">
        <v>0</v>
      </c>
      <c r="G227" s="261"/>
      <c r="H227" s="262">
        <v>0</v>
      </c>
      <c r="I227" s="262">
        <v>0</v>
      </c>
      <c r="J227" s="262">
        <v>0</v>
      </c>
      <c r="K227" s="262">
        <v>0</v>
      </c>
      <c r="L227" s="262">
        <v>0</v>
      </c>
      <c r="M227" s="262">
        <v>0</v>
      </c>
      <c r="N227" s="262">
        <v>0</v>
      </c>
      <c r="O227" s="262">
        <v>0</v>
      </c>
      <c r="P227" s="262">
        <v>0</v>
      </c>
      <c r="Q227" s="262">
        <v>0</v>
      </c>
      <c r="R227" s="262">
        <v>0</v>
      </c>
      <c r="S227" s="261">
        <v>0</v>
      </c>
      <c r="T227" s="261">
        <v>0</v>
      </c>
      <c r="U227" s="261">
        <f t="shared" si="9"/>
        <v>180</v>
      </c>
      <c r="V227" s="235"/>
    </row>
    <row r="228" spans="1:22" s="237" customFormat="1" ht="12.75" hidden="1" outlineLevel="1">
      <c r="A228" s="235" t="s">
        <v>2439</v>
      </c>
      <c r="B228" s="236"/>
      <c r="C228" s="236" t="s">
        <v>1952</v>
      </c>
      <c r="D228" s="236" t="s">
        <v>1953</v>
      </c>
      <c r="E228" s="261">
        <v>8344</v>
      </c>
      <c r="F228" s="261">
        <v>1940</v>
      </c>
      <c r="G228" s="261"/>
      <c r="H228" s="262">
        <v>0</v>
      </c>
      <c r="I228" s="262">
        <v>0</v>
      </c>
      <c r="J228" s="262">
        <v>0</v>
      </c>
      <c r="K228" s="262">
        <v>0</v>
      </c>
      <c r="L228" s="262">
        <v>0</v>
      </c>
      <c r="M228" s="262">
        <v>0</v>
      </c>
      <c r="N228" s="262">
        <v>0</v>
      </c>
      <c r="O228" s="262">
        <v>0</v>
      </c>
      <c r="P228" s="262">
        <v>0</v>
      </c>
      <c r="Q228" s="262">
        <v>0</v>
      </c>
      <c r="R228" s="262">
        <v>0</v>
      </c>
      <c r="S228" s="261">
        <v>0</v>
      </c>
      <c r="T228" s="261">
        <v>0</v>
      </c>
      <c r="U228" s="261">
        <f t="shared" si="9"/>
        <v>10284</v>
      </c>
      <c r="V228" s="235"/>
    </row>
    <row r="229" spans="1:22" s="237" customFormat="1" ht="12.75" hidden="1" outlineLevel="1">
      <c r="A229" s="235" t="s">
        <v>2440</v>
      </c>
      <c r="B229" s="236"/>
      <c r="C229" s="236" t="s">
        <v>1954</v>
      </c>
      <c r="D229" s="236" t="s">
        <v>1955</v>
      </c>
      <c r="E229" s="261">
        <v>1072259.04</v>
      </c>
      <c r="F229" s="261">
        <v>3707.49</v>
      </c>
      <c r="G229" s="261"/>
      <c r="H229" s="262">
        <v>0</v>
      </c>
      <c r="I229" s="262">
        <v>0</v>
      </c>
      <c r="J229" s="262">
        <v>0</v>
      </c>
      <c r="K229" s="262">
        <v>0</v>
      </c>
      <c r="L229" s="262">
        <v>-521730.47</v>
      </c>
      <c r="M229" s="262">
        <v>0</v>
      </c>
      <c r="N229" s="262">
        <v>300</v>
      </c>
      <c r="O229" s="262">
        <v>769.45</v>
      </c>
      <c r="P229" s="262">
        <v>0</v>
      </c>
      <c r="Q229" s="262">
        <v>212.5</v>
      </c>
      <c r="R229" s="262">
        <v>75</v>
      </c>
      <c r="S229" s="261">
        <v>-520373.52</v>
      </c>
      <c r="T229" s="261">
        <v>0</v>
      </c>
      <c r="U229" s="261">
        <f t="shared" si="9"/>
        <v>555593.01</v>
      </c>
      <c r="V229" s="235"/>
    </row>
    <row r="230" spans="1:22" s="237" customFormat="1" ht="12.75" hidden="1" outlineLevel="1">
      <c r="A230" s="235" t="s">
        <v>2441</v>
      </c>
      <c r="B230" s="236"/>
      <c r="C230" s="236" t="s">
        <v>1956</v>
      </c>
      <c r="D230" s="236" t="s">
        <v>1957</v>
      </c>
      <c r="E230" s="261">
        <v>-159.11</v>
      </c>
      <c r="F230" s="261">
        <v>0</v>
      </c>
      <c r="G230" s="261"/>
      <c r="H230" s="262">
        <v>0</v>
      </c>
      <c r="I230" s="262">
        <v>0</v>
      </c>
      <c r="J230" s="262">
        <v>0</v>
      </c>
      <c r="K230" s="262">
        <v>0</v>
      </c>
      <c r="L230" s="262">
        <v>0</v>
      </c>
      <c r="M230" s="262">
        <v>0</v>
      </c>
      <c r="N230" s="262">
        <v>0</v>
      </c>
      <c r="O230" s="262">
        <v>0</v>
      </c>
      <c r="P230" s="262">
        <v>0</v>
      </c>
      <c r="Q230" s="262">
        <v>0</v>
      </c>
      <c r="R230" s="262">
        <v>0</v>
      </c>
      <c r="S230" s="261">
        <v>0</v>
      </c>
      <c r="T230" s="261">
        <v>0</v>
      </c>
      <c r="U230" s="261">
        <f t="shared" si="9"/>
        <v>-159.11</v>
      </c>
      <c r="V230" s="235"/>
    </row>
    <row r="231" spans="1:22" s="237" customFormat="1" ht="12.75" hidden="1" outlineLevel="1">
      <c r="A231" s="235" t="s">
        <v>2442</v>
      </c>
      <c r="B231" s="236"/>
      <c r="C231" s="236" t="s">
        <v>1958</v>
      </c>
      <c r="D231" s="236" t="s">
        <v>1959</v>
      </c>
      <c r="E231" s="261">
        <v>52107.89</v>
      </c>
      <c r="F231" s="261">
        <v>6557.45</v>
      </c>
      <c r="G231" s="261"/>
      <c r="H231" s="262">
        <v>0</v>
      </c>
      <c r="I231" s="262">
        <v>0</v>
      </c>
      <c r="J231" s="262">
        <v>0</v>
      </c>
      <c r="K231" s="262">
        <v>0</v>
      </c>
      <c r="L231" s="262">
        <v>0</v>
      </c>
      <c r="M231" s="262">
        <v>0</v>
      </c>
      <c r="N231" s="262">
        <v>0</v>
      </c>
      <c r="O231" s="262">
        <v>0</v>
      </c>
      <c r="P231" s="262">
        <v>0</v>
      </c>
      <c r="Q231" s="262">
        <v>0</v>
      </c>
      <c r="R231" s="262">
        <v>0</v>
      </c>
      <c r="S231" s="261">
        <v>0</v>
      </c>
      <c r="T231" s="261">
        <v>0</v>
      </c>
      <c r="U231" s="261">
        <f t="shared" si="9"/>
        <v>58665.34</v>
      </c>
      <c r="V231" s="235"/>
    </row>
    <row r="232" spans="1:22" s="237" customFormat="1" ht="12.75" hidden="1" outlineLevel="1">
      <c r="A232" s="235" t="s">
        <v>2443</v>
      </c>
      <c r="B232" s="236"/>
      <c r="C232" s="236" t="s">
        <v>1960</v>
      </c>
      <c r="D232" s="236" t="s">
        <v>1961</v>
      </c>
      <c r="E232" s="261">
        <v>126557.44</v>
      </c>
      <c r="F232" s="261">
        <v>18084.42</v>
      </c>
      <c r="G232" s="261"/>
      <c r="H232" s="262">
        <v>0</v>
      </c>
      <c r="I232" s="262">
        <v>0</v>
      </c>
      <c r="J232" s="262">
        <v>0</v>
      </c>
      <c r="K232" s="262">
        <v>0</v>
      </c>
      <c r="L232" s="262">
        <v>0</v>
      </c>
      <c r="M232" s="262">
        <v>0</v>
      </c>
      <c r="N232" s="262">
        <v>0</v>
      </c>
      <c r="O232" s="262">
        <v>74.95</v>
      </c>
      <c r="P232" s="262">
        <v>0</v>
      </c>
      <c r="Q232" s="262">
        <v>0</v>
      </c>
      <c r="R232" s="262">
        <v>0</v>
      </c>
      <c r="S232" s="261">
        <v>74.95</v>
      </c>
      <c r="T232" s="261">
        <v>0</v>
      </c>
      <c r="U232" s="261">
        <f t="shared" si="9"/>
        <v>144716.81</v>
      </c>
      <c r="V232" s="235"/>
    </row>
    <row r="233" spans="1:22" s="237" customFormat="1" ht="12.75" hidden="1" outlineLevel="1">
      <c r="A233" s="235" t="s">
        <v>2444</v>
      </c>
      <c r="B233" s="236"/>
      <c r="C233" s="236" t="s">
        <v>1962</v>
      </c>
      <c r="D233" s="236" t="s">
        <v>1963</v>
      </c>
      <c r="E233" s="261">
        <v>751.23</v>
      </c>
      <c r="F233" s="261">
        <v>0</v>
      </c>
      <c r="G233" s="261"/>
      <c r="H233" s="262">
        <v>0</v>
      </c>
      <c r="I233" s="262">
        <v>0</v>
      </c>
      <c r="J233" s="262">
        <v>0</v>
      </c>
      <c r="K233" s="262">
        <v>0</v>
      </c>
      <c r="L233" s="262">
        <v>0</v>
      </c>
      <c r="M233" s="262">
        <v>0</v>
      </c>
      <c r="N233" s="262">
        <v>0</v>
      </c>
      <c r="O233" s="262">
        <v>0</v>
      </c>
      <c r="P233" s="262">
        <v>0</v>
      </c>
      <c r="Q233" s="262">
        <v>0</v>
      </c>
      <c r="R233" s="262">
        <v>0</v>
      </c>
      <c r="S233" s="261">
        <v>0</v>
      </c>
      <c r="T233" s="261">
        <v>0</v>
      </c>
      <c r="U233" s="261">
        <f t="shared" si="9"/>
        <v>751.23</v>
      </c>
      <c r="V233" s="235"/>
    </row>
    <row r="234" spans="1:22" s="237" customFormat="1" ht="12.75" hidden="1" outlineLevel="1">
      <c r="A234" s="235" t="s">
        <v>2445</v>
      </c>
      <c r="B234" s="236"/>
      <c r="C234" s="236" t="s">
        <v>1964</v>
      </c>
      <c r="D234" s="236" t="s">
        <v>1965</v>
      </c>
      <c r="E234" s="261">
        <v>99468.62</v>
      </c>
      <c r="F234" s="261">
        <v>1750</v>
      </c>
      <c r="G234" s="261"/>
      <c r="H234" s="262">
        <v>0</v>
      </c>
      <c r="I234" s="262">
        <v>3675</v>
      </c>
      <c r="J234" s="262">
        <v>1050</v>
      </c>
      <c r="K234" s="262">
        <v>0</v>
      </c>
      <c r="L234" s="262">
        <v>0</v>
      </c>
      <c r="M234" s="262">
        <v>0</v>
      </c>
      <c r="N234" s="262">
        <v>0</v>
      </c>
      <c r="O234" s="262">
        <v>5381.25</v>
      </c>
      <c r="P234" s="262">
        <v>0</v>
      </c>
      <c r="Q234" s="262">
        <v>0</v>
      </c>
      <c r="R234" s="262">
        <v>525</v>
      </c>
      <c r="S234" s="261">
        <v>10631.25</v>
      </c>
      <c r="T234" s="261">
        <v>0</v>
      </c>
      <c r="U234" s="261">
        <f t="shared" si="9"/>
        <v>111849.87</v>
      </c>
      <c r="V234" s="235"/>
    </row>
    <row r="235" spans="1:22" s="237" customFormat="1" ht="12.75" hidden="1" outlineLevel="1">
      <c r="A235" s="235" t="s">
        <v>2446</v>
      </c>
      <c r="B235" s="236"/>
      <c r="C235" s="236" t="s">
        <v>1966</v>
      </c>
      <c r="D235" s="236" t="s">
        <v>1967</v>
      </c>
      <c r="E235" s="261">
        <v>1694</v>
      </c>
      <c r="F235" s="261">
        <v>0</v>
      </c>
      <c r="G235" s="261"/>
      <c r="H235" s="262">
        <v>0</v>
      </c>
      <c r="I235" s="262">
        <v>0</v>
      </c>
      <c r="J235" s="262">
        <v>0</v>
      </c>
      <c r="K235" s="262">
        <v>0</v>
      </c>
      <c r="L235" s="262">
        <v>0</v>
      </c>
      <c r="M235" s="262">
        <v>0</v>
      </c>
      <c r="N235" s="262">
        <v>0</v>
      </c>
      <c r="O235" s="262">
        <v>0</v>
      </c>
      <c r="P235" s="262">
        <v>0</v>
      </c>
      <c r="Q235" s="262">
        <v>0</v>
      </c>
      <c r="R235" s="262">
        <v>0</v>
      </c>
      <c r="S235" s="261">
        <v>0</v>
      </c>
      <c r="T235" s="261">
        <v>0</v>
      </c>
      <c r="U235" s="261">
        <f t="shared" si="9"/>
        <v>1694</v>
      </c>
      <c r="V235" s="235"/>
    </row>
    <row r="236" spans="1:22" s="237" customFormat="1" ht="12.75" hidden="1" outlineLevel="1">
      <c r="A236" s="235" t="s">
        <v>2447</v>
      </c>
      <c r="B236" s="236"/>
      <c r="C236" s="236" t="s">
        <v>1968</v>
      </c>
      <c r="D236" s="236" t="s">
        <v>1969</v>
      </c>
      <c r="E236" s="261">
        <v>149328.3</v>
      </c>
      <c r="F236" s="261">
        <v>100</v>
      </c>
      <c r="G236" s="261"/>
      <c r="H236" s="262">
        <v>0</v>
      </c>
      <c r="I236" s="262">
        <v>80.23</v>
      </c>
      <c r="J236" s="262">
        <v>0</v>
      </c>
      <c r="K236" s="262">
        <v>0</v>
      </c>
      <c r="L236" s="262">
        <v>0</v>
      </c>
      <c r="M236" s="262">
        <v>0</v>
      </c>
      <c r="N236" s="262">
        <v>0</v>
      </c>
      <c r="O236" s="262">
        <v>0</v>
      </c>
      <c r="P236" s="262">
        <v>0</v>
      </c>
      <c r="Q236" s="262">
        <v>0</v>
      </c>
      <c r="R236" s="262">
        <v>0</v>
      </c>
      <c r="S236" s="261">
        <v>80.23</v>
      </c>
      <c r="T236" s="261">
        <v>0</v>
      </c>
      <c r="U236" s="261">
        <f t="shared" si="9"/>
        <v>149508.53</v>
      </c>
      <c r="V236" s="235"/>
    </row>
    <row r="237" spans="1:22" s="237" customFormat="1" ht="12.75" hidden="1" outlineLevel="1">
      <c r="A237" s="235" t="s">
        <v>2448</v>
      </c>
      <c r="B237" s="236"/>
      <c r="C237" s="236" t="s">
        <v>1970</v>
      </c>
      <c r="D237" s="236" t="s">
        <v>1971</v>
      </c>
      <c r="E237" s="261">
        <v>175593.3</v>
      </c>
      <c r="F237" s="261">
        <v>-1197.37</v>
      </c>
      <c r="G237" s="261"/>
      <c r="H237" s="262">
        <v>0</v>
      </c>
      <c r="I237" s="262">
        <v>0</v>
      </c>
      <c r="J237" s="262">
        <v>-3.75</v>
      </c>
      <c r="K237" s="262">
        <v>0</v>
      </c>
      <c r="L237" s="262">
        <v>7713.95</v>
      </c>
      <c r="M237" s="262">
        <v>0</v>
      </c>
      <c r="N237" s="262">
        <v>0</v>
      </c>
      <c r="O237" s="262">
        <v>5682.5</v>
      </c>
      <c r="P237" s="262">
        <v>0</v>
      </c>
      <c r="Q237" s="262">
        <v>0</v>
      </c>
      <c r="R237" s="262">
        <v>0</v>
      </c>
      <c r="S237" s="261">
        <v>13392.7</v>
      </c>
      <c r="T237" s="261">
        <v>0</v>
      </c>
      <c r="U237" s="261">
        <f t="shared" si="9"/>
        <v>187788.63</v>
      </c>
      <c r="V237" s="235"/>
    </row>
    <row r="238" spans="1:22" s="237" customFormat="1" ht="12.75" hidden="1" outlineLevel="1">
      <c r="A238" s="235" t="s">
        <v>2449</v>
      </c>
      <c r="B238" s="236"/>
      <c r="C238" s="236" t="s">
        <v>1972</v>
      </c>
      <c r="D238" s="236" t="s">
        <v>1973</v>
      </c>
      <c r="E238" s="261">
        <v>57179.32</v>
      </c>
      <c r="F238" s="261">
        <v>6935.94</v>
      </c>
      <c r="G238" s="261"/>
      <c r="H238" s="262">
        <v>0</v>
      </c>
      <c r="I238" s="262">
        <v>746.88</v>
      </c>
      <c r="J238" s="262">
        <v>0</v>
      </c>
      <c r="K238" s="262">
        <v>0</v>
      </c>
      <c r="L238" s="262">
        <v>0</v>
      </c>
      <c r="M238" s="262">
        <v>0</v>
      </c>
      <c r="N238" s="262">
        <v>0</v>
      </c>
      <c r="O238" s="262">
        <v>0</v>
      </c>
      <c r="P238" s="262">
        <v>0</v>
      </c>
      <c r="Q238" s="262">
        <v>0</v>
      </c>
      <c r="R238" s="262">
        <v>0</v>
      </c>
      <c r="S238" s="261">
        <v>746.88</v>
      </c>
      <c r="T238" s="261">
        <v>0</v>
      </c>
      <c r="U238" s="261">
        <f t="shared" si="9"/>
        <v>64862.14</v>
      </c>
      <c r="V238" s="235"/>
    </row>
    <row r="239" spans="1:22" s="237" customFormat="1" ht="12.75" hidden="1" outlineLevel="1">
      <c r="A239" s="235" t="s">
        <v>2450</v>
      </c>
      <c r="B239" s="236"/>
      <c r="C239" s="236" t="s">
        <v>1974</v>
      </c>
      <c r="D239" s="236" t="s">
        <v>1975</v>
      </c>
      <c r="E239" s="261">
        <v>48412.08</v>
      </c>
      <c r="F239" s="261">
        <v>1213.73</v>
      </c>
      <c r="G239" s="261"/>
      <c r="H239" s="262">
        <v>0</v>
      </c>
      <c r="I239" s="262">
        <v>0</v>
      </c>
      <c r="J239" s="262">
        <v>0</v>
      </c>
      <c r="K239" s="262">
        <v>0</v>
      </c>
      <c r="L239" s="262">
        <v>0</v>
      </c>
      <c r="M239" s="262">
        <v>0</v>
      </c>
      <c r="N239" s="262">
        <v>0</v>
      </c>
      <c r="O239" s="262">
        <v>0</v>
      </c>
      <c r="P239" s="262">
        <v>0</v>
      </c>
      <c r="Q239" s="262">
        <v>0</v>
      </c>
      <c r="R239" s="262">
        <v>0</v>
      </c>
      <c r="S239" s="261">
        <v>0</v>
      </c>
      <c r="T239" s="261">
        <v>0</v>
      </c>
      <c r="U239" s="261">
        <f t="shared" si="9"/>
        <v>49625.810000000005</v>
      </c>
      <c r="V239" s="235"/>
    </row>
    <row r="240" spans="1:22" s="237" customFormat="1" ht="12.75" hidden="1" outlineLevel="1">
      <c r="A240" s="235" t="s">
        <v>2451</v>
      </c>
      <c r="B240" s="236"/>
      <c r="C240" s="236" t="s">
        <v>1976</v>
      </c>
      <c r="D240" s="236" t="s">
        <v>1977</v>
      </c>
      <c r="E240" s="261">
        <v>31165.27</v>
      </c>
      <c r="F240" s="261">
        <v>0</v>
      </c>
      <c r="G240" s="261"/>
      <c r="H240" s="262">
        <v>0</v>
      </c>
      <c r="I240" s="262">
        <v>0</v>
      </c>
      <c r="J240" s="262">
        <v>0</v>
      </c>
      <c r="K240" s="262">
        <v>0</v>
      </c>
      <c r="L240" s="262">
        <v>0</v>
      </c>
      <c r="M240" s="262">
        <v>0</v>
      </c>
      <c r="N240" s="262">
        <v>0</v>
      </c>
      <c r="O240" s="262">
        <v>0</v>
      </c>
      <c r="P240" s="262">
        <v>0</v>
      </c>
      <c r="Q240" s="262">
        <v>0</v>
      </c>
      <c r="R240" s="262">
        <v>0</v>
      </c>
      <c r="S240" s="261">
        <v>0</v>
      </c>
      <c r="T240" s="261">
        <v>0</v>
      </c>
      <c r="U240" s="261">
        <f t="shared" si="9"/>
        <v>31165.27</v>
      </c>
      <c r="V240" s="235"/>
    </row>
    <row r="241" spans="1:22" s="237" customFormat="1" ht="12.75" hidden="1" outlineLevel="1">
      <c r="A241" s="235" t="s">
        <v>2452</v>
      </c>
      <c r="B241" s="236"/>
      <c r="C241" s="236" t="s">
        <v>1978</v>
      </c>
      <c r="D241" s="236" t="s">
        <v>1979</v>
      </c>
      <c r="E241" s="261">
        <v>19378.39</v>
      </c>
      <c r="F241" s="261">
        <v>0</v>
      </c>
      <c r="G241" s="261"/>
      <c r="H241" s="262">
        <v>0</v>
      </c>
      <c r="I241" s="262">
        <v>0</v>
      </c>
      <c r="J241" s="262">
        <v>0</v>
      </c>
      <c r="K241" s="262">
        <v>0</v>
      </c>
      <c r="L241" s="262">
        <v>0</v>
      </c>
      <c r="M241" s="262">
        <v>0</v>
      </c>
      <c r="N241" s="262">
        <v>0</v>
      </c>
      <c r="O241" s="262">
        <v>0</v>
      </c>
      <c r="P241" s="262">
        <v>0</v>
      </c>
      <c r="Q241" s="262">
        <v>0</v>
      </c>
      <c r="R241" s="262">
        <v>0</v>
      </c>
      <c r="S241" s="261">
        <v>0</v>
      </c>
      <c r="T241" s="261">
        <v>0</v>
      </c>
      <c r="U241" s="261">
        <f t="shared" si="9"/>
        <v>19378.39</v>
      </c>
      <c r="V241" s="235"/>
    </row>
    <row r="242" spans="1:22" s="237" customFormat="1" ht="12.75" hidden="1" outlineLevel="1">
      <c r="A242" s="235" t="s">
        <v>2453</v>
      </c>
      <c r="B242" s="236"/>
      <c r="C242" s="236" t="s">
        <v>1980</v>
      </c>
      <c r="D242" s="236" t="s">
        <v>1981</v>
      </c>
      <c r="E242" s="261">
        <v>41480.89</v>
      </c>
      <c r="F242" s="261">
        <v>0</v>
      </c>
      <c r="G242" s="261"/>
      <c r="H242" s="262">
        <v>0</v>
      </c>
      <c r="I242" s="262">
        <v>0</v>
      </c>
      <c r="J242" s="262">
        <v>0</v>
      </c>
      <c r="K242" s="262">
        <v>0</v>
      </c>
      <c r="L242" s="262">
        <v>0</v>
      </c>
      <c r="M242" s="262">
        <v>0</v>
      </c>
      <c r="N242" s="262">
        <v>0</v>
      </c>
      <c r="O242" s="262">
        <v>0</v>
      </c>
      <c r="P242" s="262">
        <v>0</v>
      </c>
      <c r="Q242" s="262">
        <v>0</v>
      </c>
      <c r="R242" s="262">
        <v>0</v>
      </c>
      <c r="S242" s="261">
        <v>0</v>
      </c>
      <c r="T242" s="261">
        <v>0</v>
      </c>
      <c r="U242" s="261">
        <f t="shared" si="9"/>
        <v>41480.89</v>
      </c>
      <c r="V242" s="235"/>
    </row>
    <row r="243" spans="1:22" s="237" customFormat="1" ht="12.75" hidden="1" outlineLevel="1">
      <c r="A243" s="235" t="s">
        <v>2454</v>
      </c>
      <c r="B243" s="236"/>
      <c r="C243" s="236" t="s">
        <v>1982</v>
      </c>
      <c r="D243" s="236" t="s">
        <v>1983</v>
      </c>
      <c r="E243" s="261">
        <v>176371.96</v>
      </c>
      <c r="F243" s="261">
        <v>10877.33</v>
      </c>
      <c r="G243" s="261"/>
      <c r="H243" s="262">
        <v>0</v>
      </c>
      <c r="I243" s="262">
        <v>0</v>
      </c>
      <c r="J243" s="262">
        <v>0</v>
      </c>
      <c r="K243" s="262">
        <v>0</v>
      </c>
      <c r="L243" s="262">
        <v>190</v>
      </c>
      <c r="M243" s="262">
        <v>0</v>
      </c>
      <c r="N243" s="262">
        <v>0</v>
      </c>
      <c r="O243" s="262">
        <v>0</v>
      </c>
      <c r="P243" s="262">
        <v>0</v>
      </c>
      <c r="Q243" s="262">
        <v>605.36</v>
      </c>
      <c r="R243" s="262">
        <v>984.1</v>
      </c>
      <c r="S243" s="261">
        <v>1779.46</v>
      </c>
      <c r="T243" s="261">
        <v>0</v>
      </c>
      <c r="U243" s="261">
        <f t="shared" si="9"/>
        <v>189028.74999999997</v>
      </c>
      <c r="V243" s="235"/>
    </row>
    <row r="244" spans="1:22" s="237" customFormat="1" ht="12.75" hidden="1" outlineLevel="1">
      <c r="A244" s="235" t="s">
        <v>2455</v>
      </c>
      <c r="B244" s="236"/>
      <c r="C244" s="236" t="s">
        <v>1984</v>
      </c>
      <c r="D244" s="236" t="s">
        <v>1985</v>
      </c>
      <c r="E244" s="261">
        <v>387.5</v>
      </c>
      <c r="F244" s="261">
        <v>0</v>
      </c>
      <c r="G244" s="261"/>
      <c r="H244" s="262">
        <v>0</v>
      </c>
      <c r="I244" s="262">
        <v>0</v>
      </c>
      <c r="J244" s="262">
        <v>0</v>
      </c>
      <c r="K244" s="262">
        <v>0</v>
      </c>
      <c r="L244" s="262">
        <v>0</v>
      </c>
      <c r="M244" s="262">
        <v>0</v>
      </c>
      <c r="N244" s="262">
        <v>0</v>
      </c>
      <c r="O244" s="262">
        <v>0</v>
      </c>
      <c r="P244" s="262">
        <v>0</v>
      </c>
      <c r="Q244" s="262">
        <v>0</v>
      </c>
      <c r="R244" s="262">
        <v>0</v>
      </c>
      <c r="S244" s="261">
        <v>0</v>
      </c>
      <c r="T244" s="261">
        <v>0</v>
      </c>
      <c r="U244" s="261">
        <f t="shared" si="9"/>
        <v>387.5</v>
      </c>
      <c r="V244" s="235"/>
    </row>
    <row r="245" spans="1:22" s="237" customFormat="1" ht="12.75" hidden="1" outlineLevel="1">
      <c r="A245" s="235" t="s">
        <v>2456</v>
      </c>
      <c r="B245" s="236"/>
      <c r="C245" s="236" t="s">
        <v>1986</v>
      </c>
      <c r="D245" s="236" t="s">
        <v>1987</v>
      </c>
      <c r="E245" s="261">
        <v>141204.43</v>
      </c>
      <c r="F245" s="261">
        <v>2417.18</v>
      </c>
      <c r="G245" s="261"/>
      <c r="H245" s="262">
        <v>0</v>
      </c>
      <c r="I245" s="262">
        <v>0</v>
      </c>
      <c r="J245" s="262">
        <v>0</v>
      </c>
      <c r="K245" s="262">
        <v>0</v>
      </c>
      <c r="L245" s="262">
        <v>15332</v>
      </c>
      <c r="M245" s="262">
        <v>0</v>
      </c>
      <c r="N245" s="262">
        <v>0</v>
      </c>
      <c r="O245" s="262">
        <v>763.69</v>
      </c>
      <c r="P245" s="262">
        <v>0</v>
      </c>
      <c r="Q245" s="262">
        <v>78.39</v>
      </c>
      <c r="R245" s="262">
        <v>0</v>
      </c>
      <c r="S245" s="261">
        <v>16174.08</v>
      </c>
      <c r="T245" s="261">
        <v>0</v>
      </c>
      <c r="U245" s="261">
        <f t="shared" si="9"/>
        <v>159795.68999999997</v>
      </c>
      <c r="V245" s="235"/>
    </row>
    <row r="246" spans="1:22" s="237" customFormat="1" ht="12.75" hidden="1" outlineLevel="1">
      <c r="A246" s="235" t="s">
        <v>2457</v>
      </c>
      <c r="B246" s="236"/>
      <c r="C246" s="236" t="s">
        <v>1988</v>
      </c>
      <c r="D246" s="236" t="s">
        <v>1989</v>
      </c>
      <c r="E246" s="261">
        <v>30669</v>
      </c>
      <c r="F246" s="261">
        <v>0</v>
      </c>
      <c r="G246" s="261"/>
      <c r="H246" s="262">
        <v>0</v>
      </c>
      <c r="I246" s="262">
        <v>0</v>
      </c>
      <c r="J246" s="262">
        <v>0</v>
      </c>
      <c r="K246" s="262">
        <v>0</v>
      </c>
      <c r="L246" s="262">
        <v>0</v>
      </c>
      <c r="M246" s="262">
        <v>0</v>
      </c>
      <c r="N246" s="262">
        <v>0</v>
      </c>
      <c r="O246" s="262">
        <v>0</v>
      </c>
      <c r="P246" s="262">
        <v>0</v>
      </c>
      <c r="Q246" s="262">
        <v>0</v>
      </c>
      <c r="R246" s="262">
        <v>0</v>
      </c>
      <c r="S246" s="261">
        <v>0</v>
      </c>
      <c r="T246" s="261">
        <v>0</v>
      </c>
      <c r="U246" s="261">
        <f t="shared" si="9"/>
        <v>30669</v>
      </c>
      <c r="V246" s="235"/>
    </row>
    <row r="247" spans="1:22" s="237" customFormat="1" ht="12.75" hidden="1" outlineLevel="1">
      <c r="A247" s="235" t="s">
        <v>2458</v>
      </c>
      <c r="B247" s="236"/>
      <c r="C247" s="236" t="s">
        <v>1990</v>
      </c>
      <c r="D247" s="236" t="s">
        <v>1991</v>
      </c>
      <c r="E247" s="261">
        <v>3212418.38</v>
      </c>
      <c r="F247" s="261">
        <v>-4498.6</v>
      </c>
      <c r="G247" s="261"/>
      <c r="H247" s="262">
        <v>118</v>
      </c>
      <c r="I247" s="262">
        <v>69896</v>
      </c>
      <c r="J247" s="262">
        <v>23079</v>
      </c>
      <c r="K247" s="262">
        <v>0</v>
      </c>
      <c r="L247" s="262">
        <v>154219.62</v>
      </c>
      <c r="M247" s="262">
        <v>1497</v>
      </c>
      <c r="N247" s="262">
        <v>0</v>
      </c>
      <c r="O247" s="262">
        <v>72070</v>
      </c>
      <c r="P247" s="262">
        <v>12419</v>
      </c>
      <c r="Q247" s="262">
        <v>87560.75</v>
      </c>
      <c r="R247" s="262">
        <v>67138.35</v>
      </c>
      <c r="S247" s="261">
        <v>487997.72</v>
      </c>
      <c r="T247" s="261">
        <v>0</v>
      </c>
      <c r="U247" s="261">
        <f t="shared" si="9"/>
        <v>3695917.5</v>
      </c>
      <c r="V247" s="235"/>
    </row>
    <row r="248" spans="1:22" s="237" customFormat="1" ht="12.75" hidden="1" outlineLevel="1">
      <c r="A248" s="235" t="s">
        <v>2459</v>
      </c>
      <c r="B248" s="236"/>
      <c r="C248" s="236" t="s">
        <v>1992</v>
      </c>
      <c r="D248" s="236" t="s">
        <v>1993</v>
      </c>
      <c r="E248" s="261">
        <v>79.57</v>
      </c>
      <c r="F248" s="261">
        <v>0</v>
      </c>
      <c r="G248" s="261"/>
      <c r="H248" s="262">
        <v>0</v>
      </c>
      <c r="I248" s="262">
        <v>0</v>
      </c>
      <c r="J248" s="262">
        <v>0</v>
      </c>
      <c r="K248" s="262">
        <v>0</v>
      </c>
      <c r="L248" s="262">
        <v>0</v>
      </c>
      <c r="M248" s="262">
        <v>0</v>
      </c>
      <c r="N248" s="262">
        <v>0</v>
      </c>
      <c r="O248" s="262">
        <v>0</v>
      </c>
      <c r="P248" s="262">
        <v>0</v>
      </c>
      <c r="Q248" s="262">
        <v>0</v>
      </c>
      <c r="R248" s="262">
        <v>0</v>
      </c>
      <c r="S248" s="261">
        <v>0</v>
      </c>
      <c r="T248" s="261">
        <v>0</v>
      </c>
      <c r="U248" s="261">
        <f t="shared" si="9"/>
        <v>79.57</v>
      </c>
      <c r="V248" s="235"/>
    </row>
    <row r="249" spans="1:22" s="237" customFormat="1" ht="12.75" hidden="1" outlineLevel="1">
      <c r="A249" s="235" t="s">
        <v>2460</v>
      </c>
      <c r="B249" s="236"/>
      <c r="C249" s="236" t="s">
        <v>1994</v>
      </c>
      <c r="D249" s="236" t="s">
        <v>1995</v>
      </c>
      <c r="E249" s="261">
        <v>0</v>
      </c>
      <c r="F249" s="261">
        <v>1500</v>
      </c>
      <c r="G249" s="261"/>
      <c r="H249" s="262">
        <v>0</v>
      </c>
      <c r="I249" s="262">
        <v>0</v>
      </c>
      <c r="J249" s="262">
        <v>0</v>
      </c>
      <c r="K249" s="262">
        <v>0</v>
      </c>
      <c r="L249" s="262">
        <v>0</v>
      </c>
      <c r="M249" s="262">
        <v>0</v>
      </c>
      <c r="N249" s="262">
        <v>0</v>
      </c>
      <c r="O249" s="262">
        <v>0</v>
      </c>
      <c r="P249" s="262">
        <v>0</v>
      </c>
      <c r="Q249" s="262">
        <v>0</v>
      </c>
      <c r="R249" s="262">
        <v>0</v>
      </c>
      <c r="S249" s="261">
        <v>0</v>
      </c>
      <c r="T249" s="261">
        <v>0</v>
      </c>
      <c r="U249" s="261">
        <f t="shared" si="9"/>
        <v>1500</v>
      </c>
      <c r="V249" s="235"/>
    </row>
    <row r="250" spans="1:22" s="237" customFormat="1" ht="12.75" hidden="1" outlineLevel="1">
      <c r="A250" s="235" t="s">
        <v>2461</v>
      </c>
      <c r="B250" s="236"/>
      <c r="C250" s="236" t="s">
        <v>1996</v>
      </c>
      <c r="D250" s="236" t="s">
        <v>1997</v>
      </c>
      <c r="E250" s="261">
        <v>500</v>
      </c>
      <c r="F250" s="261">
        <v>0</v>
      </c>
      <c r="G250" s="261"/>
      <c r="H250" s="262">
        <v>0</v>
      </c>
      <c r="I250" s="262">
        <v>0</v>
      </c>
      <c r="J250" s="262">
        <v>0</v>
      </c>
      <c r="K250" s="262">
        <v>0</v>
      </c>
      <c r="L250" s="262">
        <v>0</v>
      </c>
      <c r="M250" s="262">
        <v>0</v>
      </c>
      <c r="N250" s="262">
        <v>0</v>
      </c>
      <c r="O250" s="262">
        <v>0</v>
      </c>
      <c r="P250" s="262">
        <v>0</v>
      </c>
      <c r="Q250" s="262">
        <v>0</v>
      </c>
      <c r="R250" s="262">
        <v>0</v>
      </c>
      <c r="S250" s="261">
        <v>0</v>
      </c>
      <c r="T250" s="261">
        <v>0</v>
      </c>
      <c r="U250" s="261">
        <f t="shared" si="9"/>
        <v>500</v>
      </c>
      <c r="V250" s="235"/>
    </row>
    <row r="251" spans="1:22" s="237" customFormat="1" ht="12.75" hidden="1" outlineLevel="1">
      <c r="A251" s="235" t="s">
        <v>2462</v>
      </c>
      <c r="B251" s="236"/>
      <c r="C251" s="236" t="s">
        <v>1998</v>
      </c>
      <c r="D251" s="236" t="s">
        <v>1999</v>
      </c>
      <c r="E251" s="261">
        <v>2917.16</v>
      </c>
      <c r="F251" s="261">
        <v>0</v>
      </c>
      <c r="G251" s="261"/>
      <c r="H251" s="262">
        <v>0</v>
      </c>
      <c r="I251" s="262">
        <v>0</v>
      </c>
      <c r="J251" s="262">
        <v>0</v>
      </c>
      <c r="K251" s="262">
        <v>0</v>
      </c>
      <c r="L251" s="262">
        <v>0</v>
      </c>
      <c r="M251" s="262">
        <v>0</v>
      </c>
      <c r="N251" s="262">
        <v>0</v>
      </c>
      <c r="O251" s="262">
        <v>0</v>
      </c>
      <c r="P251" s="262">
        <v>0</v>
      </c>
      <c r="Q251" s="262">
        <v>0</v>
      </c>
      <c r="R251" s="262">
        <v>1248</v>
      </c>
      <c r="S251" s="261">
        <v>1248</v>
      </c>
      <c r="T251" s="261">
        <v>0</v>
      </c>
      <c r="U251" s="261">
        <f t="shared" si="9"/>
        <v>4165.16</v>
      </c>
      <c r="V251" s="235"/>
    </row>
    <row r="252" spans="1:22" s="237" customFormat="1" ht="12.75" hidden="1" outlineLevel="1">
      <c r="A252" s="235" t="s">
        <v>2463</v>
      </c>
      <c r="B252" s="236"/>
      <c r="C252" s="236" t="s">
        <v>2000</v>
      </c>
      <c r="D252" s="236" t="s">
        <v>2001</v>
      </c>
      <c r="E252" s="261">
        <v>197308.63</v>
      </c>
      <c r="F252" s="261">
        <v>0</v>
      </c>
      <c r="G252" s="261"/>
      <c r="H252" s="262">
        <v>0</v>
      </c>
      <c r="I252" s="262">
        <v>0</v>
      </c>
      <c r="J252" s="262">
        <v>0</v>
      </c>
      <c r="K252" s="262">
        <v>56.36</v>
      </c>
      <c r="L252" s="262">
        <v>0</v>
      </c>
      <c r="M252" s="262">
        <v>0</v>
      </c>
      <c r="N252" s="262">
        <v>0</v>
      </c>
      <c r="O252" s="262">
        <v>0</v>
      </c>
      <c r="P252" s="262">
        <v>0</v>
      </c>
      <c r="Q252" s="262">
        <v>16707.81</v>
      </c>
      <c r="R252" s="262">
        <v>83.73</v>
      </c>
      <c r="S252" s="261">
        <v>16847.9</v>
      </c>
      <c r="T252" s="261">
        <v>0</v>
      </c>
      <c r="U252" s="261">
        <f t="shared" si="9"/>
        <v>214156.53</v>
      </c>
      <c r="V252" s="235"/>
    </row>
    <row r="253" spans="1:22" s="237" customFormat="1" ht="12.75" hidden="1" outlineLevel="1">
      <c r="A253" s="235" t="s">
        <v>2465</v>
      </c>
      <c r="B253" s="236"/>
      <c r="C253" s="236" t="s">
        <v>2004</v>
      </c>
      <c r="D253" s="236" t="s">
        <v>2005</v>
      </c>
      <c r="E253" s="261">
        <v>2789.39</v>
      </c>
      <c r="F253" s="261">
        <v>0</v>
      </c>
      <c r="G253" s="261"/>
      <c r="H253" s="262">
        <v>0</v>
      </c>
      <c r="I253" s="262">
        <v>0</v>
      </c>
      <c r="J253" s="262">
        <v>0</v>
      </c>
      <c r="K253" s="262">
        <v>0</v>
      </c>
      <c r="L253" s="262">
        <v>0</v>
      </c>
      <c r="M253" s="262">
        <v>0</v>
      </c>
      <c r="N253" s="262">
        <v>0</v>
      </c>
      <c r="O253" s="262">
        <v>0</v>
      </c>
      <c r="P253" s="262">
        <v>0</v>
      </c>
      <c r="Q253" s="262">
        <v>0</v>
      </c>
      <c r="R253" s="262">
        <v>0</v>
      </c>
      <c r="S253" s="261">
        <v>0</v>
      </c>
      <c r="T253" s="261">
        <v>0</v>
      </c>
      <c r="U253" s="261">
        <f t="shared" si="9"/>
        <v>2789.39</v>
      </c>
      <c r="V253" s="235"/>
    </row>
    <row r="254" spans="1:22" s="237" customFormat="1" ht="12.75" hidden="1" outlineLevel="1">
      <c r="A254" s="235" t="s">
        <v>2467</v>
      </c>
      <c r="B254" s="236"/>
      <c r="C254" s="236" t="s">
        <v>2008</v>
      </c>
      <c r="D254" s="236" t="s">
        <v>2009</v>
      </c>
      <c r="E254" s="261">
        <v>18786.8</v>
      </c>
      <c r="F254" s="261">
        <v>0</v>
      </c>
      <c r="G254" s="261"/>
      <c r="H254" s="262">
        <v>0</v>
      </c>
      <c r="I254" s="262">
        <v>0</v>
      </c>
      <c r="J254" s="262">
        <v>0</v>
      </c>
      <c r="K254" s="262">
        <v>0</v>
      </c>
      <c r="L254" s="262">
        <v>0</v>
      </c>
      <c r="M254" s="262">
        <v>0</v>
      </c>
      <c r="N254" s="262">
        <v>0</v>
      </c>
      <c r="O254" s="262">
        <v>0</v>
      </c>
      <c r="P254" s="262">
        <v>0</v>
      </c>
      <c r="Q254" s="262">
        <v>0</v>
      </c>
      <c r="R254" s="262">
        <v>0</v>
      </c>
      <c r="S254" s="261">
        <v>0</v>
      </c>
      <c r="T254" s="261">
        <v>0</v>
      </c>
      <c r="U254" s="261">
        <f t="shared" si="9"/>
        <v>18786.8</v>
      </c>
      <c r="V254" s="235"/>
    </row>
    <row r="255" spans="1:22" s="237" customFormat="1" ht="12.75" hidden="1" outlineLevel="1">
      <c r="A255" s="235" t="s">
        <v>2468</v>
      </c>
      <c r="B255" s="236"/>
      <c r="C255" s="236" t="s">
        <v>2010</v>
      </c>
      <c r="D255" s="236" t="s">
        <v>2011</v>
      </c>
      <c r="E255" s="261">
        <v>51.36</v>
      </c>
      <c r="F255" s="261">
        <v>2892.53</v>
      </c>
      <c r="G255" s="261"/>
      <c r="H255" s="262">
        <v>0</v>
      </c>
      <c r="I255" s="262">
        <v>0</v>
      </c>
      <c r="J255" s="262">
        <v>0</v>
      </c>
      <c r="K255" s="262">
        <v>0</v>
      </c>
      <c r="L255" s="262">
        <v>0</v>
      </c>
      <c r="M255" s="262">
        <v>0</v>
      </c>
      <c r="N255" s="262">
        <v>0</v>
      </c>
      <c r="O255" s="262">
        <v>0</v>
      </c>
      <c r="P255" s="262">
        <v>0</v>
      </c>
      <c r="Q255" s="262">
        <v>0</v>
      </c>
      <c r="R255" s="262">
        <v>0</v>
      </c>
      <c r="S255" s="261">
        <v>0</v>
      </c>
      <c r="T255" s="261">
        <v>0</v>
      </c>
      <c r="U255" s="261">
        <f t="shared" si="9"/>
        <v>2943.8900000000003</v>
      </c>
      <c r="V255" s="235"/>
    </row>
    <row r="256" spans="1:22" s="237" customFormat="1" ht="12.75" hidden="1" outlineLevel="1">
      <c r="A256" s="235" t="s">
        <v>2469</v>
      </c>
      <c r="B256" s="236"/>
      <c r="C256" s="236" t="s">
        <v>2012</v>
      </c>
      <c r="D256" s="236" t="s">
        <v>2013</v>
      </c>
      <c r="E256" s="261">
        <v>493220.44</v>
      </c>
      <c r="F256" s="261">
        <v>54664.07</v>
      </c>
      <c r="G256" s="261"/>
      <c r="H256" s="262">
        <v>0</v>
      </c>
      <c r="I256" s="262">
        <v>0</v>
      </c>
      <c r="J256" s="262">
        <v>0</v>
      </c>
      <c r="K256" s="262">
        <v>0</v>
      </c>
      <c r="L256" s="262">
        <v>0</v>
      </c>
      <c r="M256" s="262">
        <v>50</v>
      </c>
      <c r="N256" s="262">
        <v>0</v>
      </c>
      <c r="O256" s="262">
        <v>0</v>
      </c>
      <c r="P256" s="262">
        <v>0</v>
      </c>
      <c r="Q256" s="262">
        <v>0</v>
      </c>
      <c r="R256" s="262">
        <v>12555.29</v>
      </c>
      <c r="S256" s="261">
        <v>12605.29</v>
      </c>
      <c r="T256" s="261">
        <v>0</v>
      </c>
      <c r="U256" s="261">
        <f t="shared" si="9"/>
        <v>560489.8</v>
      </c>
      <c r="V256" s="235"/>
    </row>
    <row r="257" spans="1:22" s="237" customFormat="1" ht="12.75" hidden="1" outlineLevel="1">
      <c r="A257" s="235" t="s">
        <v>2470</v>
      </c>
      <c r="B257" s="236"/>
      <c r="C257" s="236" t="s">
        <v>2014</v>
      </c>
      <c r="D257" s="236" t="s">
        <v>2015</v>
      </c>
      <c r="E257" s="261">
        <v>225480.68</v>
      </c>
      <c r="F257" s="261">
        <v>8375.95</v>
      </c>
      <c r="G257" s="261"/>
      <c r="H257" s="262">
        <v>0</v>
      </c>
      <c r="I257" s="262">
        <v>0</v>
      </c>
      <c r="J257" s="262">
        <v>0</v>
      </c>
      <c r="K257" s="262">
        <v>0</v>
      </c>
      <c r="L257" s="262">
        <v>0</v>
      </c>
      <c r="M257" s="262">
        <v>0</v>
      </c>
      <c r="N257" s="262">
        <v>0</v>
      </c>
      <c r="O257" s="262">
        <v>0</v>
      </c>
      <c r="P257" s="262">
        <v>0</v>
      </c>
      <c r="Q257" s="262">
        <v>385</v>
      </c>
      <c r="R257" s="262">
        <v>0</v>
      </c>
      <c r="S257" s="261">
        <v>385</v>
      </c>
      <c r="T257" s="261">
        <v>0</v>
      </c>
      <c r="U257" s="261">
        <f t="shared" si="9"/>
        <v>234241.63</v>
      </c>
      <c r="V257" s="235"/>
    </row>
    <row r="258" spans="1:22" s="237" customFormat="1" ht="12.75" hidden="1" outlineLevel="1">
      <c r="A258" s="235" t="s">
        <v>2471</v>
      </c>
      <c r="B258" s="236"/>
      <c r="C258" s="236" t="s">
        <v>2016</v>
      </c>
      <c r="D258" s="236" t="s">
        <v>2017</v>
      </c>
      <c r="E258" s="261">
        <v>2392.6</v>
      </c>
      <c r="F258" s="261">
        <v>12</v>
      </c>
      <c r="G258" s="261"/>
      <c r="H258" s="262">
        <v>0</v>
      </c>
      <c r="I258" s="262">
        <v>0</v>
      </c>
      <c r="J258" s="262">
        <v>0</v>
      </c>
      <c r="K258" s="262">
        <v>0</v>
      </c>
      <c r="L258" s="262">
        <v>0</v>
      </c>
      <c r="M258" s="262">
        <v>0</v>
      </c>
      <c r="N258" s="262">
        <v>0</v>
      </c>
      <c r="O258" s="262">
        <v>0</v>
      </c>
      <c r="P258" s="262">
        <v>0</v>
      </c>
      <c r="Q258" s="262">
        <v>0</v>
      </c>
      <c r="R258" s="262">
        <v>0</v>
      </c>
      <c r="S258" s="261">
        <v>0</v>
      </c>
      <c r="T258" s="261">
        <v>0</v>
      </c>
      <c r="U258" s="261">
        <f t="shared" si="9"/>
        <v>2404.6</v>
      </c>
      <c r="V258" s="235"/>
    </row>
    <row r="259" spans="1:22" s="237" customFormat="1" ht="12.75" hidden="1" outlineLevel="1">
      <c r="A259" s="235" t="s">
        <v>2472</v>
      </c>
      <c r="B259" s="236"/>
      <c r="C259" s="236" t="s">
        <v>2018</v>
      </c>
      <c r="D259" s="236" t="s">
        <v>2019</v>
      </c>
      <c r="E259" s="261">
        <v>1724</v>
      </c>
      <c r="F259" s="261">
        <v>0</v>
      </c>
      <c r="G259" s="261"/>
      <c r="H259" s="262">
        <v>0</v>
      </c>
      <c r="I259" s="262">
        <v>0</v>
      </c>
      <c r="J259" s="262">
        <v>0</v>
      </c>
      <c r="K259" s="262">
        <v>0</v>
      </c>
      <c r="L259" s="262">
        <v>0</v>
      </c>
      <c r="M259" s="262">
        <v>0</v>
      </c>
      <c r="N259" s="262">
        <v>0</v>
      </c>
      <c r="O259" s="262">
        <v>0</v>
      </c>
      <c r="P259" s="262">
        <v>0</v>
      </c>
      <c r="Q259" s="262">
        <v>0</v>
      </c>
      <c r="R259" s="262">
        <v>0</v>
      </c>
      <c r="S259" s="261">
        <v>0</v>
      </c>
      <c r="T259" s="261">
        <v>0</v>
      </c>
      <c r="U259" s="261">
        <f t="shared" si="9"/>
        <v>1724</v>
      </c>
      <c r="V259" s="235"/>
    </row>
    <row r="260" spans="1:22" s="237" customFormat="1" ht="12.75" hidden="1" outlineLevel="1">
      <c r="A260" s="235" t="s">
        <v>2473</v>
      </c>
      <c r="B260" s="236"/>
      <c r="C260" s="236" t="s">
        <v>2020</v>
      </c>
      <c r="D260" s="236" t="s">
        <v>2021</v>
      </c>
      <c r="E260" s="261">
        <v>0</v>
      </c>
      <c r="F260" s="261">
        <v>5534</v>
      </c>
      <c r="G260" s="261"/>
      <c r="H260" s="262">
        <v>0</v>
      </c>
      <c r="I260" s="262">
        <v>0</v>
      </c>
      <c r="J260" s="262">
        <v>0</v>
      </c>
      <c r="K260" s="262">
        <v>0</v>
      </c>
      <c r="L260" s="262">
        <v>0</v>
      </c>
      <c r="M260" s="262">
        <v>0</v>
      </c>
      <c r="N260" s="262">
        <v>0</v>
      </c>
      <c r="O260" s="262">
        <v>0</v>
      </c>
      <c r="P260" s="262">
        <v>0</v>
      </c>
      <c r="Q260" s="262">
        <v>0</v>
      </c>
      <c r="R260" s="262">
        <v>0</v>
      </c>
      <c r="S260" s="261">
        <v>0</v>
      </c>
      <c r="T260" s="261">
        <v>0</v>
      </c>
      <c r="U260" s="261">
        <f t="shared" si="9"/>
        <v>5534</v>
      </c>
      <c r="V260" s="235"/>
    </row>
    <row r="261" spans="1:22" s="237" customFormat="1" ht="12.75" hidden="1" outlineLevel="1">
      <c r="A261" s="235" t="s">
        <v>2474</v>
      </c>
      <c r="B261" s="236"/>
      <c r="C261" s="236" t="s">
        <v>2022</v>
      </c>
      <c r="D261" s="236" t="s">
        <v>2023</v>
      </c>
      <c r="E261" s="261">
        <v>24143.48</v>
      </c>
      <c r="F261" s="261">
        <v>446</v>
      </c>
      <c r="G261" s="261"/>
      <c r="H261" s="262">
        <v>0</v>
      </c>
      <c r="I261" s="262">
        <v>540</v>
      </c>
      <c r="J261" s="262">
        <v>0</v>
      </c>
      <c r="K261" s="262">
        <v>0</v>
      </c>
      <c r="L261" s="262">
        <v>0</v>
      </c>
      <c r="M261" s="262">
        <v>0</v>
      </c>
      <c r="N261" s="262">
        <v>0</v>
      </c>
      <c r="O261" s="262">
        <v>0</v>
      </c>
      <c r="P261" s="262">
        <v>0</v>
      </c>
      <c r="Q261" s="262">
        <v>0</v>
      </c>
      <c r="R261" s="262">
        <v>0</v>
      </c>
      <c r="S261" s="261">
        <v>540</v>
      </c>
      <c r="T261" s="261">
        <v>0</v>
      </c>
      <c r="U261" s="261">
        <f t="shared" si="9"/>
        <v>25129.48</v>
      </c>
      <c r="V261" s="235"/>
    </row>
    <row r="262" spans="1:22" s="237" customFormat="1" ht="12.75" hidden="1" outlineLevel="1">
      <c r="A262" s="235" t="s">
        <v>2475</v>
      </c>
      <c r="B262" s="236"/>
      <c r="C262" s="236" t="s">
        <v>2024</v>
      </c>
      <c r="D262" s="236" t="s">
        <v>2025</v>
      </c>
      <c r="E262" s="261">
        <v>12115.57</v>
      </c>
      <c r="F262" s="261">
        <v>42.5</v>
      </c>
      <c r="G262" s="261"/>
      <c r="H262" s="262">
        <v>0</v>
      </c>
      <c r="I262" s="262">
        <v>1749.5</v>
      </c>
      <c r="J262" s="262">
        <v>135</v>
      </c>
      <c r="K262" s="262">
        <v>0</v>
      </c>
      <c r="L262" s="262">
        <v>0</v>
      </c>
      <c r="M262" s="262">
        <v>0</v>
      </c>
      <c r="N262" s="262">
        <v>0</v>
      </c>
      <c r="O262" s="262">
        <v>15</v>
      </c>
      <c r="P262" s="262">
        <v>0</v>
      </c>
      <c r="Q262" s="262">
        <v>5</v>
      </c>
      <c r="R262" s="262">
        <v>830</v>
      </c>
      <c r="S262" s="261">
        <v>2734.5</v>
      </c>
      <c r="T262" s="261">
        <v>0</v>
      </c>
      <c r="U262" s="261">
        <f t="shared" si="9"/>
        <v>14892.57</v>
      </c>
      <c r="V262" s="235"/>
    </row>
    <row r="263" spans="1:22" s="237" customFormat="1" ht="12.75" hidden="1" outlineLevel="1">
      <c r="A263" s="235" t="s">
        <v>2476</v>
      </c>
      <c r="B263" s="236"/>
      <c r="C263" s="236" t="s">
        <v>2026</v>
      </c>
      <c r="D263" s="236" t="s">
        <v>2027</v>
      </c>
      <c r="E263" s="261">
        <v>1823.45</v>
      </c>
      <c r="F263" s="261">
        <v>0</v>
      </c>
      <c r="G263" s="261"/>
      <c r="H263" s="262">
        <v>0</v>
      </c>
      <c r="I263" s="262">
        <v>0</v>
      </c>
      <c r="J263" s="262">
        <v>0</v>
      </c>
      <c r="K263" s="262">
        <v>0</v>
      </c>
      <c r="L263" s="262">
        <v>0</v>
      </c>
      <c r="M263" s="262">
        <v>0</v>
      </c>
      <c r="N263" s="262">
        <v>0</v>
      </c>
      <c r="O263" s="262">
        <v>0</v>
      </c>
      <c r="P263" s="262">
        <v>0</v>
      </c>
      <c r="Q263" s="262">
        <v>0</v>
      </c>
      <c r="R263" s="262">
        <v>0</v>
      </c>
      <c r="S263" s="261">
        <v>0</v>
      </c>
      <c r="T263" s="261">
        <v>0</v>
      </c>
      <c r="U263" s="261">
        <f t="shared" si="9"/>
        <v>1823.45</v>
      </c>
      <c r="V263" s="235"/>
    </row>
    <row r="264" spans="1:22" s="237" customFormat="1" ht="12.75" hidden="1" outlineLevel="1">
      <c r="A264" s="235" t="s">
        <v>2477</v>
      </c>
      <c r="B264" s="236"/>
      <c r="C264" s="236" t="s">
        <v>2028</v>
      </c>
      <c r="D264" s="236" t="s">
        <v>2029</v>
      </c>
      <c r="E264" s="261">
        <v>7308.75</v>
      </c>
      <c r="F264" s="261">
        <v>2340</v>
      </c>
      <c r="G264" s="261"/>
      <c r="H264" s="262">
        <v>0</v>
      </c>
      <c r="I264" s="262">
        <v>0</v>
      </c>
      <c r="J264" s="262">
        <v>0</v>
      </c>
      <c r="K264" s="262">
        <v>0</v>
      </c>
      <c r="L264" s="262">
        <v>0</v>
      </c>
      <c r="M264" s="262">
        <v>0</v>
      </c>
      <c r="N264" s="262">
        <v>0</v>
      </c>
      <c r="O264" s="262">
        <v>0</v>
      </c>
      <c r="P264" s="262">
        <v>0</v>
      </c>
      <c r="Q264" s="262">
        <v>0</v>
      </c>
      <c r="R264" s="262">
        <v>0</v>
      </c>
      <c r="S264" s="261">
        <v>0</v>
      </c>
      <c r="T264" s="261">
        <v>0</v>
      </c>
      <c r="U264" s="261">
        <f t="shared" si="9"/>
        <v>9648.75</v>
      </c>
      <c r="V264" s="235"/>
    </row>
    <row r="265" spans="1:22" s="237" customFormat="1" ht="12.75" hidden="1" outlineLevel="1">
      <c r="A265" s="235" t="s">
        <v>2478</v>
      </c>
      <c r="B265" s="236"/>
      <c r="C265" s="236" t="s">
        <v>2030</v>
      </c>
      <c r="D265" s="236" t="s">
        <v>2031</v>
      </c>
      <c r="E265" s="261">
        <v>7430.1</v>
      </c>
      <c r="F265" s="261">
        <v>65.77</v>
      </c>
      <c r="G265" s="261"/>
      <c r="H265" s="262">
        <v>0</v>
      </c>
      <c r="I265" s="262">
        <v>950</v>
      </c>
      <c r="J265" s="262">
        <v>0</v>
      </c>
      <c r="K265" s="262">
        <v>0</v>
      </c>
      <c r="L265" s="262">
        <v>0</v>
      </c>
      <c r="M265" s="262">
        <v>0</v>
      </c>
      <c r="N265" s="262">
        <v>0</v>
      </c>
      <c r="O265" s="262">
        <v>0</v>
      </c>
      <c r="P265" s="262">
        <v>0</v>
      </c>
      <c r="Q265" s="262">
        <v>0</v>
      </c>
      <c r="R265" s="262">
        <v>-1126.93</v>
      </c>
      <c r="S265" s="261">
        <v>-176.93</v>
      </c>
      <c r="T265" s="261">
        <v>0</v>
      </c>
      <c r="U265" s="261">
        <f aca="true" t="shared" si="10" ref="U265:U314">E265+F265+G265+S265+T265</f>
        <v>7318.9400000000005</v>
      </c>
      <c r="V265" s="235"/>
    </row>
    <row r="266" spans="1:22" s="237" customFormat="1" ht="12.75" hidden="1" outlineLevel="1">
      <c r="A266" s="235" t="s">
        <v>2479</v>
      </c>
      <c r="B266" s="236"/>
      <c r="C266" s="236" t="s">
        <v>2032</v>
      </c>
      <c r="D266" s="236" t="s">
        <v>2033</v>
      </c>
      <c r="E266" s="261">
        <v>2065943.75</v>
      </c>
      <c r="F266" s="261">
        <v>8385</v>
      </c>
      <c r="G266" s="261"/>
      <c r="H266" s="262">
        <v>106</v>
      </c>
      <c r="I266" s="262">
        <v>601</v>
      </c>
      <c r="J266" s="262">
        <v>266</v>
      </c>
      <c r="K266" s="262">
        <v>0</v>
      </c>
      <c r="L266" s="262">
        <v>3233.03</v>
      </c>
      <c r="M266" s="262">
        <v>1500</v>
      </c>
      <c r="N266" s="262">
        <v>0</v>
      </c>
      <c r="O266" s="262">
        <v>1917</v>
      </c>
      <c r="P266" s="262">
        <v>46</v>
      </c>
      <c r="Q266" s="262">
        <v>306.48</v>
      </c>
      <c r="R266" s="262">
        <v>15147.51</v>
      </c>
      <c r="S266" s="261">
        <v>23123.02</v>
      </c>
      <c r="T266" s="261">
        <v>0</v>
      </c>
      <c r="U266" s="261">
        <f t="shared" si="10"/>
        <v>2097451.77</v>
      </c>
      <c r="V266" s="235"/>
    </row>
    <row r="267" spans="1:22" s="237" customFormat="1" ht="12.75" hidden="1" outlineLevel="1">
      <c r="A267" s="235" t="s">
        <v>2480</v>
      </c>
      <c r="B267" s="236"/>
      <c r="C267" s="236" t="s">
        <v>2034</v>
      </c>
      <c r="D267" s="236" t="s">
        <v>2035</v>
      </c>
      <c r="E267" s="261">
        <v>70041.93</v>
      </c>
      <c r="F267" s="261">
        <v>30398.92</v>
      </c>
      <c r="G267" s="261"/>
      <c r="H267" s="262">
        <v>0</v>
      </c>
      <c r="I267" s="262">
        <v>0</v>
      </c>
      <c r="J267" s="262">
        <v>0</v>
      </c>
      <c r="K267" s="262">
        <v>0</v>
      </c>
      <c r="L267" s="262">
        <v>0</v>
      </c>
      <c r="M267" s="262">
        <v>0</v>
      </c>
      <c r="N267" s="262">
        <v>0</v>
      </c>
      <c r="O267" s="262">
        <v>0</v>
      </c>
      <c r="P267" s="262">
        <v>0</v>
      </c>
      <c r="Q267" s="262">
        <v>0</v>
      </c>
      <c r="R267" s="262">
        <v>1385.39</v>
      </c>
      <c r="S267" s="261">
        <v>1385.39</v>
      </c>
      <c r="T267" s="261">
        <v>0</v>
      </c>
      <c r="U267" s="261">
        <f t="shared" si="10"/>
        <v>101826.23999999999</v>
      </c>
      <c r="V267" s="235"/>
    </row>
    <row r="268" spans="1:22" s="237" customFormat="1" ht="12.75" hidden="1" outlineLevel="1">
      <c r="A268" s="235" t="s">
        <v>2481</v>
      </c>
      <c r="B268" s="236"/>
      <c r="C268" s="236" t="s">
        <v>2036</v>
      </c>
      <c r="D268" s="236" t="s">
        <v>2037</v>
      </c>
      <c r="E268" s="261">
        <v>29559.48</v>
      </c>
      <c r="F268" s="261">
        <v>997.62</v>
      </c>
      <c r="G268" s="261"/>
      <c r="H268" s="262">
        <v>0</v>
      </c>
      <c r="I268" s="262">
        <v>0</v>
      </c>
      <c r="J268" s="262">
        <v>0</v>
      </c>
      <c r="K268" s="262">
        <v>0</v>
      </c>
      <c r="L268" s="262">
        <v>0</v>
      </c>
      <c r="M268" s="262">
        <v>0</v>
      </c>
      <c r="N268" s="262">
        <v>0</v>
      </c>
      <c r="O268" s="262">
        <v>85.77</v>
      </c>
      <c r="P268" s="262">
        <v>0</v>
      </c>
      <c r="Q268" s="262">
        <v>0</v>
      </c>
      <c r="R268" s="262">
        <v>0</v>
      </c>
      <c r="S268" s="261">
        <v>85.77</v>
      </c>
      <c r="T268" s="261">
        <v>0</v>
      </c>
      <c r="U268" s="261">
        <f t="shared" si="10"/>
        <v>30642.87</v>
      </c>
      <c r="V268" s="235"/>
    </row>
    <row r="269" spans="1:22" s="237" customFormat="1" ht="12.75" hidden="1" outlineLevel="1">
      <c r="A269" s="235" t="s">
        <v>2482</v>
      </c>
      <c r="B269" s="236"/>
      <c r="C269" s="236" t="s">
        <v>2038</v>
      </c>
      <c r="D269" s="236" t="s">
        <v>2039</v>
      </c>
      <c r="E269" s="261">
        <v>1242</v>
      </c>
      <c r="F269" s="261">
        <v>0</v>
      </c>
      <c r="G269" s="261"/>
      <c r="H269" s="262">
        <v>0</v>
      </c>
      <c r="I269" s="262">
        <v>0</v>
      </c>
      <c r="J269" s="262">
        <v>0</v>
      </c>
      <c r="K269" s="262">
        <v>0</v>
      </c>
      <c r="L269" s="262">
        <v>0</v>
      </c>
      <c r="M269" s="262">
        <v>0</v>
      </c>
      <c r="N269" s="262">
        <v>0</v>
      </c>
      <c r="O269" s="262">
        <v>0</v>
      </c>
      <c r="P269" s="262">
        <v>0</v>
      </c>
      <c r="Q269" s="262">
        <v>0</v>
      </c>
      <c r="R269" s="262">
        <v>0</v>
      </c>
      <c r="S269" s="261">
        <v>0</v>
      </c>
      <c r="T269" s="261">
        <v>0</v>
      </c>
      <c r="U269" s="261">
        <f t="shared" si="10"/>
        <v>1242</v>
      </c>
      <c r="V269" s="235"/>
    </row>
    <row r="270" spans="1:22" s="237" customFormat="1" ht="12.75" hidden="1" outlineLevel="1">
      <c r="A270" s="235" t="s">
        <v>2483</v>
      </c>
      <c r="B270" s="236"/>
      <c r="C270" s="236" t="s">
        <v>2040</v>
      </c>
      <c r="D270" s="236" t="s">
        <v>2041</v>
      </c>
      <c r="E270" s="261">
        <v>15211.98</v>
      </c>
      <c r="F270" s="261">
        <v>-8635</v>
      </c>
      <c r="G270" s="261"/>
      <c r="H270" s="262">
        <v>0</v>
      </c>
      <c r="I270" s="262">
        <v>0</v>
      </c>
      <c r="J270" s="262">
        <v>0</v>
      </c>
      <c r="K270" s="262">
        <v>0</v>
      </c>
      <c r="L270" s="262">
        <v>0</v>
      </c>
      <c r="M270" s="262">
        <v>0</v>
      </c>
      <c r="N270" s="262">
        <v>0</v>
      </c>
      <c r="O270" s="262">
        <v>0</v>
      </c>
      <c r="P270" s="262">
        <v>0</v>
      </c>
      <c r="Q270" s="262">
        <v>0</v>
      </c>
      <c r="R270" s="262">
        <v>0</v>
      </c>
      <c r="S270" s="261">
        <v>0</v>
      </c>
      <c r="T270" s="261">
        <v>0</v>
      </c>
      <c r="U270" s="261">
        <f t="shared" si="10"/>
        <v>6576.98</v>
      </c>
      <c r="V270" s="235"/>
    </row>
    <row r="271" spans="1:22" s="237" customFormat="1" ht="12.75" hidden="1" outlineLevel="1">
      <c r="A271" s="235" t="s">
        <v>2484</v>
      </c>
      <c r="B271" s="236"/>
      <c r="C271" s="236" t="s">
        <v>2042</v>
      </c>
      <c r="D271" s="236" t="s">
        <v>2043</v>
      </c>
      <c r="E271" s="261">
        <v>319218.89</v>
      </c>
      <c r="F271" s="261">
        <v>0</v>
      </c>
      <c r="G271" s="261"/>
      <c r="H271" s="262">
        <v>0</v>
      </c>
      <c r="I271" s="262">
        <v>0</v>
      </c>
      <c r="J271" s="262">
        <v>0</v>
      </c>
      <c r="K271" s="262">
        <v>0</v>
      </c>
      <c r="L271" s="262">
        <v>0</v>
      </c>
      <c r="M271" s="262">
        <v>0</v>
      </c>
      <c r="N271" s="262">
        <v>0</v>
      </c>
      <c r="O271" s="262">
        <v>0</v>
      </c>
      <c r="P271" s="262">
        <v>0</v>
      </c>
      <c r="Q271" s="262">
        <v>0</v>
      </c>
      <c r="R271" s="262">
        <v>0</v>
      </c>
      <c r="S271" s="261">
        <v>0</v>
      </c>
      <c r="T271" s="261">
        <v>0</v>
      </c>
      <c r="U271" s="261">
        <f t="shared" si="10"/>
        <v>319218.89</v>
      </c>
      <c r="V271" s="235"/>
    </row>
    <row r="272" spans="1:22" s="237" customFormat="1" ht="12.75" hidden="1" outlineLevel="1">
      <c r="A272" s="235" t="s">
        <v>2485</v>
      </c>
      <c r="B272" s="236"/>
      <c r="C272" s="236" t="s">
        <v>2044</v>
      </c>
      <c r="D272" s="236" t="s">
        <v>2045</v>
      </c>
      <c r="E272" s="261">
        <v>654219</v>
      </c>
      <c r="F272" s="261">
        <v>0</v>
      </c>
      <c r="G272" s="261"/>
      <c r="H272" s="262">
        <v>0</v>
      </c>
      <c r="I272" s="262">
        <v>0</v>
      </c>
      <c r="J272" s="262">
        <v>0</v>
      </c>
      <c r="K272" s="262">
        <v>0</v>
      </c>
      <c r="L272" s="262">
        <v>0</v>
      </c>
      <c r="M272" s="262">
        <v>0</v>
      </c>
      <c r="N272" s="262">
        <v>0</v>
      </c>
      <c r="O272" s="262">
        <v>0</v>
      </c>
      <c r="P272" s="262">
        <v>0</v>
      </c>
      <c r="Q272" s="262">
        <v>0</v>
      </c>
      <c r="R272" s="262">
        <v>0</v>
      </c>
      <c r="S272" s="261">
        <v>0</v>
      </c>
      <c r="T272" s="261">
        <v>0</v>
      </c>
      <c r="U272" s="261">
        <f t="shared" si="10"/>
        <v>654219</v>
      </c>
      <c r="V272" s="235"/>
    </row>
    <row r="273" spans="1:22" s="237" customFormat="1" ht="12.75" hidden="1" outlineLevel="1">
      <c r="A273" s="235" t="s">
        <v>2486</v>
      </c>
      <c r="B273" s="236"/>
      <c r="C273" s="236" t="s">
        <v>2046</v>
      </c>
      <c r="D273" s="236" t="s">
        <v>2047</v>
      </c>
      <c r="E273" s="261">
        <v>12109.54</v>
      </c>
      <c r="F273" s="261">
        <v>0</v>
      </c>
      <c r="G273" s="261"/>
      <c r="H273" s="262">
        <v>0</v>
      </c>
      <c r="I273" s="262">
        <v>0</v>
      </c>
      <c r="J273" s="262">
        <v>0</v>
      </c>
      <c r="K273" s="262">
        <v>0</v>
      </c>
      <c r="L273" s="262">
        <v>0</v>
      </c>
      <c r="M273" s="262">
        <v>0</v>
      </c>
      <c r="N273" s="262">
        <v>0</v>
      </c>
      <c r="O273" s="262">
        <v>0</v>
      </c>
      <c r="P273" s="262">
        <v>0</v>
      </c>
      <c r="Q273" s="262">
        <v>0</v>
      </c>
      <c r="R273" s="262">
        <v>0</v>
      </c>
      <c r="S273" s="261">
        <v>0</v>
      </c>
      <c r="T273" s="261">
        <v>0</v>
      </c>
      <c r="U273" s="261">
        <f t="shared" si="10"/>
        <v>12109.54</v>
      </c>
      <c r="V273" s="235"/>
    </row>
    <row r="274" spans="1:22" s="237" customFormat="1" ht="12.75" hidden="1" outlineLevel="1">
      <c r="A274" s="235" t="s">
        <v>2487</v>
      </c>
      <c r="B274" s="236"/>
      <c r="C274" s="236" t="s">
        <v>2048</v>
      </c>
      <c r="D274" s="236" t="s">
        <v>2049</v>
      </c>
      <c r="E274" s="261">
        <v>29.47</v>
      </c>
      <c r="F274" s="261">
        <v>0</v>
      </c>
      <c r="G274" s="261"/>
      <c r="H274" s="262">
        <v>0</v>
      </c>
      <c r="I274" s="262">
        <v>0</v>
      </c>
      <c r="J274" s="262">
        <v>0</v>
      </c>
      <c r="K274" s="262">
        <v>0</v>
      </c>
      <c r="L274" s="262">
        <v>0</v>
      </c>
      <c r="M274" s="262">
        <v>0</v>
      </c>
      <c r="N274" s="262">
        <v>0</v>
      </c>
      <c r="O274" s="262">
        <v>0</v>
      </c>
      <c r="P274" s="262">
        <v>0</v>
      </c>
      <c r="Q274" s="262">
        <v>0</v>
      </c>
      <c r="R274" s="262">
        <v>0</v>
      </c>
      <c r="S274" s="261">
        <v>0</v>
      </c>
      <c r="T274" s="261">
        <v>0</v>
      </c>
      <c r="U274" s="261">
        <f t="shared" si="10"/>
        <v>29.47</v>
      </c>
      <c r="V274" s="235"/>
    </row>
    <row r="275" spans="1:22" s="237" customFormat="1" ht="12.75" hidden="1" outlineLevel="1">
      <c r="A275" s="235" t="s">
        <v>2489</v>
      </c>
      <c r="B275" s="236"/>
      <c r="C275" s="236" t="s">
        <v>2052</v>
      </c>
      <c r="D275" s="236" t="s">
        <v>2053</v>
      </c>
      <c r="E275" s="261">
        <v>183426.32</v>
      </c>
      <c r="F275" s="261">
        <v>0</v>
      </c>
      <c r="G275" s="261"/>
      <c r="H275" s="262">
        <v>0</v>
      </c>
      <c r="I275" s="262">
        <v>0</v>
      </c>
      <c r="J275" s="262">
        <v>0</v>
      </c>
      <c r="K275" s="262">
        <v>0</v>
      </c>
      <c r="L275" s="262">
        <v>0</v>
      </c>
      <c r="M275" s="262">
        <v>0</v>
      </c>
      <c r="N275" s="262">
        <v>0</v>
      </c>
      <c r="O275" s="262">
        <v>0</v>
      </c>
      <c r="P275" s="262">
        <v>0</v>
      </c>
      <c r="Q275" s="262">
        <v>0</v>
      </c>
      <c r="R275" s="262">
        <v>0</v>
      </c>
      <c r="S275" s="261">
        <v>0</v>
      </c>
      <c r="T275" s="261">
        <v>0</v>
      </c>
      <c r="U275" s="261">
        <f t="shared" si="10"/>
        <v>183426.32</v>
      </c>
      <c r="V275" s="235"/>
    </row>
    <row r="276" spans="1:22" s="237" customFormat="1" ht="12.75" hidden="1" outlineLevel="1">
      <c r="A276" s="235" t="s">
        <v>2490</v>
      </c>
      <c r="B276" s="236"/>
      <c r="C276" s="236" t="s">
        <v>2054</v>
      </c>
      <c r="D276" s="236" t="s">
        <v>2055</v>
      </c>
      <c r="E276" s="261">
        <v>292304.27</v>
      </c>
      <c r="F276" s="261">
        <v>9535.96</v>
      </c>
      <c r="G276" s="261"/>
      <c r="H276" s="262">
        <v>457.38</v>
      </c>
      <c r="I276" s="262">
        <v>0</v>
      </c>
      <c r="J276" s="262">
        <v>20.97</v>
      </c>
      <c r="K276" s="262">
        <v>0</v>
      </c>
      <c r="L276" s="262">
        <v>6983.17</v>
      </c>
      <c r="M276" s="262">
        <v>0</v>
      </c>
      <c r="N276" s="262">
        <v>0</v>
      </c>
      <c r="O276" s="262">
        <v>577.27</v>
      </c>
      <c r="P276" s="262">
        <v>0</v>
      </c>
      <c r="Q276" s="262">
        <v>0</v>
      </c>
      <c r="R276" s="262">
        <v>14439.55</v>
      </c>
      <c r="S276" s="261">
        <v>22478.34</v>
      </c>
      <c r="T276" s="261">
        <v>0</v>
      </c>
      <c r="U276" s="261">
        <f t="shared" si="10"/>
        <v>324318.57000000007</v>
      </c>
      <c r="V276" s="235"/>
    </row>
    <row r="277" spans="1:22" s="237" customFormat="1" ht="12.75" hidden="1" outlineLevel="1">
      <c r="A277" s="235" t="s">
        <v>2491</v>
      </c>
      <c r="B277" s="236"/>
      <c r="C277" s="236" t="s">
        <v>2056</v>
      </c>
      <c r="D277" s="236" t="s">
        <v>2057</v>
      </c>
      <c r="E277" s="261">
        <v>39922.34</v>
      </c>
      <c r="F277" s="261">
        <v>0</v>
      </c>
      <c r="G277" s="261"/>
      <c r="H277" s="262">
        <v>0</v>
      </c>
      <c r="I277" s="262">
        <v>5153.21</v>
      </c>
      <c r="J277" s="262">
        <v>5035.44</v>
      </c>
      <c r="K277" s="262">
        <v>0</v>
      </c>
      <c r="L277" s="262">
        <v>0</v>
      </c>
      <c r="M277" s="262">
        <v>0</v>
      </c>
      <c r="N277" s="262">
        <v>0</v>
      </c>
      <c r="O277" s="262">
        <v>21.85</v>
      </c>
      <c r="P277" s="262">
        <v>0</v>
      </c>
      <c r="Q277" s="262">
        <v>0</v>
      </c>
      <c r="R277" s="262">
        <v>10633.19</v>
      </c>
      <c r="S277" s="261">
        <v>20843.69</v>
      </c>
      <c r="T277" s="261">
        <v>0</v>
      </c>
      <c r="U277" s="261">
        <f t="shared" si="10"/>
        <v>60766.03</v>
      </c>
      <c r="V277" s="235"/>
    </row>
    <row r="278" spans="1:22" s="237" customFormat="1" ht="12.75" hidden="1" outlineLevel="1">
      <c r="A278" s="235" t="s">
        <v>2492</v>
      </c>
      <c r="B278" s="236"/>
      <c r="C278" s="236" t="s">
        <v>2058</v>
      </c>
      <c r="D278" s="236" t="s">
        <v>2059</v>
      </c>
      <c r="E278" s="261">
        <v>954.04</v>
      </c>
      <c r="F278" s="261">
        <v>0</v>
      </c>
      <c r="G278" s="261"/>
      <c r="H278" s="262">
        <v>0</v>
      </c>
      <c r="I278" s="262">
        <v>0</v>
      </c>
      <c r="J278" s="262">
        <v>0</v>
      </c>
      <c r="K278" s="262">
        <v>0</v>
      </c>
      <c r="L278" s="262">
        <v>0</v>
      </c>
      <c r="M278" s="262">
        <v>0</v>
      </c>
      <c r="N278" s="262">
        <v>0</v>
      </c>
      <c r="O278" s="262">
        <v>0</v>
      </c>
      <c r="P278" s="262">
        <v>0</v>
      </c>
      <c r="Q278" s="262">
        <v>0</v>
      </c>
      <c r="R278" s="262">
        <v>0</v>
      </c>
      <c r="S278" s="261">
        <v>0</v>
      </c>
      <c r="T278" s="261">
        <v>0</v>
      </c>
      <c r="U278" s="261">
        <f t="shared" si="10"/>
        <v>954.04</v>
      </c>
      <c r="V278" s="235"/>
    </row>
    <row r="279" spans="1:22" s="237" customFormat="1" ht="12.75" hidden="1" outlineLevel="1">
      <c r="A279" s="235" t="s">
        <v>2493</v>
      </c>
      <c r="B279" s="236"/>
      <c r="C279" s="236" t="s">
        <v>2060</v>
      </c>
      <c r="D279" s="236" t="s">
        <v>2061</v>
      </c>
      <c r="E279" s="261">
        <v>6617.35</v>
      </c>
      <c r="F279" s="261">
        <v>0</v>
      </c>
      <c r="G279" s="261"/>
      <c r="H279" s="262">
        <v>0</v>
      </c>
      <c r="I279" s="262">
        <v>0</v>
      </c>
      <c r="J279" s="262">
        <v>0</v>
      </c>
      <c r="K279" s="262">
        <v>0</v>
      </c>
      <c r="L279" s="262">
        <v>0</v>
      </c>
      <c r="M279" s="262">
        <v>0</v>
      </c>
      <c r="N279" s="262">
        <v>0</v>
      </c>
      <c r="O279" s="262">
        <v>5834.33</v>
      </c>
      <c r="P279" s="262">
        <v>0</v>
      </c>
      <c r="Q279" s="262">
        <v>0</v>
      </c>
      <c r="R279" s="262">
        <v>0</v>
      </c>
      <c r="S279" s="261">
        <v>5834.33</v>
      </c>
      <c r="T279" s="261">
        <v>0</v>
      </c>
      <c r="U279" s="261">
        <f t="shared" si="10"/>
        <v>12451.68</v>
      </c>
      <c r="V279" s="235"/>
    </row>
    <row r="280" spans="1:22" s="237" customFormat="1" ht="12.75" hidden="1" outlineLevel="1">
      <c r="A280" s="235" t="s">
        <v>2494</v>
      </c>
      <c r="B280" s="236"/>
      <c r="C280" s="236" t="s">
        <v>2062</v>
      </c>
      <c r="D280" s="236" t="s">
        <v>2063</v>
      </c>
      <c r="E280" s="261">
        <v>2050.75</v>
      </c>
      <c r="F280" s="261">
        <v>0</v>
      </c>
      <c r="G280" s="261"/>
      <c r="H280" s="262">
        <v>0</v>
      </c>
      <c r="I280" s="262">
        <v>0</v>
      </c>
      <c r="J280" s="262">
        <v>0</v>
      </c>
      <c r="K280" s="262">
        <v>0</v>
      </c>
      <c r="L280" s="262">
        <v>0</v>
      </c>
      <c r="M280" s="262">
        <v>0</v>
      </c>
      <c r="N280" s="262">
        <v>0</v>
      </c>
      <c r="O280" s="262">
        <v>0</v>
      </c>
      <c r="P280" s="262">
        <v>0</v>
      </c>
      <c r="Q280" s="262">
        <v>0</v>
      </c>
      <c r="R280" s="262">
        <v>0</v>
      </c>
      <c r="S280" s="261">
        <v>0</v>
      </c>
      <c r="T280" s="261">
        <v>0</v>
      </c>
      <c r="U280" s="261">
        <f t="shared" si="10"/>
        <v>2050.75</v>
      </c>
      <c r="V280" s="235"/>
    </row>
    <row r="281" spans="1:22" s="237" customFormat="1" ht="12.75" hidden="1" outlineLevel="1">
      <c r="A281" s="235" t="s">
        <v>2495</v>
      </c>
      <c r="B281" s="236"/>
      <c r="C281" s="236" t="s">
        <v>2064</v>
      </c>
      <c r="D281" s="236" t="s">
        <v>2065</v>
      </c>
      <c r="E281" s="261">
        <v>10392</v>
      </c>
      <c r="F281" s="261">
        <v>360</v>
      </c>
      <c r="G281" s="261"/>
      <c r="H281" s="262">
        <v>0</v>
      </c>
      <c r="I281" s="262">
        <v>0</v>
      </c>
      <c r="J281" s="262">
        <v>0</v>
      </c>
      <c r="K281" s="262">
        <v>0</v>
      </c>
      <c r="L281" s="262">
        <v>0</v>
      </c>
      <c r="M281" s="262">
        <v>0</v>
      </c>
      <c r="N281" s="262">
        <v>0</v>
      </c>
      <c r="O281" s="262">
        <v>0</v>
      </c>
      <c r="P281" s="262">
        <v>0</v>
      </c>
      <c r="Q281" s="262">
        <v>0</v>
      </c>
      <c r="R281" s="262">
        <v>0</v>
      </c>
      <c r="S281" s="261">
        <v>0</v>
      </c>
      <c r="T281" s="261">
        <v>0</v>
      </c>
      <c r="U281" s="261">
        <f t="shared" si="10"/>
        <v>10752</v>
      </c>
      <c r="V281" s="235"/>
    </row>
    <row r="282" spans="1:22" s="237" customFormat="1" ht="12.75" hidden="1" outlineLevel="1">
      <c r="A282" s="235" t="s">
        <v>2496</v>
      </c>
      <c r="B282" s="236"/>
      <c r="C282" s="236" t="s">
        <v>2066</v>
      </c>
      <c r="D282" s="236" t="s">
        <v>2067</v>
      </c>
      <c r="E282" s="261">
        <v>43546.89</v>
      </c>
      <c r="F282" s="261">
        <v>273655.36</v>
      </c>
      <c r="G282" s="261"/>
      <c r="H282" s="262">
        <v>0</v>
      </c>
      <c r="I282" s="262">
        <v>0</v>
      </c>
      <c r="J282" s="262">
        <v>0</v>
      </c>
      <c r="K282" s="262">
        <v>0</v>
      </c>
      <c r="L282" s="262">
        <v>0</v>
      </c>
      <c r="M282" s="262">
        <v>0</v>
      </c>
      <c r="N282" s="262">
        <v>0</v>
      </c>
      <c r="O282" s="262">
        <v>11559.96</v>
      </c>
      <c r="P282" s="262">
        <v>0</v>
      </c>
      <c r="Q282" s="262">
        <v>0</v>
      </c>
      <c r="R282" s="262">
        <v>0</v>
      </c>
      <c r="S282" s="261">
        <v>11559.96</v>
      </c>
      <c r="T282" s="261">
        <v>0</v>
      </c>
      <c r="U282" s="261">
        <f t="shared" si="10"/>
        <v>328762.21</v>
      </c>
      <c r="V282" s="235"/>
    </row>
    <row r="283" spans="1:22" s="237" customFormat="1" ht="12.75" hidden="1" outlineLevel="1">
      <c r="A283" s="235" t="s">
        <v>2498</v>
      </c>
      <c r="B283" s="236"/>
      <c r="C283" s="236" t="s">
        <v>2070</v>
      </c>
      <c r="D283" s="236" t="s">
        <v>2071</v>
      </c>
      <c r="E283" s="261">
        <v>17166.1</v>
      </c>
      <c r="F283" s="261">
        <v>40</v>
      </c>
      <c r="G283" s="261"/>
      <c r="H283" s="262">
        <v>0</v>
      </c>
      <c r="I283" s="262">
        <v>0</v>
      </c>
      <c r="J283" s="262">
        <v>0</v>
      </c>
      <c r="K283" s="262">
        <v>0</v>
      </c>
      <c r="L283" s="262">
        <v>0</v>
      </c>
      <c r="M283" s="262">
        <v>0</v>
      </c>
      <c r="N283" s="262">
        <v>0</v>
      </c>
      <c r="O283" s="262">
        <v>0</v>
      </c>
      <c r="P283" s="262">
        <v>0</v>
      </c>
      <c r="Q283" s="262">
        <v>0</v>
      </c>
      <c r="R283" s="262">
        <v>0</v>
      </c>
      <c r="S283" s="261">
        <v>0</v>
      </c>
      <c r="T283" s="261">
        <v>0</v>
      </c>
      <c r="U283" s="261">
        <f t="shared" si="10"/>
        <v>17206.1</v>
      </c>
      <c r="V283" s="235"/>
    </row>
    <row r="284" spans="1:22" s="237" customFormat="1" ht="12.75" hidden="1" outlineLevel="1">
      <c r="A284" s="235" t="s">
        <v>2499</v>
      </c>
      <c r="B284" s="236"/>
      <c r="C284" s="236" t="s">
        <v>2072</v>
      </c>
      <c r="D284" s="236" t="s">
        <v>2073</v>
      </c>
      <c r="E284" s="261">
        <v>62135.78</v>
      </c>
      <c r="F284" s="261">
        <v>0</v>
      </c>
      <c r="G284" s="261"/>
      <c r="H284" s="262">
        <v>75</v>
      </c>
      <c r="I284" s="262">
        <v>426</v>
      </c>
      <c r="J284" s="262">
        <v>188</v>
      </c>
      <c r="K284" s="262">
        <v>0</v>
      </c>
      <c r="L284" s="262">
        <v>0</v>
      </c>
      <c r="M284" s="262">
        <v>1061</v>
      </c>
      <c r="N284" s="262">
        <v>0</v>
      </c>
      <c r="O284" s="262">
        <v>1355</v>
      </c>
      <c r="P284" s="262">
        <v>33</v>
      </c>
      <c r="Q284" s="262">
        <v>126</v>
      </c>
      <c r="R284" s="262">
        <v>2640</v>
      </c>
      <c r="S284" s="261">
        <v>5904</v>
      </c>
      <c r="T284" s="261">
        <v>0</v>
      </c>
      <c r="U284" s="261">
        <f t="shared" si="10"/>
        <v>68039.78</v>
      </c>
      <c r="V284" s="235"/>
    </row>
    <row r="285" spans="1:22" s="237" customFormat="1" ht="12.75" hidden="1" outlineLevel="1">
      <c r="A285" s="235" t="s">
        <v>2500</v>
      </c>
      <c r="B285" s="236"/>
      <c r="C285" s="236" t="s">
        <v>2074</v>
      </c>
      <c r="D285" s="236" t="s">
        <v>2075</v>
      </c>
      <c r="E285" s="261">
        <v>11288.3</v>
      </c>
      <c r="F285" s="261">
        <v>0</v>
      </c>
      <c r="G285" s="261"/>
      <c r="H285" s="262">
        <v>0</v>
      </c>
      <c r="I285" s="262">
        <v>0</v>
      </c>
      <c r="J285" s="262">
        <v>0</v>
      </c>
      <c r="K285" s="262">
        <v>0</v>
      </c>
      <c r="L285" s="262">
        <v>0</v>
      </c>
      <c r="M285" s="262">
        <v>0</v>
      </c>
      <c r="N285" s="262">
        <v>0</v>
      </c>
      <c r="O285" s="262">
        <v>0</v>
      </c>
      <c r="P285" s="262">
        <v>0</v>
      </c>
      <c r="Q285" s="262">
        <v>0</v>
      </c>
      <c r="R285" s="262">
        <v>39012.63</v>
      </c>
      <c r="S285" s="261">
        <v>39012.63</v>
      </c>
      <c r="T285" s="261">
        <v>0</v>
      </c>
      <c r="U285" s="261">
        <f t="shared" si="10"/>
        <v>50300.92999999999</v>
      </c>
      <c r="V285" s="235"/>
    </row>
    <row r="286" spans="1:22" s="237" customFormat="1" ht="12.75" hidden="1" outlineLevel="1">
      <c r="A286" s="235" t="s">
        <v>2501</v>
      </c>
      <c r="B286" s="236"/>
      <c r="C286" s="236" t="s">
        <v>2076</v>
      </c>
      <c r="D286" s="236" t="s">
        <v>2077</v>
      </c>
      <c r="E286" s="261">
        <v>107056.58</v>
      </c>
      <c r="F286" s="261">
        <v>0</v>
      </c>
      <c r="G286" s="261"/>
      <c r="H286" s="262">
        <v>551</v>
      </c>
      <c r="I286" s="262">
        <v>3112</v>
      </c>
      <c r="J286" s="262">
        <v>1375</v>
      </c>
      <c r="K286" s="262">
        <v>0</v>
      </c>
      <c r="L286" s="262">
        <v>0</v>
      </c>
      <c r="M286" s="262">
        <v>7763</v>
      </c>
      <c r="N286" s="262">
        <v>0</v>
      </c>
      <c r="O286" s="262">
        <v>9919</v>
      </c>
      <c r="P286" s="262">
        <v>239</v>
      </c>
      <c r="Q286" s="262">
        <v>925</v>
      </c>
      <c r="R286" s="262">
        <v>8096.05</v>
      </c>
      <c r="S286" s="261">
        <v>31980.05</v>
      </c>
      <c r="T286" s="261">
        <v>0</v>
      </c>
      <c r="U286" s="261">
        <f t="shared" si="10"/>
        <v>139036.63</v>
      </c>
      <c r="V286" s="235"/>
    </row>
    <row r="287" spans="1:22" s="237" customFormat="1" ht="12.75" hidden="1" outlineLevel="1">
      <c r="A287" s="235" t="s">
        <v>2502</v>
      </c>
      <c r="B287" s="236"/>
      <c r="C287" s="236" t="s">
        <v>2078</v>
      </c>
      <c r="D287" s="236" t="s">
        <v>2079</v>
      </c>
      <c r="E287" s="261">
        <v>341968.18</v>
      </c>
      <c r="F287" s="261">
        <v>1565.94</v>
      </c>
      <c r="G287" s="261"/>
      <c r="H287" s="262">
        <v>641</v>
      </c>
      <c r="I287" s="262">
        <v>4826.5</v>
      </c>
      <c r="J287" s="262">
        <v>1600</v>
      </c>
      <c r="K287" s="262">
        <v>0</v>
      </c>
      <c r="L287" s="262">
        <v>0</v>
      </c>
      <c r="M287" s="262">
        <v>9030</v>
      </c>
      <c r="N287" s="262">
        <v>0</v>
      </c>
      <c r="O287" s="262">
        <v>11537</v>
      </c>
      <c r="P287" s="262">
        <v>278</v>
      </c>
      <c r="Q287" s="262">
        <v>1076</v>
      </c>
      <c r="R287" s="262">
        <v>3640</v>
      </c>
      <c r="S287" s="261">
        <v>32628.5</v>
      </c>
      <c r="T287" s="261">
        <v>0</v>
      </c>
      <c r="U287" s="261">
        <f t="shared" si="10"/>
        <v>376162.62</v>
      </c>
      <c r="V287" s="235"/>
    </row>
    <row r="288" spans="1:22" s="237" customFormat="1" ht="12.75" hidden="1" outlineLevel="1">
      <c r="A288" s="235" t="s">
        <v>2503</v>
      </c>
      <c r="B288" s="236"/>
      <c r="C288" s="236" t="s">
        <v>2080</v>
      </c>
      <c r="D288" s="236" t="s">
        <v>2081</v>
      </c>
      <c r="E288" s="261">
        <v>159586.84</v>
      </c>
      <c r="F288" s="261">
        <v>0</v>
      </c>
      <c r="G288" s="261"/>
      <c r="H288" s="262">
        <v>0</v>
      </c>
      <c r="I288" s="262">
        <v>0</v>
      </c>
      <c r="J288" s="262">
        <v>0</v>
      </c>
      <c r="K288" s="262">
        <v>0</v>
      </c>
      <c r="L288" s="262">
        <v>0</v>
      </c>
      <c r="M288" s="262">
        <v>0</v>
      </c>
      <c r="N288" s="262">
        <v>0</v>
      </c>
      <c r="O288" s="262">
        <v>0</v>
      </c>
      <c r="P288" s="262">
        <v>0</v>
      </c>
      <c r="Q288" s="262">
        <v>0</v>
      </c>
      <c r="R288" s="262">
        <v>380.1</v>
      </c>
      <c r="S288" s="261">
        <v>380.1</v>
      </c>
      <c r="T288" s="261">
        <v>0</v>
      </c>
      <c r="U288" s="261">
        <f t="shared" si="10"/>
        <v>159966.94</v>
      </c>
      <c r="V288" s="235"/>
    </row>
    <row r="289" spans="1:22" s="237" customFormat="1" ht="12.75" hidden="1" outlineLevel="1">
      <c r="A289" s="235" t="s">
        <v>2504</v>
      </c>
      <c r="B289" s="236"/>
      <c r="C289" s="236" t="s">
        <v>2082</v>
      </c>
      <c r="D289" s="236" t="s">
        <v>2083</v>
      </c>
      <c r="E289" s="261">
        <v>18335.87</v>
      </c>
      <c r="F289" s="261">
        <v>0</v>
      </c>
      <c r="G289" s="261"/>
      <c r="H289" s="262">
        <v>0</v>
      </c>
      <c r="I289" s="262">
        <v>0</v>
      </c>
      <c r="J289" s="262">
        <v>0</v>
      </c>
      <c r="K289" s="262">
        <v>0</v>
      </c>
      <c r="L289" s="262">
        <v>0</v>
      </c>
      <c r="M289" s="262">
        <v>0</v>
      </c>
      <c r="N289" s="262">
        <v>0</v>
      </c>
      <c r="O289" s="262">
        <v>0</v>
      </c>
      <c r="P289" s="262">
        <v>0</v>
      </c>
      <c r="Q289" s="262">
        <v>0</v>
      </c>
      <c r="R289" s="262">
        <v>0</v>
      </c>
      <c r="S289" s="261">
        <v>0</v>
      </c>
      <c r="T289" s="261">
        <v>0</v>
      </c>
      <c r="U289" s="261">
        <f t="shared" si="10"/>
        <v>18335.87</v>
      </c>
      <c r="V289" s="235"/>
    </row>
    <row r="290" spans="1:22" s="237" customFormat="1" ht="12.75" hidden="1" outlineLevel="1">
      <c r="A290" s="235" t="s">
        <v>2505</v>
      </c>
      <c r="B290" s="236"/>
      <c r="C290" s="236" t="s">
        <v>2084</v>
      </c>
      <c r="D290" s="236" t="s">
        <v>2085</v>
      </c>
      <c r="E290" s="261">
        <v>0</v>
      </c>
      <c r="F290" s="261">
        <v>0</v>
      </c>
      <c r="G290" s="261"/>
      <c r="H290" s="262">
        <v>490</v>
      </c>
      <c r="I290" s="262">
        <v>2764</v>
      </c>
      <c r="J290" s="262">
        <v>1221</v>
      </c>
      <c r="K290" s="262">
        <v>0</v>
      </c>
      <c r="L290" s="262">
        <v>0</v>
      </c>
      <c r="M290" s="262">
        <v>6894</v>
      </c>
      <c r="N290" s="262">
        <v>0</v>
      </c>
      <c r="O290" s="262">
        <v>8809</v>
      </c>
      <c r="P290" s="262">
        <v>212</v>
      </c>
      <c r="Q290" s="262">
        <v>822</v>
      </c>
      <c r="R290" s="262">
        <v>0</v>
      </c>
      <c r="S290" s="261">
        <v>21212</v>
      </c>
      <c r="T290" s="261">
        <v>0</v>
      </c>
      <c r="U290" s="261">
        <f t="shared" si="10"/>
        <v>21212</v>
      </c>
      <c r="V290" s="235"/>
    </row>
    <row r="291" spans="1:22" s="237" customFormat="1" ht="12.75" hidden="1" outlineLevel="1">
      <c r="A291" s="235" t="s">
        <v>2507</v>
      </c>
      <c r="B291" s="236"/>
      <c r="C291" s="236" t="s">
        <v>2088</v>
      </c>
      <c r="D291" s="236" t="s">
        <v>2089</v>
      </c>
      <c r="E291" s="261">
        <v>0</v>
      </c>
      <c r="F291" s="261">
        <v>18400</v>
      </c>
      <c r="G291" s="261"/>
      <c r="H291" s="262">
        <v>0</v>
      </c>
      <c r="I291" s="262">
        <v>0</v>
      </c>
      <c r="J291" s="262">
        <v>0</v>
      </c>
      <c r="K291" s="262">
        <v>0</v>
      </c>
      <c r="L291" s="262">
        <v>0</v>
      </c>
      <c r="M291" s="262">
        <v>0</v>
      </c>
      <c r="N291" s="262">
        <v>0</v>
      </c>
      <c r="O291" s="262">
        <v>0</v>
      </c>
      <c r="P291" s="262">
        <v>0</v>
      </c>
      <c r="Q291" s="262">
        <v>0</v>
      </c>
      <c r="R291" s="262">
        <v>0</v>
      </c>
      <c r="S291" s="261">
        <v>0</v>
      </c>
      <c r="T291" s="261">
        <v>0</v>
      </c>
      <c r="U291" s="261">
        <f t="shared" si="10"/>
        <v>18400</v>
      </c>
      <c r="V291" s="235"/>
    </row>
    <row r="292" spans="1:22" s="237" customFormat="1" ht="12.75" hidden="1" outlineLevel="1">
      <c r="A292" s="235" t="s">
        <v>2508</v>
      </c>
      <c r="B292" s="236"/>
      <c r="C292" s="236" t="s">
        <v>2090</v>
      </c>
      <c r="D292" s="236" t="s">
        <v>2091</v>
      </c>
      <c r="E292" s="261">
        <v>1946296.64</v>
      </c>
      <c r="F292" s="261">
        <v>18679.51</v>
      </c>
      <c r="G292" s="261"/>
      <c r="H292" s="262">
        <v>0</v>
      </c>
      <c r="I292" s="262">
        <v>0</v>
      </c>
      <c r="J292" s="262">
        <v>0</v>
      </c>
      <c r="K292" s="262">
        <v>0</v>
      </c>
      <c r="L292" s="262">
        <v>0</v>
      </c>
      <c r="M292" s="262">
        <v>0</v>
      </c>
      <c r="N292" s="262">
        <v>0</v>
      </c>
      <c r="O292" s="262">
        <v>0</v>
      </c>
      <c r="P292" s="262">
        <v>0</v>
      </c>
      <c r="Q292" s="262">
        <v>0</v>
      </c>
      <c r="R292" s="262">
        <v>0</v>
      </c>
      <c r="S292" s="261">
        <v>0</v>
      </c>
      <c r="T292" s="261">
        <v>0</v>
      </c>
      <c r="U292" s="261">
        <f t="shared" si="10"/>
        <v>1964976.15</v>
      </c>
      <c r="V292" s="235"/>
    </row>
    <row r="293" spans="1:22" s="237" customFormat="1" ht="12.75" hidden="1" outlineLevel="1">
      <c r="A293" s="235" t="s">
        <v>2509</v>
      </c>
      <c r="B293" s="236"/>
      <c r="C293" s="236" t="s">
        <v>2092</v>
      </c>
      <c r="D293" s="236" t="s">
        <v>2093</v>
      </c>
      <c r="E293" s="261">
        <v>100215.21</v>
      </c>
      <c r="F293" s="261">
        <v>0</v>
      </c>
      <c r="G293" s="261"/>
      <c r="H293" s="262">
        <v>0</v>
      </c>
      <c r="I293" s="262">
        <v>0</v>
      </c>
      <c r="J293" s="262">
        <v>0</v>
      </c>
      <c r="K293" s="262">
        <v>0</v>
      </c>
      <c r="L293" s="262">
        <v>0</v>
      </c>
      <c r="M293" s="262">
        <v>0</v>
      </c>
      <c r="N293" s="262">
        <v>0</v>
      </c>
      <c r="O293" s="262">
        <v>0</v>
      </c>
      <c r="P293" s="262">
        <v>0</v>
      </c>
      <c r="Q293" s="262">
        <v>0</v>
      </c>
      <c r="R293" s="262">
        <v>0</v>
      </c>
      <c r="S293" s="261">
        <v>0</v>
      </c>
      <c r="T293" s="261">
        <v>0</v>
      </c>
      <c r="U293" s="261">
        <f t="shared" si="10"/>
        <v>100215.21</v>
      </c>
      <c r="V293" s="235"/>
    </row>
    <row r="294" spans="1:22" s="237" customFormat="1" ht="12.75" hidden="1" outlineLevel="1">
      <c r="A294" s="235" t="s">
        <v>2510</v>
      </c>
      <c r="B294" s="236"/>
      <c r="C294" s="236" t="s">
        <v>2094</v>
      </c>
      <c r="D294" s="236" t="s">
        <v>2095</v>
      </c>
      <c r="E294" s="261">
        <v>80290.5</v>
      </c>
      <c r="F294" s="261">
        <v>0</v>
      </c>
      <c r="G294" s="261"/>
      <c r="H294" s="262">
        <v>0</v>
      </c>
      <c r="I294" s="262">
        <v>0</v>
      </c>
      <c r="J294" s="262">
        <v>0</v>
      </c>
      <c r="K294" s="262">
        <v>0</v>
      </c>
      <c r="L294" s="262">
        <v>0</v>
      </c>
      <c r="M294" s="262">
        <v>0</v>
      </c>
      <c r="N294" s="262">
        <v>0</v>
      </c>
      <c r="O294" s="262">
        <v>0</v>
      </c>
      <c r="P294" s="262">
        <v>0</v>
      </c>
      <c r="Q294" s="262">
        <v>0</v>
      </c>
      <c r="R294" s="262">
        <v>0</v>
      </c>
      <c r="S294" s="261">
        <v>0</v>
      </c>
      <c r="T294" s="261">
        <v>0</v>
      </c>
      <c r="U294" s="261">
        <f t="shared" si="10"/>
        <v>80290.5</v>
      </c>
      <c r="V294" s="235"/>
    </row>
    <row r="295" spans="1:22" s="237" customFormat="1" ht="12.75" hidden="1" outlineLevel="1">
      <c r="A295" s="235" t="s">
        <v>2511</v>
      </c>
      <c r="B295" s="236"/>
      <c r="C295" s="236" t="s">
        <v>2096</v>
      </c>
      <c r="D295" s="236" t="s">
        <v>2097</v>
      </c>
      <c r="E295" s="261">
        <v>590224.5</v>
      </c>
      <c r="F295" s="261">
        <v>0</v>
      </c>
      <c r="G295" s="261"/>
      <c r="H295" s="262">
        <v>0</v>
      </c>
      <c r="I295" s="262">
        <v>0</v>
      </c>
      <c r="J295" s="262">
        <v>0</v>
      </c>
      <c r="K295" s="262">
        <v>0</v>
      </c>
      <c r="L295" s="262">
        <v>0</v>
      </c>
      <c r="M295" s="262">
        <v>0</v>
      </c>
      <c r="N295" s="262">
        <v>0</v>
      </c>
      <c r="O295" s="262">
        <v>0</v>
      </c>
      <c r="P295" s="262">
        <v>0</v>
      </c>
      <c r="Q295" s="262">
        <v>0</v>
      </c>
      <c r="R295" s="262">
        <v>0</v>
      </c>
      <c r="S295" s="261">
        <v>0</v>
      </c>
      <c r="T295" s="261">
        <v>0</v>
      </c>
      <c r="U295" s="261">
        <f t="shared" si="10"/>
        <v>590224.5</v>
      </c>
      <c r="V295" s="235"/>
    </row>
    <row r="296" spans="1:22" s="237" customFormat="1" ht="12.75" hidden="1" outlineLevel="1">
      <c r="A296" s="235" t="s">
        <v>2514</v>
      </c>
      <c r="B296" s="236"/>
      <c r="C296" s="236" t="s">
        <v>2102</v>
      </c>
      <c r="D296" s="236" t="s">
        <v>2103</v>
      </c>
      <c r="E296" s="261">
        <v>24982324.75</v>
      </c>
      <c r="F296" s="261">
        <v>1028022.06</v>
      </c>
      <c r="G296" s="261"/>
      <c r="H296" s="262">
        <v>0</v>
      </c>
      <c r="I296" s="262">
        <v>0</v>
      </c>
      <c r="J296" s="262">
        <v>0</v>
      </c>
      <c r="K296" s="262">
        <v>24760.91</v>
      </c>
      <c r="L296" s="262">
        <v>0</v>
      </c>
      <c r="M296" s="262">
        <v>0</v>
      </c>
      <c r="N296" s="262">
        <v>0</v>
      </c>
      <c r="O296" s="262">
        <v>12262</v>
      </c>
      <c r="P296" s="262">
        <v>1855.27</v>
      </c>
      <c r="Q296" s="262">
        <v>0</v>
      </c>
      <c r="R296" s="262">
        <v>9883.26</v>
      </c>
      <c r="S296" s="261">
        <v>48761.44</v>
      </c>
      <c r="T296" s="261">
        <v>0</v>
      </c>
      <c r="U296" s="261">
        <f t="shared" si="10"/>
        <v>26059108.25</v>
      </c>
      <c r="V296" s="235"/>
    </row>
    <row r="297" spans="1:22" s="237" customFormat="1" ht="12.75" hidden="1" outlineLevel="1">
      <c r="A297" s="235" t="s">
        <v>2515</v>
      </c>
      <c r="B297" s="236"/>
      <c r="C297" s="236" t="s">
        <v>2104</v>
      </c>
      <c r="D297" s="236" t="s">
        <v>2105</v>
      </c>
      <c r="E297" s="261">
        <v>533183.3</v>
      </c>
      <c r="F297" s="261">
        <v>339676.49</v>
      </c>
      <c r="G297" s="261"/>
      <c r="H297" s="262">
        <v>0</v>
      </c>
      <c r="I297" s="262">
        <v>0</v>
      </c>
      <c r="J297" s="262">
        <v>0</v>
      </c>
      <c r="K297" s="262">
        <v>0</v>
      </c>
      <c r="L297" s="262">
        <v>0</v>
      </c>
      <c r="M297" s="262">
        <v>0</v>
      </c>
      <c r="N297" s="262">
        <v>0</v>
      </c>
      <c r="O297" s="262">
        <v>0</v>
      </c>
      <c r="P297" s="262">
        <v>0</v>
      </c>
      <c r="Q297" s="262">
        <v>0</v>
      </c>
      <c r="R297" s="262">
        <v>0</v>
      </c>
      <c r="S297" s="261">
        <v>0</v>
      </c>
      <c r="T297" s="261">
        <v>0</v>
      </c>
      <c r="U297" s="261">
        <f t="shared" si="10"/>
        <v>872859.79</v>
      </c>
      <c r="V297" s="235"/>
    </row>
    <row r="298" spans="1:22" s="237" customFormat="1" ht="12.75" hidden="1" outlineLevel="1">
      <c r="A298" s="235" t="s">
        <v>2516</v>
      </c>
      <c r="B298" s="236"/>
      <c r="C298" s="236" t="s">
        <v>2106</v>
      </c>
      <c r="D298" s="236" t="s">
        <v>2107</v>
      </c>
      <c r="E298" s="261">
        <v>-510540</v>
      </c>
      <c r="F298" s="261">
        <v>0</v>
      </c>
      <c r="G298" s="261"/>
      <c r="H298" s="262">
        <v>0</v>
      </c>
      <c r="I298" s="262">
        <v>0</v>
      </c>
      <c r="J298" s="262">
        <v>0</v>
      </c>
      <c r="K298" s="262">
        <v>0</v>
      </c>
      <c r="L298" s="262">
        <v>0</v>
      </c>
      <c r="M298" s="262">
        <v>0</v>
      </c>
      <c r="N298" s="262">
        <v>0</v>
      </c>
      <c r="O298" s="262">
        <v>0</v>
      </c>
      <c r="P298" s="262">
        <v>0</v>
      </c>
      <c r="Q298" s="262">
        <v>0</v>
      </c>
      <c r="R298" s="262">
        <v>0</v>
      </c>
      <c r="S298" s="261">
        <v>0</v>
      </c>
      <c r="T298" s="261">
        <v>0</v>
      </c>
      <c r="U298" s="261">
        <f t="shared" si="10"/>
        <v>-510540</v>
      </c>
      <c r="V298" s="235"/>
    </row>
    <row r="299" spans="1:22" s="237" customFormat="1" ht="12.75" hidden="1" outlineLevel="1">
      <c r="A299" s="235" t="s">
        <v>2517</v>
      </c>
      <c r="B299" s="236"/>
      <c r="C299" s="236" t="s">
        <v>2108</v>
      </c>
      <c r="D299" s="236" t="s">
        <v>2109</v>
      </c>
      <c r="E299" s="261">
        <v>411602.7</v>
      </c>
      <c r="F299" s="261">
        <v>0</v>
      </c>
      <c r="G299" s="261"/>
      <c r="H299" s="262">
        <v>0</v>
      </c>
      <c r="I299" s="262">
        <v>15000</v>
      </c>
      <c r="J299" s="262">
        <v>0</v>
      </c>
      <c r="K299" s="262">
        <v>0</v>
      </c>
      <c r="L299" s="262">
        <v>0</v>
      </c>
      <c r="M299" s="262">
        <v>-32059.15</v>
      </c>
      <c r="N299" s="262">
        <v>0</v>
      </c>
      <c r="O299" s="262">
        <v>0</v>
      </c>
      <c r="P299" s="262">
        <v>-14898.76</v>
      </c>
      <c r="Q299" s="262">
        <v>0</v>
      </c>
      <c r="R299" s="262">
        <v>10000</v>
      </c>
      <c r="S299" s="261">
        <v>-21957.91</v>
      </c>
      <c r="T299" s="261">
        <v>0</v>
      </c>
      <c r="U299" s="261">
        <f t="shared" si="10"/>
        <v>389644.79000000004</v>
      </c>
      <c r="V299" s="235"/>
    </row>
    <row r="300" spans="1:22" s="237" customFormat="1" ht="12.75" hidden="1" outlineLevel="1">
      <c r="A300" s="235" t="s">
        <v>2518</v>
      </c>
      <c r="B300" s="236"/>
      <c r="C300" s="236" t="s">
        <v>2110</v>
      </c>
      <c r="D300" s="236" t="s">
        <v>2111</v>
      </c>
      <c r="E300" s="261">
        <v>1107.53</v>
      </c>
      <c r="F300" s="261">
        <v>0</v>
      </c>
      <c r="G300" s="261"/>
      <c r="H300" s="262">
        <v>0</v>
      </c>
      <c r="I300" s="262">
        <v>0</v>
      </c>
      <c r="J300" s="262">
        <v>0</v>
      </c>
      <c r="K300" s="262">
        <v>0</v>
      </c>
      <c r="L300" s="262">
        <v>0</v>
      </c>
      <c r="M300" s="262">
        <v>0</v>
      </c>
      <c r="N300" s="262">
        <v>0</v>
      </c>
      <c r="O300" s="262">
        <v>0</v>
      </c>
      <c r="P300" s="262">
        <v>0</v>
      </c>
      <c r="Q300" s="262">
        <v>0</v>
      </c>
      <c r="R300" s="262">
        <v>0</v>
      </c>
      <c r="S300" s="261">
        <v>0</v>
      </c>
      <c r="T300" s="261">
        <v>0</v>
      </c>
      <c r="U300" s="261">
        <f t="shared" si="10"/>
        <v>1107.53</v>
      </c>
      <c r="V300" s="235"/>
    </row>
    <row r="301" spans="1:22" s="237" customFormat="1" ht="12.75" hidden="1" outlineLevel="1">
      <c r="A301" s="235" t="s">
        <v>2520</v>
      </c>
      <c r="B301" s="236"/>
      <c r="C301" s="236" t="s">
        <v>2114</v>
      </c>
      <c r="D301" s="236" t="s">
        <v>2115</v>
      </c>
      <c r="E301" s="261">
        <v>31002796.46</v>
      </c>
      <c r="F301" s="261">
        <v>185897.86</v>
      </c>
      <c r="G301" s="261"/>
      <c r="H301" s="262">
        <v>0</v>
      </c>
      <c r="I301" s="262">
        <v>0</v>
      </c>
      <c r="J301" s="262">
        <v>0</v>
      </c>
      <c r="K301" s="262">
        <v>0</v>
      </c>
      <c r="L301" s="262">
        <v>50633.13</v>
      </c>
      <c r="M301" s="262">
        <v>0</v>
      </c>
      <c r="N301" s="262">
        <v>16557.56</v>
      </c>
      <c r="O301" s="262">
        <v>9237.36</v>
      </c>
      <c r="P301" s="262">
        <v>0</v>
      </c>
      <c r="Q301" s="262">
        <v>382100</v>
      </c>
      <c r="R301" s="262">
        <v>15198.2</v>
      </c>
      <c r="S301" s="261">
        <v>473726.25</v>
      </c>
      <c r="T301" s="261">
        <v>0</v>
      </c>
      <c r="U301" s="261">
        <f t="shared" si="10"/>
        <v>31662420.57</v>
      </c>
      <c r="V301" s="235"/>
    </row>
    <row r="302" spans="1:22" s="237" customFormat="1" ht="12.75" hidden="1" outlineLevel="1">
      <c r="A302" s="235" t="s">
        <v>2521</v>
      </c>
      <c r="B302" s="236"/>
      <c r="C302" s="236" t="s">
        <v>2116</v>
      </c>
      <c r="D302" s="236" t="s">
        <v>2117</v>
      </c>
      <c r="E302" s="261">
        <v>0</v>
      </c>
      <c r="F302" s="261">
        <v>8762.45</v>
      </c>
      <c r="G302" s="261"/>
      <c r="H302" s="262">
        <v>0</v>
      </c>
      <c r="I302" s="262">
        <v>0</v>
      </c>
      <c r="J302" s="262">
        <v>0</v>
      </c>
      <c r="K302" s="262">
        <v>0</v>
      </c>
      <c r="L302" s="262">
        <v>0</v>
      </c>
      <c r="M302" s="262">
        <v>0</v>
      </c>
      <c r="N302" s="262">
        <v>0</v>
      </c>
      <c r="O302" s="262">
        <v>0</v>
      </c>
      <c r="P302" s="262">
        <v>0</v>
      </c>
      <c r="Q302" s="262">
        <v>0</v>
      </c>
      <c r="R302" s="262">
        <v>0</v>
      </c>
      <c r="S302" s="261">
        <v>0</v>
      </c>
      <c r="T302" s="261">
        <v>0</v>
      </c>
      <c r="U302" s="261">
        <f t="shared" si="10"/>
        <v>8762.45</v>
      </c>
      <c r="V302" s="235"/>
    </row>
    <row r="303" spans="1:22" ht="12.75" customHeight="1" collapsed="1">
      <c r="A303" s="264" t="s">
        <v>141</v>
      </c>
      <c r="B303" s="204"/>
      <c r="C303" s="205" t="s">
        <v>1269</v>
      </c>
      <c r="D303" s="206"/>
      <c r="E303" s="101">
        <v>18492731.24999997</v>
      </c>
      <c r="F303" s="101">
        <v>2064289.68</v>
      </c>
      <c r="G303" s="101">
        <v>10733575.43</v>
      </c>
      <c r="H303" s="265">
        <v>-54089.91</v>
      </c>
      <c r="I303" s="265">
        <v>-462385.15</v>
      </c>
      <c r="J303" s="265">
        <v>-217877.37</v>
      </c>
      <c r="K303" s="265">
        <v>16480.64</v>
      </c>
      <c r="L303" s="265">
        <v>-108618.66</v>
      </c>
      <c r="M303" s="265">
        <v>-53522.73</v>
      </c>
      <c r="N303" s="265">
        <v>-37571.44</v>
      </c>
      <c r="O303" s="265">
        <v>-668535.05</v>
      </c>
      <c r="P303" s="265">
        <v>183.51</v>
      </c>
      <c r="Q303" s="265">
        <v>-227658.27</v>
      </c>
      <c r="R303" s="265">
        <v>-1075896.14</v>
      </c>
      <c r="S303" s="101">
        <v>-2889490.57</v>
      </c>
      <c r="T303" s="101">
        <v>0</v>
      </c>
      <c r="U303" s="101">
        <f t="shared" si="10"/>
        <v>28401105.78999997</v>
      </c>
      <c r="V303" s="264"/>
    </row>
    <row r="304" spans="1:22" s="237" customFormat="1" ht="12.75" hidden="1" outlineLevel="1">
      <c r="A304" s="235" t="s">
        <v>2526</v>
      </c>
      <c r="B304" s="236"/>
      <c r="C304" s="236" t="s">
        <v>2124</v>
      </c>
      <c r="D304" s="236" t="s">
        <v>2125</v>
      </c>
      <c r="E304" s="261">
        <v>3462000</v>
      </c>
      <c r="F304" s="261">
        <v>0</v>
      </c>
      <c r="G304" s="261"/>
      <c r="H304" s="262">
        <v>0</v>
      </c>
      <c r="I304" s="262">
        <v>0</v>
      </c>
      <c r="J304" s="262">
        <v>0</v>
      </c>
      <c r="K304" s="262">
        <v>0</v>
      </c>
      <c r="L304" s="262">
        <v>0</v>
      </c>
      <c r="M304" s="262">
        <v>0</v>
      </c>
      <c r="N304" s="262">
        <v>0</v>
      </c>
      <c r="O304" s="262">
        <v>0</v>
      </c>
      <c r="P304" s="262">
        <v>0</v>
      </c>
      <c r="Q304" s="262">
        <v>0</v>
      </c>
      <c r="R304" s="262">
        <v>0</v>
      </c>
      <c r="S304" s="261">
        <v>0</v>
      </c>
      <c r="T304" s="261">
        <v>0</v>
      </c>
      <c r="U304" s="261">
        <f t="shared" si="10"/>
        <v>3462000</v>
      </c>
      <c r="V304" s="235"/>
    </row>
    <row r="305" spans="1:22" ht="12.75" customHeight="1" collapsed="1">
      <c r="A305" s="205" t="s">
        <v>2527</v>
      </c>
      <c r="B305" s="204"/>
      <c r="C305" s="205" t="s">
        <v>1270</v>
      </c>
      <c r="D305" s="206"/>
      <c r="E305" s="101">
        <v>3462000</v>
      </c>
      <c r="F305" s="101">
        <v>0</v>
      </c>
      <c r="G305" s="101">
        <v>0</v>
      </c>
      <c r="H305" s="266">
        <v>0</v>
      </c>
      <c r="I305" s="266">
        <v>0</v>
      </c>
      <c r="J305" s="266">
        <v>0</v>
      </c>
      <c r="K305" s="266">
        <v>0</v>
      </c>
      <c r="L305" s="266">
        <v>0</v>
      </c>
      <c r="M305" s="266">
        <v>0</v>
      </c>
      <c r="N305" s="266">
        <v>0</v>
      </c>
      <c r="O305" s="266">
        <v>0</v>
      </c>
      <c r="P305" s="266">
        <v>0</v>
      </c>
      <c r="Q305" s="266">
        <v>0</v>
      </c>
      <c r="R305" s="266">
        <v>0</v>
      </c>
      <c r="S305" s="101">
        <v>0</v>
      </c>
      <c r="T305" s="101">
        <v>0</v>
      </c>
      <c r="U305" s="101">
        <f t="shared" si="10"/>
        <v>3462000</v>
      </c>
      <c r="V305" s="205"/>
    </row>
    <row r="306" spans="1:22" s="237" customFormat="1" ht="12.75" hidden="1" outlineLevel="1">
      <c r="A306" s="235" t="s">
        <v>2533</v>
      </c>
      <c r="B306" s="236"/>
      <c r="C306" s="236" t="s">
        <v>2136</v>
      </c>
      <c r="D306" s="236" t="s">
        <v>2137</v>
      </c>
      <c r="E306" s="261">
        <v>866137.33</v>
      </c>
      <c r="F306" s="261">
        <v>0</v>
      </c>
      <c r="G306" s="261"/>
      <c r="H306" s="262">
        <v>0</v>
      </c>
      <c r="I306" s="262">
        <v>0</v>
      </c>
      <c r="J306" s="262">
        <v>0</v>
      </c>
      <c r="K306" s="262">
        <v>0</v>
      </c>
      <c r="L306" s="262">
        <v>-8338.39</v>
      </c>
      <c r="M306" s="262">
        <v>0</v>
      </c>
      <c r="N306" s="262">
        <v>0</v>
      </c>
      <c r="O306" s="262">
        <v>0</v>
      </c>
      <c r="P306" s="262">
        <v>0</v>
      </c>
      <c r="Q306" s="262">
        <v>11797.05</v>
      </c>
      <c r="R306" s="262">
        <v>0</v>
      </c>
      <c r="S306" s="261">
        <v>3458.66</v>
      </c>
      <c r="T306" s="261">
        <v>0</v>
      </c>
      <c r="U306" s="261">
        <f t="shared" si="10"/>
        <v>869595.99</v>
      </c>
      <c r="V306" s="235"/>
    </row>
    <row r="307" spans="1:22" s="237" customFormat="1" ht="12.75" hidden="1" outlineLevel="1">
      <c r="A307" s="235" t="s">
        <v>2534</v>
      </c>
      <c r="B307" s="236"/>
      <c r="C307" s="236" t="s">
        <v>2138</v>
      </c>
      <c r="D307" s="236" t="s">
        <v>2139</v>
      </c>
      <c r="E307" s="261">
        <v>24568.04</v>
      </c>
      <c r="F307" s="261">
        <v>0</v>
      </c>
      <c r="G307" s="261"/>
      <c r="H307" s="262">
        <v>0</v>
      </c>
      <c r="I307" s="262">
        <v>0</v>
      </c>
      <c r="J307" s="262">
        <v>0</v>
      </c>
      <c r="K307" s="262">
        <v>0</v>
      </c>
      <c r="L307" s="262">
        <v>0</v>
      </c>
      <c r="M307" s="262">
        <v>0</v>
      </c>
      <c r="N307" s="262">
        <v>0</v>
      </c>
      <c r="O307" s="262">
        <v>0</v>
      </c>
      <c r="P307" s="262">
        <v>0</v>
      </c>
      <c r="Q307" s="262">
        <v>0</v>
      </c>
      <c r="R307" s="262">
        <v>0</v>
      </c>
      <c r="S307" s="261">
        <v>0</v>
      </c>
      <c r="T307" s="261">
        <v>0</v>
      </c>
      <c r="U307" s="261">
        <f t="shared" si="10"/>
        <v>24568.04</v>
      </c>
      <c r="V307" s="235"/>
    </row>
    <row r="308" spans="1:22" s="237" customFormat="1" ht="12.75" hidden="1" outlineLevel="1">
      <c r="A308" s="235" t="s">
        <v>2535</v>
      </c>
      <c r="B308" s="236"/>
      <c r="C308" s="236" t="s">
        <v>2140</v>
      </c>
      <c r="D308" s="236" t="s">
        <v>2141</v>
      </c>
      <c r="E308" s="261">
        <v>5144.95</v>
      </c>
      <c r="F308" s="261">
        <v>0</v>
      </c>
      <c r="G308" s="261"/>
      <c r="H308" s="262">
        <v>0</v>
      </c>
      <c r="I308" s="262">
        <v>0</v>
      </c>
      <c r="J308" s="262">
        <v>0</v>
      </c>
      <c r="K308" s="262">
        <v>0</v>
      </c>
      <c r="L308" s="262">
        <v>0</v>
      </c>
      <c r="M308" s="262">
        <v>0</v>
      </c>
      <c r="N308" s="262">
        <v>0</v>
      </c>
      <c r="O308" s="262">
        <v>0</v>
      </c>
      <c r="P308" s="262">
        <v>0</v>
      </c>
      <c r="Q308" s="262">
        <v>0</v>
      </c>
      <c r="R308" s="262">
        <v>0</v>
      </c>
      <c r="S308" s="261">
        <v>0</v>
      </c>
      <c r="T308" s="261">
        <v>0</v>
      </c>
      <c r="U308" s="261">
        <f t="shared" si="10"/>
        <v>5144.95</v>
      </c>
      <c r="V308" s="235"/>
    </row>
    <row r="309" spans="1:22" s="237" customFormat="1" ht="12.75" hidden="1" outlineLevel="1">
      <c r="A309" s="235" t="s">
        <v>2536</v>
      </c>
      <c r="B309" s="236"/>
      <c r="C309" s="236" t="s">
        <v>2142</v>
      </c>
      <c r="D309" s="236" t="s">
        <v>2143</v>
      </c>
      <c r="E309" s="261">
        <v>6070</v>
      </c>
      <c r="F309" s="261">
        <v>0</v>
      </c>
      <c r="G309" s="261"/>
      <c r="H309" s="262">
        <v>0</v>
      </c>
      <c r="I309" s="262">
        <v>0</v>
      </c>
      <c r="J309" s="262">
        <v>0</v>
      </c>
      <c r="K309" s="262">
        <v>0</v>
      </c>
      <c r="L309" s="262">
        <v>0</v>
      </c>
      <c r="M309" s="262">
        <v>0</v>
      </c>
      <c r="N309" s="262">
        <v>0</v>
      </c>
      <c r="O309" s="262">
        <v>0</v>
      </c>
      <c r="P309" s="262">
        <v>0</v>
      </c>
      <c r="Q309" s="262">
        <v>0</v>
      </c>
      <c r="R309" s="262">
        <v>0</v>
      </c>
      <c r="S309" s="261">
        <v>0</v>
      </c>
      <c r="T309" s="261">
        <v>0</v>
      </c>
      <c r="U309" s="261">
        <f t="shared" si="10"/>
        <v>6070</v>
      </c>
      <c r="V309" s="235"/>
    </row>
    <row r="310" spans="1:22" s="237" customFormat="1" ht="12.75" hidden="1" outlineLevel="1">
      <c r="A310" s="235" t="s">
        <v>2537</v>
      </c>
      <c r="B310" s="236"/>
      <c r="C310" s="236" t="s">
        <v>2144</v>
      </c>
      <c r="D310" s="236" t="s">
        <v>2145</v>
      </c>
      <c r="E310" s="261">
        <v>207051.56</v>
      </c>
      <c r="F310" s="261">
        <v>0</v>
      </c>
      <c r="G310" s="261"/>
      <c r="H310" s="262">
        <v>0</v>
      </c>
      <c r="I310" s="262">
        <v>0</v>
      </c>
      <c r="J310" s="262">
        <v>17132</v>
      </c>
      <c r="K310" s="262">
        <v>0</v>
      </c>
      <c r="L310" s="262">
        <v>0</v>
      </c>
      <c r="M310" s="262">
        <v>0</v>
      </c>
      <c r="N310" s="262">
        <v>0</v>
      </c>
      <c r="O310" s="262">
        <v>9812.5</v>
      </c>
      <c r="P310" s="262">
        <v>0</v>
      </c>
      <c r="Q310" s="262">
        <v>0</v>
      </c>
      <c r="R310" s="262">
        <v>15599</v>
      </c>
      <c r="S310" s="261">
        <v>42543.5</v>
      </c>
      <c r="T310" s="261">
        <v>0</v>
      </c>
      <c r="U310" s="261">
        <f t="shared" si="10"/>
        <v>249595.06</v>
      </c>
      <c r="V310" s="235"/>
    </row>
    <row r="311" spans="1:22" s="237" customFormat="1" ht="12.75" hidden="1" outlineLevel="1">
      <c r="A311" s="235" t="s">
        <v>2538</v>
      </c>
      <c r="B311" s="236"/>
      <c r="C311" s="236" t="s">
        <v>2146</v>
      </c>
      <c r="D311" s="236" t="s">
        <v>2147</v>
      </c>
      <c r="E311" s="261">
        <v>57020</v>
      </c>
      <c r="F311" s="261">
        <v>0</v>
      </c>
      <c r="G311" s="261"/>
      <c r="H311" s="262">
        <v>0</v>
      </c>
      <c r="I311" s="262">
        <v>0</v>
      </c>
      <c r="J311" s="262">
        <v>0</v>
      </c>
      <c r="K311" s="262">
        <v>0</v>
      </c>
      <c r="L311" s="262">
        <v>0</v>
      </c>
      <c r="M311" s="262">
        <v>0</v>
      </c>
      <c r="N311" s="262">
        <v>0</v>
      </c>
      <c r="O311" s="262">
        <v>0</v>
      </c>
      <c r="P311" s="262">
        <v>0</v>
      </c>
      <c r="Q311" s="262">
        <v>0</v>
      </c>
      <c r="R311" s="262">
        <v>0</v>
      </c>
      <c r="S311" s="261">
        <v>0</v>
      </c>
      <c r="T311" s="261">
        <v>0</v>
      </c>
      <c r="U311" s="261">
        <f t="shared" si="10"/>
        <v>57020</v>
      </c>
      <c r="V311" s="235"/>
    </row>
    <row r="312" spans="1:22" s="237" customFormat="1" ht="12.75" hidden="1" outlineLevel="1">
      <c r="A312" s="235" t="s">
        <v>2540</v>
      </c>
      <c r="B312" s="236"/>
      <c r="C312" s="236" t="s">
        <v>2150</v>
      </c>
      <c r="D312" s="236" t="s">
        <v>2151</v>
      </c>
      <c r="E312" s="261">
        <v>1515195.56</v>
      </c>
      <c r="F312" s="261">
        <v>0</v>
      </c>
      <c r="G312" s="261"/>
      <c r="H312" s="262">
        <v>0</v>
      </c>
      <c r="I312" s="262">
        <v>0</v>
      </c>
      <c r="J312" s="262">
        <v>0</v>
      </c>
      <c r="K312" s="262">
        <v>0</v>
      </c>
      <c r="L312" s="262">
        <v>0</v>
      </c>
      <c r="M312" s="262">
        <v>0</v>
      </c>
      <c r="N312" s="262">
        <v>0</v>
      </c>
      <c r="O312" s="262">
        <v>0</v>
      </c>
      <c r="P312" s="262">
        <v>0</v>
      </c>
      <c r="Q312" s="262">
        <v>0</v>
      </c>
      <c r="R312" s="262">
        <v>0</v>
      </c>
      <c r="S312" s="261">
        <v>0</v>
      </c>
      <c r="T312" s="261">
        <v>0</v>
      </c>
      <c r="U312" s="261">
        <f t="shared" si="10"/>
        <v>1515195.56</v>
      </c>
      <c r="V312" s="235"/>
    </row>
    <row r="313" spans="1:22" s="237" customFormat="1" ht="12.75" hidden="1" outlineLevel="1">
      <c r="A313" s="235" t="s">
        <v>2542</v>
      </c>
      <c r="B313" s="236"/>
      <c r="C313" s="236" t="s">
        <v>2154</v>
      </c>
      <c r="D313" s="236" t="s">
        <v>2155</v>
      </c>
      <c r="E313" s="261">
        <v>27819.02</v>
      </c>
      <c r="F313" s="261">
        <v>0</v>
      </c>
      <c r="G313" s="261"/>
      <c r="H313" s="262">
        <v>0</v>
      </c>
      <c r="I313" s="262">
        <v>0</v>
      </c>
      <c r="J313" s="262">
        <v>0</v>
      </c>
      <c r="K313" s="262">
        <v>0</v>
      </c>
      <c r="L313" s="262">
        <v>0</v>
      </c>
      <c r="M313" s="262">
        <v>0</v>
      </c>
      <c r="N313" s="262">
        <v>0</v>
      </c>
      <c r="O313" s="262">
        <v>0</v>
      </c>
      <c r="P313" s="262">
        <v>0</v>
      </c>
      <c r="Q313" s="262">
        <v>0</v>
      </c>
      <c r="R313" s="262">
        <v>0</v>
      </c>
      <c r="S313" s="261">
        <v>0</v>
      </c>
      <c r="T313" s="261">
        <v>0</v>
      </c>
      <c r="U313" s="261">
        <f t="shared" si="10"/>
        <v>27819.02</v>
      </c>
      <c r="V313" s="235"/>
    </row>
    <row r="314" spans="1:22" s="237" customFormat="1" ht="12.75" hidden="1" outlineLevel="1">
      <c r="A314" s="235" t="s">
        <v>2546</v>
      </c>
      <c r="B314" s="236"/>
      <c r="C314" s="236" t="s">
        <v>2161</v>
      </c>
      <c r="D314" s="236" t="s">
        <v>2162</v>
      </c>
      <c r="E314" s="261">
        <v>33828.75</v>
      </c>
      <c r="F314" s="261">
        <v>0</v>
      </c>
      <c r="G314" s="261"/>
      <c r="H314" s="262">
        <v>0</v>
      </c>
      <c r="I314" s="262">
        <v>0</v>
      </c>
      <c r="J314" s="262">
        <v>0</v>
      </c>
      <c r="K314" s="262">
        <v>0</v>
      </c>
      <c r="L314" s="262">
        <v>0</v>
      </c>
      <c r="M314" s="262">
        <v>0</v>
      </c>
      <c r="N314" s="262">
        <v>0</v>
      </c>
      <c r="O314" s="262">
        <v>0</v>
      </c>
      <c r="P314" s="262">
        <v>0</v>
      </c>
      <c r="Q314" s="262">
        <v>0</v>
      </c>
      <c r="R314" s="262">
        <v>0</v>
      </c>
      <c r="S314" s="261">
        <v>0</v>
      </c>
      <c r="T314" s="261">
        <v>0</v>
      </c>
      <c r="U314" s="261">
        <f t="shared" si="10"/>
        <v>33828.75</v>
      </c>
      <c r="V314" s="235"/>
    </row>
    <row r="315" spans="1:22" ht="12.75" customHeight="1" collapsed="1">
      <c r="A315" s="205" t="s">
        <v>2549</v>
      </c>
      <c r="B315" s="204"/>
      <c r="C315" s="205" t="s">
        <v>2167</v>
      </c>
      <c r="D315" s="206"/>
      <c r="E315" s="101">
        <v>2742835.21</v>
      </c>
      <c r="F315" s="101">
        <v>0</v>
      </c>
      <c r="G315" s="101">
        <v>43231.16</v>
      </c>
      <c r="H315" s="266">
        <v>0</v>
      </c>
      <c r="I315" s="266">
        <v>0</v>
      </c>
      <c r="J315" s="266">
        <v>17132</v>
      </c>
      <c r="K315" s="266">
        <v>0</v>
      </c>
      <c r="L315" s="266">
        <v>-8338.39</v>
      </c>
      <c r="M315" s="266">
        <v>0</v>
      </c>
      <c r="N315" s="266">
        <v>0</v>
      </c>
      <c r="O315" s="266">
        <v>9812.5</v>
      </c>
      <c r="P315" s="266">
        <v>0</v>
      </c>
      <c r="Q315" s="266">
        <v>11797.05</v>
      </c>
      <c r="R315" s="266">
        <v>15599</v>
      </c>
      <c r="S315" s="101">
        <v>46002.16</v>
      </c>
      <c r="T315" s="101">
        <v>0</v>
      </c>
      <c r="U315" s="101">
        <f>E315+F315+G315+S315+T315</f>
        <v>2832068.5300000003</v>
      </c>
      <c r="V315" s="205"/>
    </row>
    <row r="316" spans="1:22" ht="12.75" customHeight="1">
      <c r="A316" s="205" t="s">
        <v>2553</v>
      </c>
      <c r="B316" s="204"/>
      <c r="C316" s="205" t="s">
        <v>1271</v>
      </c>
      <c r="D316" s="206"/>
      <c r="E316" s="101">
        <v>0</v>
      </c>
      <c r="F316" s="101">
        <v>0</v>
      </c>
      <c r="G316" s="101">
        <v>0</v>
      </c>
      <c r="H316" s="266">
        <v>0</v>
      </c>
      <c r="I316" s="266">
        <v>0</v>
      </c>
      <c r="J316" s="266">
        <v>0</v>
      </c>
      <c r="K316" s="266">
        <v>0</v>
      </c>
      <c r="L316" s="266">
        <v>0</v>
      </c>
      <c r="M316" s="266">
        <v>0</v>
      </c>
      <c r="N316" s="266">
        <v>0</v>
      </c>
      <c r="O316" s="266">
        <v>0</v>
      </c>
      <c r="P316" s="266">
        <v>0</v>
      </c>
      <c r="Q316" s="266">
        <v>0</v>
      </c>
      <c r="R316" s="266">
        <v>0</v>
      </c>
      <c r="S316" s="101">
        <v>0</v>
      </c>
      <c r="T316" s="101">
        <v>0</v>
      </c>
      <c r="U316" s="101">
        <f>E316+F316+G316+S316+T316</f>
        <v>0</v>
      </c>
      <c r="V316" s="205"/>
    </row>
    <row r="317" spans="1:22" ht="12.75" customHeight="1">
      <c r="A317" s="225" t="s">
        <v>1198</v>
      </c>
      <c r="B317" s="208"/>
      <c r="C317" s="201" t="s">
        <v>1272</v>
      </c>
      <c r="D317" s="64"/>
      <c r="E317" s="103">
        <f>E120+E136+E303+E305+E316+E315</f>
        <v>97713214.74999996</v>
      </c>
      <c r="F317" s="103">
        <f>F120+F136+F303+F305+F316+F315</f>
        <v>5793554.42</v>
      </c>
      <c r="G317" s="103">
        <f>G120+G136+G303+G305+G316+G315</f>
        <v>14218040.92</v>
      </c>
      <c r="H317" s="267">
        <f aca="true" t="shared" si="11" ref="H317:R317">H120+H136+H303+H305+H316+H315</f>
        <v>-6550.320000000007</v>
      </c>
      <c r="I317" s="267">
        <f t="shared" si="11"/>
        <v>244396.80000000005</v>
      </c>
      <c r="J317" s="267">
        <f t="shared" si="11"/>
        <v>547.0100000000093</v>
      </c>
      <c r="K317" s="267">
        <f t="shared" si="11"/>
        <v>16480.64</v>
      </c>
      <c r="L317" s="267">
        <f t="shared" si="11"/>
        <v>-37717.44000000002</v>
      </c>
      <c r="M317" s="267">
        <f t="shared" si="11"/>
        <v>-21638.750000000004</v>
      </c>
      <c r="N317" s="267">
        <f t="shared" si="11"/>
        <v>1304.5</v>
      </c>
      <c r="O317" s="267">
        <f t="shared" si="11"/>
        <v>44902.630000000005</v>
      </c>
      <c r="P317" s="267">
        <f t="shared" si="11"/>
        <v>1855.27</v>
      </c>
      <c r="Q317" s="267">
        <f t="shared" si="11"/>
        <v>98658.74999999999</v>
      </c>
      <c r="R317" s="267">
        <f t="shared" si="11"/>
        <v>113430.78000000003</v>
      </c>
      <c r="S317" s="103">
        <f>S120+S136+S303+S305+S316+S315</f>
        <v>455669.87000000046</v>
      </c>
      <c r="T317" s="103">
        <f>T120+T136+T303+T305+T316+T315</f>
        <v>0</v>
      </c>
      <c r="U317" s="103">
        <f>U120+U136+U303+U305+U316+U315</f>
        <v>118180479.95999995</v>
      </c>
      <c r="V317" s="223"/>
    </row>
    <row r="318" spans="2:21" ht="12.75" customHeight="1">
      <c r="B318" s="208"/>
      <c r="C318" s="209"/>
      <c r="D318" s="73"/>
      <c r="E318" s="101"/>
      <c r="F318" s="101"/>
      <c r="G318" s="101"/>
      <c r="H318" s="211"/>
      <c r="I318" s="211"/>
      <c r="J318" s="211"/>
      <c r="K318" s="211"/>
      <c r="L318" s="211"/>
      <c r="M318" s="211"/>
      <c r="N318" s="211"/>
      <c r="O318" s="211"/>
      <c r="P318" s="211"/>
      <c r="Q318" s="211"/>
      <c r="R318" s="211"/>
      <c r="S318" s="101"/>
      <c r="T318" s="101"/>
      <c r="U318" s="101"/>
    </row>
    <row r="319" spans="1:22" ht="12.75" customHeight="1">
      <c r="A319" s="223"/>
      <c r="B319" s="208" t="s">
        <v>2174</v>
      </c>
      <c r="C319" s="209"/>
      <c r="D319" s="73"/>
      <c r="E319" s="101"/>
      <c r="F319" s="101"/>
      <c r="G319" s="101"/>
      <c r="H319" s="268"/>
      <c r="I319" s="268"/>
      <c r="J319" s="268"/>
      <c r="K319" s="268"/>
      <c r="L319" s="268"/>
      <c r="M319" s="268"/>
      <c r="N319" s="268"/>
      <c r="O319" s="268"/>
      <c r="P319" s="268"/>
      <c r="Q319" s="268"/>
      <c r="R319" s="268"/>
      <c r="S319" s="101"/>
      <c r="T319" s="101"/>
      <c r="U319" s="101"/>
      <c r="V319" s="223"/>
    </row>
    <row r="320" spans="1:22" ht="12.75" customHeight="1">
      <c r="A320" s="225" t="s">
        <v>1198</v>
      </c>
      <c r="B320" s="208" t="s">
        <v>142</v>
      </c>
      <c r="C320" s="209"/>
      <c r="D320" s="73"/>
      <c r="E320" s="103">
        <f>E104-E317</f>
        <v>-40687744.22999996</v>
      </c>
      <c r="F320" s="103">
        <f>F104-F317</f>
        <v>-318068.99000000115</v>
      </c>
      <c r="G320" s="103">
        <f>G104-G317</f>
        <v>7800842.540000001</v>
      </c>
      <c r="H320" s="267">
        <f aca="true" t="shared" si="12" ref="H320:R320">H104-H317</f>
        <v>6550.320000000007</v>
      </c>
      <c r="I320" s="267">
        <f t="shared" si="12"/>
        <v>-243346.80000000005</v>
      </c>
      <c r="J320" s="267">
        <f t="shared" si="12"/>
        <v>-547.0100000000093</v>
      </c>
      <c r="K320" s="267">
        <f t="shared" si="12"/>
        <v>-10605.72</v>
      </c>
      <c r="L320" s="267">
        <f t="shared" si="12"/>
        <v>70175.25000000001</v>
      </c>
      <c r="M320" s="267">
        <f t="shared" si="12"/>
        <v>21638.750000000004</v>
      </c>
      <c r="N320" s="267">
        <f t="shared" si="12"/>
        <v>-1294.5</v>
      </c>
      <c r="O320" s="267">
        <f t="shared" si="12"/>
        <v>81045.11</v>
      </c>
      <c r="P320" s="267">
        <f t="shared" si="12"/>
        <v>-1855.27</v>
      </c>
      <c r="Q320" s="267">
        <f t="shared" si="12"/>
        <v>27174.35000000002</v>
      </c>
      <c r="R320" s="267">
        <f t="shared" si="12"/>
        <v>-43759.94000000003</v>
      </c>
      <c r="S320" s="103">
        <f>S104-S317</f>
        <v>-94825.46000000043</v>
      </c>
      <c r="T320" s="103">
        <f>T104-T317</f>
        <v>0</v>
      </c>
      <c r="U320" s="103">
        <f>U104-U317</f>
        <v>-33299796.139999956</v>
      </c>
      <c r="V320" s="223"/>
    </row>
    <row r="321" spans="2:21" ht="12.75" customHeight="1">
      <c r="B321" s="204"/>
      <c r="C321" s="205"/>
      <c r="D321" s="206"/>
      <c r="E321" s="101"/>
      <c r="F321" s="101"/>
      <c r="G321" s="101"/>
      <c r="H321" s="211"/>
      <c r="I321" s="211"/>
      <c r="J321" s="211"/>
      <c r="K321" s="211"/>
      <c r="L321" s="211"/>
      <c r="M321" s="211"/>
      <c r="N321" s="211"/>
      <c r="O321" s="211"/>
      <c r="P321" s="211"/>
      <c r="Q321" s="211"/>
      <c r="R321" s="211"/>
      <c r="S321" s="101"/>
      <c r="T321" s="101"/>
      <c r="U321" s="101"/>
    </row>
    <row r="322" spans="1:22" ht="12.75" customHeight="1">
      <c r="A322" s="205" t="s">
        <v>143</v>
      </c>
      <c r="B322" s="204"/>
      <c r="C322" s="205" t="s">
        <v>1275</v>
      </c>
      <c r="D322" s="206"/>
      <c r="E322" s="101">
        <v>48324669</v>
      </c>
      <c r="F322" s="101">
        <v>0</v>
      </c>
      <c r="G322" s="101">
        <v>0</v>
      </c>
      <c r="H322" s="266">
        <v>0</v>
      </c>
      <c r="I322" s="266">
        <v>0</v>
      </c>
      <c r="J322" s="266">
        <v>0</v>
      </c>
      <c r="K322" s="266">
        <v>0</v>
      </c>
      <c r="L322" s="266">
        <v>0</v>
      </c>
      <c r="M322" s="266">
        <v>0</v>
      </c>
      <c r="N322" s="266">
        <v>0</v>
      </c>
      <c r="O322" s="266">
        <v>0</v>
      </c>
      <c r="P322" s="266">
        <v>0</v>
      </c>
      <c r="Q322" s="266">
        <v>0</v>
      </c>
      <c r="R322" s="266">
        <v>0</v>
      </c>
      <c r="S322" s="101">
        <v>0</v>
      </c>
      <c r="T322" s="101">
        <v>0</v>
      </c>
      <c r="U322" s="101">
        <f>E322+F322+G322+S322+T322</f>
        <v>48324669</v>
      </c>
      <c r="V322" s="205"/>
    </row>
    <row r="323" spans="2:21" ht="12.75" customHeight="1">
      <c r="B323" s="204"/>
      <c r="C323" s="205"/>
      <c r="D323" s="206"/>
      <c r="E323" s="101"/>
      <c r="F323" s="101"/>
      <c r="G323" s="101"/>
      <c r="H323" s="211"/>
      <c r="I323" s="211"/>
      <c r="J323" s="211"/>
      <c r="K323" s="211"/>
      <c r="L323" s="211"/>
      <c r="M323" s="211"/>
      <c r="N323" s="211"/>
      <c r="O323" s="211"/>
      <c r="P323" s="211"/>
      <c r="Q323" s="211"/>
      <c r="R323" s="211"/>
      <c r="S323" s="101"/>
      <c r="T323" s="101"/>
      <c r="U323" s="101"/>
    </row>
    <row r="324" spans="1:22" ht="12.75" customHeight="1">
      <c r="A324" s="223"/>
      <c r="B324" s="208" t="s">
        <v>2176</v>
      </c>
      <c r="C324" s="209"/>
      <c r="D324" s="206"/>
      <c r="E324" s="101"/>
      <c r="F324" s="101"/>
      <c r="G324" s="101"/>
      <c r="H324" s="268"/>
      <c r="I324" s="268"/>
      <c r="J324" s="268"/>
      <c r="K324" s="268"/>
      <c r="L324" s="268"/>
      <c r="M324" s="268"/>
      <c r="N324" s="268"/>
      <c r="O324" s="268"/>
      <c r="P324" s="268"/>
      <c r="Q324" s="268"/>
      <c r="R324" s="268"/>
      <c r="S324" s="101"/>
      <c r="T324" s="101"/>
      <c r="U324" s="101"/>
      <c r="V324" s="223"/>
    </row>
    <row r="325" spans="1:22" ht="12.75" customHeight="1">
      <c r="A325" s="225" t="s">
        <v>1198</v>
      </c>
      <c r="B325" s="208" t="s">
        <v>144</v>
      </c>
      <c r="C325" s="209"/>
      <c r="D325" s="73"/>
      <c r="E325" s="103">
        <f>E320+E322</f>
        <v>7636924.7700000405</v>
      </c>
      <c r="F325" s="103">
        <f>F320+F322</f>
        <v>-318068.99000000115</v>
      </c>
      <c r="G325" s="103">
        <f>G320+G322</f>
        <v>7800842.540000001</v>
      </c>
      <c r="H325" s="267">
        <f aca="true" t="shared" si="13" ref="H325:R325">H320+H322</f>
        <v>6550.320000000007</v>
      </c>
      <c r="I325" s="267">
        <f t="shared" si="13"/>
        <v>-243346.80000000005</v>
      </c>
      <c r="J325" s="267">
        <f t="shared" si="13"/>
        <v>-547.0100000000093</v>
      </c>
      <c r="K325" s="267">
        <f t="shared" si="13"/>
        <v>-10605.72</v>
      </c>
      <c r="L325" s="267">
        <f t="shared" si="13"/>
        <v>70175.25000000001</v>
      </c>
      <c r="M325" s="267">
        <f t="shared" si="13"/>
        <v>21638.750000000004</v>
      </c>
      <c r="N325" s="267">
        <f t="shared" si="13"/>
        <v>-1294.5</v>
      </c>
      <c r="O325" s="267">
        <f t="shared" si="13"/>
        <v>81045.11</v>
      </c>
      <c r="P325" s="267">
        <f t="shared" si="13"/>
        <v>-1855.27</v>
      </c>
      <c r="Q325" s="267">
        <f t="shared" si="13"/>
        <v>27174.35000000002</v>
      </c>
      <c r="R325" s="267">
        <f t="shared" si="13"/>
        <v>-43759.94000000003</v>
      </c>
      <c r="S325" s="103">
        <f>S320+S322</f>
        <v>-94825.46000000043</v>
      </c>
      <c r="T325" s="103">
        <f>T320+T322</f>
        <v>0</v>
      </c>
      <c r="U325" s="103">
        <f>U320+U322</f>
        <v>15024872.860000044</v>
      </c>
      <c r="V325" s="223"/>
    </row>
    <row r="326" spans="2:21" ht="12.75" customHeight="1">
      <c r="B326" s="204"/>
      <c r="C326" s="205"/>
      <c r="D326" s="206"/>
      <c r="E326" s="101"/>
      <c r="F326" s="101"/>
      <c r="G326" s="101"/>
      <c r="H326" s="211"/>
      <c r="I326" s="211"/>
      <c r="J326" s="211"/>
      <c r="K326" s="211"/>
      <c r="L326" s="211"/>
      <c r="M326" s="211"/>
      <c r="N326" s="211"/>
      <c r="O326" s="211"/>
      <c r="P326" s="211"/>
      <c r="Q326" s="211"/>
      <c r="R326" s="211"/>
      <c r="S326" s="101"/>
      <c r="T326" s="101"/>
      <c r="U326" s="101"/>
    </row>
    <row r="327" spans="1:22" ht="12.75" customHeight="1">
      <c r="A327" s="223"/>
      <c r="B327" s="208" t="s">
        <v>145</v>
      </c>
      <c r="C327" s="209"/>
      <c r="D327" s="73"/>
      <c r="E327" s="101"/>
      <c r="F327" s="101"/>
      <c r="G327" s="101"/>
      <c r="H327" s="268"/>
      <c r="I327" s="268"/>
      <c r="J327" s="268"/>
      <c r="K327" s="268"/>
      <c r="L327" s="268"/>
      <c r="M327" s="268"/>
      <c r="N327" s="268"/>
      <c r="O327" s="268"/>
      <c r="P327" s="268"/>
      <c r="Q327" s="268"/>
      <c r="R327" s="268"/>
      <c r="S327" s="101"/>
      <c r="T327" s="101"/>
      <c r="U327" s="101"/>
      <c r="V327" s="223"/>
    </row>
    <row r="328" spans="1:22" s="237" customFormat="1" ht="12.75" hidden="1" outlineLevel="1">
      <c r="A328" s="235" t="s">
        <v>2554</v>
      </c>
      <c r="B328" s="236"/>
      <c r="C328" s="236" t="s">
        <v>2178</v>
      </c>
      <c r="D328" s="236" t="s">
        <v>2179</v>
      </c>
      <c r="E328" s="261">
        <v>55000</v>
      </c>
      <c r="F328" s="261">
        <v>0</v>
      </c>
      <c r="G328" s="261"/>
      <c r="H328" s="262">
        <v>0</v>
      </c>
      <c r="I328" s="262">
        <v>0</v>
      </c>
      <c r="J328" s="262">
        <v>0</v>
      </c>
      <c r="K328" s="262">
        <v>0</v>
      </c>
      <c r="L328" s="262">
        <v>0</v>
      </c>
      <c r="M328" s="262">
        <v>0</v>
      </c>
      <c r="N328" s="262">
        <v>0</v>
      </c>
      <c r="O328" s="262">
        <v>0</v>
      </c>
      <c r="P328" s="262">
        <v>0</v>
      </c>
      <c r="Q328" s="262">
        <v>0</v>
      </c>
      <c r="R328" s="262">
        <v>0</v>
      </c>
      <c r="S328" s="261">
        <v>0</v>
      </c>
      <c r="T328" s="261">
        <v>0</v>
      </c>
      <c r="U328" s="261">
        <f>E328+F328+G328+S328+T328</f>
        <v>55000</v>
      </c>
      <c r="V328" s="235"/>
    </row>
    <row r="329" spans="1:22" ht="12.75" customHeight="1" collapsed="1">
      <c r="A329" s="205" t="s">
        <v>2555</v>
      </c>
      <c r="B329" s="204"/>
      <c r="C329" s="205" t="s">
        <v>1278</v>
      </c>
      <c r="D329" s="206"/>
      <c r="E329" s="101">
        <v>55000</v>
      </c>
      <c r="F329" s="101">
        <v>0</v>
      </c>
      <c r="G329" s="101">
        <v>0</v>
      </c>
      <c r="H329" s="266">
        <v>0</v>
      </c>
      <c r="I329" s="266">
        <v>0</v>
      </c>
      <c r="J329" s="266">
        <v>0</v>
      </c>
      <c r="K329" s="266">
        <v>0</v>
      </c>
      <c r="L329" s="266">
        <v>0</v>
      </c>
      <c r="M329" s="266">
        <v>0</v>
      </c>
      <c r="N329" s="266">
        <v>0</v>
      </c>
      <c r="O329" s="266">
        <v>0</v>
      </c>
      <c r="P329" s="266">
        <v>0</v>
      </c>
      <c r="Q329" s="266">
        <v>0</v>
      </c>
      <c r="R329" s="266">
        <v>0</v>
      </c>
      <c r="S329" s="101">
        <v>0</v>
      </c>
      <c r="T329" s="101">
        <v>0</v>
      </c>
      <c r="U329" s="101">
        <f aca="true" t="shared" si="14" ref="U329:U335">E329+F329+G329+S329+T329</f>
        <v>55000</v>
      </c>
      <c r="V329" s="205"/>
    </row>
    <row r="330" spans="1:22" s="237" customFormat="1" ht="12.75" hidden="1" outlineLevel="1">
      <c r="A330" s="235" t="s">
        <v>2563</v>
      </c>
      <c r="B330" s="236"/>
      <c r="C330" s="236" t="s">
        <v>2194</v>
      </c>
      <c r="D330" s="236" t="s">
        <v>2195</v>
      </c>
      <c r="E330" s="261">
        <v>32206.26</v>
      </c>
      <c r="F330" s="261">
        <v>0</v>
      </c>
      <c r="G330" s="261"/>
      <c r="H330" s="262">
        <v>0</v>
      </c>
      <c r="I330" s="262">
        <v>0</v>
      </c>
      <c r="J330" s="262">
        <v>0</v>
      </c>
      <c r="K330" s="262">
        <v>0</v>
      </c>
      <c r="L330" s="262">
        <v>0</v>
      </c>
      <c r="M330" s="262">
        <v>0</v>
      </c>
      <c r="N330" s="262">
        <v>0</v>
      </c>
      <c r="O330" s="262">
        <v>0</v>
      </c>
      <c r="P330" s="262">
        <v>0</v>
      </c>
      <c r="Q330" s="262">
        <v>0</v>
      </c>
      <c r="R330" s="262">
        <v>0</v>
      </c>
      <c r="S330" s="261">
        <v>0</v>
      </c>
      <c r="T330" s="261">
        <v>0</v>
      </c>
      <c r="U330" s="261">
        <f>E330+F330+G330+S330+T330</f>
        <v>32206.26</v>
      </c>
      <c r="V330" s="235"/>
    </row>
    <row r="331" spans="1:22" ht="12.75" customHeight="1" collapsed="1">
      <c r="A331" s="205" t="s">
        <v>2566</v>
      </c>
      <c r="B331" s="204"/>
      <c r="C331" s="205" t="s">
        <v>2200</v>
      </c>
      <c r="D331" s="206"/>
      <c r="E331" s="101">
        <v>32206.26</v>
      </c>
      <c r="F331" s="101">
        <v>0</v>
      </c>
      <c r="G331" s="101">
        <v>0</v>
      </c>
      <c r="H331" s="266">
        <v>0</v>
      </c>
      <c r="I331" s="266">
        <v>0</v>
      </c>
      <c r="J331" s="266">
        <v>0</v>
      </c>
      <c r="K331" s="266">
        <v>0</v>
      </c>
      <c r="L331" s="266">
        <v>0</v>
      </c>
      <c r="M331" s="266">
        <v>0</v>
      </c>
      <c r="N331" s="266">
        <v>0</v>
      </c>
      <c r="O331" s="266">
        <v>0</v>
      </c>
      <c r="P331" s="266">
        <v>0</v>
      </c>
      <c r="Q331" s="266">
        <v>0</v>
      </c>
      <c r="R331" s="266">
        <v>0</v>
      </c>
      <c r="S331" s="101">
        <v>0</v>
      </c>
      <c r="T331" s="101">
        <v>0</v>
      </c>
      <c r="U331" s="101">
        <f t="shared" si="14"/>
        <v>32206.26</v>
      </c>
      <c r="V331" s="205"/>
    </row>
    <row r="332" spans="1:22" ht="12.75" customHeight="1">
      <c r="A332" s="205" t="s">
        <v>146</v>
      </c>
      <c r="B332" s="204"/>
      <c r="C332" s="205" t="s">
        <v>1280</v>
      </c>
      <c r="D332" s="206"/>
      <c r="E332" s="101">
        <v>41563.95</v>
      </c>
      <c r="F332" s="101">
        <v>0</v>
      </c>
      <c r="G332" s="101">
        <v>1200</v>
      </c>
      <c r="H332" s="266">
        <v>0</v>
      </c>
      <c r="I332" s="266">
        <v>0</v>
      </c>
      <c r="J332" s="266">
        <v>0</v>
      </c>
      <c r="K332" s="266">
        <v>0</v>
      </c>
      <c r="L332" s="266">
        <v>0</v>
      </c>
      <c r="M332" s="266">
        <v>0</v>
      </c>
      <c r="N332" s="266">
        <v>0</v>
      </c>
      <c r="O332" s="266">
        <v>0</v>
      </c>
      <c r="P332" s="266">
        <v>0</v>
      </c>
      <c r="Q332" s="266">
        <v>0</v>
      </c>
      <c r="R332" s="266">
        <v>0</v>
      </c>
      <c r="S332" s="101">
        <v>0</v>
      </c>
      <c r="T332" s="101">
        <v>0</v>
      </c>
      <c r="U332" s="101">
        <f t="shared" si="14"/>
        <v>42763.95</v>
      </c>
      <c r="V332" s="205"/>
    </row>
    <row r="333" spans="1:22" ht="12.75" customHeight="1">
      <c r="A333" s="205" t="s">
        <v>2574</v>
      </c>
      <c r="B333" s="204"/>
      <c r="C333" s="205" t="s">
        <v>1281</v>
      </c>
      <c r="D333" s="206"/>
      <c r="E333" s="101">
        <v>0</v>
      </c>
      <c r="F333" s="101">
        <v>0</v>
      </c>
      <c r="G333" s="101">
        <v>0</v>
      </c>
      <c r="H333" s="266">
        <v>0</v>
      </c>
      <c r="I333" s="266">
        <v>0</v>
      </c>
      <c r="J333" s="266">
        <v>0</v>
      </c>
      <c r="K333" s="266">
        <v>0</v>
      </c>
      <c r="L333" s="266">
        <v>0</v>
      </c>
      <c r="M333" s="266">
        <v>0</v>
      </c>
      <c r="N333" s="266">
        <v>0</v>
      </c>
      <c r="O333" s="266">
        <v>0</v>
      </c>
      <c r="P333" s="266">
        <v>0</v>
      </c>
      <c r="Q333" s="266">
        <v>0</v>
      </c>
      <c r="R333" s="266">
        <v>0</v>
      </c>
      <c r="S333" s="101">
        <v>0</v>
      </c>
      <c r="T333" s="101">
        <v>0</v>
      </c>
      <c r="U333" s="101">
        <f t="shared" si="14"/>
        <v>0</v>
      </c>
      <c r="V333" s="205"/>
    </row>
    <row r="334" spans="1:22" ht="12.75" customHeight="1">
      <c r="A334" s="205" t="s">
        <v>2575</v>
      </c>
      <c r="B334" s="204"/>
      <c r="C334" s="205" t="s">
        <v>2215</v>
      </c>
      <c r="D334" s="206"/>
      <c r="E334" s="101">
        <v>0</v>
      </c>
      <c r="F334" s="101">
        <v>0</v>
      </c>
      <c r="G334" s="101">
        <v>0</v>
      </c>
      <c r="H334" s="266">
        <v>0</v>
      </c>
      <c r="I334" s="266">
        <v>0</v>
      </c>
      <c r="J334" s="266">
        <v>0</v>
      </c>
      <c r="K334" s="266">
        <v>0</v>
      </c>
      <c r="L334" s="266">
        <v>0</v>
      </c>
      <c r="M334" s="266">
        <v>0</v>
      </c>
      <c r="N334" s="266">
        <v>0</v>
      </c>
      <c r="O334" s="266">
        <v>0</v>
      </c>
      <c r="P334" s="266">
        <v>0</v>
      </c>
      <c r="Q334" s="266">
        <v>0</v>
      </c>
      <c r="R334" s="266">
        <v>0</v>
      </c>
      <c r="S334" s="101">
        <v>0</v>
      </c>
      <c r="T334" s="101">
        <v>0</v>
      </c>
      <c r="U334" s="101">
        <f t="shared" si="14"/>
        <v>0</v>
      </c>
      <c r="V334" s="205"/>
    </row>
    <row r="335" spans="1:22" ht="12.75" customHeight="1">
      <c r="A335" s="205" t="s">
        <v>2577</v>
      </c>
      <c r="B335" s="204"/>
      <c r="C335" s="205" t="s">
        <v>2218</v>
      </c>
      <c r="D335" s="206"/>
      <c r="E335" s="101">
        <v>0</v>
      </c>
      <c r="F335" s="101">
        <v>0</v>
      </c>
      <c r="G335" s="101">
        <v>0</v>
      </c>
      <c r="H335" s="266">
        <v>0</v>
      </c>
      <c r="I335" s="266">
        <v>0</v>
      </c>
      <c r="J335" s="266">
        <v>0</v>
      </c>
      <c r="K335" s="266">
        <v>0</v>
      </c>
      <c r="L335" s="266">
        <v>0</v>
      </c>
      <c r="M335" s="266">
        <v>0</v>
      </c>
      <c r="N335" s="266">
        <v>0</v>
      </c>
      <c r="O335" s="266">
        <v>0</v>
      </c>
      <c r="P335" s="266">
        <v>0</v>
      </c>
      <c r="Q335" s="266">
        <v>0</v>
      </c>
      <c r="R335" s="266">
        <v>0</v>
      </c>
      <c r="S335" s="101">
        <v>0</v>
      </c>
      <c r="T335" s="101">
        <v>0</v>
      </c>
      <c r="U335" s="101">
        <f t="shared" si="14"/>
        <v>0</v>
      </c>
      <c r="V335" s="205"/>
    </row>
    <row r="336" spans="2:21" ht="12.75" customHeight="1">
      <c r="B336" s="204"/>
      <c r="C336" s="205"/>
      <c r="D336" s="206"/>
      <c r="E336" s="101"/>
      <c r="F336" s="101"/>
      <c r="G336" s="101"/>
      <c r="H336" s="211"/>
      <c r="I336" s="211"/>
      <c r="J336" s="211"/>
      <c r="K336" s="211"/>
      <c r="L336" s="211"/>
      <c r="M336" s="211"/>
      <c r="N336" s="211"/>
      <c r="O336" s="211"/>
      <c r="P336" s="211"/>
      <c r="Q336" s="211"/>
      <c r="R336" s="211"/>
      <c r="S336" s="101"/>
      <c r="T336" s="101"/>
      <c r="U336" s="101"/>
    </row>
    <row r="337" spans="1:22" s="227" customFormat="1" ht="12.75" customHeight="1">
      <c r="A337" s="225"/>
      <c r="B337" s="208"/>
      <c r="C337" s="209" t="s">
        <v>2219</v>
      </c>
      <c r="D337" s="73"/>
      <c r="E337" s="103"/>
      <c r="F337" s="103"/>
      <c r="G337" s="103"/>
      <c r="H337" s="267"/>
      <c r="I337" s="267"/>
      <c r="J337" s="267"/>
      <c r="K337" s="267"/>
      <c r="L337" s="267"/>
      <c r="M337" s="267"/>
      <c r="N337" s="267"/>
      <c r="O337" s="267"/>
      <c r="P337" s="267"/>
      <c r="Q337" s="267"/>
      <c r="R337" s="267"/>
      <c r="S337" s="103"/>
      <c r="T337" s="103"/>
      <c r="U337" s="103"/>
      <c r="V337" s="225"/>
    </row>
    <row r="338" spans="1:22" s="227" customFormat="1" ht="12.75" customHeight="1">
      <c r="A338" s="225" t="s">
        <v>1198</v>
      </c>
      <c r="B338" s="208"/>
      <c r="C338" s="209" t="s">
        <v>1284</v>
      </c>
      <c r="D338" s="73"/>
      <c r="E338" s="103">
        <f>E335+E333+E332+E331+E329+E334</f>
        <v>128770.20999999999</v>
      </c>
      <c r="F338" s="103">
        <f>F335+F333+F332+F331+F329+F334</f>
        <v>0</v>
      </c>
      <c r="G338" s="103">
        <f>G335+G333+G332+G331+G329+G334</f>
        <v>1200</v>
      </c>
      <c r="H338" s="267">
        <f aca="true" t="shared" si="15" ref="H338:R338">H335+H333+H332+H331+H329+H334</f>
        <v>0</v>
      </c>
      <c r="I338" s="267">
        <f t="shared" si="15"/>
        <v>0</v>
      </c>
      <c r="J338" s="267">
        <f t="shared" si="15"/>
        <v>0</v>
      </c>
      <c r="K338" s="267">
        <f t="shared" si="15"/>
        <v>0</v>
      </c>
      <c r="L338" s="267">
        <f t="shared" si="15"/>
        <v>0</v>
      </c>
      <c r="M338" s="267">
        <f t="shared" si="15"/>
        <v>0</v>
      </c>
      <c r="N338" s="267">
        <f t="shared" si="15"/>
        <v>0</v>
      </c>
      <c r="O338" s="267">
        <f t="shared" si="15"/>
        <v>0</v>
      </c>
      <c r="P338" s="267">
        <f t="shared" si="15"/>
        <v>0</v>
      </c>
      <c r="Q338" s="267">
        <f t="shared" si="15"/>
        <v>0</v>
      </c>
      <c r="R338" s="267">
        <f t="shared" si="15"/>
        <v>0</v>
      </c>
      <c r="S338" s="103">
        <f>S335+S333+S332+S331+S329+S334</f>
        <v>0</v>
      </c>
      <c r="T338" s="103">
        <f>T335+T333+T332+T331+T329+T334</f>
        <v>0</v>
      </c>
      <c r="U338" s="103">
        <f>U335+U333+U332+U331+U329+U334</f>
        <v>129970.20999999999</v>
      </c>
      <c r="V338" s="225"/>
    </row>
    <row r="339" spans="2:21" ht="12.75" customHeight="1">
      <c r="B339" s="204"/>
      <c r="C339" s="205"/>
      <c r="D339" s="206"/>
      <c r="E339" s="101"/>
      <c r="F339" s="101"/>
      <c r="G339" s="101"/>
      <c r="H339" s="211"/>
      <c r="I339" s="211"/>
      <c r="J339" s="211"/>
      <c r="K339" s="211"/>
      <c r="L339" s="211"/>
      <c r="M339" s="211"/>
      <c r="N339" s="211"/>
      <c r="O339" s="211"/>
      <c r="P339" s="211"/>
      <c r="Q339" s="211"/>
      <c r="R339" s="211"/>
      <c r="S339" s="101"/>
      <c r="T339" s="101"/>
      <c r="U339" s="101"/>
    </row>
    <row r="340" spans="1:22" ht="12.75" customHeight="1">
      <c r="A340" s="205"/>
      <c r="B340" s="204"/>
      <c r="C340" s="205" t="s">
        <v>1285</v>
      </c>
      <c r="D340" s="206"/>
      <c r="E340" s="101">
        <v>0</v>
      </c>
      <c r="F340" s="101">
        <v>0</v>
      </c>
      <c r="G340" s="101"/>
      <c r="H340" s="266"/>
      <c r="I340" s="266"/>
      <c r="J340" s="266"/>
      <c r="K340" s="266"/>
      <c r="L340" s="266"/>
      <c r="M340" s="266"/>
      <c r="N340" s="266"/>
      <c r="O340" s="266"/>
      <c r="P340" s="266"/>
      <c r="Q340" s="266"/>
      <c r="R340" s="266"/>
      <c r="S340" s="101">
        <v>0</v>
      </c>
      <c r="T340" s="101">
        <v>0</v>
      </c>
      <c r="U340" s="101">
        <f>E340+F340+G340+S340+T340</f>
        <v>0</v>
      </c>
      <c r="V340" s="205"/>
    </row>
    <row r="341" spans="1:22" ht="12.75" customHeight="1">
      <c r="A341" s="205"/>
      <c r="B341" s="204"/>
      <c r="C341" s="205" t="s">
        <v>1286</v>
      </c>
      <c r="D341" s="206"/>
      <c r="E341" s="101">
        <v>0</v>
      </c>
      <c r="F341" s="101">
        <v>0</v>
      </c>
      <c r="G341" s="101"/>
      <c r="H341" s="266"/>
      <c r="I341" s="266"/>
      <c r="J341" s="266"/>
      <c r="K341" s="266"/>
      <c r="L341" s="266"/>
      <c r="M341" s="266"/>
      <c r="N341" s="266"/>
      <c r="O341" s="266"/>
      <c r="P341" s="266"/>
      <c r="Q341" s="266"/>
      <c r="R341" s="266"/>
      <c r="S341" s="101">
        <v>0</v>
      </c>
      <c r="T341" s="101">
        <v>0</v>
      </c>
      <c r="U341" s="101">
        <f>E341+F341+G341+S341+T341</f>
        <v>0</v>
      </c>
      <c r="V341" s="205"/>
    </row>
    <row r="342" spans="1:22" ht="12.75" customHeight="1">
      <c r="A342" s="229" t="s">
        <v>1196</v>
      </c>
      <c r="B342" s="204"/>
      <c r="C342" s="205" t="s">
        <v>1287</v>
      </c>
      <c r="D342" s="206"/>
      <c r="E342" s="101">
        <v>0</v>
      </c>
      <c r="F342" s="101">
        <v>0</v>
      </c>
      <c r="G342" s="101"/>
      <c r="H342" s="269"/>
      <c r="I342" s="269"/>
      <c r="J342" s="269"/>
      <c r="K342" s="269"/>
      <c r="L342" s="269"/>
      <c r="M342" s="269"/>
      <c r="N342" s="269"/>
      <c r="O342" s="269"/>
      <c r="P342" s="269"/>
      <c r="Q342" s="269"/>
      <c r="R342" s="269"/>
      <c r="S342" s="101">
        <v>0</v>
      </c>
      <c r="T342" s="101">
        <v>0</v>
      </c>
      <c r="U342" s="101">
        <f>E342+F342+G342+S342+T342</f>
        <v>0</v>
      </c>
      <c r="V342" s="229"/>
    </row>
    <row r="343" spans="1:22" s="221" customFormat="1" ht="12.75" customHeight="1">
      <c r="A343" s="189"/>
      <c r="B343" s="208"/>
      <c r="C343" s="209"/>
      <c r="D343" s="73"/>
      <c r="E343" s="103"/>
      <c r="F343" s="103"/>
      <c r="G343" s="103"/>
      <c r="H343" s="270"/>
      <c r="I343" s="270"/>
      <c r="J343" s="270"/>
      <c r="K343" s="270"/>
      <c r="L343" s="270"/>
      <c r="M343" s="270"/>
      <c r="N343" s="270"/>
      <c r="O343" s="270"/>
      <c r="P343" s="270"/>
      <c r="Q343" s="270"/>
      <c r="R343" s="270"/>
      <c r="S343" s="103"/>
      <c r="T343" s="103"/>
      <c r="U343" s="103"/>
      <c r="V343" s="189"/>
    </row>
    <row r="344" spans="1:22" s="221" customFormat="1" ht="12.75" customHeight="1">
      <c r="A344" s="189"/>
      <c r="B344" s="208"/>
      <c r="C344" s="201" t="s">
        <v>147</v>
      </c>
      <c r="D344" s="73"/>
      <c r="E344" s="103"/>
      <c r="F344" s="103"/>
      <c r="G344" s="103"/>
      <c r="H344" s="270"/>
      <c r="I344" s="270"/>
      <c r="J344" s="270"/>
      <c r="K344" s="270"/>
      <c r="L344" s="270"/>
      <c r="M344" s="270"/>
      <c r="N344" s="270"/>
      <c r="O344" s="270"/>
      <c r="P344" s="270"/>
      <c r="Q344" s="270"/>
      <c r="R344" s="270"/>
      <c r="S344" s="103"/>
      <c r="T344" s="103"/>
      <c r="U344" s="103"/>
      <c r="V344" s="189"/>
    </row>
    <row r="345" spans="1:22" s="227" customFormat="1" ht="12.75" customHeight="1">
      <c r="A345" s="225" t="s">
        <v>1198</v>
      </c>
      <c r="B345" s="208"/>
      <c r="C345" s="201" t="s">
        <v>148</v>
      </c>
      <c r="D345" s="64"/>
      <c r="E345" s="103">
        <f>E338+E340+E341+E342</f>
        <v>128770.20999999999</v>
      </c>
      <c r="F345" s="103">
        <f>F338+F340+F341+F342</f>
        <v>0</v>
      </c>
      <c r="G345" s="103">
        <f>G338+G340+G341+G342</f>
        <v>1200</v>
      </c>
      <c r="H345" s="267">
        <f aca="true" t="shared" si="16" ref="H345:R345">H338+H340+H341+H342</f>
        <v>0</v>
      </c>
      <c r="I345" s="267">
        <f t="shared" si="16"/>
        <v>0</v>
      </c>
      <c r="J345" s="267">
        <f t="shared" si="16"/>
        <v>0</v>
      </c>
      <c r="K345" s="267">
        <f t="shared" si="16"/>
        <v>0</v>
      </c>
      <c r="L345" s="267">
        <f t="shared" si="16"/>
        <v>0</v>
      </c>
      <c r="M345" s="267">
        <f t="shared" si="16"/>
        <v>0</v>
      </c>
      <c r="N345" s="267">
        <f t="shared" si="16"/>
        <v>0</v>
      </c>
      <c r="O345" s="267">
        <f t="shared" si="16"/>
        <v>0</v>
      </c>
      <c r="P345" s="267">
        <f t="shared" si="16"/>
        <v>0</v>
      </c>
      <c r="Q345" s="267">
        <f t="shared" si="16"/>
        <v>0</v>
      </c>
      <c r="R345" s="267">
        <f t="shared" si="16"/>
        <v>0</v>
      </c>
      <c r="S345" s="103">
        <f>S338+S340+S341+S342</f>
        <v>0</v>
      </c>
      <c r="T345" s="103">
        <f>T338+T340+T341+T342</f>
        <v>0</v>
      </c>
      <c r="U345" s="103">
        <f>U338+U340+U341+U342</f>
        <v>129970.20999999999</v>
      </c>
      <c r="V345" s="225"/>
    </row>
    <row r="346" spans="1:22" ht="12.75" customHeight="1">
      <c r="A346" s="223"/>
      <c r="B346" s="204"/>
      <c r="C346" s="205"/>
      <c r="D346" s="206"/>
      <c r="E346" s="101"/>
      <c r="F346" s="101"/>
      <c r="G346" s="101"/>
      <c r="H346" s="268"/>
      <c r="I346" s="268"/>
      <c r="J346" s="268"/>
      <c r="K346" s="268"/>
      <c r="L346" s="268"/>
      <c r="M346" s="268"/>
      <c r="N346" s="268"/>
      <c r="O346" s="268"/>
      <c r="P346" s="268"/>
      <c r="Q346" s="268"/>
      <c r="R346" s="268"/>
      <c r="S346" s="101"/>
      <c r="T346" s="101"/>
      <c r="U346" s="101"/>
      <c r="V346" s="223"/>
    </row>
    <row r="347" spans="1:22" s="237" customFormat="1" ht="12.75" hidden="1" outlineLevel="1">
      <c r="A347" s="235" t="s">
        <v>2581</v>
      </c>
      <c r="B347" s="236"/>
      <c r="C347" s="236" t="s">
        <v>2227</v>
      </c>
      <c r="D347" s="236" t="s">
        <v>2228</v>
      </c>
      <c r="E347" s="261">
        <v>206</v>
      </c>
      <c r="F347" s="261">
        <v>0</v>
      </c>
      <c r="G347" s="261"/>
      <c r="H347" s="262">
        <v>0</v>
      </c>
      <c r="I347" s="262">
        <v>0</v>
      </c>
      <c r="J347" s="262">
        <v>0</v>
      </c>
      <c r="K347" s="262">
        <v>0</v>
      </c>
      <c r="L347" s="262">
        <v>0</v>
      </c>
      <c r="M347" s="262">
        <v>0</v>
      </c>
      <c r="N347" s="262">
        <v>0</v>
      </c>
      <c r="O347" s="262">
        <v>0</v>
      </c>
      <c r="P347" s="262">
        <v>0</v>
      </c>
      <c r="Q347" s="262">
        <v>0</v>
      </c>
      <c r="R347" s="262">
        <v>0</v>
      </c>
      <c r="S347" s="261">
        <v>0</v>
      </c>
      <c r="T347" s="261">
        <v>0</v>
      </c>
      <c r="U347" s="261">
        <f aca="true" t="shared" si="17" ref="U347:U355">E347+F347+G347+S347+T347</f>
        <v>206</v>
      </c>
      <c r="V347" s="235"/>
    </row>
    <row r="348" spans="1:22" s="237" customFormat="1" ht="12.75" hidden="1" outlineLevel="1">
      <c r="A348" s="235" t="s">
        <v>2583</v>
      </c>
      <c r="B348" s="236"/>
      <c r="C348" s="236" t="s">
        <v>2231</v>
      </c>
      <c r="D348" s="236" t="s">
        <v>2232</v>
      </c>
      <c r="E348" s="261">
        <v>-12906</v>
      </c>
      <c r="F348" s="261">
        <v>0</v>
      </c>
      <c r="G348" s="261"/>
      <c r="H348" s="262">
        <v>0</v>
      </c>
      <c r="I348" s="262">
        <v>0</v>
      </c>
      <c r="J348" s="262">
        <v>0</v>
      </c>
      <c r="K348" s="262">
        <v>0</v>
      </c>
      <c r="L348" s="262">
        <v>0</v>
      </c>
      <c r="M348" s="262">
        <v>0</v>
      </c>
      <c r="N348" s="262">
        <v>0</v>
      </c>
      <c r="O348" s="262">
        <v>0</v>
      </c>
      <c r="P348" s="262">
        <v>0</v>
      </c>
      <c r="Q348" s="262">
        <v>0</v>
      </c>
      <c r="R348" s="262">
        <v>0</v>
      </c>
      <c r="S348" s="261">
        <v>0</v>
      </c>
      <c r="T348" s="261">
        <v>0</v>
      </c>
      <c r="U348" s="261">
        <f t="shared" si="17"/>
        <v>-12906</v>
      </c>
      <c r="V348" s="235"/>
    </row>
    <row r="349" spans="1:22" ht="12.75" customHeight="1" collapsed="1">
      <c r="A349" s="205" t="s">
        <v>2584</v>
      </c>
      <c r="B349" s="204"/>
      <c r="C349" s="205" t="s">
        <v>1288</v>
      </c>
      <c r="D349" s="206"/>
      <c r="E349" s="101">
        <v>-12700</v>
      </c>
      <c r="F349" s="101">
        <v>0</v>
      </c>
      <c r="G349" s="101">
        <v>-4107108</v>
      </c>
      <c r="H349" s="266">
        <v>0</v>
      </c>
      <c r="I349" s="266">
        <v>0</v>
      </c>
      <c r="J349" s="266">
        <v>0</v>
      </c>
      <c r="K349" s="266">
        <v>0</v>
      </c>
      <c r="L349" s="266">
        <v>0</v>
      </c>
      <c r="M349" s="266">
        <v>0</v>
      </c>
      <c r="N349" s="266">
        <v>0</v>
      </c>
      <c r="O349" s="266">
        <v>0</v>
      </c>
      <c r="P349" s="266">
        <v>0</v>
      </c>
      <c r="Q349" s="266">
        <v>0</v>
      </c>
      <c r="R349" s="266">
        <v>0</v>
      </c>
      <c r="S349" s="101">
        <v>0</v>
      </c>
      <c r="T349" s="101">
        <v>0</v>
      </c>
      <c r="U349" s="101">
        <f t="shared" si="17"/>
        <v>-4119808</v>
      </c>
      <c r="V349" s="205"/>
    </row>
    <row r="350" spans="1:22" s="237" customFormat="1" ht="12.75" hidden="1" outlineLevel="1">
      <c r="A350" s="235" t="s">
        <v>2586</v>
      </c>
      <c r="B350" s="236"/>
      <c r="C350" s="236" t="s">
        <v>2236</v>
      </c>
      <c r="D350" s="236" t="s">
        <v>2237</v>
      </c>
      <c r="E350" s="261">
        <v>135311.56</v>
      </c>
      <c r="F350" s="261">
        <v>0</v>
      </c>
      <c r="G350" s="261"/>
      <c r="H350" s="262">
        <v>0</v>
      </c>
      <c r="I350" s="262">
        <v>0</v>
      </c>
      <c r="J350" s="262">
        <v>0</v>
      </c>
      <c r="K350" s="262">
        <v>0</v>
      </c>
      <c r="L350" s="262">
        <v>0</v>
      </c>
      <c r="M350" s="262">
        <v>0</v>
      </c>
      <c r="N350" s="262">
        <v>0</v>
      </c>
      <c r="O350" s="262">
        <v>0</v>
      </c>
      <c r="P350" s="262">
        <v>0</v>
      </c>
      <c r="Q350" s="262">
        <v>0</v>
      </c>
      <c r="R350" s="262">
        <v>0</v>
      </c>
      <c r="S350" s="261">
        <v>0</v>
      </c>
      <c r="T350" s="261">
        <v>0</v>
      </c>
      <c r="U350" s="261">
        <f t="shared" si="17"/>
        <v>135311.56</v>
      </c>
      <c r="V350" s="235"/>
    </row>
    <row r="351" spans="1:22" s="237" customFormat="1" ht="12.75" hidden="1" outlineLevel="1">
      <c r="A351" s="235" t="s">
        <v>2589</v>
      </c>
      <c r="B351" s="236"/>
      <c r="C351" s="236" t="s">
        <v>2242</v>
      </c>
      <c r="D351" s="236" t="s">
        <v>2243</v>
      </c>
      <c r="E351" s="261">
        <v>-691351.62</v>
      </c>
      <c r="F351" s="261">
        <v>0</v>
      </c>
      <c r="G351" s="261"/>
      <c r="H351" s="262">
        <v>0</v>
      </c>
      <c r="I351" s="262">
        <v>0</v>
      </c>
      <c r="J351" s="262">
        <v>0</v>
      </c>
      <c r="K351" s="262">
        <v>0</v>
      </c>
      <c r="L351" s="262">
        <v>0</v>
      </c>
      <c r="M351" s="262">
        <v>0</v>
      </c>
      <c r="N351" s="262">
        <v>0</v>
      </c>
      <c r="O351" s="262">
        <v>0</v>
      </c>
      <c r="P351" s="262">
        <v>0</v>
      </c>
      <c r="Q351" s="262">
        <v>0</v>
      </c>
      <c r="R351" s="262">
        <v>0</v>
      </c>
      <c r="S351" s="261">
        <v>0</v>
      </c>
      <c r="T351" s="261">
        <v>0</v>
      </c>
      <c r="U351" s="261">
        <f t="shared" si="17"/>
        <v>-691351.62</v>
      </c>
      <c r="V351" s="235"/>
    </row>
    <row r="352" spans="1:22" s="237" customFormat="1" ht="12.75" hidden="1" outlineLevel="1">
      <c r="A352" s="235" t="s">
        <v>2590</v>
      </c>
      <c r="B352" s="236"/>
      <c r="C352" s="236" t="s">
        <v>2244</v>
      </c>
      <c r="D352" s="236" t="s">
        <v>2245</v>
      </c>
      <c r="E352" s="261">
        <v>-22080.1</v>
      </c>
      <c r="F352" s="261">
        <v>0</v>
      </c>
      <c r="G352" s="261"/>
      <c r="H352" s="262">
        <v>0</v>
      </c>
      <c r="I352" s="262">
        <v>0</v>
      </c>
      <c r="J352" s="262">
        <v>0</v>
      </c>
      <c r="K352" s="262">
        <v>0</v>
      </c>
      <c r="L352" s="262">
        <v>0</v>
      </c>
      <c r="M352" s="262">
        <v>0</v>
      </c>
      <c r="N352" s="262">
        <v>0</v>
      </c>
      <c r="O352" s="262">
        <v>-227507.28</v>
      </c>
      <c r="P352" s="262">
        <v>0</v>
      </c>
      <c r="Q352" s="262">
        <v>0</v>
      </c>
      <c r="R352" s="262">
        <v>-23472.24</v>
      </c>
      <c r="S352" s="261">
        <v>-250979.52</v>
      </c>
      <c r="T352" s="261">
        <v>0</v>
      </c>
      <c r="U352" s="261">
        <f t="shared" si="17"/>
        <v>-273059.62</v>
      </c>
      <c r="V352" s="235"/>
    </row>
    <row r="353" spans="1:22" s="237" customFormat="1" ht="12.75" hidden="1" outlineLevel="1">
      <c r="A353" s="235" t="s">
        <v>2592</v>
      </c>
      <c r="B353" s="236"/>
      <c r="C353" s="236" t="s">
        <v>2248</v>
      </c>
      <c r="D353" s="236" t="s">
        <v>2249</v>
      </c>
      <c r="E353" s="261">
        <v>-1950261.77</v>
      </c>
      <c r="F353" s="261">
        <v>0</v>
      </c>
      <c r="G353" s="261"/>
      <c r="H353" s="262">
        <v>0</v>
      </c>
      <c r="I353" s="262">
        <v>0</v>
      </c>
      <c r="J353" s="262">
        <v>0</v>
      </c>
      <c r="K353" s="262">
        <v>0</v>
      </c>
      <c r="L353" s="262">
        <v>0</v>
      </c>
      <c r="M353" s="262">
        <v>0</v>
      </c>
      <c r="N353" s="262">
        <v>0</v>
      </c>
      <c r="O353" s="262">
        <v>0</v>
      </c>
      <c r="P353" s="262">
        <v>0</v>
      </c>
      <c r="Q353" s="262">
        <v>0</v>
      </c>
      <c r="R353" s="262">
        <v>0</v>
      </c>
      <c r="S353" s="261">
        <v>0</v>
      </c>
      <c r="T353" s="261">
        <v>0</v>
      </c>
      <c r="U353" s="261">
        <f t="shared" si="17"/>
        <v>-1950261.77</v>
      </c>
      <c r="V353" s="235"/>
    </row>
    <row r="354" spans="1:22" ht="12.75" customHeight="1" collapsed="1">
      <c r="A354" s="205" t="s">
        <v>2593</v>
      </c>
      <c r="B354" s="204"/>
      <c r="C354" s="205" t="s">
        <v>1289</v>
      </c>
      <c r="D354" s="206"/>
      <c r="E354" s="101">
        <v>-2528381.93</v>
      </c>
      <c r="F354" s="101">
        <v>0</v>
      </c>
      <c r="G354" s="101">
        <v>-2970773.41</v>
      </c>
      <c r="H354" s="266">
        <v>0</v>
      </c>
      <c r="I354" s="266">
        <v>0</v>
      </c>
      <c r="J354" s="266">
        <v>0</v>
      </c>
      <c r="K354" s="266">
        <v>0</v>
      </c>
      <c r="L354" s="266">
        <v>0</v>
      </c>
      <c r="M354" s="266">
        <v>0</v>
      </c>
      <c r="N354" s="266">
        <v>0</v>
      </c>
      <c r="O354" s="266">
        <v>-227507.28</v>
      </c>
      <c r="P354" s="266">
        <v>0</v>
      </c>
      <c r="Q354" s="266">
        <v>0</v>
      </c>
      <c r="R354" s="266">
        <v>-23472.24</v>
      </c>
      <c r="S354" s="101">
        <v>-250979.52</v>
      </c>
      <c r="T354" s="101">
        <v>0</v>
      </c>
      <c r="U354" s="101">
        <f t="shared" si="17"/>
        <v>-5750134.859999999</v>
      </c>
      <c r="V354" s="205"/>
    </row>
    <row r="355" spans="1:22" ht="12.75" customHeight="1">
      <c r="A355" s="202" t="s">
        <v>2594</v>
      </c>
      <c r="B355" s="204"/>
      <c r="C355" s="205" t="s">
        <v>2250</v>
      </c>
      <c r="D355" s="206"/>
      <c r="E355" s="101">
        <v>0</v>
      </c>
      <c r="F355" s="101">
        <v>0</v>
      </c>
      <c r="G355" s="101">
        <v>0</v>
      </c>
      <c r="H355" s="210">
        <v>0</v>
      </c>
      <c r="I355" s="210">
        <v>0</v>
      </c>
      <c r="J355" s="210">
        <v>0</v>
      </c>
      <c r="K355" s="210">
        <v>0</v>
      </c>
      <c r="L355" s="210">
        <v>0</v>
      </c>
      <c r="M355" s="210">
        <v>0</v>
      </c>
      <c r="N355" s="210">
        <v>0</v>
      </c>
      <c r="O355" s="210">
        <v>0</v>
      </c>
      <c r="P355" s="210">
        <v>0</v>
      </c>
      <c r="Q355" s="210">
        <v>0</v>
      </c>
      <c r="R355" s="210">
        <v>0</v>
      </c>
      <c r="S355" s="101">
        <v>0</v>
      </c>
      <c r="T355" s="101">
        <v>0</v>
      </c>
      <c r="U355" s="101">
        <f t="shared" si="17"/>
        <v>0</v>
      </c>
      <c r="V355" s="202"/>
    </row>
    <row r="356" spans="1:22" ht="12.75" customHeight="1">
      <c r="A356" s="223"/>
      <c r="B356" s="204"/>
      <c r="C356" s="205"/>
      <c r="D356" s="206"/>
      <c r="E356" s="101"/>
      <c r="F356" s="101"/>
      <c r="G356" s="101"/>
      <c r="H356" s="268"/>
      <c r="I356" s="268"/>
      <c r="J356" s="268"/>
      <c r="K356" s="268"/>
      <c r="L356" s="268"/>
      <c r="M356" s="268"/>
      <c r="N356" s="268"/>
      <c r="O356" s="268"/>
      <c r="P356" s="268"/>
      <c r="Q356" s="268"/>
      <c r="R356" s="268"/>
      <c r="S356" s="101"/>
      <c r="T356" s="101"/>
      <c r="U356" s="101"/>
      <c r="V356" s="223"/>
    </row>
    <row r="357" spans="1:22" s="227" customFormat="1" ht="12.75" customHeight="1">
      <c r="A357" s="225"/>
      <c r="B357" s="208"/>
      <c r="C357" s="209" t="s">
        <v>149</v>
      </c>
      <c r="D357" s="73"/>
      <c r="E357" s="103"/>
      <c r="F357" s="103"/>
      <c r="G357" s="103"/>
      <c r="H357" s="267"/>
      <c r="I357" s="267"/>
      <c r="J357" s="267"/>
      <c r="K357" s="267"/>
      <c r="L357" s="267"/>
      <c r="M357" s="267"/>
      <c r="N357" s="267"/>
      <c r="O357" s="267"/>
      <c r="P357" s="267"/>
      <c r="Q357" s="267"/>
      <c r="R357" s="267"/>
      <c r="S357" s="103"/>
      <c r="T357" s="103"/>
      <c r="U357" s="103"/>
      <c r="V357" s="225"/>
    </row>
    <row r="358" spans="1:22" s="227" customFormat="1" ht="12.75" customHeight="1">
      <c r="A358" s="225" t="s">
        <v>1198</v>
      </c>
      <c r="B358" s="208"/>
      <c r="C358" s="209" t="s">
        <v>150</v>
      </c>
      <c r="D358" s="73"/>
      <c r="E358" s="103">
        <f>E349+E354+E355+E345</f>
        <v>-2412311.72</v>
      </c>
      <c r="F358" s="103">
        <f>F349+F354+F355+F345</f>
        <v>0</v>
      </c>
      <c r="G358" s="103">
        <f>G349+G354+G355+G345</f>
        <v>-7076681.41</v>
      </c>
      <c r="H358" s="267">
        <f aca="true" t="shared" si="18" ref="H358:R358">H349+H354+H355+H345</f>
        <v>0</v>
      </c>
      <c r="I358" s="267">
        <f t="shared" si="18"/>
        <v>0</v>
      </c>
      <c r="J358" s="267">
        <f t="shared" si="18"/>
        <v>0</v>
      </c>
      <c r="K358" s="267">
        <f t="shared" si="18"/>
        <v>0</v>
      </c>
      <c r="L358" s="267">
        <f t="shared" si="18"/>
        <v>0</v>
      </c>
      <c r="M358" s="267">
        <f t="shared" si="18"/>
        <v>0</v>
      </c>
      <c r="N358" s="267">
        <f t="shared" si="18"/>
        <v>0</v>
      </c>
      <c r="O358" s="267">
        <f t="shared" si="18"/>
        <v>-227507.28</v>
      </c>
      <c r="P358" s="267">
        <f t="shared" si="18"/>
        <v>0</v>
      </c>
      <c r="Q358" s="267">
        <f t="shared" si="18"/>
        <v>0</v>
      </c>
      <c r="R358" s="267">
        <f t="shared" si="18"/>
        <v>-23472.24</v>
      </c>
      <c r="S358" s="103">
        <f>S349+S354+S355+S345</f>
        <v>-250979.52</v>
      </c>
      <c r="T358" s="103">
        <f>T349+T354+T355+T345</f>
        <v>0</v>
      </c>
      <c r="U358" s="103">
        <f>U349+U354+U355+U345</f>
        <v>-9739972.649999999</v>
      </c>
      <c r="V358" s="225"/>
    </row>
    <row r="359" spans="1:22" ht="12.75" customHeight="1">
      <c r="A359" s="223"/>
      <c r="B359" s="204"/>
      <c r="C359" s="209"/>
      <c r="D359" s="206"/>
      <c r="E359" s="101"/>
      <c r="F359" s="101"/>
      <c r="G359" s="101"/>
      <c r="H359" s="268"/>
      <c r="I359" s="268"/>
      <c r="J359" s="268"/>
      <c r="K359" s="268"/>
      <c r="L359" s="268"/>
      <c r="M359" s="268"/>
      <c r="N359" s="268"/>
      <c r="O359" s="268"/>
      <c r="P359" s="268"/>
      <c r="Q359" s="268"/>
      <c r="R359" s="268"/>
      <c r="S359" s="101"/>
      <c r="T359" s="101"/>
      <c r="U359" s="101"/>
      <c r="V359" s="223"/>
    </row>
    <row r="360" spans="1:22" ht="12.75" customHeight="1">
      <c r="A360" s="226" t="s">
        <v>1198</v>
      </c>
      <c r="B360" s="208"/>
      <c r="C360" s="209" t="s">
        <v>2252</v>
      </c>
      <c r="D360" s="73"/>
      <c r="E360" s="103">
        <f>E325+E358</f>
        <v>5224613.05000004</v>
      </c>
      <c r="F360" s="103">
        <f>F325+F358</f>
        <v>-318068.99000000115</v>
      </c>
      <c r="G360" s="103">
        <f>G325+G358</f>
        <v>724161.1300000008</v>
      </c>
      <c r="H360" s="271">
        <f aca="true" t="shared" si="19" ref="H360:R360">H325+H358</f>
        <v>6550.320000000007</v>
      </c>
      <c r="I360" s="271">
        <f t="shared" si="19"/>
        <v>-243346.80000000005</v>
      </c>
      <c r="J360" s="271">
        <f t="shared" si="19"/>
        <v>-547.0100000000093</v>
      </c>
      <c r="K360" s="271">
        <f t="shared" si="19"/>
        <v>-10605.72</v>
      </c>
      <c r="L360" s="271">
        <f t="shared" si="19"/>
        <v>70175.25000000001</v>
      </c>
      <c r="M360" s="271">
        <f t="shared" si="19"/>
        <v>21638.750000000004</v>
      </c>
      <c r="N360" s="271">
        <f t="shared" si="19"/>
        <v>-1294.5</v>
      </c>
      <c r="O360" s="271">
        <f t="shared" si="19"/>
        <v>-146462.16999999998</v>
      </c>
      <c r="P360" s="271">
        <f t="shared" si="19"/>
        <v>-1855.27</v>
      </c>
      <c r="Q360" s="271">
        <f t="shared" si="19"/>
        <v>27174.35000000002</v>
      </c>
      <c r="R360" s="271">
        <f t="shared" si="19"/>
        <v>-67232.18000000004</v>
      </c>
      <c r="S360" s="103">
        <f>S325+S358</f>
        <v>-345804.98000000045</v>
      </c>
      <c r="T360" s="103">
        <f>T325+T358</f>
        <v>0</v>
      </c>
      <c r="U360" s="103">
        <f>U325+U358</f>
        <v>5284900.210000046</v>
      </c>
      <c r="V360" s="231"/>
    </row>
    <row r="361" spans="1:22" ht="12.75" customHeight="1">
      <c r="A361" s="223"/>
      <c r="B361" s="204"/>
      <c r="C361" s="205"/>
      <c r="D361" s="206"/>
      <c r="E361" s="101"/>
      <c r="F361" s="101"/>
      <c r="G361" s="101"/>
      <c r="H361" s="268"/>
      <c r="I361" s="268"/>
      <c r="J361" s="268"/>
      <c r="K361" s="268"/>
      <c r="L361" s="268"/>
      <c r="M361" s="268"/>
      <c r="N361" s="268"/>
      <c r="O361" s="268"/>
      <c r="P361" s="268"/>
      <c r="Q361" s="268"/>
      <c r="R361" s="268"/>
      <c r="S361" s="101"/>
      <c r="T361" s="101"/>
      <c r="U361" s="101"/>
      <c r="V361" s="223"/>
    </row>
    <row r="362" spans="1:22" s="237" customFormat="1" ht="12.75" hidden="1" outlineLevel="1">
      <c r="A362" s="235" t="s">
        <v>2595</v>
      </c>
      <c r="B362" s="236"/>
      <c r="C362" s="236" t="s">
        <v>2253</v>
      </c>
      <c r="D362" s="236" t="s">
        <v>2254</v>
      </c>
      <c r="E362" s="261">
        <v>13308703.51</v>
      </c>
      <c r="F362" s="261">
        <v>747576.66</v>
      </c>
      <c r="G362" s="261"/>
      <c r="H362" s="262">
        <v>-11610.13</v>
      </c>
      <c r="I362" s="262">
        <v>484802.81</v>
      </c>
      <c r="J362" s="262">
        <v>-5061.3</v>
      </c>
      <c r="K362" s="262">
        <v>11074.58</v>
      </c>
      <c r="L362" s="262">
        <v>37417.3</v>
      </c>
      <c r="M362" s="262">
        <v>-22843.42</v>
      </c>
      <c r="N362" s="262">
        <v>-2949.86</v>
      </c>
      <c r="O362" s="262">
        <v>-261218.07</v>
      </c>
      <c r="P362" s="262">
        <v>1855.27</v>
      </c>
      <c r="Q362" s="262">
        <v>53830.24</v>
      </c>
      <c r="R362" s="262">
        <v>44818.84</v>
      </c>
      <c r="S362" s="261">
        <v>330116.26</v>
      </c>
      <c r="T362" s="261">
        <v>0</v>
      </c>
      <c r="U362" s="261">
        <f>E362+F362+G362+S362+T362</f>
        <v>14386396.43</v>
      </c>
      <c r="V362" s="235"/>
    </row>
    <row r="363" spans="1:22" s="233" customFormat="1" ht="12.75" customHeight="1" collapsed="1">
      <c r="A363" s="225" t="s">
        <v>2596</v>
      </c>
      <c r="B363" s="208" t="s">
        <v>2255</v>
      </c>
      <c r="D363" s="73"/>
      <c r="E363" s="103">
        <v>13308703.51</v>
      </c>
      <c r="F363" s="103">
        <v>747576.66</v>
      </c>
      <c r="G363" s="103">
        <v>191511.27</v>
      </c>
      <c r="H363" s="267">
        <v>-11610.13</v>
      </c>
      <c r="I363" s="267">
        <v>484802.81</v>
      </c>
      <c r="J363" s="267">
        <v>-5061.3</v>
      </c>
      <c r="K363" s="267">
        <v>11074.58</v>
      </c>
      <c r="L363" s="267">
        <v>37417.3</v>
      </c>
      <c r="M363" s="267">
        <v>-22843.42</v>
      </c>
      <c r="N363" s="267">
        <v>-2949.86</v>
      </c>
      <c r="O363" s="267">
        <v>-261218.07</v>
      </c>
      <c r="P363" s="267">
        <v>1855.27</v>
      </c>
      <c r="Q363" s="267">
        <v>53830.24</v>
      </c>
      <c r="R363" s="267">
        <v>44818.84</v>
      </c>
      <c r="S363" s="103">
        <v>330116.26</v>
      </c>
      <c r="T363" s="103">
        <v>0</v>
      </c>
      <c r="U363" s="103">
        <f>E363+F363+G363+S363+T363</f>
        <v>14577907.7</v>
      </c>
      <c r="V363" s="225"/>
    </row>
    <row r="364" spans="1:22" ht="12.75" customHeight="1">
      <c r="A364" s="225"/>
      <c r="B364" s="204"/>
      <c r="C364" s="209"/>
      <c r="D364" s="73"/>
      <c r="E364" s="103"/>
      <c r="F364" s="103"/>
      <c r="G364" s="103"/>
      <c r="H364" s="267"/>
      <c r="I364" s="267"/>
      <c r="J364" s="267"/>
      <c r="K364" s="267"/>
      <c r="L364" s="267"/>
      <c r="M364" s="267"/>
      <c r="N364" s="267"/>
      <c r="O364" s="267"/>
      <c r="P364" s="267"/>
      <c r="Q364" s="267"/>
      <c r="R364" s="267"/>
      <c r="S364" s="103"/>
      <c r="T364" s="103"/>
      <c r="U364" s="103"/>
      <c r="V364" s="225"/>
    </row>
    <row r="365" spans="1:22" s="233" customFormat="1" ht="12.75" customHeight="1" hidden="1">
      <c r="A365" s="223" t="s">
        <v>2597</v>
      </c>
      <c r="B365" s="204"/>
      <c r="C365" s="205" t="s">
        <v>2256</v>
      </c>
      <c r="D365" s="206"/>
      <c r="E365" s="101">
        <v>0</v>
      </c>
      <c r="F365" s="101">
        <v>0</v>
      </c>
      <c r="G365" s="101">
        <v>0</v>
      </c>
      <c r="H365" s="268">
        <v>0</v>
      </c>
      <c r="I365" s="268">
        <v>0</v>
      </c>
      <c r="J365" s="268">
        <v>0</v>
      </c>
      <c r="K365" s="268">
        <v>0</v>
      </c>
      <c r="L365" s="268">
        <v>0</v>
      </c>
      <c r="M365" s="268">
        <v>0</v>
      </c>
      <c r="N365" s="268">
        <v>0</v>
      </c>
      <c r="O365" s="268">
        <v>0</v>
      </c>
      <c r="P365" s="268">
        <v>0</v>
      </c>
      <c r="Q365" s="268">
        <v>0</v>
      </c>
      <c r="R365" s="268">
        <v>0</v>
      </c>
      <c r="S365" s="101">
        <v>0</v>
      </c>
      <c r="T365" s="101">
        <v>0</v>
      </c>
      <c r="U365" s="101">
        <f>E365+F365+G365+S365+T365</f>
        <v>0</v>
      </c>
      <c r="V365" s="223"/>
    </row>
    <row r="366" spans="1:22" s="233" customFormat="1" ht="12.75" customHeight="1" hidden="1">
      <c r="A366" s="223" t="s">
        <v>2598</v>
      </c>
      <c r="B366" s="204"/>
      <c r="C366" s="205" t="s">
        <v>1294</v>
      </c>
      <c r="D366" s="206"/>
      <c r="E366" s="101">
        <v>0</v>
      </c>
      <c r="F366" s="101">
        <v>0</v>
      </c>
      <c r="G366" s="101">
        <v>0</v>
      </c>
      <c r="H366" s="268">
        <v>0</v>
      </c>
      <c r="I366" s="268">
        <v>0</v>
      </c>
      <c r="J366" s="268">
        <v>0</v>
      </c>
      <c r="K366" s="268">
        <v>0</v>
      </c>
      <c r="L366" s="268">
        <v>0</v>
      </c>
      <c r="M366" s="268">
        <v>0</v>
      </c>
      <c r="N366" s="268">
        <v>0</v>
      </c>
      <c r="O366" s="268">
        <v>0</v>
      </c>
      <c r="P366" s="268">
        <v>0</v>
      </c>
      <c r="Q366" s="268">
        <v>0</v>
      </c>
      <c r="R366" s="268">
        <v>0</v>
      </c>
      <c r="S366" s="101">
        <v>0</v>
      </c>
      <c r="T366" s="101">
        <v>0</v>
      </c>
      <c r="U366" s="101">
        <f>E366+F366+G366+S366+T366</f>
        <v>0</v>
      </c>
      <c r="V366" s="223"/>
    </row>
    <row r="367" spans="1:22" ht="12.75" customHeight="1" hidden="1">
      <c r="A367" s="225"/>
      <c r="B367" s="204"/>
      <c r="C367" s="209"/>
      <c r="D367" s="73"/>
      <c r="E367" s="103"/>
      <c r="F367" s="103"/>
      <c r="G367" s="103"/>
      <c r="H367" s="267"/>
      <c r="I367" s="267"/>
      <c r="J367" s="267"/>
      <c r="K367" s="267"/>
      <c r="L367" s="267"/>
      <c r="M367" s="267"/>
      <c r="N367" s="267"/>
      <c r="O367" s="267"/>
      <c r="P367" s="267"/>
      <c r="Q367" s="267"/>
      <c r="R367" s="267"/>
      <c r="S367" s="103"/>
      <c r="T367" s="103"/>
      <c r="U367" s="103"/>
      <c r="V367" s="225"/>
    </row>
    <row r="368" spans="1:22" ht="12.75" customHeight="1" hidden="1">
      <c r="A368" s="225" t="s">
        <v>1198</v>
      </c>
      <c r="B368" s="204"/>
      <c r="C368" s="209" t="s">
        <v>2257</v>
      </c>
      <c r="D368" s="73"/>
      <c r="E368" s="103">
        <f>E363-E365-E366</f>
        <v>13308703.51</v>
      </c>
      <c r="F368" s="103">
        <f>F363-F365-F366</f>
        <v>747576.66</v>
      </c>
      <c r="G368" s="103">
        <f>G363-G365-G366</f>
        <v>191511.27</v>
      </c>
      <c r="H368" s="267">
        <f aca="true" t="shared" si="20" ref="H368:R368">H363-H365-H366</f>
        <v>-11610.13</v>
      </c>
      <c r="I368" s="267">
        <f t="shared" si="20"/>
        <v>484802.81</v>
      </c>
      <c r="J368" s="267">
        <f t="shared" si="20"/>
        <v>-5061.3</v>
      </c>
      <c r="K368" s="267">
        <f t="shared" si="20"/>
        <v>11074.58</v>
      </c>
      <c r="L368" s="267">
        <f t="shared" si="20"/>
        <v>37417.3</v>
      </c>
      <c r="M368" s="267">
        <f t="shared" si="20"/>
        <v>-22843.42</v>
      </c>
      <c r="N368" s="267">
        <f t="shared" si="20"/>
        <v>-2949.86</v>
      </c>
      <c r="O368" s="267">
        <f t="shared" si="20"/>
        <v>-261218.07</v>
      </c>
      <c r="P368" s="267">
        <f t="shared" si="20"/>
        <v>1855.27</v>
      </c>
      <c r="Q368" s="267">
        <f t="shared" si="20"/>
        <v>53830.24</v>
      </c>
      <c r="R368" s="267">
        <f t="shared" si="20"/>
        <v>44818.84</v>
      </c>
      <c r="S368" s="103">
        <f>S363-S365-S366</f>
        <v>330116.26</v>
      </c>
      <c r="T368" s="103">
        <f>T363-T365-T366</f>
        <v>0</v>
      </c>
      <c r="U368" s="103">
        <f>U363-U365-U366</f>
        <v>14577907.7</v>
      </c>
      <c r="V368" s="225"/>
    </row>
    <row r="369" spans="1:22" ht="12.75" customHeight="1" hidden="1">
      <c r="A369" s="223"/>
      <c r="B369" s="204"/>
      <c r="C369" s="205"/>
      <c r="D369" s="206"/>
      <c r="E369" s="183"/>
      <c r="F369" s="183"/>
      <c r="G369" s="183"/>
      <c r="H369" s="223"/>
      <c r="I369" s="223"/>
      <c r="J369" s="223"/>
      <c r="K369" s="223"/>
      <c r="L369" s="223"/>
      <c r="M369" s="223"/>
      <c r="N369" s="223"/>
      <c r="O369" s="223"/>
      <c r="P369" s="223"/>
      <c r="Q369" s="223"/>
      <c r="R369" s="223"/>
      <c r="S369" s="183"/>
      <c r="T369" s="183"/>
      <c r="U369" s="183"/>
      <c r="V369" s="223"/>
    </row>
    <row r="370" spans="1:22" ht="12.75" customHeight="1">
      <c r="A370" s="225" t="s">
        <v>1198</v>
      </c>
      <c r="B370" s="208" t="s">
        <v>1296</v>
      </c>
      <c r="C370" s="205"/>
      <c r="D370" s="73"/>
      <c r="E370" s="214">
        <f>E360+E368</f>
        <v>18533316.56000004</v>
      </c>
      <c r="F370" s="214">
        <f>F360+F368</f>
        <v>429507.6699999989</v>
      </c>
      <c r="G370" s="214">
        <f>G360+G368</f>
        <v>915672.4000000008</v>
      </c>
      <c r="H370" s="272">
        <f aca="true" t="shared" si="21" ref="H370:R370">H360+H368</f>
        <v>-5059.809999999992</v>
      </c>
      <c r="I370" s="272">
        <f t="shared" si="21"/>
        <v>241456.00999999995</v>
      </c>
      <c r="J370" s="272">
        <f t="shared" si="21"/>
        <v>-5608.3100000000095</v>
      </c>
      <c r="K370" s="272">
        <f t="shared" si="21"/>
        <v>468.8600000000006</v>
      </c>
      <c r="L370" s="272">
        <f t="shared" si="21"/>
        <v>107592.55000000002</v>
      </c>
      <c r="M370" s="272">
        <f t="shared" si="21"/>
        <v>-1204.6699999999946</v>
      </c>
      <c r="N370" s="272">
        <f t="shared" si="21"/>
        <v>-4244.360000000001</v>
      </c>
      <c r="O370" s="272">
        <f t="shared" si="21"/>
        <v>-407680.24</v>
      </c>
      <c r="P370" s="272">
        <f t="shared" si="21"/>
        <v>0</v>
      </c>
      <c r="Q370" s="272">
        <f t="shared" si="21"/>
        <v>81004.59000000003</v>
      </c>
      <c r="R370" s="272">
        <f t="shared" si="21"/>
        <v>-22413.34000000004</v>
      </c>
      <c r="S370" s="214">
        <f>S360+S368</f>
        <v>-15688.720000000438</v>
      </c>
      <c r="T370" s="214">
        <f>T360+T368</f>
        <v>0</v>
      </c>
      <c r="U370" s="214">
        <f>U360+U368</f>
        <v>19862807.910000045</v>
      </c>
      <c r="V370" s="225"/>
    </row>
    <row r="371" spans="5:21" ht="12.75">
      <c r="E371" s="203"/>
      <c r="F371" s="203"/>
      <c r="G371" s="203"/>
      <c r="S371" s="203"/>
      <c r="T371" s="203"/>
      <c r="U371" s="203"/>
    </row>
    <row r="372" spans="5:21" ht="12.75">
      <c r="E372" s="203"/>
      <c r="F372" s="203"/>
      <c r="G372" s="203"/>
      <c r="S372" s="203"/>
      <c r="T372" s="203"/>
      <c r="U372" s="203"/>
    </row>
    <row r="373" spans="5:21" ht="12.75">
      <c r="E373" s="203"/>
      <c r="F373" s="203"/>
      <c r="G373" s="203"/>
      <c r="S373" s="203"/>
      <c r="T373" s="203"/>
      <c r="U373" s="203"/>
    </row>
    <row r="374" spans="5:21" ht="12.75">
      <c r="E374" s="203"/>
      <c r="F374" s="203"/>
      <c r="G374" s="203"/>
      <c r="S374" s="203"/>
      <c r="T374" s="203"/>
      <c r="U374" s="203"/>
    </row>
    <row r="375" spans="5:21" ht="12.75">
      <c r="E375" s="203"/>
      <c r="F375" s="203"/>
      <c r="G375" s="203"/>
      <c r="S375" s="203"/>
      <c r="T375" s="203"/>
      <c r="U375" s="203"/>
    </row>
    <row r="376" spans="5:21" ht="12.75">
      <c r="E376" s="203"/>
      <c r="F376" s="203"/>
      <c r="G376" s="203"/>
      <c r="S376" s="203"/>
      <c r="T376" s="203"/>
      <c r="U376" s="203"/>
    </row>
    <row r="377" spans="5:21" ht="12.75">
      <c r="E377" s="203"/>
      <c r="F377" s="203"/>
      <c r="G377" s="203"/>
      <c r="S377" s="203"/>
      <c r="T377" s="203"/>
      <c r="U377" s="203"/>
    </row>
    <row r="378" spans="5:21" ht="12.75">
      <c r="E378" s="203"/>
      <c r="F378" s="203"/>
      <c r="G378" s="203"/>
      <c r="S378" s="203"/>
      <c r="T378" s="203"/>
      <c r="U378" s="203"/>
    </row>
    <row r="379" spans="5:21" ht="12.75">
      <c r="E379" s="203"/>
      <c r="F379" s="203"/>
      <c r="G379" s="203"/>
      <c r="S379" s="203"/>
      <c r="T379" s="203"/>
      <c r="U379" s="203"/>
    </row>
    <row r="380" spans="5:21" ht="12.75">
      <c r="E380" s="203"/>
      <c r="F380" s="203"/>
      <c r="G380" s="203"/>
      <c r="S380" s="203"/>
      <c r="T380" s="203"/>
      <c r="U380" s="203"/>
    </row>
    <row r="381" spans="5:21" ht="12.75">
      <c r="E381" s="203"/>
      <c r="F381" s="203"/>
      <c r="G381" s="203"/>
      <c r="S381" s="203"/>
      <c r="T381" s="203"/>
      <c r="U381" s="203"/>
    </row>
    <row r="382" spans="5:21" ht="12.75">
      <c r="E382" s="203"/>
      <c r="F382" s="203"/>
      <c r="G382" s="203"/>
      <c r="S382" s="203"/>
      <c r="T382" s="203"/>
      <c r="U382" s="203"/>
    </row>
    <row r="383" spans="5:21" ht="12.75">
      <c r="E383" s="203"/>
      <c r="F383" s="203"/>
      <c r="G383" s="203"/>
      <c r="S383" s="203"/>
      <c r="T383" s="203"/>
      <c r="U383" s="203"/>
    </row>
    <row r="384" spans="5:21" ht="12.75">
      <c r="E384" s="203"/>
      <c r="F384" s="203"/>
      <c r="G384" s="203"/>
      <c r="S384" s="203"/>
      <c r="T384" s="203"/>
      <c r="U384" s="203"/>
    </row>
    <row r="385" spans="5:21" ht="12.75">
      <c r="E385" s="203"/>
      <c r="F385" s="203"/>
      <c r="G385" s="203"/>
      <c r="S385" s="203"/>
      <c r="T385" s="203"/>
      <c r="U385" s="203"/>
    </row>
    <row r="386" spans="5:21" ht="12.75">
      <c r="E386" s="203"/>
      <c r="F386" s="203"/>
      <c r="G386" s="203"/>
      <c r="S386" s="203"/>
      <c r="T386" s="203"/>
      <c r="U386" s="203"/>
    </row>
    <row r="387" spans="5:21" ht="12.75">
      <c r="E387" s="203"/>
      <c r="F387" s="203"/>
      <c r="G387" s="203"/>
      <c r="S387" s="203"/>
      <c r="T387" s="203"/>
      <c r="U387" s="203"/>
    </row>
    <row r="388" spans="5:21" ht="12.75">
      <c r="E388" s="203"/>
      <c r="F388" s="203"/>
      <c r="G388" s="203"/>
      <c r="S388" s="203"/>
      <c r="T388" s="203"/>
      <c r="U388" s="203"/>
    </row>
    <row r="389" spans="5:21" ht="12.75">
      <c r="E389" s="203"/>
      <c r="F389" s="203"/>
      <c r="G389" s="203"/>
      <c r="S389" s="203"/>
      <c r="T389" s="203"/>
      <c r="U389" s="203"/>
    </row>
    <row r="390" spans="5:21" ht="12.75">
      <c r="E390" s="203"/>
      <c r="F390" s="203"/>
      <c r="G390" s="203"/>
      <c r="S390" s="203"/>
      <c r="T390" s="203"/>
      <c r="U390" s="203"/>
    </row>
    <row r="391" spans="5:21" ht="12.75">
      <c r="E391" s="203"/>
      <c r="F391" s="203"/>
      <c r="G391" s="203"/>
      <c r="S391" s="203"/>
      <c r="T391" s="203"/>
      <c r="U391" s="203"/>
    </row>
    <row r="392" spans="5:21" ht="12.75">
      <c r="E392" s="203"/>
      <c r="F392" s="203"/>
      <c r="G392" s="203"/>
      <c r="S392" s="203"/>
      <c r="T392" s="203"/>
      <c r="U392" s="203"/>
    </row>
    <row r="393" spans="5:21" ht="12.75">
      <c r="E393" s="203"/>
      <c r="F393" s="203"/>
      <c r="G393" s="203"/>
      <c r="S393" s="203"/>
      <c r="T393" s="203"/>
      <c r="U393" s="203"/>
    </row>
    <row r="394" spans="5:21" ht="12.75">
      <c r="E394" s="203"/>
      <c r="F394" s="203"/>
      <c r="G394" s="203"/>
      <c r="S394" s="203"/>
      <c r="T394" s="203"/>
      <c r="U394" s="203"/>
    </row>
    <row r="395" spans="5:21" ht="12.75">
      <c r="E395" s="203"/>
      <c r="F395" s="203"/>
      <c r="G395" s="203"/>
      <c r="S395" s="203"/>
      <c r="T395" s="203"/>
      <c r="U395" s="203"/>
    </row>
    <row r="396" spans="5:21" ht="12.75">
      <c r="E396" s="203"/>
      <c r="F396" s="203"/>
      <c r="G396" s="203"/>
      <c r="S396" s="203"/>
      <c r="T396" s="203"/>
      <c r="U396" s="203"/>
    </row>
    <row r="397" spans="5:21" ht="12.75">
      <c r="E397" s="203"/>
      <c r="F397" s="203"/>
      <c r="G397" s="203"/>
      <c r="S397" s="203"/>
      <c r="T397" s="203"/>
      <c r="U397" s="203"/>
    </row>
    <row r="398" spans="5:21" ht="12.75">
      <c r="E398" s="203"/>
      <c r="F398" s="203"/>
      <c r="G398" s="203"/>
      <c r="S398" s="203"/>
      <c r="T398" s="203"/>
      <c r="U398" s="203"/>
    </row>
    <row r="399" spans="5:21" ht="12.75">
      <c r="E399" s="203"/>
      <c r="F399" s="203"/>
      <c r="G399" s="203"/>
      <c r="S399" s="203"/>
      <c r="T399" s="203"/>
      <c r="U399" s="203"/>
    </row>
    <row r="400" spans="5:21" ht="12.75">
      <c r="E400" s="203"/>
      <c r="F400" s="203"/>
      <c r="G400" s="203"/>
      <c r="S400" s="203"/>
      <c r="T400" s="203"/>
      <c r="U400" s="203"/>
    </row>
    <row r="401" spans="5:21" ht="12.75">
      <c r="E401" s="203"/>
      <c r="F401" s="203"/>
      <c r="G401" s="203"/>
      <c r="S401" s="203"/>
      <c r="T401" s="203"/>
      <c r="U401" s="203"/>
    </row>
    <row r="402" spans="5:21" ht="12.75">
      <c r="E402" s="203"/>
      <c r="F402" s="203"/>
      <c r="G402" s="203"/>
      <c r="S402" s="203"/>
      <c r="T402" s="203"/>
      <c r="U402" s="203"/>
    </row>
    <row r="403" spans="5:21" ht="12.75">
      <c r="E403" s="203"/>
      <c r="F403" s="203"/>
      <c r="G403" s="203"/>
      <c r="S403" s="203"/>
      <c r="T403" s="203"/>
      <c r="U403" s="203"/>
    </row>
    <row r="404" spans="5:21" ht="12.75">
      <c r="E404" s="203"/>
      <c r="F404" s="203"/>
      <c r="G404" s="203"/>
      <c r="S404" s="203"/>
      <c r="T404" s="203"/>
      <c r="U404" s="203"/>
    </row>
    <row r="405" spans="5:21" ht="12.75">
      <c r="E405" s="203"/>
      <c r="F405" s="203"/>
      <c r="G405" s="203"/>
      <c r="S405" s="203"/>
      <c r="T405" s="203"/>
      <c r="U405" s="203"/>
    </row>
    <row r="406" spans="5:21" ht="12.75">
      <c r="E406" s="203"/>
      <c r="F406" s="203"/>
      <c r="G406" s="203"/>
      <c r="S406" s="203"/>
      <c r="T406" s="203"/>
      <c r="U406" s="203"/>
    </row>
    <row r="407" spans="5:21" ht="12.75">
      <c r="E407" s="203"/>
      <c r="F407" s="203"/>
      <c r="G407" s="203"/>
      <c r="S407" s="203"/>
      <c r="T407" s="203"/>
      <c r="U407" s="203"/>
    </row>
    <row r="408" spans="5:21" ht="12.75">
      <c r="E408" s="203"/>
      <c r="F408" s="203"/>
      <c r="G408" s="203"/>
      <c r="S408" s="203"/>
      <c r="T408" s="203"/>
      <c r="U408" s="203"/>
    </row>
    <row r="409" spans="5:21" ht="12.75">
      <c r="E409" s="203"/>
      <c r="F409" s="203"/>
      <c r="G409" s="203"/>
      <c r="S409" s="203"/>
      <c r="T409" s="203"/>
      <c r="U409" s="203"/>
    </row>
    <row r="410" spans="5:21" ht="12.75">
      <c r="E410" s="203"/>
      <c r="F410" s="203"/>
      <c r="G410" s="203"/>
      <c r="S410" s="203"/>
      <c r="T410" s="203"/>
      <c r="U410" s="203"/>
    </row>
    <row r="411" spans="5:21" ht="12.75">
      <c r="E411" s="203"/>
      <c r="F411" s="203"/>
      <c r="G411" s="203"/>
      <c r="S411" s="203"/>
      <c r="T411" s="203"/>
      <c r="U411" s="203"/>
    </row>
    <row r="412" spans="5:21" ht="12.75">
      <c r="E412" s="203"/>
      <c r="F412" s="203"/>
      <c r="G412" s="203"/>
      <c r="S412" s="203"/>
      <c r="T412" s="203"/>
      <c r="U412" s="203"/>
    </row>
    <row r="413" spans="5:21" ht="12.75">
      <c r="E413" s="203"/>
      <c r="F413" s="203"/>
      <c r="G413" s="203"/>
      <c r="S413" s="203"/>
      <c r="T413" s="203"/>
      <c r="U413" s="203"/>
    </row>
    <row r="414" spans="5:21" ht="12.75">
      <c r="E414" s="203"/>
      <c r="F414" s="203"/>
      <c r="G414" s="203"/>
      <c r="S414" s="203"/>
      <c r="T414" s="203"/>
      <c r="U414" s="203"/>
    </row>
    <row r="415" spans="5:21" ht="12.75">
      <c r="E415" s="203"/>
      <c r="F415" s="203"/>
      <c r="G415" s="203"/>
      <c r="S415" s="203"/>
      <c r="T415" s="203"/>
      <c r="U415" s="203"/>
    </row>
    <row r="416" spans="5:21" ht="12.75">
      <c r="E416" s="203"/>
      <c r="F416" s="203"/>
      <c r="G416" s="203"/>
      <c r="S416" s="203"/>
      <c r="T416" s="203"/>
      <c r="U416" s="203"/>
    </row>
    <row r="417" spans="5:21" ht="12.75">
      <c r="E417" s="203"/>
      <c r="F417" s="203"/>
      <c r="G417" s="203"/>
      <c r="S417" s="203"/>
      <c r="T417" s="203"/>
      <c r="U417" s="203"/>
    </row>
    <row r="418" spans="5:21" ht="12.75">
      <c r="E418" s="203"/>
      <c r="F418" s="203"/>
      <c r="G418" s="203"/>
      <c r="S418" s="203"/>
      <c r="T418" s="203"/>
      <c r="U418" s="203"/>
    </row>
    <row r="419" spans="5:21" ht="12.75">
      <c r="E419" s="203"/>
      <c r="F419" s="203"/>
      <c r="G419" s="203"/>
      <c r="S419" s="203"/>
      <c r="T419" s="203"/>
      <c r="U419" s="203"/>
    </row>
    <row r="420" spans="5:21" ht="12.75">
      <c r="E420" s="203"/>
      <c r="F420" s="203"/>
      <c r="G420" s="203"/>
      <c r="S420" s="203"/>
      <c r="T420" s="203"/>
      <c r="U420" s="203"/>
    </row>
    <row r="421" spans="5:21" ht="12.75">
      <c r="E421" s="203"/>
      <c r="F421" s="203"/>
      <c r="G421" s="203"/>
      <c r="S421" s="203"/>
      <c r="T421" s="203"/>
      <c r="U421" s="203"/>
    </row>
    <row r="422" spans="5:21" ht="12.75">
      <c r="E422" s="203"/>
      <c r="F422" s="203"/>
      <c r="G422" s="203"/>
      <c r="S422" s="203"/>
      <c r="T422" s="203"/>
      <c r="U422" s="203"/>
    </row>
    <row r="423" spans="5:21" ht="12.75">
      <c r="E423" s="203"/>
      <c r="F423" s="203"/>
      <c r="G423" s="203"/>
      <c r="S423" s="203"/>
      <c r="T423" s="203"/>
      <c r="U423" s="203"/>
    </row>
    <row r="424" spans="5:21" ht="12.75">
      <c r="E424" s="203"/>
      <c r="F424" s="203"/>
      <c r="G424" s="203"/>
      <c r="S424" s="203"/>
      <c r="T424" s="203"/>
      <c r="U424" s="203"/>
    </row>
    <row r="425" spans="5:21" ht="12.75">
      <c r="E425" s="203"/>
      <c r="F425" s="203"/>
      <c r="G425" s="203"/>
      <c r="S425" s="203"/>
      <c r="T425" s="203"/>
      <c r="U425" s="203"/>
    </row>
    <row r="426" spans="5:21" ht="12.75">
      <c r="E426" s="203"/>
      <c r="F426" s="203"/>
      <c r="G426" s="203"/>
      <c r="S426" s="203"/>
      <c r="T426" s="203"/>
      <c r="U426" s="203"/>
    </row>
    <row r="427" spans="5:21" ht="12.75">
      <c r="E427" s="203"/>
      <c r="F427" s="203"/>
      <c r="G427" s="203"/>
      <c r="S427" s="203"/>
      <c r="T427" s="203"/>
      <c r="U427" s="203"/>
    </row>
    <row r="428" spans="5:21" ht="12.75">
      <c r="E428" s="203"/>
      <c r="F428" s="203"/>
      <c r="G428" s="203"/>
      <c r="S428" s="203"/>
      <c r="T428" s="203"/>
      <c r="U428" s="203"/>
    </row>
    <row r="429" spans="5:21" ht="12.75">
      <c r="E429" s="203"/>
      <c r="F429" s="203"/>
      <c r="G429" s="203"/>
      <c r="S429" s="203"/>
      <c r="T429" s="203"/>
      <c r="U429" s="203"/>
    </row>
    <row r="430" spans="5:21" ht="12.75">
      <c r="E430" s="203"/>
      <c r="F430" s="203"/>
      <c r="G430" s="203"/>
      <c r="S430" s="203"/>
      <c r="T430" s="203"/>
      <c r="U430" s="203"/>
    </row>
    <row r="431" spans="5:21" ht="12.75">
      <c r="E431" s="203"/>
      <c r="F431" s="203"/>
      <c r="G431" s="203"/>
      <c r="S431" s="203"/>
      <c r="T431" s="203"/>
      <c r="U431" s="203"/>
    </row>
    <row r="432" spans="5:21" ht="12.75">
      <c r="E432" s="203"/>
      <c r="F432" s="203"/>
      <c r="G432" s="203"/>
      <c r="S432" s="203"/>
      <c r="T432" s="203"/>
      <c r="U432" s="203"/>
    </row>
    <row r="433" spans="5:21" ht="12.75">
      <c r="E433" s="203"/>
      <c r="F433" s="203"/>
      <c r="G433" s="203"/>
      <c r="S433" s="203"/>
      <c r="T433" s="203"/>
      <c r="U433" s="203"/>
    </row>
    <row r="434" spans="5:21" ht="12.75">
      <c r="E434" s="203"/>
      <c r="F434" s="203"/>
      <c r="G434" s="203"/>
      <c r="S434" s="203"/>
      <c r="T434" s="203"/>
      <c r="U434" s="203"/>
    </row>
    <row r="435" spans="5:21" ht="12.75">
      <c r="E435" s="203"/>
      <c r="F435" s="203"/>
      <c r="G435" s="203"/>
      <c r="S435" s="203"/>
      <c r="T435" s="203"/>
      <c r="U435" s="203"/>
    </row>
    <row r="436" spans="5:21" ht="12.75">
      <c r="E436" s="203"/>
      <c r="F436" s="203"/>
      <c r="G436" s="203"/>
      <c r="S436" s="203"/>
      <c r="T436" s="203"/>
      <c r="U436" s="203"/>
    </row>
    <row r="437" spans="5:21" ht="12.75">
      <c r="E437" s="203"/>
      <c r="F437" s="203"/>
      <c r="G437" s="203"/>
      <c r="S437" s="203"/>
      <c r="T437" s="203"/>
      <c r="U437" s="203"/>
    </row>
    <row r="438" spans="5:21" ht="12.75">
      <c r="E438" s="203"/>
      <c r="F438" s="203"/>
      <c r="G438" s="203"/>
      <c r="S438" s="203"/>
      <c r="T438" s="203"/>
      <c r="U438" s="203"/>
    </row>
    <row r="439" spans="5:21" ht="12.75">
      <c r="E439" s="203"/>
      <c r="F439" s="203"/>
      <c r="G439" s="203"/>
      <c r="S439" s="203"/>
      <c r="T439" s="203"/>
      <c r="U439" s="203"/>
    </row>
    <row r="440" spans="5:21" ht="12.75">
      <c r="E440" s="203"/>
      <c r="F440" s="203"/>
      <c r="G440" s="203"/>
      <c r="S440" s="203"/>
      <c r="T440" s="203"/>
      <c r="U440" s="203"/>
    </row>
    <row r="441" spans="5:21" ht="12.75">
      <c r="E441" s="203"/>
      <c r="F441" s="203"/>
      <c r="G441" s="203"/>
      <c r="S441" s="203"/>
      <c r="T441" s="203"/>
      <c r="U441" s="203"/>
    </row>
    <row r="442" spans="5:21" ht="12.75">
      <c r="E442" s="203"/>
      <c r="F442" s="203"/>
      <c r="G442" s="203"/>
      <c r="S442" s="203"/>
      <c r="T442" s="203"/>
      <c r="U442" s="203"/>
    </row>
    <row r="443" spans="5:21" ht="12.75">
      <c r="E443" s="203"/>
      <c r="F443" s="203"/>
      <c r="G443" s="203"/>
      <c r="S443" s="203"/>
      <c r="T443" s="203"/>
      <c r="U443" s="203"/>
    </row>
    <row r="444" spans="5:21" ht="12.75">
      <c r="E444" s="203"/>
      <c r="F444" s="203"/>
      <c r="G444" s="203"/>
      <c r="S444" s="203"/>
      <c r="T444" s="203"/>
      <c r="U444" s="203"/>
    </row>
    <row r="445" spans="5:21" ht="12.75">
      <c r="E445" s="203"/>
      <c r="F445" s="203"/>
      <c r="G445" s="203"/>
      <c r="S445" s="203"/>
      <c r="T445" s="203"/>
      <c r="U445" s="203"/>
    </row>
    <row r="446" spans="5:21" ht="12.75">
      <c r="E446" s="203"/>
      <c r="F446" s="203"/>
      <c r="G446" s="203"/>
      <c r="S446" s="203"/>
      <c r="T446" s="203"/>
      <c r="U446" s="203"/>
    </row>
    <row r="447" spans="5:21" ht="12.75">
      <c r="E447" s="203"/>
      <c r="F447" s="203"/>
      <c r="G447" s="203"/>
      <c r="S447" s="203"/>
      <c r="T447" s="203"/>
      <c r="U447" s="203"/>
    </row>
    <row r="448" spans="5:21" ht="12.75">
      <c r="E448" s="203"/>
      <c r="F448" s="203"/>
      <c r="G448" s="203"/>
      <c r="S448" s="203"/>
      <c r="T448" s="203"/>
      <c r="U448" s="203"/>
    </row>
    <row r="449" spans="5:21" ht="12.75">
      <c r="E449" s="203"/>
      <c r="F449" s="203"/>
      <c r="G449" s="203"/>
      <c r="S449" s="203"/>
      <c r="T449" s="203"/>
      <c r="U449" s="203"/>
    </row>
    <row r="450" spans="5:21" ht="12.75">
      <c r="E450" s="203"/>
      <c r="F450" s="203"/>
      <c r="G450" s="203"/>
      <c r="S450" s="203"/>
      <c r="T450" s="203"/>
      <c r="U450" s="203"/>
    </row>
    <row r="451" spans="5:21" ht="12.75">
      <c r="E451" s="203"/>
      <c r="F451" s="203"/>
      <c r="G451" s="203"/>
      <c r="S451" s="203"/>
      <c r="T451" s="203"/>
      <c r="U451" s="203"/>
    </row>
    <row r="452" spans="5:21" ht="12.75">
      <c r="E452" s="203"/>
      <c r="F452" s="203"/>
      <c r="G452" s="203"/>
      <c r="S452" s="203"/>
      <c r="T452" s="203"/>
      <c r="U452" s="203"/>
    </row>
    <row r="453" spans="5:21" ht="12.75">
      <c r="E453" s="203"/>
      <c r="F453" s="203"/>
      <c r="G453" s="203"/>
      <c r="S453" s="203"/>
      <c r="T453" s="203"/>
      <c r="U453" s="203"/>
    </row>
    <row r="454" spans="5:21" ht="12.75">
      <c r="E454" s="203"/>
      <c r="F454" s="203"/>
      <c r="G454" s="203"/>
      <c r="S454" s="203"/>
      <c r="T454" s="203"/>
      <c r="U454" s="203"/>
    </row>
    <row r="455" spans="5:21" ht="12.75">
      <c r="E455" s="203"/>
      <c r="F455" s="203"/>
      <c r="G455" s="203"/>
      <c r="S455" s="203"/>
      <c r="T455" s="203"/>
      <c r="U455" s="203"/>
    </row>
    <row r="456" spans="5:21" ht="12.75">
      <c r="E456" s="203"/>
      <c r="F456" s="203"/>
      <c r="G456" s="203"/>
      <c r="S456" s="203"/>
      <c r="T456" s="203"/>
      <c r="U456" s="203"/>
    </row>
    <row r="457" spans="5:21" ht="12.75">
      <c r="E457" s="203"/>
      <c r="F457" s="203"/>
      <c r="G457" s="203"/>
      <c r="S457" s="203"/>
      <c r="T457" s="203"/>
      <c r="U457" s="203"/>
    </row>
    <row r="458" spans="5:21" ht="12.75">
      <c r="E458" s="203"/>
      <c r="F458" s="203"/>
      <c r="G458" s="203"/>
      <c r="S458" s="203"/>
      <c r="T458" s="203"/>
      <c r="U458" s="203"/>
    </row>
    <row r="459" spans="5:21" ht="12.75">
      <c r="E459" s="203"/>
      <c r="F459" s="203"/>
      <c r="G459" s="203"/>
      <c r="S459" s="203"/>
      <c r="T459" s="203"/>
      <c r="U459" s="203"/>
    </row>
    <row r="460" spans="5:21" ht="12.75">
      <c r="E460" s="203"/>
      <c r="F460" s="203"/>
      <c r="G460" s="203"/>
      <c r="S460" s="203"/>
      <c r="T460" s="203"/>
      <c r="U460" s="203"/>
    </row>
    <row r="461" spans="5:21" ht="12.75">
      <c r="E461" s="203"/>
      <c r="F461" s="203"/>
      <c r="G461" s="203"/>
      <c r="S461" s="203"/>
      <c r="T461" s="203"/>
      <c r="U461" s="203"/>
    </row>
    <row r="462" spans="5:21" ht="12.75">
      <c r="E462" s="203"/>
      <c r="F462" s="203"/>
      <c r="G462" s="203"/>
      <c r="S462" s="203"/>
      <c r="T462" s="203"/>
      <c r="U462" s="203"/>
    </row>
    <row r="463" spans="5:21" ht="12.75">
      <c r="E463" s="203"/>
      <c r="F463" s="203"/>
      <c r="G463" s="203"/>
      <c r="S463" s="203"/>
      <c r="T463" s="203"/>
      <c r="U463" s="203"/>
    </row>
    <row r="464" spans="5:21" ht="12.75">
      <c r="E464" s="203"/>
      <c r="F464" s="203"/>
      <c r="G464" s="203"/>
      <c r="S464" s="203"/>
      <c r="T464" s="203"/>
      <c r="U464" s="203"/>
    </row>
    <row r="465" spans="5:21" ht="12.75">
      <c r="E465" s="203"/>
      <c r="F465" s="203"/>
      <c r="G465" s="203"/>
      <c r="S465" s="203"/>
      <c r="T465" s="203"/>
      <c r="U465" s="203"/>
    </row>
    <row r="466" spans="5:21" ht="12.75">
      <c r="E466" s="203"/>
      <c r="F466" s="203"/>
      <c r="G466" s="203"/>
      <c r="S466" s="203"/>
      <c r="T466" s="203"/>
      <c r="U466" s="203"/>
    </row>
    <row r="467" spans="5:21" ht="12.75">
      <c r="E467" s="203"/>
      <c r="F467" s="203"/>
      <c r="G467" s="203"/>
      <c r="S467" s="203"/>
      <c r="T467" s="203"/>
      <c r="U467" s="203"/>
    </row>
    <row r="468" spans="5:21" ht="12.75">
      <c r="E468" s="203"/>
      <c r="F468" s="203"/>
      <c r="G468" s="203"/>
      <c r="S468" s="203"/>
      <c r="T468" s="203"/>
      <c r="U468" s="203"/>
    </row>
    <row r="469" spans="5:21" ht="12.75">
      <c r="E469" s="203"/>
      <c r="F469" s="203"/>
      <c r="G469" s="203"/>
      <c r="S469" s="203"/>
      <c r="T469" s="203"/>
      <c r="U469" s="203"/>
    </row>
    <row r="470" spans="5:21" ht="12.75">
      <c r="E470" s="203"/>
      <c r="F470" s="203"/>
      <c r="G470" s="203"/>
      <c r="S470" s="203"/>
      <c r="T470" s="203"/>
      <c r="U470" s="203"/>
    </row>
    <row r="471" spans="5:21" ht="12.75">
      <c r="E471" s="203"/>
      <c r="F471" s="203"/>
      <c r="G471" s="203"/>
      <c r="S471" s="203"/>
      <c r="T471" s="203"/>
      <c r="U471" s="203"/>
    </row>
    <row r="472" spans="5:21" ht="12.75">
      <c r="E472" s="203"/>
      <c r="F472" s="203"/>
      <c r="G472" s="203"/>
      <c r="S472" s="203"/>
      <c r="T472" s="203"/>
      <c r="U472" s="203"/>
    </row>
    <row r="473" spans="5:21" ht="12.75">
      <c r="E473" s="203"/>
      <c r="F473" s="203"/>
      <c r="G473" s="203"/>
      <c r="S473" s="203"/>
      <c r="T473" s="203"/>
      <c r="U473" s="203"/>
    </row>
    <row r="474" spans="5:21" ht="12.75">
      <c r="E474" s="203"/>
      <c r="F474" s="203"/>
      <c r="G474" s="203"/>
      <c r="S474" s="203"/>
      <c r="T474" s="203"/>
      <c r="U474" s="203"/>
    </row>
    <row r="475" spans="5:21" ht="12.75">
      <c r="E475" s="203"/>
      <c r="F475" s="203"/>
      <c r="G475" s="203"/>
      <c r="S475" s="203"/>
      <c r="T475" s="203"/>
      <c r="U475" s="203"/>
    </row>
    <row r="476" spans="5:21" ht="12.75">
      <c r="E476" s="203"/>
      <c r="F476" s="203"/>
      <c r="G476" s="203"/>
      <c r="S476" s="203"/>
      <c r="T476" s="203"/>
      <c r="U476" s="203"/>
    </row>
    <row r="477" spans="5:21" ht="12.75">
      <c r="E477" s="203"/>
      <c r="F477" s="203"/>
      <c r="G477" s="203"/>
      <c r="S477" s="203"/>
      <c r="T477" s="203"/>
      <c r="U477" s="203"/>
    </row>
    <row r="478" spans="5:21" ht="12.75">
      <c r="E478" s="203"/>
      <c r="F478" s="203"/>
      <c r="G478" s="203"/>
      <c r="S478" s="203"/>
      <c r="T478" s="203"/>
      <c r="U478" s="203"/>
    </row>
    <row r="479" spans="5:21" ht="12.75">
      <c r="E479" s="203"/>
      <c r="F479" s="203"/>
      <c r="G479" s="203"/>
      <c r="S479" s="203"/>
      <c r="T479" s="203"/>
      <c r="U479" s="203"/>
    </row>
    <row r="480" spans="5:21" ht="12.75">
      <c r="E480" s="203"/>
      <c r="F480" s="203"/>
      <c r="G480" s="203"/>
      <c r="S480" s="203"/>
      <c r="T480" s="203"/>
      <c r="U480" s="203"/>
    </row>
    <row r="481" spans="5:21" ht="12.75">
      <c r="E481" s="203"/>
      <c r="F481" s="203"/>
      <c r="G481" s="203"/>
      <c r="S481" s="203"/>
      <c r="T481" s="203"/>
      <c r="U481" s="203"/>
    </row>
    <row r="482" spans="5:21" ht="12.75">
      <c r="E482" s="203"/>
      <c r="F482" s="203"/>
      <c r="G482" s="203"/>
      <c r="S482" s="203"/>
      <c r="T482" s="203"/>
      <c r="U482" s="203"/>
    </row>
    <row r="483" spans="5:21" ht="12.75">
      <c r="E483" s="203"/>
      <c r="F483" s="203"/>
      <c r="G483" s="203"/>
      <c r="S483" s="203"/>
      <c r="T483" s="203"/>
      <c r="U483" s="203"/>
    </row>
    <row r="484" spans="5:21" ht="12.75">
      <c r="E484" s="203"/>
      <c r="F484" s="203"/>
      <c r="G484" s="203"/>
      <c r="S484" s="203"/>
      <c r="T484" s="203"/>
      <c r="U484" s="203"/>
    </row>
    <row r="485" spans="5:21" ht="12.75">
      <c r="E485" s="203"/>
      <c r="F485" s="203"/>
      <c r="G485" s="203"/>
      <c r="S485" s="203"/>
      <c r="T485" s="203"/>
      <c r="U485" s="203"/>
    </row>
    <row r="486" spans="5:21" ht="12.75">
      <c r="E486" s="203"/>
      <c r="F486" s="203"/>
      <c r="G486" s="203"/>
      <c r="S486" s="203"/>
      <c r="T486" s="203"/>
      <c r="U486" s="203"/>
    </row>
    <row r="487" spans="5:21" ht="12.75">
      <c r="E487" s="203"/>
      <c r="F487" s="203"/>
      <c r="G487" s="203"/>
      <c r="S487" s="203"/>
      <c r="T487" s="203"/>
      <c r="U487" s="203"/>
    </row>
    <row r="488" spans="5:21" ht="12.75">
      <c r="E488" s="203"/>
      <c r="F488" s="203"/>
      <c r="G488" s="203"/>
      <c r="S488" s="203"/>
      <c r="T488" s="203"/>
      <c r="U488" s="203"/>
    </row>
    <row r="489" spans="5:21" ht="12.75">
      <c r="E489" s="203"/>
      <c r="F489" s="203"/>
      <c r="G489" s="203"/>
      <c r="S489" s="203"/>
      <c r="T489" s="203"/>
      <c r="U489" s="203"/>
    </row>
    <row r="490" spans="5:21" ht="12.75">
      <c r="E490" s="203"/>
      <c r="F490" s="203"/>
      <c r="G490" s="203"/>
      <c r="S490" s="203"/>
      <c r="T490" s="203"/>
      <c r="U490" s="203"/>
    </row>
    <row r="491" spans="5:21" ht="12.75">
      <c r="E491" s="203"/>
      <c r="F491" s="203"/>
      <c r="G491" s="203"/>
      <c r="S491" s="203"/>
      <c r="T491" s="203"/>
      <c r="U491" s="203"/>
    </row>
    <row r="492" spans="5:21" ht="12.75">
      <c r="E492" s="203"/>
      <c r="F492" s="203"/>
      <c r="G492" s="203"/>
      <c r="S492" s="203"/>
      <c r="T492" s="203"/>
      <c r="U492" s="203"/>
    </row>
    <row r="493" spans="5:21" ht="12.75">
      <c r="E493" s="203"/>
      <c r="F493" s="203"/>
      <c r="G493" s="203"/>
      <c r="S493" s="203"/>
      <c r="T493" s="203"/>
      <c r="U493" s="203"/>
    </row>
    <row r="494" spans="5:21" ht="12.75">
      <c r="E494" s="203"/>
      <c r="F494" s="203"/>
      <c r="G494" s="203"/>
      <c r="S494" s="203"/>
      <c r="T494" s="203"/>
      <c r="U494" s="203"/>
    </row>
    <row r="495" spans="5:21" ht="12.75">
      <c r="E495" s="203"/>
      <c r="F495" s="203"/>
      <c r="G495" s="203"/>
      <c r="S495" s="203"/>
      <c r="T495" s="203"/>
      <c r="U495" s="203"/>
    </row>
    <row r="496" spans="5:21" ht="12.75">
      <c r="E496" s="203"/>
      <c r="F496" s="203"/>
      <c r="G496" s="203"/>
      <c r="S496" s="203"/>
      <c r="T496" s="203"/>
      <c r="U496" s="203"/>
    </row>
    <row r="497" spans="5:21" ht="12.75">
      <c r="E497" s="203"/>
      <c r="F497" s="203"/>
      <c r="G497" s="203"/>
      <c r="S497" s="203"/>
      <c r="T497" s="203"/>
      <c r="U497" s="203"/>
    </row>
    <row r="498" spans="5:21" ht="12.75">
      <c r="E498" s="203"/>
      <c r="F498" s="203"/>
      <c r="G498" s="203"/>
      <c r="S498" s="203"/>
      <c r="T498" s="203"/>
      <c r="U498" s="203"/>
    </row>
    <row r="499" spans="5:21" ht="12.75">
      <c r="E499" s="203"/>
      <c r="F499" s="203"/>
      <c r="G499" s="203"/>
      <c r="S499" s="203"/>
      <c r="T499" s="203"/>
      <c r="U499" s="203"/>
    </row>
    <row r="500" spans="5:21" ht="12.75">
      <c r="E500" s="203"/>
      <c r="F500" s="203"/>
      <c r="G500" s="203"/>
      <c r="S500" s="203"/>
      <c r="T500" s="203"/>
      <c r="U500" s="203"/>
    </row>
    <row r="501" spans="5:21" ht="12.75">
      <c r="E501" s="203"/>
      <c r="F501" s="203"/>
      <c r="G501" s="203"/>
      <c r="S501" s="203"/>
      <c r="T501" s="203"/>
      <c r="U501" s="203"/>
    </row>
    <row r="502" spans="5:21" ht="12.75">
      <c r="E502" s="203"/>
      <c r="F502" s="203"/>
      <c r="G502" s="203"/>
      <c r="S502" s="203"/>
      <c r="T502" s="203"/>
      <c r="U502" s="203"/>
    </row>
    <row r="503" spans="5:21" ht="12.75">
      <c r="E503" s="203"/>
      <c r="F503" s="203"/>
      <c r="G503" s="203"/>
      <c r="S503" s="203"/>
      <c r="T503" s="203"/>
      <c r="U503" s="203"/>
    </row>
    <row r="504" spans="5:21" ht="12.75">
      <c r="E504" s="203"/>
      <c r="F504" s="203"/>
      <c r="G504" s="203"/>
      <c r="S504" s="203"/>
      <c r="T504" s="203"/>
      <c r="U504" s="203"/>
    </row>
    <row r="505" spans="5:21" ht="12.75">
      <c r="E505" s="203"/>
      <c r="F505" s="203"/>
      <c r="G505" s="203"/>
      <c r="S505" s="203"/>
      <c r="T505" s="203"/>
      <c r="U505" s="203"/>
    </row>
    <row r="506" spans="5:21" ht="12.75">
      <c r="E506" s="203"/>
      <c r="F506" s="203"/>
      <c r="G506" s="203"/>
      <c r="S506" s="203"/>
      <c r="T506" s="203"/>
      <c r="U506" s="203"/>
    </row>
    <row r="507" spans="5:21" ht="12.75">
      <c r="E507" s="203"/>
      <c r="F507" s="203"/>
      <c r="G507" s="203"/>
      <c r="S507" s="203"/>
      <c r="T507" s="203"/>
      <c r="U507" s="203"/>
    </row>
    <row r="508" spans="5:21" ht="12.75">
      <c r="E508" s="203"/>
      <c r="F508" s="203"/>
      <c r="G508" s="203"/>
      <c r="S508" s="203"/>
      <c r="T508" s="203"/>
      <c r="U508" s="203"/>
    </row>
    <row r="509" spans="5:21" ht="12.75">
      <c r="E509" s="203"/>
      <c r="F509" s="203"/>
      <c r="G509" s="203"/>
      <c r="S509" s="203"/>
      <c r="T509" s="203"/>
      <c r="U509" s="203"/>
    </row>
    <row r="510" spans="5:21" ht="12.75">
      <c r="E510" s="203"/>
      <c r="F510" s="203"/>
      <c r="G510" s="203"/>
      <c r="S510" s="203"/>
      <c r="T510" s="203"/>
      <c r="U510" s="203"/>
    </row>
    <row r="511" spans="5:21" ht="12.75">
      <c r="E511" s="203"/>
      <c r="F511" s="203"/>
      <c r="G511" s="203"/>
      <c r="S511" s="203"/>
      <c r="T511" s="203"/>
      <c r="U511" s="203"/>
    </row>
    <row r="512" spans="5:21" ht="12.75">
      <c r="E512" s="203"/>
      <c r="F512" s="203"/>
      <c r="G512" s="203"/>
      <c r="S512" s="203"/>
      <c r="T512" s="203"/>
      <c r="U512" s="203"/>
    </row>
    <row r="513" spans="5:21" ht="12.75">
      <c r="E513" s="203"/>
      <c r="F513" s="203"/>
      <c r="G513" s="203"/>
      <c r="S513" s="203"/>
      <c r="T513" s="203"/>
      <c r="U513" s="203"/>
    </row>
    <row r="514" spans="5:21" ht="12.75">
      <c r="E514" s="203"/>
      <c r="F514" s="203"/>
      <c r="G514" s="203"/>
      <c r="S514" s="203"/>
      <c r="T514" s="203"/>
      <c r="U514" s="203"/>
    </row>
    <row r="515" spans="5:21" ht="12.75">
      <c r="E515" s="203"/>
      <c r="F515" s="203"/>
      <c r="G515" s="203"/>
      <c r="S515" s="203"/>
      <c r="T515" s="203"/>
      <c r="U515" s="203"/>
    </row>
    <row r="516" spans="5:21" ht="12.75">
      <c r="E516" s="203"/>
      <c r="F516" s="203"/>
      <c r="G516" s="203"/>
      <c r="S516" s="203"/>
      <c r="T516" s="203"/>
      <c r="U516" s="203"/>
    </row>
    <row r="517" spans="5:21" ht="12.75">
      <c r="E517" s="203"/>
      <c r="F517" s="203"/>
      <c r="G517" s="203"/>
      <c r="S517" s="203"/>
      <c r="T517" s="203"/>
      <c r="U517" s="203"/>
    </row>
    <row r="518" spans="5:21" ht="12.75">
      <c r="E518" s="203"/>
      <c r="F518" s="203"/>
      <c r="G518" s="203"/>
      <c r="S518" s="203"/>
      <c r="T518" s="203"/>
      <c r="U518" s="203"/>
    </row>
    <row r="519" spans="5:21" ht="12.75">
      <c r="E519" s="203"/>
      <c r="F519" s="203"/>
      <c r="G519" s="203"/>
      <c r="S519" s="203"/>
      <c r="T519" s="203"/>
      <c r="U519" s="203"/>
    </row>
    <row r="520" spans="5:21" ht="12.75">
      <c r="E520" s="203"/>
      <c r="F520" s="203"/>
      <c r="G520" s="203"/>
      <c r="S520" s="203"/>
      <c r="T520" s="203"/>
      <c r="U520" s="203"/>
    </row>
    <row r="521" spans="5:21" ht="12.75">
      <c r="E521" s="203"/>
      <c r="F521" s="203"/>
      <c r="G521" s="203"/>
      <c r="S521" s="203"/>
      <c r="T521" s="203"/>
      <c r="U521" s="203"/>
    </row>
    <row r="522" spans="5:21" ht="12.75">
      <c r="E522" s="203"/>
      <c r="F522" s="203"/>
      <c r="G522" s="203"/>
      <c r="S522" s="203"/>
      <c r="T522" s="203"/>
      <c r="U522" s="203"/>
    </row>
    <row r="523" spans="5:21" ht="12.75">
      <c r="E523" s="203"/>
      <c r="F523" s="203"/>
      <c r="G523" s="203"/>
      <c r="S523" s="203"/>
      <c r="T523" s="203"/>
      <c r="U523" s="203"/>
    </row>
    <row r="524" spans="5:21" ht="12.75">
      <c r="E524" s="203"/>
      <c r="F524" s="203"/>
      <c r="G524" s="203"/>
      <c r="S524" s="203"/>
      <c r="T524" s="203"/>
      <c r="U524" s="203"/>
    </row>
    <row r="525" spans="5:21" ht="12.75">
      <c r="E525" s="203"/>
      <c r="F525" s="203"/>
      <c r="G525" s="203"/>
      <c r="S525" s="203"/>
      <c r="T525" s="203"/>
      <c r="U525" s="203"/>
    </row>
    <row r="526" spans="5:21" ht="12.75">
      <c r="E526" s="203"/>
      <c r="F526" s="203"/>
      <c r="G526" s="203"/>
      <c r="S526" s="203"/>
      <c r="T526" s="203"/>
      <c r="U526" s="203"/>
    </row>
    <row r="527" spans="5:21" ht="12.75">
      <c r="E527" s="203"/>
      <c r="F527" s="203"/>
      <c r="G527" s="203"/>
      <c r="S527" s="203"/>
      <c r="T527" s="203"/>
      <c r="U527" s="203"/>
    </row>
    <row r="528" spans="5:21" ht="12.75">
      <c r="E528" s="203"/>
      <c r="F528" s="203"/>
      <c r="G528" s="203"/>
      <c r="S528" s="203"/>
      <c r="T528" s="203"/>
      <c r="U528" s="203"/>
    </row>
    <row r="529" spans="5:21" ht="12.75">
      <c r="E529" s="203"/>
      <c r="F529" s="203"/>
      <c r="G529" s="203"/>
      <c r="S529" s="203"/>
      <c r="T529" s="203"/>
      <c r="U529" s="203"/>
    </row>
    <row r="530" spans="5:21" ht="12.75">
      <c r="E530" s="203"/>
      <c r="F530" s="203"/>
      <c r="G530" s="203"/>
      <c r="S530" s="203"/>
      <c r="T530" s="203"/>
      <c r="U530" s="203"/>
    </row>
    <row r="531" spans="5:21" ht="12.75">
      <c r="E531" s="203"/>
      <c r="F531" s="203"/>
      <c r="G531" s="203"/>
      <c r="S531" s="203"/>
      <c r="T531" s="203"/>
      <c r="U531" s="203"/>
    </row>
    <row r="532" spans="5:21" ht="12.75">
      <c r="E532" s="203"/>
      <c r="F532" s="203"/>
      <c r="G532" s="203"/>
      <c r="S532" s="203"/>
      <c r="T532" s="203"/>
      <c r="U532" s="203"/>
    </row>
    <row r="533" spans="5:21" ht="12.75">
      <c r="E533" s="203"/>
      <c r="F533" s="203"/>
      <c r="G533" s="203"/>
      <c r="S533" s="203"/>
      <c r="T533" s="203"/>
      <c r="U533" s="203"/>
    </row>
    <row r="534" spans="5:21" ht="12.75">
      <c r="E534" s="203"/>
      <c r="F534" s="203"/>
      <c r="G534" s="203"/>
      <c r="S534" s="203"/>
      <c r="T534" s="203"/>
      <c r="U534" s="203"/>
    </row>
    <row r="535" spans="5:21" ht="12.75">
      <c r="E535" s="203"/>
      <c r="F535" s="203"/>
      <c r="G535" s="203"/>
      <c r="S535" s="203"/>
      <c r="T535" s="203"/>
      <c r="U535" s="203"/>
    </row>
    <row r="536" spans="5:21" ht="12.75">
      <c r="E536" s="203"/>
      <c r="F536" s="203"/>
      <c r="G536" s="203"/>
      <c r="S536" s="203"/>
      <c r="T536" s="203"/>
      <c r="U536" s="203"/>
    </row>
    <row r="537" spans="5:21" ht="12.75">
      <c r="E537" s="203"/>
      <c r="F537" s="203"/>
      <c r="G537" s="203"/>
      <c r="S537" s="203"/>
      <c r="T537" s="203"/>
      <c r="U537" s="203"/>
    </row>
    <row r="538" spans="5:21" ht="12.75">
      <c r="E538" s="203"/>
      <c r="F538" s="203"/>
      <c r="G538" s="203"/>
      <c r="S538" s="203"/>
      <c r="T538" s="203"/>
      <c r="U538" s="203"/>
    </row>
    <row r="539" spans="5:21" ht="12.75">
      <c r="E539" s="203"/>
      <c r="F539" s="203"/>
      <c r="G539" s="203"/>
      <c r="S539" s="203"/>
      <c r="T539" s="203"/>
      <c r="U539" s="203"/>
    </row>
    <row r="540" spans="5:21" ht="12.75">
      <c r="E540" s="203"/>
      <c r="F540" s="203"/>
      <c r="G540" s="203"/>
      <c r="S540" s="203"/>
      <c r="T540" s="203"/>
      <c r="U540" s="203"/>
    </row>
    <row r="541" spans="5:21" ht="12.75">
      <c r="E541" s="203"/>
      <c r="F541" s="203"/>
      <c r="G541" s="203"/>
      <c r="S541" s="203"/>
      <c r="T541" s="203"/>
      <c r="U541" s="203"/>
    </row>
    <row r="542" spans="5:21" ht="12.75">
      <c r="E542" s="203"/>
      <c r="F542" s="203"/>
      <c r="G542" s="203"/>
      <c r="S542" s="203"/>
      <c r="T542" s="203"/>
      <c r="U542" s="203"/>
    </row>
    <row r="543" spans="5:21" ht="12.75">
      <c r="E543" s="203"/>
      <c r="F543" s="203"/>
      <c r="G543" s="203"/>
      <c r="S543" s="203"/>
      <c r="T543" s="203"/>
      <c r="U543" s="203"/>
    </row>
    <row r="544" spans="5:21" ht="12.75">
      <c r="E544" s="203"/>
      <c r="F544" s="203"/>
      <c r="G544" s="203"/>
      <c r="S544" s="203"/>
      <c r="T544" s="203"/>
      <c r="U544" s="203"/>
    </row>
    <row r="545" spans="5:21" ht="12.75">
      <c r="E545" s="203"/>
      <c r="F545" s="203"/>
      <c r="G545" s="203"/>
      <c r="S545" s="203"/>
      <c r="T545" s="203"/>
      <c r="U545" s="203"/>
    </row>
    <row r="546" spans="5:21" ht="12.75">
      <c r="E546" s="203"/>
      <c r="F546" s="203"/>
      <c r="G546" s="203"/>
      <c r="S546" s="203"/>
      <c r="T546" s="203"/>
      <c r="U546" s="203"/>
    </row>
    <row r="547" spans="5:21" ht="12.75">
      <c r="E547" s="203"/>
      <c r="F547" s="203"/>
      <c r="G547" s="203"/>
      <c r="S547" s="203"/>
      <c r="T547" s="203"/>
      <c r="U547" s="203"/>
    </row>
    <row r="548" spans="5:21" ht="12.75">
      <c r="E548" s="203"/>
      <c r="F548" s="203"/>
      <c r="G548" s="203"/>
      <c r="S548" s="203"/>
      <c r="T548" s="203"/>
      <c r="U548" s="203"/>
    </row>
    <row r="549" spans="5:21" ht="12.75">
      <c r="E549" s="203"/>
      <c r="F549" s="203"/>
      <c r="G549" s="203"/>
      <c r="S549" s="203"/>
      <c r="T549" s="203"/>
      <c r="U549" s="203"/>
    </row>
    <row r="550" spans="5:21" ht="12.75">
      <c r="E550" s="203"/>
      <c r="F550" s="203"/>
      <c r="G550" s="203"/>
      <c r="S550" s="203"/>
      <c r="T550" s="203"/>
      <c r="U550" s="203"/>
    </row>
    <row r="551" spans="5:21" ht="12.75">
      <c r="E551" s="203"/>
      <c r="F551" s="203"/>
      <c r="G551" s="203"/>
      <c r="S551" s="203"/>
      <c r="T551" s="203"/>
      <c r="U551" s="203"/>
    </row>
    <row r="552" spans="5:21" ht="12.75">
      <c r="E552" s="203"/>
      <c r="F552" s="203"/>
      <c r="G552" s="203"/>
      <c r="S552" s="203"/>
      <c r="T552" s="203"/>
      <c r="U552" s="203"/>
    </row>
    <row r="553" spans="5:21" ht="12.75">
      <c r="E553" s="203"/>
      <c r="F553" s="203"/>
      <c r="G553" s="203"/>
      <c r="S553" s="203"/>
      <c r="T553" s="203"/>
      <c r="U553" s="203"/>
    </row>
    <row r="554" spans="5:21" ht="12.75">
      <c r="E554" s="203"/>
      <c r="F554" s="203"/>
      <c r="G554" s="203"/>
      <c r="S554" s="203"/>
      <c r="T554" s="203"/>
      <c r="U554" s="203"/>
    </row>
    <row r="555" spans="5:21" ht="12.75">
      <c r="E555" s="203"/>
      <c r="F555" s="203"/>
      <c r="G555" s="203"/>
      <c r="S555" s="203"/>
      <c r="T555" s="203"/>
      <c r="U555" s="203"/>
    </row>
    <row r="556" spans="5:21" ht="12.75">
      <c r="E556" s="203"/>
      <c r="F556" s="203"/>
      <c r="G556" s="203"/>
      <c r="S556" s="203"/>
      <c r="T556" s="203"/>
      <c r="U556" s="203"/>
    </row>
    <row r="557" spans="5:21" ht="12.75">
      <c r="E557" s="203"/>
      <c r="F557" s="203"/>
      <c r="G557" s="203"/>
      <c r="S557" s="203"/>
      <c r="T557" s="203"/>
      <c r="U557" s="203"/>
    </row>
    <row r="558" spans="5:21" ht="12.75">
      <c r="E558" s="203"/>
      <c r="F558" s="203"/>
      <c r="G558" s="203"/>
      <c r="S558" s="203"/>
      <c r="T558" s="203"/>
      <c r="U558" s="203"/>
    </row>
    <row r="559" spans="5:21" ht="12.75">
      <c r="E559" s="203"/>
      <c r="F559" s="203"/>
      <c r="G559" s="203"/>
      <c r="S559" s="203"/>
      <c r="T559" s="203"/>
      <c r="U559" s="203"/>
    </row>
    <row r="560" spans="5:21" ht="12.75">
      <c r="E560" s="203"/>
      <c r="F560" s="203"/>
      <c r="G560" s="203"/>
      <c r="S560" s="203"/>
      <c r="T560" s="203"/>
      <c r="U560" s="203"/>
    </row>
    <row r="561" spans="5:21" ht="12.75">
      <c r="E561" s="203"/>
      <c r="F561" s="203"/>
      <c r="G561" s="203"/>
      <c r="S561" s="203"/>
      <c r="T561" s="203"/>
      <c r="U561" s="203"/>
    </row>
    <row r="562" spans="5:21" ht="12.75">
      <c r="E562" s="203"/>
      <c r="F562" s="203"/>
      <c r="G562" s="203"/>
      <c r="S562" s="203"/>
      <c r="T562" s="203"/>
      <c r="U562" s="203"/>
    </row>
    <row r="563" spans="5:21" ht="12.75">
      <c r="E563" s="203"/>
      <c r="F563" s="203"/>
      <c r="G563" s="203"/>
      <c r="S563" s="203"/>
      <c r="T563" s="203"/>
      <c r="U563" s="203"/>
    </row>
    <row r="564" spans="5:21" ht="12.75">
      <c r="E564" s="203"/>
      <c r="F564" s="203"/>
      <c r="G564" s="203"/>
      <c r="S564" s="203"/>
      <c r="T564" s="203"/>
      <c r="U564" s="203"/>
    </row>
    <row r="565" spans="5:21" ht="12.75">
      <c r="E565" s="203"/>
      <c r="F565" s="203"/>
      <c r="G565" s="203"/>
      <c r="S565" s="203"/>
      <c r="T565" s="203"/>
      <c r="U565" s="203"/>
    </row>
    <row r="566" spans="5:21" ht="12.75">
      <c r="E566" s="203"/>
      <c r="F566" s="203"/>
      <c r="G566" s="203"/>
      <c r="S566" s="203"/>
      <c r="T566" s="203"/>
      <c r="U566" s="203"/>
    </row>
    <row r="567" spans="5:21" ht="12.75">
      <c r="E567" s="203"/>
      <c r="F567" s="203"/>
      <c r="G567" s="203"/>
      <c r="S567" s="203"/>
      <c r="T567" s="203"/>
      <c r="U567" s="203"/>
    </row>
    <row r="568" spans="5:21" ht="12.75">
      <c r="E568" s="203"/>
      <c r="F568" s="203"/>
      <c r="G568" s="203"/>
      <c r="S568" s="203"/>
      <c r="T568" s="203"/>
      <c r="U568" s="203"/>
    </row>
    <row r="569" spans="5:21" ht="12.75">
      <c r="E569" s="203"/>
      <c r="F569" s="203"/>
      <c r="G569" s="203"/>
      <c r="S569" s="203"/>
      <c r="T569" s="203"/>
      <c r="U569" s="203"/>
    </row>
    <row r="570" spans="5:21" ht="12.75">
      <c r="E570" s="203"/>
      <c r="F570" s="203"/>
      <c r="G570" s="203"/>
      <c r="S570" s="203"/>
      <c r="T570" s="203"/>
      <c r="U570" s="203"/>
    </row>
    <row r="571" spans="5:21" ht="12.75">
      <c r="E571" s="203"/>
      <c r="F571" s="203"/>
      <c r="G571" s="203"/>
      <c r="S571" s="203"/>
      <c r="T571" s="203"/>
      <c r="U571" s="203"/>
    </row>
    <row r="572" spans="5:21" ht="12.75">
      <c r="E572" s="203"/>
      <c r="F572" s="203"/>
      <c r="G572" s="203"/>
      <c r="S572" s="203"/>
      <c r="T572" s="203"/>
      <c r="U572" s="203"/>
    </row>
    <row r="573" spans="5:21" ht="12.75">
      <c r="E573" s="203"/>
      <c r="F573" s="203"/>
      <c r="G573" s="203"/>
      <c r="S573" s="203"/>
      <c r="T573" s="203"/>
      <c r="U573" s="203"/>
    </row>
    <row r="574" spans="5:21" ht="12.75">
      <c r="E574" s="203"/>
      <c r="F574" s="203"/>
      <c r="G574" s="203"/>
      <c r="S574" s="203"/>
      <c r="T574" s="203"/>
      <c r="U574" s="203"/>
    </row>
    <row r="575" spans="5:21" ht="12.75">
      <c r="E575" s="203"/>
      <c r="F575" s="203"/>
      <c r="G575" s="203"/>
      <c r="S575" s="203"/>
      <c r="T575" s="203"/>
      <c r="U575" s="203"/>
    </row>
    <row r="576" spans="5:21" ht="12.75">
      <c r="E576" s="203"/>
      <c r="F576" s="203"/>
      <c r="G576" s="203"/>
      <c r="S576" s="203"/>
      <c r="T576" s="203"/>
      <c r="U576" s="203"/>
    </row>
    <row r="577" spans="5:21" ht="12.75">
      <c r="E577" s="203"/>
      <c r="F577" s="203"/>
      <c r="G577" s="203"/>
      <c r="S577" s="203"/>
      <c r="T577" s="203"/>
      <c r="U577" s="203"/>
    </row>
    <row r="578" spans="5:21" ht="12.75">
      <c r="E578" s="203"/>
      <c r="F578" s="203"/>
      <c r="G578" s="203"/>
      <c r="S578" s="203"/>
      <c r="T578" s="203"/>
      <c r="U578" s="203"/>
    </row>
    <row r="579" spans="5:21" ht="12.75">
      <c r="E579" s="203"/>
      <c r="F579" s="203"/>
      <c r="G579" s="203"/>
      <c r="S579" s="203"/>
      <c r="T579" s="203"/>
      <c r="U579" s="203"/>
    </row>
    <row r="580" spans="5:21" ht="12.75">
      <c r="E580" s="203"/>
      <c r="F580" s="203"/>
      <c r="G580" s="203"/>
      <c r="S580" s="203"/>
      <c r="T580" s="203"/>
      <c r="U580" s="203"/>
    </row>
    <row r="581" spans="5:21" ht="12.75">
      <c r="E581" s="203"/>
      <c r="F581" s="203"/>
      <c r="G581" s="203"/>
      <c r="S581" s="203"/>
      <c r="T581" s="203"/>
      <c r="U581" s="203"/>
    </row>
    <row r="582" spans="5:21" ht="12.75">
      <c r="E582" s="203"/>
      <c r="F582" s="203"/>
      <c r="G582" s="203"/>
      <c r="S582" s="203"/>
      <c r="T582" s="203"/>
      <c r="U582" s="203"/>
    </row>
    <row r="583" spans="5:21" ht="12.75">
      <c r="E583" s="203"/>
      <c r="F583" s="203"/>
      <c r="G583" s="203"/>
      <c r="S583" s="203"/>
      <c r="T583" s="203"/>
      <c r="U583" s="203"/>
    </row>
    <row r="584" spans="5:21" ht="12.75">
      <c r="E584" s="203"/>
      <c r="F584" s="203"/>
      <c r="G584" s="203"/>
      <c r="S584" s="203"/>
      <c r="T584" s="203"/>
      <c r="U584" s="203"/>
    </row>
    <row r="585" spans="5:21" ht="12.75">
      <c r="E585" s="203"/>
      <c r="F585" s="203"/>
      <c r="G585" s="203"/>
      <c r="S585" s="203"/>
      <c r="T585" s="203"/>
      <c r="U585" s="203"/>
    </row>
    <row r="586" spans="5:21" ht="12.75">
      <c r="E586" s="203"/>
      <c r="F586" s="203"/>
      <c r="G586" s="203"/>
      <c r="S586" s="203"/>
      <c r="T586" s="203"/>
      <c r="U586" s="203"/>
    </row>
    <row r="587" spans="5:21" ht="12.75">
      <c r="E587" s="203"/>
      <c r="F587" s="203"/>
      <c r="G587" s="203"/>
      <c r="S587" s="203"/>
      <c r="T587" s="203"/>
      <c r="U587" s="203"/>
    </row>
    <row r="588" spans="5:21" ht="12.75">
      <c r="E588" s="203"/>
      <c r="F588" s="203"/>
      <c r="G588" s="203"/>
      <c r="S588" s="203"/>
      <c r="T588" s="203"/>
      <c r="U588" s="203"/>
    </row>
    <row r="589" spans="5:21" ht="12.75">
      <c r="E589" s="203"/>
      <c r="F589" s="203"/>
      <c r="G589" s="203"/>
      <c r="S589" s="203"/>
      <c r="T589" s="203"/>
      <c r="U589" s="203"/>
    </row>
    <row r="590" spans="5:21" ht="12.75">
      <c r="E590" s="203"/>
      <c r="F590" s="203"/>
      <c r="G590" s="203"/>
      <c r="S590" s="203"/>
      <c r="T590" s="203"/>
      <c r="U590" s="203"/>
    </row>
    <row r="591" spans="5:21" ht="12.75">
      <c r="E591" s="203"/>
      <c r="F591" s="203"/>
      <c r="G591" s="203"/>
      <c r="S591" s="203"/>
      <c r="T591" s="203"/>
      <c r="U591" s="203"/>
    </row>
    <row r="592" spans="5:21" ht="12.75">
      <c r="E592" s="203"/>
      <c r="F592" s="203"/>
      <c r="G592" s="203"/>
      <c r="S592" s="203"/>
      <c r="T592" s="203"/>
      <c r="U592" s="203"/>
    </row>
    <row r="593" spans="5:21" ht="12.75">
      <c r="E593" s="203"/>
      <c r="F593" s="203"/>
      <c r="G593" s="203"/>
      <c r="S593" s="203"/>
      <c r="T593" s="203"/>
      <c r="U593" s="203"/>
    </row>
    <row r="594" spans="5:21" ht="12.75">
      <c r="E594" s="203"/>
      <c r="F594" s="203"/>
      <c r="G594" s="203"/>
      <c r="S594" s="203"/>
      <c r="T594" s="203"/>
      <c r="U594" s="203"/>
    </row>
    <row r="595" spans="5:21" ht="12.75">
      <c r="E595" s="203"/>
      <c r="F595" s="203"/>
      <c r="G595" s="203"/>
      <c r="S595" s="203"/>
      <c r="T595" s="203"/>
      <c r="U595" s="203"/>
    </row>
    <row r="596" spans="5:21" ht="12.75">
      <c r="E596" s="203"/>
      <c r="F596" s="203"/>
      <c r="G596" s="203"/>
      <c r="S596" s="203"/>
      <c r="T596" s="203"/>
      <c r="U596" s="203"/>
    </row>
    <row r="597" spans="5:21" ht="12.75">
      <c r="E597" s="203"/>
      <c r="F597" s="203"/>
      <c r="G597" s="203"/>
      <c r="S597" s="203"/>
      <c r="T597" s="203"/>
      <c r="U597" s="203"/>
    </row>
    <row r="598" spans="5:21" ht="12.75">
      <c r="E598" s="203"/>
      <c r="F598" s="203"/>
      <c r="G598" s="203"/>
      <c r="S598" s="203"/>
      <c r="T598" s="203"/>
      <c r="U598" s="203"/>
    </row>
    <row r="599" spans="5:21" ht="12.75">
      <c r="E599" s="203"/>
      <c r="F599" s="203"/>
      <c r="G599" s="203"/>
      <c r="S599" s="203"/>
      <c r="T599" s="203"/>
      <c r="U599" s="203"/>
    </row>
    <row r="600" spans="5:21" ht="12.75">
      <c r="E600" s="203"/>
      <c r="F600" s="203"/>
      <c r="G600" s="203"/>
      <c r="S600" s="203"/>
      <c r="T600" s="203"/>
      <c r="U600" s="203"/>
    </row>
    <row r="601" spans="5:21" ht="12.75">
      <c r="E601" s="203"/>
      <c r="F601" s="203"/>
      <c r="G601" s="203"/>
      <c r="S601" s="203"/>
      <c r="T601" s="203"/>
      <c r="U601" s="203"/>
    </row>
    <row r="602" spans="5:21" ht="12.75">
      <c r="E602" s="203"/>
      <c r="F602" s="203"/>
      <c r="G602" s="203"/>
      <c r="S602" s="203"/>
      <c r="T602" s="203"/>
      <c r="U602" s="203"/>
    </row>
    <row r="603" spans="5:21" ht="12.75">
      <c r="E603" s="203"/>
      <c r="F603" s="203"/>
      <c r="G603" s="203"/>
      <c r="S603" s="203"/>
      <c r="T603" s="203"/>
      <c r="U603" s="203"/>
    </row>
    <row r="604" spans="5:21" ht="12.75">
      <c r="E604" s="203"/>
      <c r="F604" s="203"/>
      <c r="G604" s="203"/>
      <c r="S604" s="203"/>
      <c r="T604" s="203"/>
      <c r="U604" s="203"/>
    </row>
    <row r="605" spans="5:21" ht="12.75">
      <c r="E605" s="203"/>
      <c r="F605" s="203"/>
      <c r="G605" s="203"/>
      <c r="S605" s="203"/>
      <c r="T605" s="203"/>
      <c r="U605" s="203"/>
    </row>
    <row r="606" spans="5:21" ht="12.75">
      <c r="E606" s="203"/>
      <c r="F606" s="203"/>
      <c r="G606" s="203"/>
      <c r="S606" s="203"/>
      <c r="T606" s="203"/>
      <c r="U606" s="203"/>
    </row>
    <row r="607" spans="5:21" ht="12.75">
      <c r="E607" s="203"/>
      <c r="F607" s="203"/>
      <c r="G607" s="203"/>
      <c r="S607" s="203"/>
      <c r="T607" s="203"/>
      <c r="U607" s="203"/>
    </row>
    <row r="608" spans="5:21" ht="12.75">
      <c r="E608" s="203"/>
      <c r="F608" s="203"/>
      <c r="G608" s="203"/>
      <c r="S608" s="203"/>
      <c r="T608" s="203"/>
      <c r="U608" s="203"/>
    </row>
    <row r="609" spans="5:21" ht="12.75">
      <c r="E609" s="203"/>
      <c r="F609" s="203"/>
      <c r="G609" s="203"/>
      <c r="S609" s="203"/>
      <c r="T609" s="203"/>
      <c r="U609" s="203"/>
    </row>
    <row r="610" spans="5:21" ht="12.75">
      <c r="E610" s="203"/>
      <c r="F610" s="203"/>
      <c r="G610" s="203"/>
      <c r="S610" s="203"/>
      <c r="T610" s="203"/>
      <c r="U610" s="203"/>
    </row>
    <row r="611" spans="5:21" ht="12.75">
      <c r="E611" s="203"/>
      <c r="F611" s="203"/>
      <c r="G611" s="203"/>
      <c r="S611" s="203"/>
      <c r="T611" s="203"/>
      <c r="U611" s="203"/>
    </row>
    <row r="612" spans="5:21" ht="12.75">
      <c r="E612" s="203"/>
      <c r="F612" s="203"/>
      <c r="G612" s="203"/>
      <c r="S612" s="203"/>
      <c r="T612" s="203"/>
      <c r="U612" s="203"/>
    </row>
    <row r="613" spans="5:21" ht="12.75">
      <c r="E613" s="203"/>
      <c r="F613" s="203"/>
      <c r="G613" s="203"/>
      <c r="S613" s="203"/>
      <c r="T613" s="203"/>
      <c r="U613" s="203"/>
    </row>
    <row r="614" spans="5:21" ht="12.75">
      <c r="E614" s="203"/>
      <c r="F614" s="203"/>
      <c r="G614" s="203"/>
      <c r="S614" s="203"/>
      <c r="T614" s="203"/>
      <c r="U614" s="203"/>
    </row>
    <row r="615" spans="5:21" ht="12.75">
      <c r="E615" s="203"/>
      <c r="F615" s="203"/>
      <c r="G615" s="203"/>
      <c r="S615" s="203"/>
      <c r="T615" s="203"/>
      <c r="U615" s="203"/>
    </row>
    <row r="616" spans="5:21" ht="12.75">
      <c r="E616" s="203"/>
      <c r="F616" s="203"/>
      <c r="G616" s="203"/>
      <c r="S616" s="203"/>
      <c r="T616" s="203"/>
      <c r="U616" s="203"/>
    </row>
    <row r="617" spans="5:21" ht="12.75">
      <c r="E617" s="203"/>
      <c r="F617" s="203"/>
      <c r="G617" s="203"/>
      <c r="S617" s="203"/>
      <c r="T617" s="203"/>
      <c r="U617" s="203"/>
    </row>
    <row r="618" spans="5:21" ht="12.75">
      <c r="E618" s="203"/>
      <c r="F618" s="203"/>
      <c r="G618" s="203"/>
      <c r="S618" s="203"/>
      <c r="T618" s="203"/>
      <c r="U618" s="203"/>
    </row>
    <row r="619" spans="5:21" ht="12.75">
      <c r="E619" s="203"/>
      <c r="F619" s="203"/>
      <c r="G619" s="203"/>
      <c r="S619" s="203"/>
      <c r="T619" s="203"/>
      <c r="U619" s="203"/>
    </row>
    <row r="620" spans="5:21" ht="12.75">
      <c r="E620" s="203"/>
      <c r="F620" s="203"/>
      <c r="G620" s="203"/>
      <c r="S620" s="203"/>
      <c r="T620" s="203"/>
      <c r="U620" s="203"/>
    </row>
    <row r="621" spans="5:21" ht="12.75">
      <c r="E621" s="203"/>
      <c r="F621" s="203"/>
      <c r="G621" s="203"/>
      <c r="S621" s="203"/>
      <c r="T621" s="203"/>
      <c r="U621" s="203"/>
    </row>
    <row r="622" spans="5:21" ht="12.75">
      <c r="E622" s="203"/>
      <c r="F622" s="203"/>
      <c r="G622" s="203"/>
      <c r="S622" s="203"/>
      <c r="T622" s="203"/>
      <c r="U622" s="203"/>
    </row>
    <row r="623" spans="5:21" ht="12.75">
      <c r="E623" s="203"/>
      <c r="F623" s="203"/>
      <c r="G623" s="203"/>
      <c r="S623" s="203"/>
      <c r="T623" s="203"/>
      <c r="U623" s="203"/>
    </row>
    <row r="624" spans="5:21" ht="12.75">
      <c r="E624" s="203"/>
      <c r="F624" s="203"/>
      <c r="G624" s="203"/>
      <c r="S624" s="203"/>
      <c r="T624" s="203"/>
      <c r="U624" s="203"/>
    </row>
    <row r="625" spans="5:21" ht="12.75">
      <c r="E625" s="203"/>
      <c r="F625" s="203"/>
      <c r="G625" s="203"/>
      <c r="S625" s="203"/>
      <c r="T625" s="203"/>
      <c r="U625" s="203"/>
    </row>
    <row r="626" spans="5:21" ht="12.75">
      <c r="E626" s="203"/>
      <c r="F626" s="203"/>
      <c r="G626" s="203"/>
      <c r="S626" s="203"/>
      <c r="T626" s="203"/>
      <c r="U626" s="203"/>
    </row>
    <row r="627" spans="5:21" ht="12.75">
      <c r="E627" s="203"/>
      <c r="F627" s="203"/>
      <c r="G627" s="203"/>
      <c r="S627" s="203"/>
      <c r="T627" s="203"/>
      <c r="U627" s="203"/>
    </row>
    <row r="628" spans="5:21" ht="12.75">
      <c r="E628" s="203"/>
      <c r="F628" s="203"/>
      <c r="G628" s="203"/>
      <c r="S628" s="203"/>
      <c r="T628" s="203"/>
      <c r="U628" s="203"/>
    </row>
    <row r="629" spans="5:21" ht="12.75">
      <c r="E629" s="203"/>
      <c r="F629" s="203"/>
      <c r="G629" s="203"/>
      <c r="S629" s="203"/>
      <c r="T629" s="203"/>
      <c r="U629" s="203"/>
    </row>
    <row r="630" spans="5:21" ht="12.75">
      <c r="E630" s="203"/>
      <c r="F630" s="203"/>
      <c r="G630" s="203"/>
      <c r="S630" s="203"/>
      <c r="T630" s="203"/>
      <c r="U630" s="203"/>
    </row>
    <row r="631" spans="5:21" ht="12.75">
      <c r="E631" s="203"/>
      <c r="F631" s="203"/>
      <c r="G631" s="203"/>
      <c r="S631" s="203"/>
      <c r="T631" s="203"/>
      <c r="U631" s="203"/>
    </row>
    <row r="632" spans="5:21" ht="12.75">
      <c r="E632" s="203"/>
      <c r="F632" s="203"/>
      <c r="G632" s="203"/>
      <c r="S632" s="203"/>
      <c r="T632" s="203"/>
      <c r="U632" s="203"/>
    </row>
    <row r="633" spans="5:21" ht="12.75">
      <c r="E633" s="203"/>
      <c r="F633" s="203"/>
      <c r="G633" s="203"/>
      <c r="S633" s="203"/>
      <c r="T633" s="203"/>
      <c r="U633" s="203"/>
    </row>
    <row r="634" spans="5:21" ht="12.75">
      <c r="E634" s="203"/>
      <c r="F634" s="203"/>
      <c r="G634" s="203"/>
      <c r="S634" s="203"/>
      <c r="T634" s="203"/>
      <c r="U634" s="203"/>
    </row>
    <row r="635" spans="5:21" ht="12.75">
      <c r="E635" s="203"/>
      <c r="F635" s="203"/>
      <c r="G635" s="203"/>
      <c r="S635" s="203"/>
      <c r="T635" s="203"/>
      <c r="U635" s="203"/>
    </row>
    <row r="636" spans="5:21" ht="12.75">
      <c r="E636" s="203"/>
      <c r="F636" s="203"/>
      <c r="G636" s="203"/>
      <c r="S636" s="203"/>
      <c r="T636" s="203"/>
      <c r="U636" s="203"/>
    </row>
    <row r="637" spans="5:21" ht="12.75">
      <c r="E637" s="203"/>
      <c r="F637" s="203"/>
      <c r="G637" s="203"/>
      <c r="S637" s="203"/>
      <c r="T637" s="203"/>
      <c r="U637" s="203"/>
    </row>
    <row r="638" spans="5:21" ht="12.75">
      <c r="E638" s="203"/>
      <c r="F638" s="203"/>
      <c r="G638" s="203"/>
      <c r="S638" s="203"/>
      <c r="T638" s="203"/>
      <c r="U638" s="203"/>
    </row>
    <row r="639" spans="5:21" ht="12.75">
      <c r="E639" s="203"/>
      <c r="F639" s="203"/>
      <c r="G639" s="203"/>
      <c r="S639" s="203"/>
      <c r="T639" s="203"/>
      <c r="U639" s="203"/>
    </row>
    <row r="640" spans="5:21" ht="12.75">
      <c r="E640" s="203"/>
      <c r="F640" s="203"/>
      <c r="G640" s="203"/>
      <c r="S640" s="203"/>
      <c r="T640" s="203"/>
      <c r="U640" s="203"/>
    </row>
    <row r="641" spans="5:21" ht="12.75">
      <c r="E641" s="203"/>
      <c r="F641" s="203"/>
      <c r="G641" s="203"/>
      <c r="S641" s="203"/>
      <c r="T641" s="203"/>
      <c r="U641" s="203"/>
    </row>
    <row r="642" spans="5:21" ht="12.75">
      <c r="E642" s="203"/>
      <c r="F642" s="203"/>
      <c r="G642" s="203"/>
      <c r="S642" s="203"/>
      <c r="T642" s="203"/>
      <c r="U642" s="203"/>
    </row>
    <row r="643" spans="5:21" ht="12.75">
      <c r="E643" s="203"/>
      <c r="F643" s="203"/>
      <c r="G643" s="203"/>
      <c r="S643" s="203"/>
      <c r="T643" s="203"/>
      <c r="U643" s="203"/>
    </row>
    <row r="644" spans="5:21" ht="12.75">
      <c r="E644" s="203"/>
      <c r="F644" s="203"/>
      <c r="G644" s="203"/>
      <c r="S644" s="203"/>
      <c r="T644" s="203"/>
      <c r="U644" s="203"/>
    </row>
    <row r="645" spans="5:21" ht="12.75">
      <c r="E645" s="203"/>
      <c r="F645" s="203"/>
      <c r="G645" s="203"/>
      <c r="S645" s="203"/>
      <c r="T645" s="203"/>
      <c r="U645" s="203"/>
    </row>
    <row r="646" spans="5:21" ht="12.75">
      <c r="E646" s="203"/>
      <c r="F646" s="203"/>
      <c r="G646" s="203"/>
      <c r="S646" s="203"/>
      <c r="T646" s="203"/>
      <c r="U646" s="203"/>
    </row>
    <row r="647" spans="5:21" ht="12.75">
      <c r="E647" s="203"/>
      <c r="F647" s="203"/>
      <c r="G647" s="203"/>
      <c r="S647" s="203"/>
      <c r="T647" s="203"/>
      <c r="U647" s="203"/>
    </row>
    <row r="648" spans="5:21" ht="12.75">
      <c r="E648" s="203"/>
      <c r="F648" s="203"/>
      <c r="G648" s="203"/>
      <c r="S648" s="203"/>
      <c r="T648" s="203"/>
      <c r="U648" s="203"/>
    </row>
    <row r="649" spans="5:21" ht="12.75">
      <c r="E649" s="203"/>
      <c r="F649" s="203"/>
      <c r="G649" s="203"/>
      <c r="S649" s="203"/>
      <c r="T649" s="203"/>
      <c r="U649" s="203"/>
    </row>
    <row r="650" spans="5:21" ht="12.75">
      <c r="E650" s="203"/>
      <c r="F650" s="203"/>
      <c r="G650" s="203"/>
      <c r="S650" s="203"/>
      <c r="T650" s="203"/>
      <c r="U650" s="203"/>
    </row>
    <row r="651" spans="5:21" ht="12.75">
      <c r="E651" s="203"/>
      <c r="F651" s="203"/>
      <c r="G651" s="203"/>
      <c r="S651" s="203"/>
      <c r="T651" s="203"/>
      <c r="U651" s="203"/>
    </row>
    <row r="652" spans="5:21" ht="12.75">
      <c r="E652" s="203"/>
      <c r="F652" s="203"/>
      <c r="G652" s="203"/>
      <c r="S652" s="203"/>
      <c r="T652" s="203"/>
      <c r="U652" s="203"/>
    </row>
    <row r="653" spans="5:21" ht="12.75">
      <c r="E653" s="203"/>
      <c r="F653" s="203"/>
      <c r="G653" s="203"/>
      <c r="S653" s="203"/>
      <c r="T653" s="203"/>
      <c r="U653" s="203"/>
    </row>
    <row r="654" spans="5:21" ht="12.75">
      <c r="E654" s="203"/>
      <c r="F654" s="203"/>
      <c r="G654" s="203"/>
      <c r="S654" s="203"/>
      <c r="T654" s="203"/>
      <c r="U654" s="203"/>
    </row>
    <row r="655" spans="5:21" ht="12.75">
      <c r="E655" s="203"/>
      <c r="F655" s="203"/>
      <c r="G655" s="203"/>
      <c r="S655" s="203"/>
      <c r="T655" s="203"/>
      <c r="U655" s="203"/>
    </row>
    <row r="656" spans="5:21" ht="12.75">
      <c r="E656" s="203"/>
      <c r="F656" s="203"/>
      <c r="G656" s="203"/>
      <c r="S656" s="203"/>
      <c r="T656" s="203"/>
      <c r="U656" s="203"/>
    </row>
    <row r="657" spans="5:21" ht="12.75">
      <c r="E657" s="203"/>
      <c r="F657" s="203"/>
      <c r="G657" s="203"/>
      <c r="S657" s="203"/>
      <c r="T657" s="203"/>
      <c r="U657" s="203"/>
    </row>
    <row r="658" spans="5:21" ht="12.75">
      <c r="E658" s="203"/>
      <c r="F658" s="203"/>
      <c r="G658" s="203"/>
      <c r="S658" s="203"/>
      <c r="T658" s="203"/>
      <c r="U658" s="203"/>
    </row>
    <row r="659" spans="5:21" ht="12.75">
      <c r="E659" s="203"/>
      <c r="F659" s="203"/>
      <c r="G659" s="203"/>
      <c r="S659" s="203"/>
      <c r="T659" s="203"/>
      <c r="U659" s="203"/>
    </row>
    <row r="660" spans="5:21" ht="12.75">
      <c r="E660" s="203"/>
      <c r="F660" s="203"/>
      <c r="G660" s="203"/>
      <c r="S660" s="203"/>
      <c r="T660" s="203"/>
      <c r="U660" s="203"/>
    </row>
    <row r="661" spans="5:21" ht="12.75">
      <c r="E661" s="203"/>
      <c r="F661" s="203"/>
      <c r="G661" s="203"/>
      <c r="S661" s="203"/>
      <c r="T661" s="203"/>
      <c r="U661" s="203"/>
    </row>
    <row r="662" spans="5:21" ht="12.75">
      <c r="E662" s="203"/>
      <c r="F662" s="203"/>
      <c r="G662" s="203"/>
      <c r="S662" s="203"/>
      <c r="T662" s="203"/>
      <c r="U662" s="203"/>
    </row>
    <row r="663" spans="5:21" ht="12.75">
      <c r="E663" s="203"/>
      <c r="F663" s="203"/>
      <c r="G663" s="203"/>
      <c r="S663" s="203"/>
      <c r="T663" s="203"/>
      <c r="U663" s="203"/>
    </row>
    <row r="664" spans="5:21" ht="12.75">
      <c r="E664" s="203"/>
      <c r="F664" s="203"/>
      <c r="G664" s="203"/>
      <c r="S664" s="203"/>
      <c r="T664" s="203"/>
      <c r="U664" s="203"/>
    </row>
    <row r="665" spans="5:21" ht="12.75">
      <c r="E665" s="203"/>
      <c r="F665" s="203"/>
      <c r="G665" s="203"/>
      <c r="S665" s="203"/>
      <c r="T665" s="203"/>
      <c r="U665" s="203"/>
    </row>
    <row r="666" spans="5:21" ht="12.75">
      <c r="E666" s="203"/>
      <c r="F666" s="203"/>
      <c r="G666" s="203"/>
      <c r="S666" s="203"/>
      <c r="T666" s="203"/>
      <c r="U666" s="203"/>
    </row>
    <row r="667" spans="5:21" ht="12.75">
      <c r="E667" s="203"/>
      <c r="F667" s="203"/>
      <c r="G667" s="203"/>
      <c r="S667" s="203"/>
      <c r="T667" s="203"/>
      <c r="U667" s="203"/>
    </row>
    <row r="668" spans="5:21" ht="12.75">
      <c r="E668" s="203"/>
      <c r="F668" s="203"/>
      <c r="G668" s="203"/>
      <c r="S668" s="203"/>
      <c r="T668" s="203"/>
      <c r="U668" s="203"/>
    </row>
    <row r="669" spans="5:21" ht="12.75">
      <c r="E669" s="203"/>
      <c r="F669" s="203"/>
      <c r="G669" s="203"/>
      <c r="S669" s="203"/>
      <c r="T669" s="203"/>
      <c r="U669" s="203"/>
    </row>
    <row r="670" spans="5:21" ht="12.75">
      <c r="E670" s="203"/>
      <c r="F670" s="203"/>
      <c r="G670" s="203"/>
      <c r="S670" s="203"/>
      <c r="T670" s="203"/>
      <c r="U670" s="203"/>
    </row>
    <row r="671" spans="5:21" ht="12.75">
      <c r="E671" s="203"/>
      <c r="F671" s="203"/>
      <c r="G671" s="203"/>
      <c r="S671" s="203"/>
      <c r="T671" s="203"/>
      <c r="U671" s="203"/>
    </row>
    <row r="672" spans="5:21" ht="12.75">
      <c r="E672" s="203"/>
      <c r="F672" s="203"/>
      <c r="G672" s="203"/>
      <c r="S672" s="203"/>
      <c r="T672" s="203"/>
      <c r="U672" s="203"/>
    </row>
    <row r="673" spans="5:21" ht="12.75">
      <c r="E673" s="203"/>
      <c r="F673" s="203"/>
      <c r="G673" s="203"/>
      <c r="S673" s="203"/>
      <c r="T673" s="203"/>
      <c r="U673" s="203"/>
    </row>
    <row r="674" spans="5:21" ht="12.75">
      <c r="E674" s="203"/>
      <c r="F674" s="203"/>
      <c r="G674" s="203"/>
      <c r="S674" s="203"/>
      <c r="T674" s="203"/>
      <c r="U674" s="203"/>
    </row>
    <row r="675" spans="5:21" ht="12.75">
      <c r="E675" s="203"/>
      <c r="F675" s="203"/>
      <c r="G675" s="203"/>
      <c r="S675" s="203"/>
      <c r="T675" s="203"/>
      <c r="U675" s="203"/>
    </row>
    <row r="676" spans="5:21" ht="12.75">
      <c r="E676" s="203"/>
      <c r="F676" s="203"/>
      <c r="G676" s="203"/>
      <c r="S676" s="203"/>
      <c r="T676" s="203"/>
      <c r="U676" s="203"/>
    </row>
    <row r="677" spans="5:21" ht="12.75">
      <c r="E677" s="203"/>
      <c r="F677" s="203"/>
      <c r="G677" s="203"/>
      <c r="S677" s="203"/>
      <c r="T677" s="203"/>
      <c r="U677" s="203"/>
    </row>
    <row r="678" spans="5:21" ht="12.75">
      <c r="E678" s="203"/>
      <c r="F678" s="203"/>
      <c r="G678" s="203"/>
      <c r="S678" s="203"/>
      <c r="T678" s="203"/>
      <c r="U678" s="203"/>
    </row>
    <row r="679" spans="5:21" ht="12.75">
      <c r="E679" s="203"/>
      <c r="F679" s="203"/>
      <c r="G679" s="203"/>
      <c r="S679" s="203"/>
      <c r="T679" s="203"/>
      <c r="U679" s="203"/>
    </row>
    <row r="680" spans="5:21" ht="12.75">
      <c r="E680" s="203"/>
      <c r="F680" s="203"/>
      <c r="G680" s="203"/>
      <c r="S680" s="203"/>
      <c r="T680" s="203"/>
      <c r="U680" s="203"/>
    </row>
    <row r="681" spans="5:21" ht="12.75">
      <c r="E681" s="203"/>
      <c r="F681" s="203"/>
      <c r="G681" s="203"/>
      <c r="S681" s="203"/>
      <c r="T681" s="203"/>
      <c r="U681" s="203"/>
    </row>
    <row r="682" spans="5:21" ht="12.75">
      <c r="E682" s="203"/>
      <c r="F682" s="203"/>
      <c r="G682" s="203"/>
      <c r="S682" s="203"/>
      <c r="T682" s="203"/>
      <c r="U682" s="203"/>
    </row>
    <row r="683" spans="5:21" ht="12.75">
      <c r="E683" s="203"/>
      <c r="F683" s="203"/>
      <c r="G683" s="203"/>
      <c r="S683" s="203"/>
      <c r="T683" s="203"/>
      <c r="U683" s="203"/>
    </row>
    <row r="684" spans="5:21" ht="12.75">
      <c r="E684" s="203"/>
      <c r="F684" s="203"/>
      <c r="G684" s="203"/>
      <c r="S684" s="203"/>
      <c r="T684" s="203"/>
      <c r="U684" s="203"/>
    </row>
    <row r="685" spans="5:21" ht="12.75">
      <c r="E685" s="203"/>
      <c r="F685" s="203"/>
      <c r="G685" s="203"/>
      <c r="S685" s="203"/>
      <c r="T685" s="203"/>
      <c r="U685" s="203"/>
    </row>
    <row r="686" spans="5:21" ht="12.75">
      <c r="E686" s="203"/>
      <c r="F686" s="203"/>
      <c r="G686" s="203"/>
      <c r="S686" s="203"/>
      <c r="T686" s="203"/>
      <c r="U686" s="203"/>
    </row>
    <row r="687" spans="5:21" ht="12.75">
      <c r="E687" s="203"/>
      <c r="F687" s="203"/>
      <c r="G687" s="203"/>
      <c r="S687" s="203"/>
      <c r="T687" s="203"/>
      <c r="U687" s="203"/>
    </row>
    <row r="688" spans="5:21" ht="12.75">
      <c r="E688" s="203"/>
      <c r="F688" s="203"/>
      <c r="G688" s="203"/>
      <c r="S688" s="203"/>
      <c r="T688" s="203"/>
      <c r="U688" s="203"/>
    </row>
    <row r="689" spans="5:21" ht="12.75">
      <c r="E689" s="203"/>
      <c r="F689" s="203"/>
      <c r="G689" s="203"/>
      <c r="S689" s="203"/>
      <c r="T689" s="203"/>
      <c r="U689" s="203"/>
    </row>
    <row r="690" spans="5:21" ht="12.75">
      <c r="E690" s="203"/>
      <c r="F690" s="203"/>
      <c r="G690" s="203"/>
      <c r="S690" s="203"/>
      <c r="T690" s="203"/>
      <c r="U690" s="203"/>
    </row>
    <row r="691" spans="5:21" ht="12.75">
      <c r="E691" s="203"/>
      <c r="F691" s="203"/>
      <c r="G691" s="203"/>
      <c r="S691" s="203"/>
      <c r="T691" s="203"/>
      <c r="U691" s="203"/>
    </row>
    <row r="692" spans="5:21" ht="12.75">
      <c r="E692" s="203"/>
      <c r="F692" s="203"/>
      <c r="G692" s="203"/>
      <c r="S692" s="203"/>
      <c r="T692" s="203"/>
      <c r="U692" s="203"/>
    </row>
    <row r="693" spans="5:21" ht="12.75">
      <c r="E693" s="203"/>
      <c r="F693" s="203"/>
      <c r="G693" s="203"/>
      <c r="S693" s="203"/>
      <c r="T693" s="203"/>
      <c r="U693" s="203"/>
    </row>
    <row r="694" spans="5:21" ht="12.75">
      <c r="E694" s="203"/>
      <c r="F694" s="203"/>
      <c r="G694" s="203"/>
      <c r="S694" s="203"/>
      <c r="T694" s="203"/>
      <c r="U694" s="203"/>
    </row>
    <row r="695" spans="5:21" ht="12.75">
      <c r="E695" s="203"/>
      <c r="F695" s="203"/>
      <c r="G695" s="203"/>
      <c r="S695" s="203"/>
      <c r="T695" s="203"/>
      <c r="U695" s="203"/>
    </row>
    <row r="696" spans="5:21" ht="12.75">
      <c r="E696" s="203"/>
      <c r="F696" s="203"/>
      <c r="G696" s="203"/>
      <c r="S696" s="203"/>
      <c r="T696" s="203"/>
      <c r="U696" s="203"/>
    </row>
    <row r="697" spans="5:21" ht="12.75">
      <c r="E697" s="203"/>
      <c r="F697" s="203"/>
      <c r="G697" s="203"/>
      <c r="S697" s="203"/>
      <c r="T697" s="203"/>
      <c r="U697" s="203"/>
    </row>
    <row r="698" spans="5:21" ht="12.75">
      <c r="E698" s="203"/>
      <c r="F698" s="203"/>
      <c r="G698" s="203"/>
      <c r="S698" s="203"/>
      <c r="T698" s="203"/>
      <c r="U698" s="203"/>
    </row>
    <row r="699" spans="5:21" ht="12.75">
      <c r="E699" s="203"/>
      <c r="F699" s="203"/>
      <c r="G699" s="203"/>
      <c r="S699" s="203"/>
      <c r="T699" s="203"/>
      <c r="U699" s="203"/>
    </row>
    <row r="700" spans="5:21" ht="12.75">
      <c r="E700" s="203"/>
      <c r="F700" s="203"/>
      <c r="G700" s="203"/>
      <c r="S700" s="203"/>
      <c r="T700" s="203"/>
      <c r="U700" s="203"/>
    </row>
    <row r="701" spans="5:21" ht="12.75">
      <c r="E701" s="203"/>
      <c r="F701" s="203"/>
      <c r="G701" s="203"/>
      <c r="S701" s="203"/>
      <c r="T701" s="203"/>
      <c r="U701" s="203"/>
    </row>
    <row r="702" spans="5:21" ht="12.75">
      <c r="E702" s="203"/>
      <c r="F702" s="203"/>
      <c r="G702" s="203"/>
      <c r="S702" s="203"/>
      <c r="T702" s="203"/>
      <c r="U702" s="203"/>
    </row>
    <row r="703" spans="5:21" ht="12.75">
      <c r="E703" s="203"/>
      <c r="F703" s="203"/>
      <c r="G703" s="203"/>
      <c r="S703" s="203"/>
      <c r="T703" s="203"/>
      <c r="U703" s="203"/>
    </row>
    <row r="704" spans="5:21" ht="12.75">
      <c r="E704" s="203"/>
      <c r="F704" s="203"/>
      <c r="G704" s="203"/>
      <c r="S704" s="203"/>
      <c r="T704" s="203"/>
      <c r="U704" s="203"/>
    </row>
    <row r="705" spans="5:21" ht="12.75">
      <c r="E705" s="203"/>
      <c r="F705" s="203"/>
      <c r="G705" s="203"/>
      <c r="S705" s="203"/>
      <c r="T705" s="203"/>
      <c r="U705" s="203"/>
    </row>
    <row r="706" spans="5:21" ht="12.75">
      <c r="E706" s="203"/>
      <c r="F706" s="203"/>
      <c r="G706" s="203"/>
      <c r="S706" s="203"/>
      <c r="T706" s="203"/>
      <c r="U706" s="203"/>
    </row>
    <row r="707" spans="5:21" ht="12.75">
      <c r="E707" s="203"/>
      <c r="F707" s="203"/>
      <c r="G707" s="203"/>
      <c r="S707" s="203"/>
      <c r="T707" s="203"/>
      <c r="U707" s="203"/>
    </row>
    <row r="708" spans="5:21" ht="12.75">
      <c r="E708" s="203"/>
      <c r="F708" s="203"/>
      <c r="G708" s="203"/>
      <c r="S708" s="203"/>
      <c r="T708" s="203"/>
      <c r="U708" s="203"/>
    </row>
    <row r="709" spans="5:21" ht="12.75">
      <c r="E709" s="203"/>
      <c r="F709" s="203"/>
      <c r="G709" s="203"/>
      <c r="S709" s="203"/>
      <c r="T709" s="203"/>
      <c r="U709" s="203"/>
    </row>
    <row r="710" spans="5:21" ht="12.75">
      <c r="E710" s="203"/>
      <c r="F710" s="203"/>
      <c r="G710" s="203"/>
      <c r="S710" s="203"/>
      <c r="T710" s="203"/>
      <c r="U710" s="203"/>
    </row>
    <row r="711" spans="5:21" ht="12.75">
      <c r="E711" s="203"/>
      <c r="F711" s="203"/>
      <c r="G711" s="203"/>
      <c r="S711" s="203"/>
      <c r="T711" s="203"/>
      <c r="U711" s="203"/>
    </row>
    <row r="712" spans="5:21" ht="12.75">
      <c r="E712" s="203"/>
      <c r="F712" s="203"/>
      <c r="G712" s="203"/>
      <c r="S712" s="203"/>
      <c r="T712" s="203"/>
      <c r="U712" s="203"/>
    </row>
    <row r="713" spans="5:21" ht="12.75">
      <c r="E713" s="203"/>
      <c r="F713" s="203"/>
      <c r="G713" s="203"/>
      <c r="S713" s="203"/>
      <c r="T713" s="203"/>
      <c r="U713" s="203"/>
    </row>
    <row r="714" spans="5:21" ht="12.75">
      <c r="E714" s="203"/>
      <c r="F714" s="203"/>
      <c r="G714" s="203"/>
      <c r="S714" s="203"/>
      <c r="T714" s="203"/>
      <c r="U714" s="203"/>
    </row>
    <row r="715" spans="5:21" ht="12.75">
      <c r="E715" s="203"/>
      <c r="F715" s="203"/>
      <c r="G715" s="203"/>
      <c r="S715" s="203"/>
      <c r="T715" s="203"/>
      <c r="U715" s="203"/>
    </row>
    <row r="716" spans="5:21" ht="12.75">
      <c r="E716" s="203"/>
      <c r="F716" s="203"/>
      <c r="G716" s="203"/>
      <c r="S716" s="203"/>
      <c r="T716" s="203"/>
      <c r="U716" s="203"/>
    </row>
    <row r="717" spans="5:21" ht="12.75">
      <c r="E717" s="203"/>
      <c r="F717" s="203"/>
      <c r="G717" s="203"/>
      <c r="S717" s="203"/>
      <c r="T717" s="203"/>
      <c r="U717" s="203"/>
    </row>
    <row r="718" spans="5:21" ht="12.75">
      <c r="E718" s="203"/>
      <c r="F718" s="203"/>
      <c r="G718" s="203"/>
      <c r="S718" s="203"/>
      <c r="T718" s="203"/>
      <c r="U718" s="203"/>
    </row>
    <row r="719" spans="5:21" ht="12.75">
      <c r="E719" s="203"/>
      <c r="F719" s="203"/>
      <c r="G719" s="203"/>
      <c r="S719" s="203"/>
      <c r="T719" s="203"/>
      <c r="U719" s="203"/>
    </row>
    <row r="720" spans="5:21" ht="12.75">
      <c r="E720" s="203"/>
      <c r="F720" s="203"/>
      <c r="G720" s="203"/>
      <c r="S720" s="203"/>
      <c r="T720" s="203"/>
      <c r="U720" s="203"/>
    </row>
    <row r="721" spans="5:21" ht="12.75">
      <c r="E721" s="203"/>
      <c r="F721" s="203"/>
      <c r="G721" s="203"/>
      <c r="S721" s="203"/>
      <c r="T721" s="203"/>
      <c r="U721" s="203"/>
    </row>
    <row r="722" spans="5:21" ht="12.75">
      <c r="E722" s="203"/>
      <c r="F722" s="203"/>
      <c r="G722" s="203"/>
      <c r="S722" s="203"/>
      <c r="T722" s="203"/>
      <c r="U722" s="203"/>
    </row>
    <row r="723" spans="5:21" ht="12.75">
      <c r="E723" s="203"/>
      <c r="F723" s="203"/>
      <c r="G723" s="203"/>
      <c r="S723" s="203"/>
      <c r="T723" s="203"/>
      <c r="U723" s="203"/>
    </row>
    <row r="724" spans="5:21" ht="12.75">
      <c r="E724" s="203"/>
      <c r="F724" s="203"/>
      <c r="G724" s="203"/>
      <c r="S724" s="203"/>
      <c r="T724" s="203"/>
      <c r="U724" s="203"/>
    </row>
    <row r="725" spans="5:21" ht="12.75">
      <c r="E725" s="203"/>
      <c r="F725" s="203"/>
      <c r="G725" s="203"/>
      <c r="S725" s="203"/>
      <c r="T725" s="203"/>
      <c r="U725" s="203"/>
    </row>
    <row r="726" spans="5:21" ht="12.75">
      <c r="E726" s="203"/>
      <c r="F726" s="203"/>
      <c r="G726" s="203"/>
      <c r="S726" s="203"/>
      <c r="T726" s="203"/>
      <c r="U726" s="203"/>
    </row>
    <row r="727" spans="5:21" ht="12.75">
      <c r="E727" s="203"/>
      <c r="F727" s="203"/>
      <c r="G727" s="203"/>
      <c r="S727" s="203"/>
      <c r="T727" s="203"/>
      <c r="U727" s="203"/>
    </row>
    <row r="728" spans="5:21" ht="12.75">
      <c r="E728" s="203"/>
      <c r="F728" s="203"/>
      <c r="G728" s="203"/>
      <c r="S728" s="203"/>
      <c r="T728" s="203"/>
      <c r="U728" s="203"/>
    </row>
    <row r="729" spans="5:21" ht="12.75">
      <c r="E729" s="203"/>
      <c r="F729" s="203"/>
      <c r="G729" s="203"/>
      <c r="S729" s="203"/>
      <c r="T729" s="203"/>
      <c r="U729" s="203"/>
    </row>
    <row r="730" spans="5:21" ht="12.75">
      <c r="E730" s="203"/>
      <c r="F730" s="203"/>
      <c r="G730" s="203"/>
      <c r="S730" s="203"/>
      <c r="T730" s="203"/>
      <c r="U730" s="203"/>
    </row>
    <row r="731" spans="5:21" ht="12.75">
      <c r="E731" s="203"/>
      <c r="F731" s="203"/>
      <c r="G731" s="203"/>
      <c r="S731" s="203"/>
      <c r="T731" s="203"/>
      <c r="U731" s="203"/>
    </row>
    <row r="732" spans="5:21" ht="12.75">
      <c r="E732" s="203"/>
      <c r="F732" s="203"/>
      <c r="G732" s="203"/>
      <c r="S732" s="203"/>
      <c r="T732" s="203"/>
      <c r="U732" s="203"/>
    </row>
    <row r="733" spans="5:21" ht="12.75">
      <c r="E733" s="203"/>
      <c r="F733" s="203"/>
      <c r="G733" s="203"/>
      <c r="S733" s="203"/>
      <c r="T733" s="203"/>
      <c r="U733" s="203"/>
    </row>
  </sheetData>
  <printOptions horizontalCentered="1"/>
  <pageMargins left="0.5" right="0.5" top="0.75" bottom="0.5" header="0.5" footer="0.5"/>
  <pageSetup horizontalDpi="600" verticalDpi="600" orientation="landscape" scale="70" r:id="rId1"/>
  <rowBreaks count="1" manualBreakCount="1">
    <brk id="339" max="255" man="1"/>
  </rowBreaks>
</worksheet>
</file>

<file path=xl/worksheets/sheet7.xml><?xml version="1.0" encoding="utf-8"?>
<worksheet xmlns="http://schemas.openxmlformats.org/spreadsheetml/2006/main" xmlns:r="http://schemas.openxmlformats.org/officeDocument/2006/relationships">
  <dimension ref="A1:L140"/>
  <sheetViews>
    <sheetView workbookViewId="0" topLeftCell="B2">
      <selection activeCell="B4" sqref="B4"/>
    </sheetView>
  </sheetViews>
  <sheetFormatPr defaultColWidth="9.140625" defaultRowHeight="12.75" outlineLevelRow="1"/>
  <cols>
    <col min="1" max="1" width="3.421875" style="2" hidden="1" customWidth="1"/>
    <col min="2" max="2" width="3.421875" style="202" customWidth="1"/>
    <col min="3" max="3" width="96.57421875" style="202" customWidth="1"/>
    <col min="4" max="4" width="15.421875" style="202" customWidth="1"/>
    <col min="5" max="5" width="19.57421875" style="202" customWidth="1"/>
    <col min="6" max="7" width="19.57421875" style="202" hidden="1" customWidth="1"/>
    <col min="8" max="8" width="19.421875" style="203" customWidth="1"/>
    <col min="9" max="9" width="17.57421875" style="203" customWidth="1"/>
    <col min="10" max="10" width="0" style="2" hidden="1" customWidth="1"/>
    <col min="11" max="16384" width="9.140625" style="275" customWidth="1"/>
  </cols>
  <sheetData>
    <row r="1" spans="1:9" ht="110.25" customHeight="1" hidden="1">
      <c r="A1" s="248" t="s">
        <v>151</v>
      </c>
      <c r="B1" s="202" t="s">
        <v>1196</v>
      </c>
      <c r="C1" s="202" t="s">
        <v>1197</v>
      </c>
      <c r="D1" s="202" t="s">
        <v>1196</v>
      </c>
      <c r="E1" s="202" t="s">
        <v>1196</v>
      </c>
      <c r="H1" s="203" t="s">
        <v>1351</v>
      </c>
      <c r="I1" s="203" t="s">
        <v>1198</v>
      </c>
    </row>
    <row r="2" spans="1:12" ht="15.75" customHeight="1">
      <c r="A2" s="125"/>
      <c r="B2" s="5" t="s">
        <v>1199</v>
      </c>
      <c r="C2" s="49"/>
      <c r="D2" s="49"/>
      <c r="E2" s="49"/>
      <c r="F2" s="49"/>
      <c r="G2" s="49"/>
      <c r="H2" s="49"/>
      <c r="I2" s="239"/>
      <c r="J2" s="10"/>
      <c r="L2" s="226"/>
    </row>
    <row r="3" spans="1:10" ht="15.75" customHeight="1">
      <c r="A3" s="125"/>
      <c r="B3" s="11" t="s">
        <v>152</v>
      </c>
      <c r="C3" s="50"/>
      <c r="D3" s="50"/>
      <c r="E3" s="50"/>
      <c r="F3" s="50"/>
      <c r="G3" s="50"/>
      <c r="H3" s="50"/>
      <c r="I3" s="178"/>
      <c r="J3" s="10"/>
    </row>
    <row r="4" spans="1:10" ht="15.75" customHeight="1">
      <c r="A4" s="129"/>
      <c r="B4" s="84" t="s">
        <v>2663</v>
      </c>
      <c r="C4" s="276"/>
      <c r="D4" s="276"/>
      <c r="E4" s="276"/>
      <c r="F4" s="276"/>
      <c r="G4" s="276"/>
      <c r="H4" s="276"/>
      <c r="I4" s="277"/>
      <c r="J4" s="2" t="s">
        <v>1363</v>
      </c>
    </row>
    <row r="5" spans="1:10" ht="12.75" customHeight="1">
      <c r="A5" s="125"/>
      <c r="B5" s="241"/>
      <c r="C5" s="242"/>
      <c r="D5" s="177"/>
      <c r="E5" s="242"/>
      <c r="F5" s="242"/>
      <c r="G5" s="242"/>
      <c r="H5" s="242"/>
      <c r="I5" s="278"/>
      <c r="J5" s="10"/>
    </row>
    <row r="6" spans="2:9" ht="12.75" customHeight="1">
      <c r="B6" s="192"/>
      <c r="C6" s="62"/>
      <c r="D6" s="62"/>
      <c r="E6" s="279" t="s">
        <v>1371</v>
      </c>
      <c r="F6" s="280"/>
      <c r="G6" s="280"/>
      <c r="H6" s="280"/>
      <c r="I6" s="150" t="s">
        <v>1367</v>
      </c>
    </row>
    <row r="7" spans="2:9" ht="12.75" customHeight="1">
      <c r="B7" s="195"/>
      <c r="C7" s="280"/>
      <c r="D7" s="280"/>
      <c r="E7" s="281" t="s">
        <v>1242</v>
      </c>
      <c r="F7" s="245" t="s">
        <v>153</v>
      </c>
      <c r="G7" s="245" t="s">
        <v>154</v>
      </c>
      <c r="H7" s="245" t="s">
        <v>1365</v>
      </c>
      <c r="I7" s="150" t="s">
        <v>1370</v>
      </c>
    </row>
    <row r="8" spans="2:9" ht="12.75" customHeight="1">
      <c r="B8" s="198"/>
      <c r="C8" s="199"/>
      <c r="D8" s="200"/>
      <c r="E8" s="186"/>
      <c r="F8" s="186"/>
      <c r="G8" s="186"/>
      <c r="H8" s="186"/>
      <c r="I8" s="222"/>
    </row>
    <row r="9" spans="2:9" ht="12.75" customHeight="1">
      <c r="B9" s="63" t="s">
        <v>1251</v>
      </c>
      <c r="C9" s="201"/>
      <c r="D9" s="64"/>
      <c r="E9" s="183"/>
      <c r="F9" s="183"/>
      <c r="G9" s="183"/>
      <c r="H9" s="183"/>
      <c r="I9" s="183"/>
    </row>
    <row r="10" spans="1:10" s="118" customFormat="1" ht="12.75" customHeight="1">
      <c r="A10" s="160" t="s">
        <v>1196</v>
      </c>
      <c r="B10" s="204"/>
      <c r="C10" s="205" t="s">
        <v>1252</v>
      </c>
      <c r="D10" s="206"/>
      <c r="E10" s="183" t="s">
        <v>1196</v>
      </c>
      <c r="F10" s="183"/>
      <c r="G10" s="183"/>
      <c r="H10" s="183"/>
      <c r="I10" s="183"/>
      <c r="J10" s="160"/>
    </row>
    <row r="11" spans="1:10" s="118" customFormat="1" ht="12.75" customHeight="1">
      <c r="A11" s="160" t="s">
        <v>155</v>
      </c>
      <c r="B11" s="204"/>
      <c r="C11" s="205" t="s">
        <v>156</v>
      </c>
      <c r="D11" s="206"/>
      <c r="E11" s="207">
        <v>50218849.260000005</v>
      </c>
      <c r="F11" s="207"/>
      <c r="G11" s="207"/>
      <c r="H11" s="207">
        <v>0</v>
      </c>
      <c r="I11" s="207">
        <f aca="true" t="shared" si="0" ref="I11:I26">E11+H11</f>
        <v>50218849.260000005</v>
      </c>
      <c r="J11" s="160"/>
    </row>
    <row r="12" spans="1:10" s="118" customFormat="1" ht="12.75" customHeight="1">
      <c r="A12" s="160" t="s">
        <v>157</v>
      </c>
      <c r="B12" s="204"/>
      <c r="C12" s="205" t="s">
        <v>158</v>
      </c>
      <c r="D12" s="206"/>
      <c r="E12" s="101">
        <v>2624594.28</v>
      </c>
      <c r="F12" s="101"/>
      <c r="G12" s="101"/>
      <c r="H12" s="101">
        <v>0</v>
      </c>
      <c r="I12" s="101">
        <f t="shared" si="0"/>
        <v>2624594.28</v>
      </c>
      <c r="J12" s="160"/>
    </row>
    <row r="13" spans="1:10" s="118" customFormat="1" ht="12.75" customHeight="1">
      <c r="A13" s="160" t="s">
        <v>159</v>
      </c>
      <c r="B13" s="204"/>
      <c r="C13" s="205" t="s">
        <v>160</v>
      </c>
      <c r="D13" s="206"/>
      <c r="E13" s="101">
        <v>2769059.89</v>
      </c>
      <c r="F13" s="101"/>
      <c r="G13" s="101"/>
      <c r="H13" s="101">
        <v>0</v>
      </c>
      <c r="I13" s="101">
        <f t="shared" si="0"/>
        <v>2769059.89</v>
      </c>
      <c r="J13" s="160"/>
    </row>
    <row r="14" spans="1:10" s="118" customFormat="1" ht="12.75" customHeight="1">
      <c r="A14" s="160" t="s">
        <v>161</v>
      </c>
      <c r="B14" s="204"/>
      <c r="C14" s="205" t="s">
        <v>162</v>
      </c>
      <c r="D14" s="206"/>
      <c r="E14" s="101">
        <v>1274094.78</v>
      </c>
      <c r="F14" s="101"/>
      <c r="G14" s="101"/>
      <c r="H14" s="101">
        <v>0</v>
      </c>
      <c r="I14" s="101">
        <f t="shared" si="0"/>
        <v>1274094.78</v>
      </c>
      <c r="J14" s="160"/>
    </row>
    <row r="15" spans="1:10" s="118" customFormat="1" ht="12.75" customHeight="1">
      <c r="A15" s="160" t="s">
        <v>163</v>
      </c>
      <c r="B15" s="204"/>
      <c r="C15" s="205" t="s">
        <v>164</v>
      </c>
      <c r="D15" s="206"/>
      <c r="E15" s="101">
        <v>2421532.39</v>
      </c>
      <c r="F15" s="101"/>
      <c r="G15" s="101"/>
      <c r="H15" s="101">
        <v>0</v>
      </c>
      <c r="I15" s="101">
        <f t="shared" si="0"/>
        <v>2421532.39</v>
      </c>
      <c r="J15" s="160"/>
    </row>
    <row r="16" spans="1:10" s="118" customFormat="1" ht="12.75" customHeight="1">
      <c r="A16" s="160" t="s">
        <v>165</v>
      </c>
      <c r="B16" s="204"/>
      <c r="C16" s="205" t="s">
        <v>166</v>
      </c>
      <c r="D16" s="206"/>
      <c r="E16" s="101">
        <v>4067064.13</v>
      </c>
      <c r="F16" s="101"/>
      <c r="G16" s="101"/>
      <c r="H16" s="101">
        <v>0</v>
      </c>
      <c r="I16" s="101">
        <f t="shared" si="0"/>
        <v>4067064.13</v>
      </c>
      <c r="J16" s="160"/>
    </row>
    <row r="17" spans="1:9" ht="76.5" hidden="1" outlineLevel="1">
      <c r="A17" s="248" t="s">
        <v>2266</v>
      </c>
      <c r="C17" s="202" t="s">
        <v>1622</v>
      </c>
      <c r="E17" s="210"/>
      <c r="F17" s="210"/>
      <c r="G17" s="210"/>
      <c r="H17" s="211">
        <v>408904.42</v>
      </c>
      <c r="I17" s="211">
        <f t="shared" si="0"/>
        <v>408904.42</v>
      </c>
    </row>
    <row r="18" spans="1:9" ht="76.5" hidden="1" outlineLevel="1">
      <c r="A18" s="248" t="s">
        <v>2267</v>
      </c>
      <c r="C18" s="202" t="s">
        <v>1624</v>
      </c>
      <c r="E18" s="210"/>
      <c r="F18" s="210"/>
      <c r="G18" s="210"/>
      <c r="H18" s="211">
        <v>6659181.68</v>
      </c>
      <c r="I18" s="211">
        <f t="shared" si="0"/>
        <v>6659181.68</v>
      </c>
    </row>
    <row r="19" spans="1:9" ht="76.5" hidden="1" outlineLevel="1">
      <c r="A19" s="248" t="s">
        <v>2268</v>
      </c>
      <c r="C19" s="202" t="s">
        <v>1626</v>
      </c>
      <c r="E19" s="210"/>
      <c r="F19" s="210"/>
      <c r="G19" s="210"/>
      <c r="H19" s="211">
        <v>377515.85</v>
      </c>
      <c r="I19" s="211">
        <f t="shared" si="0"/>
        <v>377515.85</v>
      </c>
    </row>
    <row r="20" spans="1:9" ht="76.5" hidden="1" outlineLevel="1">
      <c r="A20" s="248" t="s">
        <v>2269</v>
      </c>
      <c r="C20" s="202" t="s">
        <v>1628</v>
      </c>
      <c r="E20" s="210"/>
      <c r="F20" s="210"/>
      <c r="G20" s="210"/>
      <c r="H20" s="211">
        <v>281545.81</v>
      </c>
      <c r="I20" s="211">
        <f t="shared" si="0"/>
        <v>281545.81</v>
      </c>
    </row>
    <row r="21" spans="1:9" ht="76.5" hidden="1" outlineLevel="1">
      <c r="A21" s="248" t="s">
        <v>2270</v>
      </c>
      <c r="C21" s="202" t="s">
        <v>1630</v>
      </c>
      <c r="E21" s="210"/>
      <c r="F21" s="210"/>
      <c r="G21" s="210"/>
      <c r="H21" s="211">
        <v>231475.8</v>
      </c>
      <c r="I21" s="211">
        <f t="shared" si="0"/>
        <v>231475.8</v>
      </c>
    </row>
    <row r="22" spans="1:9" ht="76.5" hidden="1" outlineLevel="1">
      <c r="A22" s="248" t="s">
        <v>2271</v>
      </c>
      <c r="C22" s="202" t="s">
        <v>1632</v>
      </c>
      <c r="E22" s="210"/>
      <c r="F22" s="210"/>
      <c r="G22" s="210"/>
      <c r="H22" s="211">
        <v>65520</v>
      </c>
      <c r="I22" s="211">
        <f t="shared" si="0"/>
        <v>65520</v>
      </c>
    </row>
    <row r="23" spans="1:9" ht="76.5" hidden="1" outlineLevel="1">
      <c r="A23" s="248" t="s">
        <v>2272</v>
      </c>
      <c r="C23" s="202" t="s">
        <v>1634</v>
      </c>
      <c r="E23" s="210"/>
      <c r="F23" s="210"/>
      <c r="G23" s="210"/>
      <c r="H23" s="211">
        <v>9889</v>
      </c>
      <c r="I23" s="211">
        <f t="shared" si="0"/>
        <v>9889</v>
      </c>
    </row>
    <row r="24" spans="1:9" ht="76.5" hidden="1" outlineLevel="1">
      <c r="A24" s="248" t="s">
        <v>2273</v>
      </c>
      <c r="C24" s="202" t="s">
        <v>1636</v>
      </c>
      <c r="E24" s="210"/>
      <c r="F24" s="210"/>
      <c r="G24" s="210"/>
      <c r="H24" s="211">
        <v>8223.78</v>
      </c>
      <c r="I24" s="211">
        <f t="shared" si="0"/>
        <v>8223.78</v>
      </c>
    </row>
    <row r="25" spans="1:9" ht="76.5" hidden="1" outlineLevel="1">
      <c r="A25" s="248" t="s">
        <v>2275</v>
      </c>
      <c r="C25" s="202" t="s">
        <v>1640</v>
      </c>
      <c r="E25" s="210"/>
      <c r="F25" s="210"/>
      <c r="G25" s="210"/>
      <c r="H25" s="211">
        <v>13863.44</v>
      </c>
      <c r="I25" s="211">
        <f t="shared" si="0"/>
        <v>13863.44</v>
      </c>
    </row>
    <row r="26" spans="1:9" ht="76.5" hidden="1" outlineLevel="1">
      <c r="A26" s="248" t="s">
        <v>2276</v>
      </c>
      <c r="C26" s="202" t="s">
        <v>1642</v>
      </c>
      <c r="E26" s="210"/>
      <c r="F26" s="210"/>
      <c r="G26" s="210"/>
      <c r="H26" s="211">
        <v>12740.52</v>
      </c>
      <c r="I26" s="211">
        <f t="shared" si="0"/>
        <v>12740.52</v>
      </c>
    </row>
    <row r="27" spans="1:10" s="118" customFormat="1" ht="12.75" customHeight="1" collapsed="1">
      <c r="A27" s="160" t="s">
        <v>167</v>
      </c>
      <c r="B27" s="204"/>
      <c r="C27" s="205" t="s">
        <v>1253</v>
      </c>
      <c r="D27" s="206"/>
      <c r="E27" s="101">
        <v>5103546</v>
      </c>
      <c r="F27" s="101"/>
      <c r="G27" s="101"/>
      <c r="H27" s="101">
        <v>8068860.299999999</v>
      </c>
      <c r="I27" s="101">
        <f>E27+H27</f>
        <v>13172406.299999999</v>
      </c>
      <c r="J27" s="160"/>
    </row>
    <row r="28" spans="1:10" s="170" customFormat="1" ht="12.75" customHeight="1">
      <c r="A28" s="22"/>
      <c r="B28" s="208"/>
      <c r="C28" s="209" t="s">
        <v>168</v>
      </c>
      <c r="D28" s="73"/>
      <c r="E28" s="103">
        <f>E11+E12+E13+E14+E15+E16-E27</f>
        <v>58271648.73000001</v>
      </c>
      <c r="F28" s="103"/>
      <c r="G28" s="103"/>
      <c r="H28" s="103">
        <f>H11+H12+H13+H14+H15+H16-H27</f>
        <v>-8068860.299999999</v>
      </c>
      <c r="I28" s="103">
        <f>E28+H28</f>
        <v>50202788.430000015</v>
      </c>
      <c r="J28" s="22"/>
    </row>
    <row r="29" spans="1:10" s="118" customFormat="1" ht="12.75" customHeight="1">
      <c r="A29" s="2"/>
      <c r="B29" s="204"/>
      <c r="C29" s="205"/>
      <c r="D29" s="206"/>
      <c r="E29" s="101"/>
      <c r="F29" s="101"/>
      <c r="G29" s="101"/>
      <c r="H29" s="101"/>
      <c r="I29" s="101"/>
      <c r="J29" s="2"/>
    </row>
    <row r="30" spans="1:10" s="118" customFormat="1" ht="12.75" customHeight="1">
      <c r="A30" s="160" t="s">
        <v>1196</v>
      </c>
      <c r="B30" s="204"/>
      <c r="C30" s="205" t="s">
        <v>1255</v>
      </c>
      <c r="D30" s="206"/>
      <c r="E30" s="101" t="s">
        <v>1196</v>
      </c>
      <c r="F30" s="101"/>
      <c r="G30" s="101"/>
      <c r="H30" s="101"/>
      <c r="I30" s="101"/>
      <c r="J30" s="160"/>
    </row>
    <row r="31" spans="1:10" s="118" customFormat="1" ht="12.75" customHeight="1">
      <c r="A31" s="160"/>
      <c r="B31" s="204"/>
      <c r="C31" s="205" t="s">
        <v>169</v>
      </c>
      <c r="D31" s="206"/>
      <c r="E31" s="101"/>
      <c r="F31" s="101"/>
      <c r="G31" s="101"/>
      <c r="H31" s="101"/>
      <c r="I31" s="101"/>
      <c r="J31" s="160"/>
    </row>
    <row r="32" spans="1:10" s="118" customFormat="1" ht="12.75" customHeight="1">
      <c r="A32" s="160" t="s">
        <v>1196</v>
      </c>
      <c r="B32" s="204"/>
      <c r="C32" s="205" t="s">
        <v>170</v>
      </c>
      <c r="D32" s="206"/>
      <c r="E32" s="101">
        <v>0</v>
      </c>
      <c r="F32" s="101">
        <v>0</v>
      </c>
      <c r="G32" s="101">
        <v>37773.38</v>
      </c>
      <c r="H32" s="101">
        <f aca="true" t="shared" si="1" ref="H32:H42">F32+G32</f>
        <v>37773.38</v>
      </c>
      <c r="I32" s="101">
        <f>H32</f>
        <v>37773.38</v>
      </c>
      <c r="J32" s="160"/>
    </row>
    <row r="33" spans="1:10" s="118" customFormat="1" ht="12.75" customHeight="1">
      <c r="A33" s="160" t="s">
        <v>1196</v>
      </c>
      <c r="B33" s="204"/>
      <c r="C33" s="205" t="s">
        <v>171</v>
      </c>
      <c r="D33" s="206"/>
      <c r="E33" s="101">
        <v>0</v>
      </c>
      <c r="F33" s="101">
        <v>0</v>
      </c>
      <c r="G33" s="101">
        <v>49520.02</v>
      </c>
      <c r="H33" s="101">
        <f t="shared" si="1"/>
        <v>49520.02</v>
      </c>
      <c r="I33" s="101">
        <f aca="true" t="shared" si="2" ref="I33:I48">H33</f>
        <v>49520.02</v>
      </c>
      <c r="J33" s="160"/>
    </row>
    <row r="34" spans="1:10" s="118" customFormat="1" ht="12.75" customHeight="1">
      <c r="A34" s="160" t="s">
        <v>1196</v>
      </c>
      <c r="B34" s="204"/>
      <c r="C34" s="205" t="s">
        <v>172</v>
      </c>
      <c r="D34" s="206"/>
      <c r="E34" s="101">
        <v>0</v>
      </c>
      <c r="F34" s="101">
        <v>0</v>
      </c>
      <c r="G34" s="101">
        <v>172824.54</v>
      </c>
      <c r="H34" s="101">
        <f t="shared" si="1"/>
        <v>172824.54</v>
      </c>
      <c r="I34" s="101">
        <f t="shared" si="2"/>
        <v>172824.54</v>
      </c>
      <c r="J34" s="160"/>
    </row>
    <row r="35" spans="1:10" s="118" customFormat="1" ht="12.75" customHeight="1">
      <c r="A35" s="160" t="s">
        <v>1196</v>
      </c>
      <c r="B35" s="204"/>
      <c r="C35" s="205" t="s">
        <v>173</v>
      </c>
      <c r="D35" s="206"/>
      <c r="E35" s="101">
        <v>0</v>
      </c>
      <c r="F35" s="101">
        <v>13899.2</v>
      </c>
      <c r="G35" s="101">
        <v>9373561.65</v>
      </c>
      <c r="H35" s="101">
        <f t="shared" si="1"/>
        <v>9387460.85</v>
      </c>
      <c r="I35" s="101">
        <f t="shared" si="2"/>
        <v>9387460.85</v>
      </c>
      <c r="J35" s="160"/>
    </row>
    <row r="36" spans="1:10" s="118" customFormat="1" ht="12.75" customHeight="1">
      <c r="A36" s="160" t="s">
        <v>1196</v>
      </c>
      <c r="B36" s="204"/>
      <c r="C36" s="205" t="s">
        <v>174</v>
      </c>
      <c r="D36" s="206"/>
      <c r="E36" s="101">
        <v>0</v>
      </c>
      <c r="F36" s="101">
        <v>0</v>
      </c>
      <c r="G36" s="101">
        <v>0</v>
      </c>
      <c r="H36" s="101">
        <f t="shared" si="1"/>
        <v>0</v>
      </c>
      <c r="I36" s="101">
        <f t="shared" si="2"/>
        <v>0</v>
      </c>
      <c r="J36" s="160"/>
    </row>
    <row r="37" spans="1:10" s="118" customFormat="1" ht="12.75" customHeight="1">
      <c r="A37" s="160" t="s">
        <v>1196</v>
      </c>
      <c r="B37" s="204"/>
      <c r="C37" s="205" t="s">
        <v>175</v>
      </c>
      <c r="D37" s="206"/>
      <c r="E37" s="101">
        <v>0</v>
      </c>
      <c r="F37" s="101">
        <v>0</v>
      </c>
      <c r="G37" s="101">
        <v>2999150.01</v>
      </c>
      <c r="H37" s="101">
        <f t="shared" si="1"/>
        <v>2999150.01</v>
      </c>
      <c r="I37" s="101">
        <f t="shared" si="2"/>
        <v>2999150.01</v>
      </c>
      <c r="J37" s="160"/>
    </row>
    <row r="38" spans="1:10" s="118" customFormat="1" ht="12.75" customHeight="1">
      <c r="A38" s="160" t="s">
        <v>1196</v>
      </c>
      <c r="B38" s="204"/>
      <c r="C38" s="205" t="s">
        <v>176</v>
      </c>
      <c r="D38" s="206"/>
      <c r="E38" s="101">
        <v>0</v>
      </c>
      <c r="F38" s="101">
        <v>0</v>
      </c>
      <c r="G38" s="101">
        <v>27755.69</v>
      </c>
      <c r="H38" s="101">
        <f t="shared" si="1"/>
        <v>27755.69</v>
      </c>
      <c r="I38" s="101">
        <f t="shared" si="2"/>
        <v>27755.69</v>
      </c>
      <c r="J38" s="160"/>
    </row>
    <row r="39" spans="1:10" s="118" customFormat="1" ht="12.75" customHeight="1">
      <c r="A39" s="160" t="s">
        <v>1196</v>
      </c>
      <c r="B39" s="204"/>
      <c r="C39" s="205" t="s">
        <v>177</v>
      </c>
      <c r="D39" s="206"/>
      <c r="E39" s="101">
        <v>0</v>
      </c>
      <c r="F39" s="101">
        <v>0</v>
      </c>
      <c r="G39" s="101">
        <v>824796.21</v>
      </c>
      <c r="H39" s="101">
        <f t="shared" si="1"/>
        <v>824796.21</v>
      </c>
      <c r="I39" s="101">
        <f t="shared" si="2"/>
        <v>824796.21</v>
      </c>
      <c r="J39" s="160"/>
    </row>
    <row r="40" spans="1:10" s="118" customFormat="1" ht="12.75" customHeight="1">
      <c r="A40" s="160" t="s">
        <v>1196</v>
      </c>
      <c r="B40" s="204"/>
      <c r="C40" s="205" t="s">
        <v>178</v>
      </c>
      <c r="D40" s="206"/>
      <c r="E40" s="101">
        <v>0</v>
      </c>
      <c r="F40" s="101">
        <v>0</v>
      </c>
      <c r="G40" s="101">
        <v>0</v>
      </c>
      <c r="H40" s="101">
        <f t="shared" si="1"/>
        <v>0</v>
      </c>
      <c r="I40" s="101">
        <f t="shared" si="2"/>
        <v>0</v>
      </c>
      <c r="J40" s="160"/>
    </row>
    <row r="41" spans="1:10" s="118" customFormat="1" ht="12.75" customHeight="1">
      <c r="A41" s="160" t="s">
        <v>1196</v>
      </c>
      <c r="B41" s="204"/>
      <c r="C41" s="205" t="s">
        <v>179</v>
      </c>
      <c r="D41" s="206"/>
      <c r="E41" s="101">
        <v>0</v>
      </c>
      <c r="F41" s="101">
        <v>0</v>
      </c>
      <c r="G41" s="101">
        <v>0</v>
      </c>
      <c r="H41" s="101">
        <f t="shared" si="1"/>
        <v>0</v>
      </c>
      <c r="I41" s="101">
        <f t="shared" si="2"/>
        <v>0</v>
      </c>
      <c r="J41" s="160"/>
    </row>
    <row r="42" spans="1:10" s="118" customFormat="1" ht="12.75" customHeight="1">
      <c r="A42" s="160" t="s">
        <v>1196</v>
      </c>
      <c r="B42" s="204"/>
      <c r="C42" s="205" t="s">
        <v>180</v>
      </c>
      <c r="D42" s="206"/>
      <c r="E42" s="101">
        <v>0</v>
      </c>
      <c r="F42" s="101">
        <v>0</v>
      </c>
      <c r="G42" s="101">
        <v>0</v>
      </c>
      <c r="H42" s="101">
        <f t="shared" si="1"/>
        <v>0</v>
      </c>
      <c r="I42" s="101">
        <f t="shared" si="2"/>
        <v>0</v>
      </c>
      <c r="J42" s="160"/>
    </row>
    <row r="43" spans="1:10" s="118" customFormat="1" ht="12.75" customHeight="1">
      <c r="A43" s="160" t="s">
        <v>1196</v>
      </c>
      <c r="B43" s="204"/>
      <c r="C43" s="205" t="s">
        <v>181</v>
      </c>
      <c r="D43" s="206"/>
      <c r="E43" s="101">
        <v>0</v>
      </c>
      <c r="F43" s="101">
        <v>0</v>
      </c>
      <c r="G43" s="101">
        <v>71219.71</v>
      </c>
      <c r="H43" s="101">
        <f>F43+G43</f>
        <v>71219.71</v>
      </c>
      <c r="I43" s="101">
        <f t="shared" si="2"/>
        <v>71219.71</v>
      </c>
      <c r="J43" s="160"/>
    </row>
    <row r="44" spans="1:10" s="118" customFormat="1" ht="12.75" customHeight="1">
      <c r="A44" s="160" t="s">
        <v>1196</v>
      </c>
      <c r="B44" s="204"/>
      <c r="C44" s="205" t="s">
        <v>182</v>
      </c>
      <c r="D44" s="206"/>
      <c r="E44" s="101">
        <v>0</v>
      </c>
      <c r="F44" s="101">
        <v>0</v>
      </c>
      <c r="G44" s="101">
        <v>91697.69</v>
      </c>
      <c r="H44" s="101">
        <f>F44+G44</f>
        <v>91697.69</v>
      </c>
      <c r="I44" s="101">
        <f t="shared" si="2"/>
        <v>91697.69</v>
      </c>
      <c r="J44" s="160"/>
    </row>
    <row r="45" spans="1:10" s="118" customFormat="1" ht="12.75" customHeight="1">
      <c r="A45" s="160" t="s">
        <v>1196</v>
      </c>
      <c r="B45" s="204"/>
      <c r="C45" s="205" t="s">
        <v>183</v>
      </c>
      <c r="D45" s="206"/>
      <c r="E45" s="101">
        <v>0</v>
      </c>
      <c r="F45" s="101">
        <v>47837.93</v>
      </c>
      <c r="G45" s="101">
        <v>2139499.22</v>
      </c>
      <c r="H45" s="101">
        <f>F45+G45</f>
        <v>2187337.1500000004</v>
      </c>
      <c r="I45" s="101">
        <f t="shared" si="2"/>
        <v>2187337.1500000004</v>
      </c>
      <c r="J45" s="160"/>
    </row>
    <row r="46" spans="1:10" s="118" customFormat="1" ht="12.75" customHeight="1">
      <c r="A46" s="160" t="s">
        <v>1196</v>
      </c>
      <c r="B46" s="204"/>
      <c r="C46" s="205" t="s">
        <v>184</v>
      </c>
      <c r="D46" s="206"/>
      <c r="E46" s="101">
        <v>0</v>
      </c>
      <c r="F46" s="101">
        <v>92898.84</v>
      </c>
      <c r="G46" s="101">
        <v>724804</v>
      </c>
      <c r="H46" s="101">
        <f>F46+G46</f>
        <v>817702.84</v>
      </c>
      <c r="I46" s="101">
        <f t="shared" si="2"/>
        <v>817702.84</v>
      </c>
      <c r="J46" s="160"/>
    </row>
    <row r="47" spans="1:10" s="118" customFormat="1" ht="12.75" customHeight="1">
      <c r="A47" s="160" t="s">
        <v>1196</v>
      </c>
      <c r="B47" s="204"/>
      <c r="C47" s="205" t="s">
        <v>185</v>
      </c>
      <c r="D47" s="206"/>
      <c r="E47" s="101">
        <v>0</v>
      </c>
      <c r="F47" s="101">
        <v>0</v>
      </c>
      <c r="G47" s="101">
        <v>20082.02</v>
      </c>
      <c r="H47" s="101">
        <f>F47+G47</f>
        <v>20082.02</v>
      </c>
      <c r="I47" s="101">
        <f t="shared" si="2"/>
        <v>20082.02</v>
      </c>
      <c r="J47" s="160"/>
    </row>
    <row r="48" spans="1:10" s="170" customFormat="1" ht="12.75" customHeight="1">
      <c r="A48" s="159"/>
      <c r="B48" s="208"/>
      <c r="C48" s="209" t="s">
        <v>186</v>
      </c>
      <c r="D48" s="73"/>
      <c r="E48" s="103">
        <v>0</v>
      </c>
      <c r="F48" s="103">
        <f>F32+F33+F34+F35+F36+F37+F38+F39+F40+F41+F42+F43+F44+F45+F46+F47</f>
        <v>154635.97</v>
      </c>
      <c r="G48" s="103">
        <f>G32+G33+G34+G35+G36+G37+G38+G39+G40+G41+G42+G43+G44+G45+G46+G47</f>
        <v>16532684.14</v>
      </c>
      <c r="H48" s="103">
        <f>H32+H33+H34+H35+H36+H37+H38+H39+H40+H41+H42+H43+H44+H45+H46+H47</f>
        <v>16687320.11</v>
      </c>
      <c r="I48" s="103">
        <f t="shared" si="2"/>
        <v>16687320.11</v>
      </c>
      <c r="J48" s="159"/>
    </row>
    <row r="49" spans="1:10" s="118" customFormat="1" ht="12.75" customHeight="1">
      <c r="A49" s="160"/>
      <c r="B49" s="204"/>
      <c r="C49" s="205"/>
      <c r="D49" s="206"/>
      <c r="E49" s="101"/>
      <c r="F49" s="101"/>
      <c r="G49" s="101"/>
      <c r="H49" s="101"/>
      <c r="I49" s="101"/>
      <c r="J49" s="160"/>
    </row>
    <row r="50" spans="1:9" ht="76.5" hidden="1" outlineLevel="1">
      <c r="A50" s="248" t="s">
        <v>187</v>
      </c>
      <c r="C50" s="202" t="s">
        <v>188</v>
      </c>
      <c r="E50" s="210"/>
      <c r="F50" s="210"/>
      <c r="G50" s="210"/>
      <c r="H50" s="211">
        <v>2267122.54</v>
      </c>
      <c r="I50" s="211">
        <f aca="true" t="shared" si="3" ref="I50:I57">E50+H50</f>
        <v>2267122.54</v>
      </c>
    </row>
    <row r="51" spans="1:9" ht="76.5" hidden="1" outlineLevel="1">
      <c r="A51" s="248" t="s">
        <v>189</v>
      </c>
      <c r="C51" s="202" t="s">
        <v>190</v>
      </c>
      <c r="E51" s="210"/>
      <c r="F51" s="210"/>
      <c r="G51" s="210"/>
      <c r="H51" s="211">
        <v>-1784</v>
      </c>
      <c r="I51" s="211">
        <f t="shared" si="3"/>
        <v>-1784</v>
      </c>
    </row>
    <row r="52" spans="1:10" s="118" customFormat="1" ht="12.75" customHeight="1" collapsed="1">
      <c r="A52" s="160" t="s">
        <v>191</v>
      </c>
      <c r="B52" s="204"/>
      <c r="C52" s="205" t="s">
        <v>1256</v>
      </c>
      <c r="D52" s="206"/>
      <c r="E52" s="101">
        <v>0</v>
      </c>
      <c r="F52" s="101"/>
      <c r="G52" s="101"/>
      <c r="H52" s="101">
        <v>2265338.54</v>
      </c>
      <c r="I52" s="101">
        <f t="shared" si="3"/>
        <v>2265338.54</v>
      </c>
      <c r="J52" s="160"/>
    </row>
    <row r="53" spans="1:9" ht="76.5" hidden="1" outlineLevel="1">
      <c r="A53" s="248" t="s">
        <v>192</v>
      </c>
      <c r="C53" s="202" t="s">
        <v>193</v>
      </c>
      <c r="E53" s="210"/>
      <c r="F53" s="210"/>
      <c r="G53" s="210"/>
      <c r="H53" s="211">
        <v>-41133.98</v>
      </c>
      <c r="I53" s="211">
        <f t="shared" si="3"/>
        <v>-41133.98</v>
      </c>
    </row>
    <row r="54" spans="1:9" ht="76.5" hidden="1" outlineLevel="1">
      <c r="A54" s="248" t="s">
        <v>194</v>
      </c>
      <c r="C54" s="202" t="s">
        <v>195</v>
      </c>
      <c r="E54" s="210"/>
      <c r="F54" s="210"/>
      <c r="G54" s="210"/>
      <c r="H54" s="211">
        <v>70.83</v>
      </c>
      <c r="I54" s="211">
        <f t="shared" si="3"/>
        <v>70.83</v>
      </c>
    </row>
    <row r="55" spans="1:9" ht="76.5" hidden="1" outlineLevel="1">
      <c r="A55" s="248" t="s">
        <v>196</v>
      </c>
      <c r="C55" s="202" t="s">
        <v>197</v>
      </c>
      <c r="E55" s="210"/>
      <c r="F55" s="210"/>
      <c r="G55" s="210"/>
      <c r="H55" s="211">
        <v>4786343.42</v>
      </c>
      <c r="I55" s="211">
        <f t="shared" si="3"/>
        <v>4786343.42</v>
      </c>
    </row>
    <row r="56" spans="1:10" s="118" customFormat="1" ht="12.75" customHeight="1" collapsed="1">
      <c r="A56" s="160" t="s">
        <v>198</v>
      </c>
      <c r="B56" s="204"/>
      <c r="C56" s="205" t="s">
        <v>1257</v>
      </c>
      <c r="D56" s="206"/>
      <c r="E56" s="101">
        <v>0</v>
      </c>
      <c r="F56" s="101"/>
      <c r="G56" s="101"/>
      <c r="H56" s="101">
        <v>4745280.27</v>
      </c>
      <c r="I56" s="101">
        <f t="shared" si="3"/>
        <v>4745280.27</v>
      </c>
      <c r="J56" s="160"/>
    </row>
    <row r="57" spans="1:10" s="118" customFormat="1" ht="12.75" customHeight="1">
      <c r="A57" s="160" t="s">
        <v>199</v>
      </c>
      <c r="B57" s="204"/>
      <c r="C57" s="205" t="s">
        <v>1650</v>
      </c>
      <c r="D57" s="206"/>
      <c r="E57" s="101">
        <v>781435.8</v>
      </c>
      <c r="F57" s="101"/>
      <c r="G57" s="101"/>
      <c r="H57" s="101">
        <v>0</v>
      </c>
      <c r="I57" s="101">
        <f t="shared" si="3"/>
        <v>781435.8</v>
      </c>
      <c r="J57" s="160"/>
    </row>
    <row r="58" spans="1:10" s="118" customFormat="1" ht="12.75" customHeight="1">
      <c r="A58" s="160"/>
      <c r="B58" s="204"/>
      <c r="C58" s="205" t="s">
        <v>1651</v>
      </c>
      <c r="D58" s="206"/>
      <c r="E58" s="101"/>
      <c r="F58" s="101"/>
      <c r="G58" s="101"/>
      <c r="H58" s="101"/>
      <c r="I58" s="101"/>
      <c r="J58" s="160"/>
    </row>
    <row r="59" spans="1:10" s="118" customFormat="1" ht="12.75" customHeight="1">
      <c r="A59" s="160" t="s">
        <v>1196</v>
      </c>
      <c r="B59" s="204"/>
      <c r="C59" s="205" t="s">
        <v>1652</v>
      </c>
      <c r="D59" s="206"/>
      <c r="E59" s="101">
        <v>0</v>
      </c>
      <c r="F59" s="101"/>
      <c r="G59" s="101"/>
      <c r="H59" s="101">
        <v>0</v>
      </c>
      <c r="I59" s="101">
        <f aca="true" t="shared" si="4" ref="I59:I67">E59+H59</f>
        <v>0</v>
      </c>
      <c r="J59" s="160"/>
    </row>
    <row r="60" spans="1:10" s="118" customFormat="1" ht="12.75" customHeight="1">
      <c r="A60" s="160" t="s">
        <v>1196</v>
      </c>
      <c r="B60" s="204"/>
      <c r="C60" s="205" t="s">
        <v>1260</v>
      </c>
      <c r="D60" s="206"/>
      <c r="E60" s="101">
        <v>2672308.23</v>
      </c>
      <c r="F60" s="101"/>
      <c r="G60" s="101"/>
      <c r="H60" s="101">
        <v>0</v>
      </c>
      <c r="I60" s="101">
        <f t="shared" si="4"/>
        <v>2672308.23</v>
      </c>
      <c r="J60" s="160"/>
    </row>
    <row r="61" spans="1:10" s="118" customFormat="1" ht="12.75" customHeight="1">
      <c r="A61" s="160" t="s">
        <v>1196</v>
      </c>
      <c r="B61" s="204"/>
      <c r="C61" s="205" t="s">
        <v>1261</v>
      </c>
      <c r="D61" s="206"/>
      <c r="E61" s="101">
        <v>6535843.7</v>
      </c>
      <c r="F61" s="101"/>
      <c r="G61" s="101"/>
      <c r="H61" s="101">
        <v>0</v>
      </c>
      <c r="I61" s="101">
        <f t="shared" si="4"/>
        <v>6535843.7</v>
      </c>
      <c r="J61" s="160"/>
    </row>
    <row r="62" spans="1:10" s="118" customFormat="1" ht="12.75" customHeight="1">
      <c r="A62" s="160" t="s">
        <v>200</v>
      </c>
      <c r="B62" s="204"/>
      <c r="C62" s="205" t="s">
        <v>1653</v>
      </c>
      <c r="D62" s="206"/>
      <c r="E62" s="101">
        <v>150228.27</v>
      </c>
      <c r="F62" s="101"/>
      <c r="G62" s="101"/>
      <c r="H62" s="101">
        <v>0</v>
      </c>
      <c r="I62" s="101">
        <f>E62+H62</f>
        <v>150228.27</v>
      </c>
      <c r="J62" s="160"/>
    </row>
    <row r="63" spans="1:10" s="118" customFormat="1" ht="12.75" customHeight="1">
      <c r="A63" s="160" t="s">
        <v>1196</v>
      </c>
      <c r="B63" s="204"/>
      <c r="C63" s="205" t="s">
        <v>1654</v>
      </c>
      <c r="D63" s="206"/>
      <c r="E63" s="101">
        <v>12810731.53</v>
      </c>
      <c r="F63" s="101"/>
      <c r="G63" s="101"/>
      <c r="H63" s="101">
        <v>0</v>
      </c>
      <c r="I63" s="101">
        <f t="shared" si="4"/>
        <v>12810731.53</v>
      </c>
      <c r="J63" s="160"/>
    </row>
    <row r="64" spans="1:10" s="118" customFormat="1" ht="12.75" customHeight="1">
      <c r="A64" s="160" t="s">
        <v>201</v>
      </c>
      <c r="B64" s="204"/>
      <c r="C64" s="205" t="s">
        <v>1263</v>
      </c>
      <c r="D64" s="206"/>
      <c r="E64" s="101">
        <v>0</v>
      </c>
      <c r="F64" s="101"/>
      <c r="G64" s="101"/>
      <c r="H64" s="101">
        <v>0</v>
      </c>
      <c r="I64" s="101">
        <f t="shared" si="4"/>
        <v>0</v>
      </c>
      <c r="J64" s="160"/>
    </row>
    <row r="65" spans="1:10" s="118" customFormat="1" ht="12.75" customHeight="1">
      <c r="A65" s="160" t="s">
        <v>1196</v>
      </c>
      <c r="B65" s="204"/>
      <c r="C65" s="205" t="s">
        <v>1264</v>
      </c>
      <c r="D65" s="206"/>
      <c r="E65" s="101" t="s">
        <v>1196</v>
      </c>
      <c r="F65" s="101"/>
      <c r="G65" s="101"/>
      <c r="H65" s="101"/>
      <c r="I65" s="101"/>
      <c r="J65" s="160"/>
    </row>
    <row r="66" spans="1:10" s="118" customFormat="1" ht="12.75" customHeight="1">
      <c r="A66" s="34" t="s">
        <v>202</v>
      </c>
      <c r="B66" s="204"/>
      <c r="C66" s="205" t="s">
        <v>203</v>
      </c>
      <c r="D66" s="206"/>
      <c r="E66" s="101">
        <v>2273395.06</v>
      </c>
      <c r="F66" s="101"/>
      <c r="G66" s="101"/>
      <c r="H66" s="101">
        <v>-2237695.04</v>
      </c>
      <c r="I66" s="101">
        <f t="shared" si="4"/>
        <v>35700.02000000002</v>
      </c>
      <c r="J66" s="34"/>
    </row>
    <row r="67" spans="1:10" s="118" customFormat="1" ht="12.75" customHeight="1">
      <c r="A67" s="34" t="s">
        <v>1196</v>
      </c>
      <c r="B67" s="204"/>
      <c r="C67" s="205" t="s">
        <v>204</v>
      </c>
      <c r="D67" s="206"/>
      <c r="E67" s="101">
        <f>E73-E66</f>
        <v>1385092.5</v>
      </c>
      <c r="F67" s="101"/>
      <c r="G67" s="101"/>
      <c r="H67" s="101">
        <f>H73-H66</f>
        <v>167748.63000000012</v>
      </c>
      <c r="I67" s="101">
        <f t="shared" si="4"/>
        <v>1552841.1300000001</v>
      </c>
      <c r="J67" s="34"/>
    </row>
    <row r="68" spans="1:10" s="118" customFormat="1" ht="12.75" customHeight="1">
      <c r="A68" s="29"/>
      <c r="B68" s="208"/>
      <c r="C68" s="209"/>
      <c r="D68" s="73"/>
      <c r="E68" s="151"/>
      <c r="F68" s="151"/>
      <c r="G68" s="151"/>
      <c r="H68" s="151"/>
      <c r="I68" s="151"/>
      <c r="J68" s="29"/>
    </row>
    <row r="69" spans="1:10" s="118" customFormat="1" ht="12.75" customHeight="1">
      <c r="A69" s="29"/>
      <c r="B69" s="208"/>
      <c r="C69" s="201" t="s">
        <v>205</v>
      </c>
      <c r="D69" s="64"/>
      <c r="E69" s="214">
        <f>+E28+E48+E52+E56+E57+E59+E60+E61+E63+E62+E64+E66+E67</f>
        <v>84880683.82000001</v>
      </c>
      <c r="F69" s="214"/>
      <c r="G69" s="214"/>
      <c r="H69" s="214">
        <f>+H28+H48+H52+H56+H57+H59+H60+H61+H63+H62+H64+H66+H67</f>
        <v>13559132.210000003</v>
      </c>
      <c r="I69" s="214">
        <f>+I28+I48+I52+I56+I57+I59+I60+I61+I63+I62+I64+I66+I67</f>
        <v>98439816.03</v>
      </c>
      <c r="J69" s="2"/>
    </row>
    <row r="70" spans="1:10" s="118" customFormat="1" ht="12.75">
      <c r="A70" s="2"/>
      <c r="B70" s="202"/>
      <c r="C70" s="202"/>
      <c r="D70" s="202"/>
      <c r="E70" s="202"/>
      <c r="F70" s="202"/>
      <c r="G70" s="202"/>
      <c r="H70" s="202"/>
      <c r="I70" s="202"/>
      <c r="J70" s="2"/>
    </row>
    <row r="71" spans="1:10" s="118" customFormat="1" ht="12.75">
      <c r="A71" s="2"/>
      <c r="B71" s="202"/>
      <c r="C71" s="202"/>
      <c r="D71" s="202"/>
      <c r="E71" s="203"/>
      <c r="F71" s="203"/>
      <c r="G71" s="203"/>
      <c r="H71" s="203"/>
      <c r="I71" s="203"/>
      <c r="J71" s="2"/>
    </row>
    <row r="72" spans="1:10" s="118" customFormat="1" ht="12.75" hidden="1">
      <c r="A72" s="2"/>
      <c r="B72" s="202"/>
      <c r="C72" s="202" t="s">
        <v>206</v>
      </c>
      <c r="D72" s="202"/>
      <c r="E72" s="203"/>
      <c r="F72" s="203"/>
      <c r="G72" s="203"/>
      <c r="H72" s="203"/>
      <c r="I72" s="203"/>
      <c r="J72" s="2"/>
    </row>
    <row r="73" spans="1:10" s="118" customFormat="1" ht="12.75" hidden="1">
      <c r="A73" s="2" t="s">
        <v>207</v>
      </c>
      <c r="B73" s="202"/>
      <c r="C73" s="202" t="s">
        <v>208</v>
      </c>
      <c r="D73" s="202"/>
      <c r="E73" s="203">
        <v>3658487.56</v>
      </c>
      <c r="F73" s="203"/>
      <c r="G73" s="203"/>
      <c r="H73" s="203">
        <v>-2069946.41</v>
      </c>
      <c r="I73" s="203"/>
      <c r="J73" s="2"/>
    </row>
    <row r="74" spans="5:7" ht="12.75">
      <c r="E74" s="203"/>
      <c r="F74" s="203"/>
      <c r="G74" s="203"/>
    </row>
    <row r="75" spans="5:7" ht="12.75">
      <c r="E75" s="203"/>
      <c r="F75" s="203"/>
      <c r="G75" s="203"/>
    </row>
    <row r="76" spans="5:7" ht="12.75">
      <c r="E76" s="203"/>
      <c r="F76" s="203"/>
      <c r="G76" s="203"/>
    </row>
    <row r="77" spans="5:7" ht="12.75">
      <c r="E77" s="203"/>
      <c r="F77" s="203"/>
      <c r="G77" s="203"/>
    </row>
    <row r="78" spans="5:7" ht="12.75">
      <c r="E78" s="203"/>
      <c r="F78" s="203"/>
      <c r="G78" s="203"/>
    </row>
    <row r="79" spans="5:7" ht="12.75">
      <c r="E79" s="203"/>
      <c r="F79" s="203"/>
      <c r="G79" s="203"/>
    </row>
    <row r="80" spans="5:7" ht="12.75">
      <c r="E80" s="203"/>
      <c r="F80" s="203"/>
      <c r="G80" s="203"/>
    </row>
    <row r="81" spans="5:7" ht="12.75">
      <c r="E81" s="203"/>
      <c r="F81" s="203"/>
      <c r="G81" s="203"/>
    </row>
    <row r="82" spans="5:7" ht="12.75">
      <c r="E82" s="203"/>
      <c r="F82" s="203"/>
      <c r="G82" s="203"/>
    </row>
    <row r="83" spans="5:7" ht="12.75">
      <c r="E83" s="203"/>
      <c r="F83" s="203"/>
      <c r="G83" s="203"/>
    </row>
    <row r="84" spans="5:7" ht="12.75">
      <c r="E84" s="203"/>
      <c r="F84" s="203"/>
      <c r="G84" s="203"/>
    </row>
    <row r="85" spans="5:7" ht="12.75">
      <c r="E85" s="203"/>
      <c r="F85" s="203"/>
      <c r="G85" s="203"/>
    </row>
    <row r="86" spans="5:7" ht="12.75">
      <c r="E86" s="203"/>
      <c r="F86" s="203"/>
      <c r="G86" s="203"/>
    </row>
    <row r="87" spans="5:7" ht="12.75">
      <c r="E87" s="203"/>
      <c r="F87" s="203"/>
      <c r="G87" s="203"/>
    </row>
    <row r="88" spans="5:7" ht="12.75">
      <c r="E88" s="203"/>
      <c r="F88" s="203"/>
      <c r="G88" s="203"/>
    </row>
    <row r="89" spans="5:7" ht="12.75">
      <c r="E89" s="203"/>
      <c r="F89" s="203"/>
      <c r="G89" s="203"/>
    </row>
    <row r="90" spans="5:7" ht="12.75">
      <c r="E90" s="203"/>
      <c r="F90" s="203"/>
      <c r="G90" s="203"/>
    </row>
    <row r="91" spans="5:7" ht="12.75">
      <c r="E91" s="203"/>
      <c r="F91" s="203"/>
      <c r="G91" s="203"/>
    </row>
    <row r="92" spans="5:7" ht="12.75">
      <c r="E92" s="203"/>
      <c r="F92" s="203"/>
      <c r="G92" s="203"/>
    </row>
    <row r="93" spans="5:7" ht="12.75">
      <c r="E93" s="203"/>
      <c r="F93" s="203"/>
      <c r="G93" s="203"/>
    </row>
    <row r="94" spans="5:7" ht="12.75">
      <c r="E94" s="203"/>
      <c r="F94" s="203"/>
      <c r="G94" s="203"/>
    </row>
    <row r="95" spans="5:7" ht="12.75">
      <c r="E95" s="203"/>
      <c r="F95" s="203"/>
      <c r="G95" s="203"/>
    </row>
    <row r="96" spans="5:7" ht="12.75">
      <c r="E96" s="203"/>
      <c r="F96" s="203"/>
      <c r="G96" s="203"/>
    </row>
    <row r="97" spans="5:7" ht="12.75">
      <c r="E97" s="203"/>
      <c r="F97" s="203"/>
      <c r="G97" s="203"/>
    </row>
    <row r="98" spans="5:7" ht="12.75">
      <c r="E98" s="203"/>
      <c r="F98" s="203"/>
      <c r="G98" s="203"/>
    </row>
    <row r="99" spans="5:7" ht="12.75">
      <c r="E99" s="203"/>
      <c r="F99" s="203"/>
      <c r="G99" s="203"/>
    </row>
    <row r="100" spans="5:7" ht="12.75">
      <c r="E100" s="203"/>
      <c r="F100" s="203"/>
      <c r="G100" s="203"/>
    </row>
    <row r="101" spans="5:7" ht="12.75">
      <c r="E101" s="203"/>
      <c r="F101" s="203"/>
      <c r="G101" s="203"/>
    </row>
    <row r="102" spans="5:7" ht="12.75">
      <c r="E102" s="203"/>
      <c r="F102" s="203"/>
      <c r="G102" s="203"/>
    </row>
    <row r="103" spans="5:7" ht="12.75">
      <c r="E103" s="203"/>
      <c r="F103" s="203"/>
      <c r="G103" s="203"/>
    </row>
    <row r="104" spans="5:7" ht="12.75">
      <c r="E104" s="203"/>
      <c r="F104" s="203"/>
      <c r="G104" s="203"/>
    </row>
    <row r="105" spans="5:7" ht="12.75">
      <c r="E105" s="203"/>
      <c r="F105" s="203"/>
      <c r="G105" s="203"/>
    </row>
    <row r="106" spans="5:7" ht="12.75">
      <c r="E106" s="203"/>
      <c r="F106" s="203"/>
      <c r="G106" s="203"/>
    </row>
    <row r="107" spans="5:7" ht="12.75">
      <c r="E107" s="203"/>
      <c r="F107" s="203"/>
      <c r="G107" s="203"/>
    </row>
    <row r="108" spans="5:7" ht="12.75">
      <c r="E108" s="203"/>
      <c r="F108" s="203"/>
      <c r="G108" s="203"/>
    </row>
    <row r="109" spans="5:7" ht="12.75">
      <c r="E109" s="203"/>
      <c r="F109" s="203"/>
      <c r="G109" s="203"/>
    </row>
    <row r="110" spans="5:7" ht="12.75">
      <c r="E110" s="203"/>
      <c r="F110" s="203"/>
      <c r="G110" s="203"/>
    </row>
    <row r="111" spans="5:7" ht="12.75">
      <c r="E111" s="203"/>
      <c r="F111" s="203"/>
      <c r="G111" s="203"/>
    </row>
    <row r="112" spans="5:7" ht="12.75">
      <c r="E112" s="203"/>
      <c r="F112" s="203"/>
      <c r="G112" s="203"/>
    </row>
    <row r="113" spans="5:7" ht="12.75">
      <c r="E113" s="203"/>
      <c r="F113" s="203"/>
      <c r="G113" s="203"/>
    </row>
    <row r="114" spans="5:7" ht="12.75">
      <c r="E114" s="203"/>
      <c r="F114" s="203"/>
      <c r="G114" s="203"/>
    </row>
    <row r="115" spans="5:7" ht="12.75">
      <c r="E115" s="203"/>
      <c r="F115" s="203"/>
      <c r="G115" s="203"/>
    </row>
    <row r="116" spans="5:7" ht="12.75">
      <c r="E116" s="203"/>
      <c r="F116" s="203"/>
      <c r="G116" s="203"/>
    </row>
    <row r="117" spans="5:7" ht="12.75">
      <c r="E117" s="203"/>
      <c r="F117" s="203"/>
      <c r="G117" s="203"/>
    </row>
    <row r="118" spans="5:7" ht="12.75">
      <c r="E118" s="203"/>
      <c r="F118" s="203"/>
      <c r="G118" s="203"/>
    </row>
    <row r="119" spans="5:7" ht="12.75">
      <c r="E119" s="203"/>
      <c r="F119" s="203"/>
      <c r="G119" s="203"/>
    </row>
    <row r="120" spans="5:7" ht="12.75">
      <c r="E120" s="203"/>
      <c r="F120" s="203"/>
      <c r="G120" s="203"/>
    </row>
    <row r="121" spans="5:7" ht="12.75">
      <c r="E121" s="203"/>
      <c r="F121" s="203"/>
      <c r="G121" s="203"/>
    </row>
    <row r="122" spans="5:7" ht="12.75">
      <c r="E122" s="203"/>
      <c r="F122" s="203"/>
      <c r="G122" s="203"/>
    </row>
    <row r="123" spans="5:7" ht="12.75">
      <c r="E123" s="203"/>
      <c r="F123" s="203"/>
      <c r="G123" s="203"/>
    </row>
    <row r="124" spans="5:7" ht="12.75">
      <c r="E124" s="203"/>
      <c r="F124" s="203"/>
      <c r="G124" s="203"/>
    </row>
    <row r="125" spans="5:7" ht="12.75">
      <c r="E125" s="203"/>
      <c r="F125" s="203"/>
      <c r="G125" s="203"/>
    </row>
    <row r="126" spans="5:7" ht="12.75">
      <c r="E126" s="203"/>
      <c r="F126" s="203"/>
      <c r="G126" s="203"/>
    </row>
    <row r="127" spans="5:7" ht="12.75">
      <c r="E127" s="203"/>
      <c r="F127" s="203"/>
      <c r="G127" s="203"/>
    </row>
    <row r="128" spans="5:7" ht="12.75">
      <c r="E128" s="203"/>
      <c r="F128" s="203"/>
      <c r="G128" s="203"/>
    </row>
    <row r="129" spans="5:7" ht="12.75">
      <c r="E129" s="203"/>
      <c r="F129" s="203"/>
      <c r="G129" s="203"/>
    </row>
    <row r="130" spans="5:7" ht="12.75">
      <c r="E130" s="203"/>
      <c r="F130" s="203"/>
      <c r="G130" s="203"/>
    </row>
    <row r="131" spans="5:7" ht="12.75">
      <c r="E131" s="203"/>
      <c r="F131" s="203"/>
      <c r="G131" s="203"/>
    </row>
    <row r="132" spans="5:7" ht="12.75">
      <c r="E132" s="203"/>
      <c r="F132" s="203"/>
      <c r="G132" s="203"/>
    </row>
    <row r="133" spans="5:7" ht="12.75">
      <c r="E133" s="203"/>
      <c r="F133" s="203"/>
      <c r="G133" s="203"/>
    </row>
    <row r="134" spans="5:7" ht="12.75">
      <c r="E134" s="203"/>
      <c r="F134" s="203"/>
      <c r="G134" s="203"/>
    </row>
    <row r="135" spans="5:7" ht="12.75">
      <c r="E135" s="203"/>
      <c r="F135" s="203"/>
      <c r="G135" s="203"/>
    </row>
    <row r="136" spans="5:7" ht="12.75">
      <c r="E136" s="203"/>
      <c r="F136" s="203"/>
      <c r="G136" s="203"/>
    </row>
    <row r="137" spans="5:7" ht="12.75">
      <c r="E137" s="203"/>
      <c r="F137" s="203"/>
      <c r="G137" s="203"/>
    </row>
    <row r="138" spans="5:7" ht="12.75">
      <c r="E138" s="203"/>
      <c r="F138" s="203"/>
      <c r="G138" s="203"/>
    </row>
    <row r="139" spans="5:7" ht="12.75">
      <c r="E139" s="203"/>
      <c r="F139" s="203"/>
      <c r="G139" s="203"/>
    </row>
    <row r="140" spans="5:7" ht="12.75">
      <c r="E140" s="203"/>
      <c r="F140" s="203"/>
      <c r="G140" s="203"/>
    </row>
  </sheetData>
  <printOptions horizontalCentered="1"/>
  <pageMargins left="0.5" right="0.5" top="0.75" bottom="0.5" header="0.5" footer="0.5"/>
  <pageSetup horizontalDpi="600" verticalDpi="600" orientation="landscape" scale="75" r:id="rId1"/>
</worksheet>
</file>

<file path=xl/worksheets/sheet8.xml><?xml version="1.0" encoding="utf-8"?>
<worksheet xmlns="http://schemas.openxmlformats.org/spreadsheetml/2006/main" xmlns:r="http://schemas.openxmlformats.org/officeDocument/2006/relationships">
  <dimension ref="A1:P54"/>
  <sheetViews>
    <sheetView workbookViewId="0" topLeftCell="B2">
      <selection activeCell="B2" sqref="B2"/>
    </sheetView>
  </sheetViews>
  <sheetFormatPr defaultColWidth="9.140625" defaultRowHeight="12.75"/>
  <cols>
    <col min="1" max="1" width="2.140625" style="282" hidden="1" customWidth="1"/>
    <col min="2" max="2" width="58.00390625" style="282" customWidth="1"/>
    <col min="3" max="8" width="21.28125" style="283" customWidth="1"/>
    <col min="9" max="9" width="15.28125" style="282" hidden="1" customWidth="1"/>
    <col min="10" max="15" width="0" style="282" hidden="1" customWidth="1"/>
    <col min="16" max="16" width="13.7109375" style="282" customWidth="1"/>
    <col min="17" max="16384" width="9.140625" style="282" customWidth="1"/>
  </cols>
  <sheetData>
    <row r="1" spans="1:6" ht="12" hidden="1">
      <c r="A1" s="282" t="s">
        <v>209</v>
      </c>
      <c r="C1" s="283" t="s">
        <v>210</v>
      </c>
      <c r="D1" s="283" t="s">
        <v>211</v>
      </c>
      <c r="E1" s="283" t="s">
        <v>212</v>
      </c>
      <c r="F1" s="283" t="s">
        <v>1196</v>
      </c>
    </row>
    <row r="2" spans="2:16" s="128" customFormat="1" ht="15.75" customHeight="1">
      <c r="B2" s="284" t="s">
        <v>1199</v>
      </c>
      <c r="C2" s="285"/>
      <c r="D2" s="285"/>
      <c r="E2" s="285"/>
      <c r="F2" s="285"/>
      <c r="G2" s="285"/>
      <c r="H2" s="286"/>
      <c r="M2" s="128" t="s">
        <v>213</v>
      </c>
      <c r="P2" s="287"/>
    </row>
    <row r="3" spans="2:16" s="128" customFormat="1" ht="15.75" customHeight="1">
      <c r="B3" s="176" t="s">
        <v>215</v>
      </c>
      <c r="C3" s="288"/>
      <c r="D3" s="289"/>
      <c r="E3" s="288"/>
      <c r="F3" s="288"/>
      <c r="G3" s="288"/>
      <c r="H3" s="127"/>
      <c r="M3" s="128" t="s">
        <v>216</v>
      </c>
      <c r="P3" s="290"/>
    </row>
    <row r="4" spans="2:16" ht="15.75" customHeight="1">
      <c r="B4" s="291" t="s">
        <v>2664</v>
      </c>
      <c r="C4" s="292"/>
      <c r="D4" s="293"/>
      <c r="E4" s="292"/>
      <c r="F4" s="292"/>
      <c r="G4" s="292"/>
      <c r="H4" s="294"/>
      <c r="M4" s="282" t="s">
        <v>1363</v>
      </c>
      <c r="P4" s="295"/>
    </row>
    <row r="5" spans="2:9" ht="12.75" customHeight="1">
      <c r="B5" s="296"/>
      <c r="C5" s="297"/>
      <c r="D5" s="298"/>
      <c r="E5" s="297"/>
      <c r="F5" s="297"/>
      <c r="G5" s="297"/>
      <c r="H5" s="299"/>
      <c r="I5" s="300"/>
    </row>
    <row r="6" spans="2:8" ht="42" customHeight="1">
      <c r="B6" s="153"/>
      <c r="C6" s="301" t="s">
        <v>217</v>
      </c>
      <c r="D6" s="302" t="s">
        <v>1268</v>
      </c>
      <c r="E6" s="303" t="s">
        <v>1269</v>
      </c>
      <c r="F6" s="303" t="s">
        <v>1270</v>
      </c>
      <c r="G6" s="303" t="s">
        <v>218</v>
      </c>
      <c r="H6" s="302" t="s">
        <v>1367</v>
      </c>
    </row>
    <row r="7" spans="2:8" ht="12.75" customHeight="1">
      <c r="B7" s="153"/>
      <c r="C7" s="304"/>
      <c r="D7" s="305"/>
      <c r="E7" s="303"/>
      <c r="F7" s="303"/>
      <c r="G7" s="303"/>
      <c r="H7" s="305"/>
    </row>
    <row r="8" spans="2:8" ht="12.75" customHeight="1">
      <c r="B8" s="306" t="s">
        <v>219</v>
      </c>
      <c r="C8" s="307"/>
      <c r="D8" s="308"/>
      <c r="E8" s="309"/>
      <c r="F8" s="310" t="s">
        <v>220</v>
      </c>
      <c r="G8" s="309"/>
      <c r="H8" s="311"/>
    </row>
    <row r="9" spans="2:8" ht="12.75" customHeight="1">
      <c r="B9" s="153"/>
      <c r="C9" s="312"/>
      <c r="D9" s="311"/>
      <c r="E9" s="311"/>
      <c r="F9" s="311"/>
      <c r="G9" s="311"/>
      <c r="H9" s="311"/>
    </row>
    <row r="10" spans="1:8" ht="12.75" customHeight="1">
      <c r="A10" s="282" t="s">
        <v>221</v>
      </c>
      <c r="B10" s="153" t="s">
        <v>222</v>
      </c>
      <c r="C10" s="313">
        <v>41626390.16</v>
      </c>
      <c r="D10" s="314">
        <v>7501941.38</v>
      </c>
      <c r="E10" s="314">
        <v>11765699.03</v>
      </c>
      <c r="F10" s="314">
        <v>0</v>
      </c>
      <c r="G10" s="314">
        <v>0</v>
      </c>
      <c r="H10" s="314">
        <f>C10+D10+E10+F10+G10</f>
        <v>60894030.57</v>
      </c>
    </row>
    <row r="11" spans="2:8" ht="12.75" customHeight="1">
      <c r="B11" s="153"/>
      <c r="C11" s="315"/>
      <c r="D11" s="316"/>
      <c r="E11" s="316"/>
      <c r="F11" s="316"/>
      <c r="G11" s="316"/>
      <c r="H11" s="316"/>
    </row>
    <row r="12" spans="1:8" ht="12.75" customHeight="1">
      <c r="A12" s="282" t="s">
        <v>223</v>
      </c>
      <c r="B12" s="153" t="s">
        <v>224</v>
      </c>
      <c r="C12" s="315">
        <v>4919784.58</v>
      </c>
      <c r="D12" s="316">
        <v>808457.42</v>
      </c>
      <c r="E12" s="316">
        <v>2008632.88</v>
      </c>
      <c r="F12" s="316">
        <v>0</v>
      </c>
      <c r="G12" s="316">
        <v>0</v>
      </c>
      <c r="H12" s="316">
        <f>C12+D12+E12+F12+G12</f>
        <v>7736874.88</v>
      </c>
    </row>
    <row r="13" spans="2:8" ht="12.75" customHeight="1">
      <c r="B13" s="153"/>
      <c r="C13" s="315"/>
      <c r="D13" s="316"/>
      <c r="E13" s="316"/>
      <c r="F13" s="316"/>
      <c r="G13" s="316"/>
      <c r="H13" s="316"/>
    </row>
    <row r="14" spans="1:8" ht="12.75" customHeight="1">
      <c r="A14" s="282" t="s">
        <v>225</v>
      </c>
      <c r="B14" s="153" t="s">
        <v>226</v>
      </c>
      <c r="C14" s="315">
        <v>6631781.35</v>
      </c>
      <c r="D14" s="316">
        <v>1295474.25</v>
      </c>
      <c r="E14" s="316">
        <v>2815541.01</v>
      </c>
      <c r="F14" s="316">
        <v>0</v>
      </c>
      <c r="G14" s="316">
        <v>0</v>
      </c>
      <c r="H14" s="316">
        <f>C14+D14+E14+F14+G14</f>
        <v>10742796.61</v>
      </c>
    </row>
    <row r="15" spans="2:8" ht="12.75" customHeight="1">
      <c r="B15" s="153"/>
      <c r="C15" s="315"/>
      <c r="D15" s="316"/>
      <c r="E15" s="316"/>
      <c r="F15" s="316"/>
      <c r="G15" s="316"/>
      <c r="H15" s="316"/>
    </row>
    <row r="16" spans="1:8" ht="12.75" customHeight="1">
      <c r="A16" s="282" t="s">
        <v>227</v>
      </c>
      <c r="B16" s="153" t="s">
        <v>228</v>
      </c>
      <c r="C16" s="315">
        <v>9345218.42</v>
      </c>
      <c r="D16" s="316">
        <v>1873943.21</v>
      </c>
      <c r="E16" s="316">
        <v>6249811.209999999</v>
      </c>
      <c r="F16" s="316">
        <v>0</v>
      </c>
      <c r="G16" s="316">
        <v>0</v>
      </c>
      <c r="H16" s="316">
        <f>C16+D16+E16+F16+G16</f>
        <v>17468972.839999996</v>
      </c>
    </row>
    <row r="17" spans="2:8" ht="12.75" customHeight="1">
      <c r="B17" s="153"/>
      <c r="C17" s="315"/>
      <c r="D17" s="316"/>
      <c r="E17" s="316"/>
      <c r="F17" s="316"/>
      <c r="G17" s="316"/>
      <c r="H17" s="316"/>
    </row>
    <row r="18" spans="1:8" ht="12.75" customHeight="1">
      <c r="A18" s="282" t="s">
        <v>229</v>
      </c>
      <c r="B18" s="153" t="s">
        <v>230</v>
      </c>
      <c r="C18" s="315">
        <v>4425136.13</v>
      </c>
      <c r="D18" s="316">
        <v>729963.98</v>
      </c>
      <c r="E18" s="316">
        <v>3728630.86</v>
      </c>
      <c r="F18" s="316">
        <v>0</v>
      </c>
      <c r="G18" s="316">
        <v>0</v>
      </c>
      <c r="H18" s="316">
        <f>C18+D18+E18+F18+G18</f>
        <v>8883730.969999999</v>
      </c>
    </row>
    <row r="19" spans="2:8" ht="12.75" customHeight="1">
      <c r="B19" s="153"/>
      <c r="C19" s="315"/>
      <c r="D19" s="316"/>
      <c r="E19" s="316"/>
      <c r="F19" s="316"/>
      <c r="G19" s="316"/>
      <c r="H19" s="316"/>
    </row>
    <row r="20" spans="1:8" ht="12.75" customHeight="1">
      <c r="A20" s="282" t="s">
        <v>231</v>
      </c>
      <c r="B20" s="153" t="s">
        <v>232</v>
      </c>
      <c r="C20" s="315">
        <v>7771117.85</v>
      </c>
      <c r="D20" s="316">
        <v>1565524.71</v>
      </c>
      <c r="E20" s="316">
        <v>-1312223.65</v>
      </c>
      <c r="F20" s="316">
        <v>0</v>
      </c>
      <c r="G20" s="316">
        <v>0</v>
      </c>
      <c r="H20" s="316">
        <f>C20+D20+E20+F20+G20</f>
        <v>8024418.909999998</v>
      </c>
    </row>
    <row r="21" spans="2:8" ht="12.75" customHeight="1">
      <c r="B21" s="153"/>
      <c r="C21" s="315"/>
      <c r="D21" s="316"/>
      <c r="E21" s="316"/>
      <c r="F21" s="316"/>
      <c r="G21" s="316"/>
      <c r="H21" s="316"/>
    </row>
    <row r="22" spans="1:8" ht="12.75" customHeight="1">
      <c r="A22" s="282" t="s">
        <v>233</v>
      </c>
      <c r="B22" s="153" t="s">
        <v>234</v>
      </c>
      <c r="C22" s="315">
        <v>3043944.67</v>
      </c>
      <c r="D22" s="316">
        <v>627696.64</v>
      </c>
      <c r="E22" s="316">
        <v>3703949.29</v>
      </c>
      <c r="F22" s="316">
        <v>0</v>
      </c>
      <c r="G22" s="316">
        <v>0</v>
      </c>
      <c r="H22" s="316">
        <f>C22+D22+E22+F22+G22</f>
        <v>7375590.6</v>
      </c>
    </row>
    <row r="23" spans="2:8" ht="12.75" customHeight="1">
      <c r="B23" s="153" t="s">
        <v>235</v>
      </c>
      <c r="C23" s="315"/>
      <c r="D23" s="316"/>
      <c r="E23" s="316"/>
      <c r="F23" s="316"/>
      <c r="G23" s="316"/>
      <c r="H23" s="316"/>
    </row>
    <row r="24" spans="1:8" ht="12.75" customHeight="1">
      <c r="A24" s="282" t="s">
        <v>1196</v>
      </c>
      <c r="B24" s="153" t="s">
        <v>236</v>
      </c>
      <c r="C24" s="315"/>
      <c r="D24" s="316"/>
      <c r="E24" s="316"/>
      <c r="F24" s="316">
        <v>3462000</v>
      </c>
      <c r="G24" s="316">
        <v>0</v>
      </c>
      <c r="H24" s="316">
        <f>C24+D24+E24+F24+G24</f>
        <v>3462000</v>
      </c>
    </row>
    <row r="25" spans="2:8" ht="12.75" customHeight="1">
      <c r="B25" s="153"/>
      <c r="C25" s="315"/>
      <c r="D25" s="316"/>
      <c r="E25" s="316"/>
      <c r="F25" s="316"/>
      <c r="G25" s="316"/>
      <c r="H25" s="316"/>
    </row>
    <row r="26" spans="2:8" s="317" customFormat="1" ht="12.75" customHeight="1">
      <c r="B26" s="306" t="s">
        <v>237</v>
      </c>
      <c r="C26" s="318">
        <f aca="true" t="shared" si="0" ref="C26:H26">+C24+C22+C20+C18+C16+C14+C12+C10</f>
        <v>77763373.16</v>
      </c>
      <c r="D26" s="318">
        <f t="shared" si="0"/>
        <v>14403001.59</v>
      </c>
      <c r="E26" s="318">
        <f t="shared" si="0"/>
        <v>28960040.629999995</v>
      </c>
      <c r="F26" s="318">
        <f t="shared" si="0"/>
        <v>3462000</v>
      </c>
      <c r="G26" s="318">
        <f t="shared" si="0"/>
        <v>0</v>
      </c>
      <c r="H26" s="318">
        <f t="shared" si="0"/>
        <v>124588415.38</v>
      </c>
    </row>
    <row r="27" spans="2:8" ht="12.75" customHeight="1">
      <c r="B27" s="153"/>
      <c r="C27" s="315"/>
      <c r="D27" s="316"/>
      <c r="E27" s="316"/>
      <c r="F27" s="316"/>
      <c r="G27" s="316"/>
      <c r="H27" s="316"/>
    </row>
    <row r="28" spans="1:8" ht="12.75" customHeight="1">
      <c r="A28" s="282" t="s">
        <v>238</v>
      </c>
      <c r="B28" s="153" t="s">
        <v>239</v>
      </c>
      <c r="C28" s="315">
        <v>2923667.79</v>
      </c>
      <c r="D28" s="316">
        <v>517566.54</v>
      </c>
      <c r="E28" s="316">
        <v>10776806.590000004</v>
      </c>
      <c r="F28" s="316"/>
      <c r="G28" s="316">
        <v>0</v>
      </c>
      <c r="H28" s="316">
        <f>C28+D28+E28+F28+G28</f>
        <v>14218040.920000004</v>
      </c>
    </row>
    <row r="29" spans="2:8" ht="12.75" customHeight="1">
      <c r="B29" s="153"/>
      <c r="C29" s="315"/>
      <c r="D29" s="316"/>
      <c r="E29" s="316"/>
      <c r="F29" s="316"/>
      <c r="G29" s="316"/>
      <c r="H29" s="316"/>
    </row>
    <row r="30" spans="2:8" s="317" customFormat="1" ht="12.75" customHeight="1">
      <c r="B30" s="306" t="s">
        <v>240</v>
      </c>
      <c r="C30" s="318">
        <f aca="true" t="shared" si="1" ref="C30:H30">C28+C26</f>
        <v>80687040.95</v>
      </c>
      <c r="D30" s="318">
        <f t="shared" si="1"/>
        <v>14920568.129999999</v>
      </c>
      <c r="E30" s="318">
        <f t="shared" si="1"/>
        <v>39736847.22</v>
      </c>
      <c r="F30" s="318">
        <f t="shared" si="1"/>
        <v>3462000</v>
      </c>
      <c r="G30" s="318">
        <f t="shared" si="1"/>
        <v>0</v>
      </c>
      <c r="H30" s="318">
        <f t="shared" si="1"/>
        <v>138806456.3</v>
      </c>
    </row>
    <row r="31" spans="2:8" ht="12.75" customHeight="1">
      <c r="B31" s="153"/>
      <c r="C31" s="315"/>
      <c r="D31" s="316"/>
      <c r="E31" s="316"/>
      <c r="F31" s="316"/>
      <c r="G31" s="316"/>
      <c r="H31" s="316"/>
    </row>
    <row r="32" spans="1:8" s="317" customFormat="1" ht="12.75" customHeight="1">
      <c r="A32" s="317" t="s">
        <v>241</v>
      </c>
      <c r="B32" s="306" t="s">
        <v>242</v>
      </c>
      <c r="C32" s="319">
        <v>0</v>
      </c>
      <c r="D32" s="319">
        <v>0</v>
      </c>
      <c r="E32" s="319">
        <v>-64871.01</v>
      </c>
      <c r="F32" s="319">
        <v>0</v>
      </c>
      <c r="G32" s="319">
        <v>0</v>
      </c>
      <c r="H32" s="319">
        <f>C32+D32+E32+F32+G32</f>
        <v>-64871.01</v>
      </c>
    </row>
    <row r="33" spans="2:8" s="317" customFormat="1" ht="12.75" customHeight="1">
      <c r="B33" s="306"/>
      <c r="C33" s="319"/>
      <c r="D33" s="319"/>
      <c r="E33" s="319"/>
      <c r="F33" s="319"/>
      <c r="G33" s="319"/>
      <c r="H33" s="319"/>
    </row>
    <row r="34" spans="1:8" s="317" customFormat="1" ht="12.75" customHeight="1">
      <c r="A34" s="317" t="s">
        <v>243</v>
      </c>
      <c r="B34" s="306" t="s">
        <v>244</v>
      </c>
      <c r="C34" s="319">
        <v>0</v>
      </c>
      <c r="D34" s="319">
        <v>0</v>
      </c>
      <c r="E34" s="319">
        <v>-38752.93</v>
      </c>
      <c r="F34" s="319">
        <v>0</v>
      </c>
      <c r="G34" s="319">
        <v>0</v>
      </c>
      <c r="H34" s="319">
        <f>C34+D34+E34+F34+G34</f>
        <v>-38752.93</v>
      </c>
    </row>
    <row r="35" spans="2:8" s="317" customFormat="1" ht="12.75" customHeight="1">
      <c r="B35" s="306"/>
      <c r="C35" s="319"/>
      <c r="D35" s="319"/>
      <c r="E35" s="319"/>
      <c r="F35" s="319"/>
      <c r="G35" s="319"/>
      <c r="H35" s="319"/>
    </row>
    <row r="36" spans="1:8" s="317" customFormat="1" ht="12.75" customHeight="1">
      <c r="A36" s="317" t="s">
        <v>245</v>
      </c>
      <c r="B36" s="306" t="s">
        <v>246</v>
      </c>
      <c r="C36" s="319">
        <v>0</v>
      </c>
      <c r="D36" s="319">
        <v>0</v>
      </c>
      <c r="E36" s="319">
        <v>-2949866.35</v>
      </c>
      <c r="F36" s="319">
        <v>0</v>
      </c>
      <c r="G36" s="319">
        <v>0</v>
      </c>
      <c r="H36" s="319">
        <f>C36+D36+E36+F36+G36</f>
        <v>-2949866.35</v>
      </c>
    </row>
    <row r="37" spans="2:8" s="317" customFormat="1" ht="12.75" customHeight="1">
      <c r="B37" s="306"/>
      <c r="C37" s="319"/>
      <c r="D37" s="319"/>
      <c r="E37" s="319"/>
      <c r="F37" s="319"/>
      <c r="G37" s="319"/>
      <c r="H37" s="319"/>
    </row>
    <row r="38" spans="2:8" s="317" customFormat="1" ht="12.75" customHeight="1">
      <c r="B38" s="306" t="s">
        <v>218</v>
      </c>
      <c r="C38" s="319"/>
      <c r="D38" s="319"/>
      <c r="E38" s="319"/>
      <c r="F38" s="319">
        <v>0</v>
      </c>
      <c r="G38" s="319">
        <v>6159190.07</v>
      </c>
      <c r="H38" s="319">
        <f>C38+D38+E38+F38+G38</f>
        <v>6159190.07</v>
      </c>
    </row>
    <row r="39" spans="2:8" ht="12.75" customHeight="1">
      <c r="B39" s="153"/>
      <c r="C39" s="316"/>
      <c r="D39" s="316"/>
      <c r="E39" s="316"/>
      <c r="F39" s="316"/>
      <c r="G39" s="316"/>
      <c r="H39" s="316"/>
    </row>
    <row r="40" spans="2:8" s="317" customFormat="1" ht="12.75" customHeight="1">
      <c r="B40" s="306" t="s">
        <v>247</v>
      </c>
      <c r="C40" s="320">
        <f aca="true" t="shared" si="2" ref="C40:H40">C30+C32+C34+C36+C38</f>
        <v>80687040.95</v>
      </c>
      <c r="D40" s="320">
        <f t="shared" si="2"/>
        <v>14920568.129999999</v>
      </c>
      <c r="E40" s="320">
        <f t="shared" si="2"/>
        <v>36683356.93</v>
      </c>
      <c r="F40" s="320">
        <f t="shared" si="2"/>
        <v>3462000</v>
      </c>
      <c r="G40" s="320">
        <f t="shared" si="2"/>
        <v>6159190.07</v>
      </c>
      <c r="H40" s="320">
        <f t="shared" si="2"/>
        <v>141912156.08</v>
      </c>
    </row>
    <row r="41" spans="2:8" ht="12.75">
      <c r="B41" s="118"/>
      <c r="C41" s="109"/>
      <c r="D41" s="109"/>
      <c r="E41" s="109"/>
      <c r="F41" s="109"/>
      <c r="G41" s="109"/>
      <c r="H41" s="109"/>
    </row>
    <row r="42" spans="2:8" ht="26.25" customHeight="1">
      <c r="B42" s="644" t="s">
        <v>248</v>
      </c>
      <c r="C42" s="645"/>
      <c r="D42" s="645"/>
      <c r="E42" s="645"/>
      <c r="F42" s="645"/>
      <c r="G42" s="645"/>
      <c r="H42" s="645"/>
    </row>
    <row r="43" spans="2:8" ht="12.75">
      <c r="B43" s="118"/>
      <c r="C43" s="109"/>
      <c r="D43" s="109"/>
      <c r="E43" s="109"/>
      <c r="F43" s="109"/>
      <c r="G43" s="109"/>
      <c r="H43" s="109"/>
    </row>
    <row r="44" spans="2:8" ht="12.75">
      <c r="B44" s="118" t="s">
        <v>249</v>
      </c>
      <c r="C44" s="109"/>
      <c r="D44" s="109"/>
      <c r="E44" s="109"/>
      <c r="F44" s="109"/>
      <c r="G44" s="109"/>
      <c r="H44" s="109"/>
    </row>
    <row r="46" spans="2:8" ht="12.75">
      <c r="B46" s="321" t="s">
        <v>250</v>
      </c>
      <c r="C46" s="109"/>
      <c r="D46" s="109"/>
      <c r="E46" s="109"/>
      <c r="F46" s="109"/>
      <c r="G46" s="109"/>
      <c r="H46" s="109"/>
    </row>
    <row r="47" spans="2:8" ht="12.75">
      <c r="B47" s="118"/>
      <c r="C47" s="109"/>
      <c r="D47" s="109"/>
      <c r="E47" s="109"/>
      <c r="F47" s="109"/>
      <c r="G47" s="109"/>
      <c r="H47" s="109"/>
    </row>
    <row r="48" spans="2:8" ht="12.75">
      <c r="B48" s="321" t="s">
        <v>251</v>
      </c>
      <c r="C48" s="109"/>
      <c r="D48" s="109"/>
      <c r="E48" s="109"/>
      <c r="F48" s="109"/>
      <c r="G48" s="109"/>
      <c r="H48" s="109"/>
    </row>
    <row r="49" spans="2:8" ht="12.75">
      <c r="B49" s="118"/>
      <c r="C49" s="109"/>
      <c r="D49" s="109"/>
      <c r="E49" s="109"/>
      <c r="F49" s="109"/>
      <c r="G49" s="109"/>
      <c r="H49" s="109"/>
    </row>
    <row r="50" spans="2:8" ht="12.75">
      <c r="B50" s="321" t="s">
        <v>252</v>
      </c>
      <c r="C50" s="109"/>
      <c r="D50" s="109"/>
      <c r="E50" s="109"/>
      <c r="F50" s="109"/>
      <c r="G50" s="109"/>
      <c r="H50" s="109"/>
    </row>
    <row r="51" spans="2:8" ht="12.75">
      <c r="B51" s="118"/>
      <c r="C51" s="109"/>
      <c r="D51" s="109"/>
      <c r="E51" s="109"/>
      <c r="F51" s="109"/>
      <c r="G51" s="109"/>
      <c r="H51" s="109"/>
    </row>
    <row r="52" spans="2:8" ht="12.75">
      <c r="B52" s="321" t="s">
        <v>253</v>
      </c>
      <c r="C52" s="109"/>
      <c r="D52" s="109"/>
      <c r="E52" s="109"/>
      <c r="F52" s="109"/>
      <c r="G52" s="109"/>
      <c r="H52" s="109"/>
    </row>
    <row r="53" spans="2:8" ht="12.75">
      <c r="B53" s="118"/>
      <c r="C53" s="109"/>
      <c r="D53" s="109"/>
      <c r="E53" s="109"/>
      <c r="F53" s="109"/>
      <c r="G53" s="109"/>
      <c r="H53" s="109"/>
    </row>
    <row r="54" spans="2:8" ht="12.75">
      <c r="B54" s="321" t="s">
        <v>254</v>
      </c>
      <c r="C54" s="109"/>
      <c r="D54" s="109"/>
      <c r="E54" s="109"/>
      <c r="F54" s="109"/>
      <c r="G54" s="109"/>
      <c r="H54" s="109"/>
    </row>
  </sheetData>
  <mergeCells count="1">
    <mergeCell ref="B42:H42"/>
  </mergeCells>
  <printOptions horizontalCentered="1"/>
  <pageMargins left="0.5" right="0.5" top="0.75" bottom="0.5" header="0.5" footer="0.5"/>
  <pageSetup horizontalDpi="600" verticalDpi="600" orientation="landscape" scale="70" r:id="rId1"/>
</worksheet>
</file>

<file path=xl/worksheets/sheet9.xml><?xml version="1.0" encoding="utf-8"?>
<worksheet xmlns="http://schemas.openxmlformats.org/spreadsheetml/2006/main" xmlns:r="http://schemas.openxmlformats.org/officeDocument/2006/relationships">
  <dimension ref="A1:L38"/>
  <sheetViews>
    <sheetView workbookViewId="0" topLeftCell="B2">
      <selection activeCell="B5" sqref="B5"/>
    </sheetView>
  </sheetViews>
  <sheetFormatPr defaultColWidth="9.140625" defaultRowHeight="12.75" outlineLevelRow="1"/>
  <cols>
    <col min="1" max="1" width="0" style="322" hidden="1" customWidth="1"/>
    <col min="2" max="2" width="3.00390625" style="322" customWidth="1"/>
    <col min="3" max="3" width="63.7109375" style="344" customWidth="1"/>
    <col min="4" max="7" width="21.28125" style="311" customWidth="1"/>
    <col min="8" max="8" width="21.28125" style="153" customWidth="1"/>
    <col min="9" max="9" width="13.421875" style="153" customWidth="1"/>
    <col min="10" max="16384" width="9.140625" style="153" customWidth="1"/>
  </cols>
  <sheetData>
    <row r="1" spans="1:8" ht="12.75" hidden="1">
      <c r="A1" s="322" t="s">
        <v>209</v>
      </c>
      <c r="B1" s="323"/>
      <c r="C1" s="324" t="s">
        <v>1197</v>
      </c>
      <c r="D1" s="325" t="s">
        <v>255</v>
      </c>
      <c r="E1" s="325" t="s">
        <v>256</v>
      </c>
      <c r="F1" s="325" t="s">
        <v>257</v>
      </c>
      <c r="G1" s="325" t="s">
        <v>258</v>
      </c>
      <c r="H1" s="146" t="s">
        <v>1198</v>
      </c>
    </row>
    <row r="2" spans="2:12" ht="15.75" customHeight="1">
      <c r="B2" s="646" t="s">
        <v>1199</v>
      </c>
      <c r="C2" s="647"/>
      <c r="D2" s="326"/>
      <c r="E2" s="327"/>
      <c r="F2" s="326"/>
      <c r="G2" s="326"/>
      <c r="H2" s="328"/>
      <c r="I2" s="329" t="s">
        <v>214</v>
      </c>
      <c r="J2" s="153" t="s">
        <v>1364</v>
      </c>
      <c r="L2" s="306" t="s">
        <v>213</v>
      </c>
    </row>
    <row r="3" spans="2:12" ht="15.75" customHeight="1">
      <c r="B3" s="648" t="s">
        <v>259</v>
      </c>
      <c r="C3" s="649"/>
      <c r="D3" s="330"/>
      <c r="E3" s="331"/>
      <c r="F3" s="330"/>
      <c r="G3" s="330"/>
      <c r="H3" s="133"/>
      <c r="I3" s="332">
        <f ca="1">NOW()</f>
        <v>38308.61701458333</v>
      </c>
      <c r="L3" s="306" t="s">
        <v>260</v>
      </c>
    </row>
    <row r="4" spans="2:12" ht="15.75" customHeight="1">
      <c r="B4" s="650" t="s">
        <v>2664</v>
      </c>
      <c r="C4" s="649"/>
      <c r="D4" s="330"/>
      <c r="E4" s="331"/>
      <c r="F4" s="330"/>
      <c r="G4" s="330"/>
      <c r="H4" s="133"/>
      <c r="I4" s="333">
        <f ca="1">NOW()</f>
        <v>38308.61701458333</v>
      </c>
      <c r="L4" s="306" t="s">
        <v>1363</v>
      </c>
    </row>
    <row r="5" spans="2:12" ht="12.75" customHeight="1">
      <c r="B5" s="334"/>
      <c r="C5" s="335"/>
      <c r="D5" s="335"/>
      <c r="E5" s="336"/>
      <c r="F5" s="335"/>
      <c r="G5" s="335"/>
      <c r="H5" s="138"/>
      <c r="I5" s="337"/>
      <c r="L5" s="306"/>
    </row>
    <row r="6" spans="2:8" ht="51">
      <c r="B6" s="338"/>
      <c r="C6" s="339"/>
      <c r="D6" s="340" t="s">
        <v>261</v>
      </c>
      <c r="E6" s="341" t="s">
        <v>262</v>
      </c>
      <c r="F6" s="341" t="s">
        <v>263</v>
      </c>
      <c r="G6" s="340" t="s">
        <v>264</v>
      </c>
      <c r="H6" s="342" t="s">
        <v>265</v>
      </c>
    </row>
    <row r="7" spans="2:7" ht="12.75">
      <c r="B7" s="343" t="s">
        <v>266</v>
      </c>
      <c r="E7" s="345"/>
      <c r="F7" s="345"/>
      <c r="G7" s="309"/>
    </row>
    <row r="8" spans="1:8" ht="12.75" outlineLevel="1">
      <c r="A8" s="322" t="s">
        <v>267</v>
      </c>
      <c r="B8" s="323"/>
      <c r="C8" s="324" t="s">
        <v>268</v>
      </c>
      <c r="D8" s="346">
        <v>-47143.45</v>
      </c>
      <c r="E8" s="346">
        <v>1696770.09</v>
      </c>
      <c r="F8" s="346">
        <v>1444832.89</v>
      </c>
      <c r="G8" s="346">
        <v>-23382.08</v>
      </c>
      <c r="H8" s="346">
        <f aca="true" t="shared" si="0" ref="H8:H22">D8+E8-F8+G8</f>
        <v>181411.67000000022</v>
      </c>
    </row>
    <row r="9" spans="1:8" ht="12.75" outlineLevel="1">
      <c r="A9" s="322" t="s">
        <v>269</v>
      </c>
      <c r="B9" s="323"/>
      <c r="C9" s="324" t="s">
        <v>270</v>
      </c>
      <c r="D9" s="347">
        <v>-56023.57</v>
      </c>
      <c r="E9" s="347">
        <v>0</v>
      </c>
      <c r="F9" s="347">
        <v>0</v>
      </c>
      <c r="G9" s="347">
        <v>0</v>
      </c>
      <c r="H9" s="347">
        <f t="shared" si="0"/>
        <v>-56023.57</v>
      </c>
    </row>
    <row r="10" spans="1:8" ht="12.75" outlineLevel="1">
      <c r="A10" s="322" t="s">
        <v>271</v>
      </c>
      <c r="B10" s="323"/>
      <c r="C10" s="324" t="s">
        <v>272</v>
      </c>
      <c r="D10" s="347">
        <v>170519.17</v>
      </c>
      <c r="E10" s="347">
        <v>6535843.7</v>
      </c>
      <c r="F10" s="347">
        <v>6499224.02</v>
      </c>
      <c r="G10" s="347">
        <v>0</v>
      </c>
      <c r="H10" s="347">
        <f t="shared" si="0"/>
        <v>207138.85000000056</v>
      </c>
    </row>
    <row r="11" spans="1:8" ht="12.75" outlineLevel="1">
      <c r="A11" s="322" t="s">
        <v>273</v>
      </c>
      <c r="B11" s="323"/>
      <c r="C11" s="324" t="s">
        <v>274</v>
      </c>
      <c r="D11" s="347">
        <v>-1203.9</v>
      </c>
      <c r="E11" s="347">
        <v>57200</v>
      </c>
      <c r="F11" s="347">
        <v>55996.1</v>
      </c>
      <c r="G11" s="347">
        <v>0</v>
      </c>
      <c r="H11" s="347">
        <f t="shared" si="0"/>
        <v>0</v>
      </c>
    </row>
    <row r="12" spans="1:8" ht="12.75" outlineLevel="1">
      <c r="A12" s="322" t="s">
        <v>275</v>
      </c>
      <c r="B12" s="323"/>
      <c r="C12" s="324" t="s">
        <v>276</v>
      </c>
      <c r="D12" s="347">
        <v>-13327.34</v>
      </c>
      <c r="E12" s="347">
        <v>2615108.23</v>
      </c>
      <c r="F12" s="347">
        <v>1987234.48</v>
      </c>
      <c r="G12" s="347">
        <v>-631578.77</v>
      </c>
      <c r="H12" s="347">
        <f t="shared" si="0"/>
        <v>-17032.35999999987</v>
      </c>
    </row>
    <row r="13" spans="1:8" ht="12.75" outlineLevel="1">
      <c r="A13" s="322" t="s">
        <v>277</v>
      </c>
      <c r="B13" s="323"/>
      <c r="C13" s="324" t="s">
        <v>278</v>
      </c>
      <c r="D13" s="347">
        <v>-18473.26</v>
      </c>
      <c r="E13" s="347">
        <v>801163.99</v>
      </c>
      <c r="F13" s="347">
        <v>428516.26</v>
      </c>
      <c r="G13" s="347">
        <v>-250660</v>
      </c>
      <c r="H13" s="347">
        <f t="shared" si="0"/>
        <v>103514.46999999997</v>
      </c>
    </row>
    <row r="14" spans="1:8" ht="12.75" outlineLevel="1">
      <c r="A14" s="322" t="s">
        <v>279</v>
      </c>
      <c r="B14" s="323"/>
      <c r="C14" s="324" t="s">
        <v>280</v>
      </c>
      <c r="D14" s="347">
        <v>382814.95</v>
      </c>
      <c r="E14" s="347">
        <v>4795340.19</v>
      </c>
      <c r="F14" s="347">
        <v>1054900.42</v>
      </c>
      <c r="G14" s="347">
        <v>-3870116</v>
      </c>
      <c r="H14" s="347">
        <f t="shared" si="0"/>
        <v>253138.72000000067</v>
      </c>
    </row>
    <row r="15" spans="1:8" ht="12.75" outlineLevel="1">
      <c r="A15" s="322" t="s">
        <v>281</v>
      </c>
      <c r="B15" s="323"/>
      <c r="C15" s="324" t="s">
        <v>282</v>
      </c>
      <c r="D15" s="347">
        <v>-57650.54</v>
      </c>
      <c r="E15" s="347">
        <v>467011.38</v>
      </c>
      <c r="F15" s="347">
        <v>429599.78</v>
      </c>
      <c r="G15" s="347">
        <v>0</v>
      </c>
      <c r="H15" s="347">
        <f t="shared" si="0"/>
        <v>-20238.940000000002</v>
      </c>
    </row>
    <row r="16" spans="1:8" ht="12.75" outlineLevel="1">
      <c r="A16" s="322" t="s">
        <v>283</v>
      </c>
      <c r="B16" s="323"/>
      <c r="C16" s="324" t="s">
        <v>284</v>
      </c>
      <c r="D16" s="347">
        <v>13598.27</v>
      </c>
      <c r="E16" s="347">
        <v>3677184.4</v>
      </c>
      <c r="F16" s="347">
        <v>1081077.46</v>
      </c>
      <c r="G16" s="347">
        <v>-2128920</v>
      </c>
      <c r="H16" s="347">
        <f t="shared" si="0"/>
        <v>480785.20999999996</v>
      </c>
    </row>
    <row r="17" spans="1:8" ht="12.75" outlineLevel="1">
      <c r="A17" s="322" t="s">
        <v>285</v>
      </c>
      <c r="B17" s="323"/>
      <c r="C17" s="324" t="s">
        <v>286</v>
      </c>
      <c r="D17" s="347">
        <v>-12216.65</v>
      </c>
      <c r="E17" s="347">
        <v>167224.25</v>
      </c>
      <c r="F17" s="347">
        <v>153094.51</v>
      </c>
      <c r="G17" s="347">
        <v>0</v>
      </c>
      <c r="H17" s="347">
        <f t="shared" si="0"/>
        <v>1913.0899999999965</v>
      </c>
    </row>
    <row r="18" spans="1:8" ht="12.75" outlineLevel="1">
      <c r="A18" s="322" t="s">
        <v>287</v>
      </c>
      <c r="B18" s="323"/>
      <c r="C18" s="324" t="s">
        <v>288</v>
      </c>
      <c r="D18" s="347">
        <v>0</v>
      </c>
      <c r="E18" s="347">
        <v>195751</v>
      </c>
      <c r="F18" s="347">
        <v>150395.25</v>
      </c>
      <c r="G18" s="347">
        <v>0</v>
      </c>
      <c r="H18" s="347">
        <f t="shared" si="0"/>
        <v>45355.75</v>
      </c>
    </row>
    <row r="19" spans="1:8" ht="12.75" outlineLevel="1">
      <c r="A19" s="322" t="s">
        <v>289</v>
      </c>
      <c r="B19" s="323"/>
      <c r="C19" s="324" t="s">
        <v>290</v>
      </c>
      <c r="D19" s="347">
        <v>-7443.22</v>
      </c>
      <c r="E19" s="347">
        <v>465342.03</v>
      </c>
      <c r="F19" s="347">
        <v>471896.86</v>
      </c>
      <c r="G19" s="347">
        <v>0</v>
      </c>
      <c r="H19" s="347">
        <f t="shared" si="0"/>
        <v>-13998.04999999993</v>
      </c>
    </row>
    <row r="20" spans="1:8" ht="12.75" outlineLevel="1">
      <c r="A20" s="322" t="s">
        <v>291</v>
      </c>
      <c r="B20" s="323"/>
      <c r="C20" s="324" t="s">
        <v>292</v>
      </c>
      <c r="D20" s="347">
        <v>42078.73</v>
      </c>
      <c r="E20" s="347">
        <v>262200.16</v>
      </c>
      <c r="F20" s="347">
        <v>264553.3</v>
      </c>
      <c r="G20" s="347">
        <v>0</v>
      </c>
      <c r="H20" s="347">
        <f t="shared" si="0"/>
        <v>39725.58999999997</v>
      </c>
    </row>
    <row r="21" spans="1:8" ht="12.75" outlineLevel="1">
      <c r="A21" s="322" t="s">
        <v>293</v>
      </c>
      <c r="B21" s="323"/>
      <c r="C21" s="324" t="s">
        <v>294</v>
      </c>
      <c r="D21" s="347">
        <v>-221236.62</v>
      </c>
      <c r="E21" s="347">
        <v>227320.79</v>
      </c>
      <c r="F21" s="347">
        <v>145520.29</v>
      </c>
      <c r="G21" s="347">
        <v>-173224.56</v>
      </c>
      <c r="H21" s="347">
        <f t="shared" si="0"/>
        <v>-312660.68</v>
      </c>
    </row>
    <row r="22" spans="1:8" ht="12.75" outlineLevel="1">
      <c r="A22" s="322" t="s">
        <v>295</v>
      </c>
      <c r="B22" s="323"/>
      <c r="C22" s="324" t="s">
        <v>296</v>
      </c>
      <c r="D22" s="347">
        <v>17218.7</v>
      </c>
      <c r="E22" s="347">
        <v>55423.25</v>
      </c>
      <c r="F22" s="347">
        <v>51199.3</v>
      </c>
      <c r="G22" s="347">
        <v>1200</v>
      </c>
      <c r="H22" s="347">
        <f t="shared" si="0"/>
        <v>22642.649999999994</v>
      </c>
    </row>
    <row r="23" spans="1:8" s="306" customFormat="1" ht="12.75">
      <c r="A23" s="343" t="s">
        <v>297</v>
      </c>
      <c r="B23" s="343"/>
      <c r="C23" s="348" t="s">
        <v>298</v>
      </c>
      <c r="D23" s="319">
        <v>191511.27</v>
      </c>
      <c r="E23" s="319">
        <v>22018883.46</v>
      </c>
      <c r="F23" s="319">
        <v>14218040.919999998</v>
      </c>
      <c r="G23" s="349">
        <v>-7076681.409999999</v>
      </c>
      <c r="H23" s="319">
        <f>D23+E23-F23+G23</f>
        <v>915672.4000000032</v>
      </c>
    </row>
    <row r="24" spans="4:8" ht="12.75">
      <c r="D24" s="316"/>
      <c r="E24" s="316"/>
      <c r="F24" s="316"/>
      <c r="G24" s="316"/>
      <c r="H24" s="316"/>
    </row>
    <row r="25" spans="2:8" ht="12.75">
      <c r="B25" s="306" t="s">
        <v>299</v>
      </c>
      <c r="D25" s="316"/>
      <c r="E25" s="316"/>
      <c r="F25" s="316"/>
      <c r="G25" s="316"/>
      <c r="H25" s="316"/>
    </row>
    <row r="26" spans="1:8" ht="12.75" outlineLevel="1">
      <c r="A26" s="322" t="s">
        <v>2604</v>
      </c>
      <c r="B26" s="323"/>
      <c r="C26" s="324" t="s">
        <v>2622</v>
      </c>
      <c r="D26" s="347">
        <v>-11610.13</v>
      </c>
      <c r="E26" s="347">
        <v>0</v>
      </c>
      <c r="F26" s="347">
        <v>-6550.319999999978</v>
      </c>
      <c r="G26" s="347">
        <v>0</v>
      </c>
      <c r="H26" s="347">
        <f aca="true" t="shared" si="1" ref="H26:H36">D26+E26-F26+G26</f>
        <v>-5059.810000000021</v>
      </c>
    </row>
    <row r="27" spans="1:8" ht="12.75" outlineLevel="1">
      <c r="A27" s="322" t="s">
        <v>2605</v>
      </c>
      <c r="B27" s="323"/>
      <c r="C27" s="324" t="s">
        <v>2623</v>
      </c>
      <c r="D27" s="347">
        <v>484802.81</v>
      </c>
      <c r="E27" s="347">
        <v>1050</v>
      </c>
      <c r="F27" s="347">
        <v>244396.8</v>
      </c>
      <c r="G27" s="347">
        <v>0</v>
      </c>
      <c r="H27" s="347">
        <f t="shared" si="1"/>
        <v>241456.01</v>
      </c>
    </row>
    <row r="28" spans="1:8" ht="12.75" outlineLevel="1">
      <c r="A28" s="322" t="s">
        <v>2606</v>
      </c>
      <c r="B28" s="323"/>
      <c r="C28" s="324" t="s">
        <v>2624</v>
      </c>
      <c r="D28" s="347">
        <v>-5061.3</v>
      </c>
      <c r="E28" s="347">
        <v>0</v>
      </c>
      <c r="F28" s="347">
        <v>547.0100000000093</v>
      </c>
      <c r="G28" s="347">
        <v>0</v>
      </c>
      <c r="H28" s="347">
        <f t="shared" si="1"/>
        <v>-5608.3100000000095</v>
      </c>
    </row>
    <row r="29" spans="1:8" ht="12.75" outlineLevel="1">
      <c r="A29" s="322" t="s">
        <v>2607</v>
      </c>
      <c r="B29" s="323"/>
      <c r="C29" s="324" t="s">
        <v>2625</v>
      </c>
      <c r="D29" s="347">
        <v>11074.58</v>
      </c>
      <c r="E29" s="347">
        <v>5874.92</v>
      </c>
      <c r="F29" s="347">
        <v>16480.64</v>
      </c>
      <c r="G29" s="347">
        <v>0</v>
      </c>
      <c r="H29" s="347">
        <f t="shared" si="1"/>
        <v>468.8600000000006</v>
      </c>
    </row>
    <row r="30" spans="1:8" ht="12.75" outlineLevel="1">
      <c r="A30" s="322" t="s">
        <v>2608</v>
      </c>
      <c r="B30" s="323"/>
      <c r="C30" s="324" t="s">
        <v>2626</v>
      </c>
      <c r="D30" s="347">
        <v>37417.3</v>
      </c>
      <c r="E30" s="347">
        <v>32457.81</v>
      </c>
      <c r="F30" s="347">
        <v>-37717.43999999993</v>
      </c>
      <c r="G30" s="347">
        <v>0</v>
      </c>
      <c r="H30" s="347">
        <f t="shared" si="1"/>
        <v>107592.54999999993</v>
      </c>
    </row>
    <row r="31" spans="1:8" ht="12.75" outlineLevel="1">
      <c r="A31" s="322" t="s">
        <v>2609</v>
      </c>
      <c r="B31" s="323"/>
      <c r="C31" s="324" t="s">
        <v>2627</v>
      </c>
      <c r="D31" s="347">
        <v>-22843.42</v>
      </c>
      <c r="E31" s="347">
        <v>0</v>
      </c>
      <c r="F31" s="347">
        <v>-21638.749999999884</v>
      </c>
      <c r="G31" s="347">
        <v>0</v>
      </c>
      <c r="H31" s="347">
        <f t="shared" si="1"/>
        <v>-1204.6700000001147</v>
      </c>
    </row>
    <row r="32" spans="1:8" ht="12.75" outlineLevel="1">
      <c r="A32" s="322" t="s">
        <v>2610</v>
      </c>
      <c r="B32" s="323"/>
      <c r="C32" s="324" t="s">
        <v>2628</v>
      </c>
      <c r="D32" s="347">
        <v>-2949.86</v>
      </c>
      <c r="E32" s="347">
        <v>10</v>
      </c>
      <c r="F32" s="347">
        <v>1304.5</v>
      </c>
      <c r="G32" s="347">
        <v>0</v>
      </c>
      <c r="H32" s="347">
        <f t="shared" si="1"/>
        <v>-4244.360000000001</v>
      </c>
    </row>
    <row r="33" spans="1:8" ht="12.75" outlineLevel="1">
      <c r="A33" s="322" t="s">
        <v>2611</v>
      </c>
      <c r="B33" s="323"/>
      <c r="C33" s="324" t="s">
        <v>2629</v>
      </c>
      <c r="D33" s="347">
        <v>-261218.07</v>
      </c>
      <c r="E33" s="347">
        <v>125947.74</v>
      </c>
      <c r="F33" s="347">
        <v>44902.63000000012</v>
      </c>
      <c r="G33" s="347">
        <v>-227507.28</v>
      </c>
      <c r="H33" s="347">
        <f t="shared" si="1"/>
        <v>-407680.2400000001</v>
      </c>
    </row>
    <row r="34" spans="1:8" ht="12.75" outlineLevel="1">
      <c r="A34" s="322" t="s">
        <v>2612</v>
      </c>
      <c r="B34" s="323"/>
      <c r="C34" s="324" t="s">
        <v>2630</v>
      </c>
      <c r="D34" s="347">
        <v>1855.27</v>
      </c>
      <c r="E34" s="347">
        <v>0</v>
      </c>
      <c r="F34" s="347">
        <v>1855.27</v>
      </c>
      <c r="G34" s="347">
        <v>0</v>
      </c>
      <c r="H34" s="347">
        <f t="shared" si="1"/>
        <v>0</v>
      </c>
    </row>
    <row r="35" spans="1:8" ht="12.75" outlineLevel="1">
      <c r="A35" s="322" t="s">
        <v>2613</v>
      </c>
      <c r="B35" s="323"/>
      <c r="C35" s="324" t="s">
        <v>2631</v>
      </c>
      <c r="D35" s="347">
        <v>53830.24</v>
      </c>
      <c r="E35" s="347">
        <v>125833.1</v>
      </c>
      <c r="F35" s="347">
        <v>98658.75</v>
      </c>
      <c r="G35" s="347">
        <v>0</v>
      </c>
      <c r="H35" s="347">
        <f t="shared" si="1"/>
        <v>81004.59</v>
      </c>
    </row>
    <row r="36" spans="1:8" ht="12.75" outlineLevel="1">
      <c r="A36" s="322" t="s">
        <v>2614</v>
      </c>
      <c r="B36" s="323"/>
      <c r="C36" s="324" t="s">
        <v>2632</v>
      </c>
      <c r="D36" s="347">
        <v>44818.84</v>
      </c>
      <c r="E36" s="347">
        <v>69670.84</v>
      </c>
      <c r="F36" s="347">
        <v>113430.78</v>
      </c>
      <c r="G36" s="347">
        <v>-23472.24</v>
      </c>
      <c r="H36" s="347">
        <f t="shared" si="1"/>
        <v>-22413.340000000007</v>
      </c>
    </row>
    <row r="37" spans="1:8" s="306" customFormat="1" ht="12.75">
      <c r="A37" s="343" t="s">
        <v>2615</v>
      </c>
      <c r="B37" s="343"/>
      <c r="C37" s="348" t="s">
        <v>300</v>
      </c>
      <c r="D37" s="320">
        <v>330116.26</v>
      </c>
      <c r="E37" s="320">
        <v>360844.41</v>
      </c>
      <c r="F37" s="320">
        <v>455669.87</v>
      </c>
      <c r="G37" s="320">
        <v>-250979.52</v>
      </c>
      <c r="H37" s="320">
        <f>D37+E37-F37+G37</f>
        <v>-15688.72000000006</v>
      </c>
    </row>
    <row r="38" ht="12.75">
      <c r="C38" s="350"/>
    </row>
  </sheetData>
  <mergeCells count="3">
    <mergeCell ref="B2:C2"/>
    <mergeCell ref="B3:C3"/>
    <mergeCell ref="B4:C4"/>
  </mergeCells>
  <printOptions horizontalCentered="1"/>
  <pageMargins left="0.5" right="0.5" top="0.75" bottom="0.5"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Missouri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lengerb</dc:creator>
  <cp:keywords/>
  <dc:description/>
  <cp:lastModifiedBy>BohlmeyerR</cp:lastModifiedBy>
  <cp:lastPrinted>2004-03-22T20:10:42Z</cp:lastPrinted>
  <dcterms:created xsi:type="dcterms:W3CDTF">2004-03-09T16:57:51Z</dcterms:created>
  <dcterms:modified xsi:type="dcterms:W3CDTF">2004-11-17T20:49:26Z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