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Net Assets" sheetId="1" r:id="rId1"/>
    <sheet name="RECNA" sheetId="2" r:id="rId2"/>
    <sheet name="Cash Flows" sheetId="3" r:id="rId3"/>
    <sheet name="NA by Fund" sheetId="4" r:id="rId4"/>
    <sheet name="RECNA by Fund" sheetId="5" r:id="rId5"/>
    <sheet name="RECNA-Unrest CF" sheetId="6" r:id="rId6"/>
    <sheet name="CF Oper Rev" sheetId="7" r:id="rId7"/>
    <sheet name="Exp by Object" sheetId="8" r:id="rId8"/>
    <sheet name="Aux &amp; Serv Op" sheetId="9" r:id="rId9"/>
    <sheet name="RECNA-Aux Op" sheetId="10" r:id="rId10"/>
    <sheet name="Loan" sheetId="11" r:id="rId11"/>
    <sheet name="Endow" sheetId="12" r:id="rId12"/>
    <sheet name="Rest &amp; Unrest Plant" sheetId="13" r:id="rId13"/>
    <sheet name="Invest in Plant" sheetId="14" r:id="rId14"/>
    <sheet name="Bonds &amp; Notes" sheetId="15" r:id="rId15"/>
    <sheet name="Funds Held for Others" sheetId="16" r:id="rId16"/>
  </sheets>
  <definedNames>
    <definedName name="_xlnm.Print_Titles" localSheetId="11">'Endow'!$2:$6</definedName>
    <definedName name="_xlnm.Print_Titles" localSheetId="15">'Funds Held for Others'!$2:$6</definedName>
    <definedName name="_xlnm.Print_Titles" localSheetId="10">'Loan'!$2:$6</definedName>
    <definedName name="_xlnm.Print_Titles" localSheetId="3">'NA by Fund'!$2:$9</definedName>
    <definedName name="_xlnm.Print_Titles" localSheetId="4">'RECNA by Fund'!$2:$9</definedName>
    <definedName name="_xlnm.Print_Titles" localSheetId="5">'RECNA-Unrest CF'!$2:$7</definedName>
    <definedName name="RBN">'NA by Fund'!$AA$4</definedName>
  </definedNames>
  <calcPr fullCalcOnLoad="1"/>
</workbook>
</file>

<file path=xl/sharedStrings.xml><?xml version="1.0" encoding="utf-8"?>
<sst xmlns="http://schemas.openxmlformats.org/spreadsheetml/2006/main" count="4723" uniqueCount="3100">
  <si>
    <t>MARCHELLO SCHP</t>
  </si>
  <si>
    <t>%,VR0138</t>
  </si>
  <si>
    <t>MCNABB END SCHP</t>
  </si>
  <si>
    <t>%,VR0139</t>
  </si>
  <si>
    <t>MAX MCCRORY SCHP</t>
  </si>
  <si>
    <t>%,VR0140</t>
  </si>
  <si>
    <t>HASSELMANN SCHP FD</t>
  </si>
  <si>
    <t>%,VR0141</t>
  </si>
  <si>
    <t>MCKEE SCHP</t>
  </si>
  <si>
    <t>%,VR0143</t>
  </si>
  <si>
    <t>MENTZ SCHP</t>
  </si>
  <si>
    <t>%,VR0144</t>
  </si>
  <si>
    <t>METAL ENGR ALUM SCHP</t>
  </si>
  <si>
    <t>%,VR0145</t>
  </si>
  <si>
    <t>MYERS ENDOWED SCHP</t>
  </si>
  <si>
    <t>%,VR0146</t>
  </si>
  <si>
    <t>A J MILES MEM SCHP</t>
  </si>
  <si>
    <t>%,VR0147</t>
  </si>
  <si>
    <t>B MILLER MEM SCHP</t>
  </si>
  <si>
    <t>%,VR0148</t>
  </si>
  <si>
    <t>MONSANTO TBP AWARD</t>
  </si>
  <si>
    <t>%,VR0149</t>
  </si>
  <si>
    <t>MONTGOMERY SCHP</t>
  </si>
  <si>
    <t>%,VR0150</t>
  </si>
  <si>
    <t>MORGAN SCHP</t>
  </si>
  <si>
    <t>%,VR0151</t>
  </si>
  <si>
    <t>MORGAN AND GEOLOGY</t>
  </si>
  <si>
    <t>%,VR0152</t>
  </si>
  <si>
    <t>MURPHY COMPANY SCHOL</t>
  </si>
  <si>
    <t>%,VR0153</t>
  </si>
  <si>
    <t>NAU SCHOLARSHIP</t>
  </si>
  <si>
    <t>%,VR0154</t>
  </si>
  <si>
    <t>E R NEEDLES SCH-C E</t>
  </si>
  <si>
    <t>%,VR0155</t>
  </si>
  <si>
    <t>E R NEEDLES SPEECH</t>
  </si>
  <si>
    <t>%,VR0156</t>
  </si>
  <si>
    <t>NEVINS END SCHP</t>
  </si>
  <si>
    <t>%,VR0157</t>
  </si>
  <si>
    <t>NEVINS SCHP MET ENGR</t>
  </si>
  <si>
    <t>%,VR0158</t>
  </si>
  <si>
    <t>NICODEMUS ACAD ATH</t>
  </si>
  <si>
    <t>%,VR0159</t>
  </si>
  <si>
    <t>OWSLEY SCHP FUND</t>
  </si>
  <si>
    <t>%,VR0160</t>
  </si>
  <si>
    <t>OMURTAG/BALLARD SCH</t>
  </si>
  <si>
    <t>%,VR0162</t>
  </si>
  <si>
    <t>WJ &amp; PW NOLTE SCHP</t>
  </si>
  <si>
    <t>%,VR0163</t>
  </si>
  <si>
    <t>PALMER MEM SCHP</t>
  </si>
  <si>
    <t>%,VR0164</t>
  </si>
  <si>
    <t>PARSONS SCHP</t>
  </si>
  <si>
    <t>%,VR0165</t>
  </si>
  <si>
    <t>LEWIS PAYNE SCHP</t>
  </si>
  <si>
    <t>%,VR0166</t>
  </si>
  <si>
    <t>HG PETERSON SCH FUND</t>
  </si>
  <si>
    <t>%,VR0167</t>
  </si>
  <si>
    <t>PHELPS CO-CITY PANHL</t>
  </si>
  <si>
    <t>%,VR0168</t>
  </si>
  <si>
    <t>P H PIETSCH MEM SCH</t>
  </si>
  <si>
    <t>%,VR0169</t>
  </si>
  <si>
    <t>PINZKE MEM SCHP</t>
  </si>
  <si>
    <t>%,VR0170</t>
  </si>
  <si>
    <t>POGUE END SCHP</t>
  </si>
  <si>
    <t>%,VR0171</t>
  </si>
  <si>
    <t>POLLARD SCHP</t>
  </si>
  <si>
    <t>%,VR0172</t>
  </si>
  <si>
    <t>PORCHEY ENDOW SCHP</t>
  </si>
  <si>
    <t>%,VR0173</t>
  </si>
  <si>
    <t>PREWETT ENDOWED SCHP</t>
  </si>
  <si>
    <t>%,VR0174</t>
  </si>
  <si>
    <t>RADCLIFFE GEO SCHP</t>
  </si>
  <si>
    <t>%,VR0175</t>
  </si>
  <si>
    <t>J A REDDING SCHP</t>
  </si>
  <si>
    <t>%,VR0176</t>
  </si>
  <si>
    <t>T H REESE JR MEM</t>
  </si>
  <si>
    <t>%,VR0177</t>
  </si>
  <si>
    <t>AGNES REMINGTON SCH</t>
  </si>
  <si>
    <t>%,VR0178</t>
  </si>
  <si>
    <t>REMINGTON SCHP</t>
  </si>
  <si>
    <t>%,VR0179</t>
  </si>
  <si>
    <t>RIGGS ENDOWED SCHP</t>
  </si>
  <si>
    <t>%,VR0180</t>
  </si>
  <si>
    <t>ROBERTS CIVIL ENG</t>
  </si>
  <si>
    <t>%,VR0181</t>
  </si>
  <si>
    <t>ROTHBAND MEMORIAL</t>
  </si>
  <si>
    <t>%,VR0182</t>
  </si>
  <si>
    <t>BR SARCHET SCHP FUND</t>
  </si>
  <si>
    <t>%,VR0183</t>
  </si>
  <si>
    <t>SAUER SCHOLARSHIP</t>
  </si>
  <si>
    <t>%,VR0184</t>
  </si>
  <si>
    <t>SCHAFER ENDOW SCHP</t>
  </si>
  <si>
    <t>%,VR0185</t>
  </si>
  <si>
    <t>LAIRD SCHEARER FUND</t>
  </si>
  <si>
    <t>%,VR0186</t>
  </si>
  <si>
    <t>SCHOENTHALER SCHOLAR</t>
  </si>
  <si>
    <t>%,VR0188</t>
  </si>
  <si>
    <t>SENNE CIVIL ENG</t>
  </si>
  <si>
    <t>%,VR0189</t>
  </si>
  <si>
    <t>L T SICKA SCHOLARSHP</t>
  </si>
  <si>
    <t>%,VR0191</t>
  </si>
  <si>
    <t>SOWERS ENDOWED SCHP</t>
  </si>
  <si>
    <t>%,VR0192</t>
  </si>
  <si>
    <t>SMITH ENDOWED SCHP</t>
  </si>
  <si>
    <t>%,VR0193</t>
  </si>
  <si>
    <t>SNELSON SCHOLARSHIP</t>
  </si>
  <si>
    <t>%,VR0194</t>
  </si>
  <si>
    <t>SOULT MEM SCHP</t>
  </si>
  <si>
    <t>%,VR0195</t>
  </si>
  <si>
    <t>SPOKES END SCHP</t>
  </si>
  <si>
    <t>%,VR0196</t>
  </si>
  <si>
    <t>STL COAL CLUB SCHP</t>
  </si>
  <si>
    <t>%,VR0197</t>
  </si>
  <si>
    <t>STEVENS ENDOW SCHP</t>
  </si>
  <si>
    <t>%,VR0198</t>
  </si>
  <si>
    <t>STEWART-FRAIZER SCHP</t>
  </si>
  <si>
    <t>%,VR0199</t>
  </si>
  <si>
    <t>STOCKETT SCHOLARSHIP</t>
  </si>
  <si>
    <t>%,VR0200</t>
  </si>
  <si>
    <t>STONE ENDOWED SCHP</t>
  </si>
  <si>
    <t>%,VR0201</t>
  </si>
  <si>
    <t>B B STRANG MEMORIAL</t>
  </si>
  <si>
    <t>%,VR0202</t>
  </si>
  <si>
    <t>M R STRUNK SCH</t>
  </si>
  <si>
    <t>%,VR0203</t>
  </si>
  <si>
    <t>STUECK SCHP CIVIL EN</t>
  </si>
  <si>
    <t>%,VR0204</t>
  </si>
  <si>
    <t>STOFFER SCHP CHEM</t>
  </si>
  <si>
    <t>%,VR0205</t>
  </si>
  <si>
    <t>JH SUBOW MEM</t>
  </si>
  <si>
    <t>%,VR0206</t>
  </si>
  <si>
    <t>TAYLOR SCHOLARSHIP</t>
  </si>
  <si>
    <t>%,VR0208</t>
  </si>
  <si>
    <t>TODD MEM SCHP</t>
  </si>
  <si>
    <t>%,VR0210</t>
  </si>
  <si>
    <t>UNSELL MEM SCHP</t>
  </si>
  <si>
    <t>%,VR0211</t>
  </si>
  <si>
    <t>VALERIUS SCHP</t>
  </si>
  <si>
    <t>%,VR0212</t>
  </si>
  <si>
    <t>VAN NOSTRAND SCH</t>
  </si>
  <si>
    <t>%,VR0213</t>
  </si>
  <si>
    <t>VICKERS ATH SCH</t>
  </si>
  <si>
    <t>%,VR0214</t>
  </si>
  <si>
    <t>VITEK FELLOWSHIP</t>
  </si>
  <si>
    <t>%,VR0215</t>
  </si>
  <si>
    <t>VOGT ENDOWED FUND</t>
  </si>
  <si>
    <t>%,VR0216</t>
  </si>
  <si>
    <t>HAM WEBB END SCH FD</t>
  </si>
  <si>
    <t>%,VR0217</t>
  </si>
  <si>
    <t>BUD WEISER MEM SCHP</t>
  </si>
  <si>
    <t>%,VR0219</t>
  </si>
  <si>
    <t>WEINER SCHP PLA</t>
  </si>
  <si>
    <t>%,VR0220</t>
  </si>
  <si>
    <t>WEST CHAP PROF ENG</t>
  </si>
  <si>
    <t>%,VR0221</t>
  </si>
  <si>
    <t>CLARK WILSON SCHP</t>
  </si>
  <si>
    <t>%,VR0222</t>
  </si>
  <si>
    <t>WEINER ENDOW PSYCH</t>
  </si>
  <si>
    <t>%,VR0223</t>
  </si>
  <si>
    <t>WEINER ENDOW ECON</t>
  </si>
  <si>
    <t>%,VR0224</t>
  </si>
  <si>
    <t>WEINER ENDOW HISTORY</t>
  </si>
  <si>
    <t>%,VR0225</t>
  </si>
  <si>
    <t>WITT MINE SAFETY SCH</t>
  </si>
  <si>
    <t>%,VR0226</t>
  </si>
  <si>
    <t>WEINER ENDOW ENGLISH</t>
  </si>
  <si>
    <t>%,VR0227</t>
  </si>
  <si>
    <t>WEINER ENDW MGMT SYS</t>
  </si>
  <si>
    <t>%,VR0228</t>
  </si>
  <si>
    <t>WEINER INTERNATIONAL</t>
  </si>
  <si>
    <t>%,VR0229</t>
  </si>
  <si>
    <t>L E WOODMAN MEM SCHP</t>
  </si>
  <si>
    <t>%,VR0230</t>
  </si>
  <si>
    <t>WYATT SCHP</t>
  </si>
  <si>
    <t>%,VR0231</t>
  </si>
  <si>
    <t>WISHERD ENDOW SCHP</t>
  </si>
  <si>
    <t>%,VR0232</t>
  </si>
  <si>
    <t>THOMPSON D SCHOLAR</t>
  </si>
  <si>
    <t>%,VR0233</t>
  </si>
  <si>
    <t>L E YOUNG SCHP</t>
  </si>
  <si>
    <t>%,VR0234</t>
  </si>
  <si>
    <t>MARVIN ZEID SCHP</t>
  </si>
  <si>
    <t>%,VR0235</t>
  </si>
  <si>
    <t>HAYDON ENDOWED SCHOL</t>
  </si>
  <si>
    <t>%,VR0236</t>
  </si>
  <si>
    <t>ACADEMY CHEMICAL ENG</t>
  </si>
  <si>
    <t>%,VR0240</t>
  </si>
  <si>
    <t>BAILEY MISSOURI PROF</t>
  </si>
  <si>
    <t>%,VR0242</t>
  </si>
  <si>
    <t>FRANK APPLEYARD END</t>
  </si>
  <si>
    <t>%,VR0243</t>
  </si>
  <si>
    <t>C E ALUMNI ASSISTANT</t>
  </si>
  <si>
    <t>%,VR0246</t>
  </si>
  <si>
    <t>CLASS OF 1937 FAC EX</t>
  </si>
  <si>
    <t>%,VR0248</t>
  </si>
  <si>
    <t>DAILY MGMT OF TECH</t>
  </si>
  <si>
    <t>%,VR0251</t>
  </si>
  <si>
    <t>ORDER GOLDEN END</t>
  </si>
  <si>
    <t>%,VR0252</t>
  </si>
  <si>
    <t>DAKE-BROWN LIBR ACQ</t>
  </si>
  <si>
    <t>%,VR0256</t>
  </si>
  <si>
    <t>ENG MGMT END ST EXCL</t>
  </si>
  <si>
    <t>%,VR0257</t>
  </si>
  <si>
    <t>ELECT COMP LAB END</t>
  </si>
  <si>
    <t>%,VR0258</t>
  </si>
  <si>
    <t>FACULTY EXCELLENCE</t>
  </si>
  <si>
    <t>%,VR0259</t>
  </si>
  <si>
    <t>FCR MO PROF CHEMISTR</t>
  </si>
  <si>
    <t>%,VR0260</t>
  </si>
  <si>
    <t>FCR ENDOWED EQUP</t>
  </si>
  <si>
    <t>%,VR0261</t>
  </si>
  <si>
    <t>FICK END MINES &amp; MET</t>
  </si>
  <si>
    <t>%,VR0262</t>
  </si>
  <si>
    <t>FINLEY FACULTY ENH</t>
  </si>
  <si>
    <t>%,VR0263</t>
  </si>
  <si>
    <t>FINLEY PROF ELEC ENG</t>
  </si>
  <si>
    <t>%,VR0264</t>
  </si>
  <si>
    <t>FINLEY MO PROF</t>
  </si>
  <si>
    <t>%,VR0265</t>
  </si>
  <si>
    <t>GULF OIL FDN PROF</t>
  </si>
  <si>
    <t>%,VR0267</t>
  </si>
  <si>
    <t>HALLETT FUND</t>
  </si>
  <si>
    <t>%,VR0270</t>
  </si>
  <si>
    <t>HASSELMANN PROF</t>
  </si>
  <si>
    <t>%,VR0271</t>
  </si>
  <si>
    <t>INGRAM LECTURES</t>
  </si>
  <si>
    <t>%,VR0272</t>
  </si>
  <si>
    <t>HOLMES ENDOWED FUND</t>
  </si>
  <si>
    <t>%,VR0273</t>
  </si>
  <si>
    <t>HORST ENDOWED FUND</t>
  </si>
  <si>
    <t>%,VR0274</t>
  </si>
  <si>
    <t>HEILSCHER ENDOWED FD</t>
  </si>
  <si>
    <t>%,VR0279</t>
  </si>
  <si>
    <t>KUMR ENDOW FUND</t>
  </si>
  <si>
    <t>%,VR0282</t>
  </si>
  <si>
    <t>MOELLER BRO ENDOW</t>
  </si>
  <si>
    <t>%,VR0283</t>
  </si>
  <si>
    <t>OMURTAG ENGR END FND</t>
  </si>
  <si>
    <t>%,VR0285</t>
  </si>
  <si>
    <t>REMMERS SPEC LEC ART</t>
  </si>
  <si>
    <t>%,VR0286</t>
  </si>
  <si>
    <t>JACKLING MIN IND FD</t>
  </si>
  <si>
    <t>%,VR0288</t>
  </si>
  <si>
    <t>MATHES PROF CIVIL EN</t>
  </si>
  <si>
    <t>%,VR0289</t>
  </si>
  <si>
    <t>MATTHEWS CANCER RES</t>
  </si>
  <si>
    <t>%,VR0291</t>
  </si>
  <si>
    <t>RUTLEDGE PROF</t>
  </si>
  <si>
    <t>%,VR0293</t>
  </si>
  <si>
    <t>MO SOYBEAN RES PROF</t>
  </si>
  <si>
    <t>%,VR0294</t>
  </si>
  <si>
    <t>SCHLUMBERGER PROF</t>
  </si>
  <si>
    <t>%,VR0296</t>
  </si>
  <si>
    <t>SCOTT-MORRIS AWARD</t>
  </si>
  <si>
    <t>%,VR0297</t>
  </si>
  <si>
    <t>SENNE FACULTY ACHIEV</t>
  </si>
  <si>
    <t>%,VR0298</t>
  </si>
  <si>
    <t>SHALLER END FUND</t>
  </si>
  <si>
    <t>%,VR0299</t>
  </si>
  <si>
    <t>SPHAR ENDOW MINING</t>
  </si>
  <si>
    <t>%,VR0300</t>
  </si>
  <si>
    <t>QUENON MO PROFESSOR</t>
  </si>
  <si>
    <t>%,VR0301</t>
  </si>
  <si>
    <t>TANG MO PROF COMP EN</t>
  </si>
  <si>
    <t>%,VR0302</t>
  </si>
  <si>
    <t>TAPPMEYER ENDOW</t>
  </si>
  <si>
    <t>%,VR0304</t>
  </si>
  <si>
    <t>UMR BAND FUND</t>
  </si>
  <si>
    <t>%,VR0311</t>
  </si>
  <si>
    <t>WEINER MO PROF</t>
  </si>
  <si>
    <t>%,VR0313</t>
  </si>
  <si>
    <t>WILKENS MO PROFESSHP</t>
  </si>
  <si>
    <t>%,VR0314</t>
  </si>
  <si>
    <t>UN PAC/ROCKY MTN PRF</t>
  </si>
  <si>
    <t>%,VR0315</t>
  </si>
  <si>
    <t>WEINER DEV PSYCH</t>
  </si>
  <si>
    <t>%,VR0316</t>
  </si>
  <si>
    <t>WEINER END MGMT SYTM</t>
  </si>
  <si>
    <t>%,VR0317</t>
  </si>
  <si>
    <t>WEINER END ENGLISH</t>
  </si>
  <si>
    <t>%,VR0318</t>
  </si>
  <si>
    <t>WEINER END ECONOMICS</t>
  </si>
  <si>
    <t>%,VR0319</t>
  </si>
  <si>
    <t>WEINER END HISTORY</t>
  </si>
  <si>
    <t>%,VR0320</t>
  </si>
  <si>
    <t>WEINER END P L A</t>
  </si>
  <si>
    <t>%,VR0321</t>
  </si>
  <si>
    <t>WEINER END ARTS/SCI</t>
  </si>
  <si>
    <t>%,VR0322</t>
  </si>
  <si>
    <t>WEINER ENDOW PERFORM</t>
  </si>
  <si>
    <t>%,VR0323</t>
  </si>
  <si>
    <t>WEINER FD LEACH THEA</t>
  </si>
  <si>
    <t>%,VR0324</t>
  </si>
  <si>
    <t>WEINER KUMR END FUND</t>
  </si>
  <si>
    <t>%,VR0325</t>
  </si>
  <si>
    <t>WEINER FUND WRITING</t>
  </si>
  <si>
    <t>%,VR0327</t>
  </si>
  <si>
    <t>Accenture Scholarship Fund</t>
  </si>
  <si>
    <t>%,VR0328</t>
  </si>
  <si>
    <t>BAILEY ENDOWED SCHP</t>
  </si>
  <si>
    <t>%,VR0329</t>
  </si>
  <si>
    <t>BARNETT ENDOW CHEM</t>
  </si>
  <si>
    <t>%,VR0332</t>
  </si>
  <si>
    <t>DAVIES FAMILY SCHP</t>
  </si>
  <si>
    <t>%,VR0336</t>
  </si>
  <si>
    <t>EVENSON MEMORIAL FD</t>
  </si>
  <si>
    <t>%,VR0337</t>
  </si>
  <si>
    <t>FOURNELLE SCHP MET</t>
  </si>
  <si>
    <t>%,VR0343</t>
  </si>
  <si>
    <t>LASKO ATHLETIC FUND</t>
  </si>
  <si>
    <t>%,VR0344</t>
  </si>
  <si>
    <t>LEGSDIN ENGLISH SCHP</t>
  </si>
  <si>
    <t>%,VR0345</t>
  </si>
  <si>
    <t>LEGSDIN ECONOMICS SP</t>
  </si>
  <si>
    <t>%,VR0346</t>
  </si>
  <si>
    <t>NELSON EE FUND</t>
  </si>
  <si>
    <t>%,VR0348</t>
  </si>
  <si>
    <t>PARKER END SCHP</t>
  </si>
  <si>
    <t>%,VR0349</t>
  </si>
  <si>
    <t>PROFESHIP ENGR MGNT</t>
  </si>
  <si>
    <t>%,VR0351</t>
  </si>
  <si>
    <t>SCOTT MEMORIAL FLSHP</t>
  </si>
  <si>
    <t>%,VR0352</t>
  </si>
  <si>
    <t>SNOWDEN ENGR SCHP</t>
  </si>
  <si>
    <t>%,VR0353</t>
  </si>
  <si>
    <t>STUECK CIVIL ENDOW</t>
  </si>
  <si>
    <t>%,VR0354</t>
  </si>
  <si>
    <t>STUECK CORNELIUS END</t>
  </si>
  <si>
    <t>%,VR0355</t>
  </si>
  <si>
    <t>SUMMERS ED FUND</t>
  </si>
  <si>
    <t>%,VR0356</t>
  </si>
  <si>
    <t>UNSELL SCHP CIVIL</t>
  </si>
  <si>
    <t>%,VR0357</t>
  </si>
  <si>
    <t>WARNER MIN ENGR SCHP</t>
  </si>
  <si>
    <t>%,VR0358</t>
  </si>
  <si>
    <t>WIDMER SOFTWARE SCHP</t>
  </si>
  <si>
    <t>%,VR0359</t>
  </si>
  <si>
    <t>WOLF PROFESSORSHIP</t>
  </si>
  <si>
    <t>%,VR0386</t>
  </si>
  <si>
    <t>DOUGLAS END SCHP</t>
  </si>
  <si>
    <t>%,VR0387</t>
  </si>
  <si>
    <t>GARVEY MET SCHP</t>
  </si>
  <si>
    <t>%,VR0388</t>
  </si>
  <si>
    <t>KOCH ENDOWED SCHP</t>
  </si>
  <si>
    <t>%,VR0389</t>
  </si>
  <si>
    <t>PRIESTER SCHP</t>
  </si>
  <si>
    <t>%,VR0390</t>
  </si>
  <si>
    <t>Seminary - A &amp; M</t>
  </si>
  <si>
    <t>%,VR0391</t>
  </si>
  <si>
    <t>Seminary - Endowment General</t>
  </si>
  <si>
    <t>%,VR0392</t>
  </si>
  <si>
    <t>PORTH DIST LECTURE</t>
  </si>
  <si>
    <t>%,VR0394</t>
  </si>
  <si>
    <t>DEUTCH ENDWD FUND</t>
  </si>
  <si>
    <t>%,VR0395</t>
  </si>
  <si>
    <t>MODESITT SCHP FUND</t>
  </si>
  <si>
    <t>%,VR0396</t>
  </si>
  <si>
    <t>HAVENER CENTER ENDOWMENT</t>
  </si>
  <si>
    <t>%,VR0397</t>
  </si>
  <si>
    <t>VOLK ENDOWED SCHP</t>
  </si>
  <si>
    <t>%,VR0401</t>
  </si>
  <si>
    <t>CENTER STAGE CLUB FD</t>
  </si>
  <si>
    <t>%,VR0402</t>
  </si>
  <si>
    <t>HART SCHOLARSHIP</t>
  </si>
  <si>
    <t>%,VR0403</t>
  </si>
  <si>
    <t>SCHMIDT ENDOWED SCHP</t>
  </si>
  <si>
    <t>%,VR0416</t>
  </si>
  <si>
    <t>JOHN W CLAYPOOL FD MEDICAL RES</t>
  </si>
  <si>
    <t>%,VR0417</t>
  </si>
  <si>
    <t>FORSEE FAMILY ENGR FACULTY FD</t>
  </si>
  <si>
    <t>%,VR0418</t>
  </si>
  <si>
    <t>Copy service A-21 exclusion</t>
  </si>
  <si>
    <t>727300</t>
  </si>
  <si>
    <t>%,V730000</t>
  </si>
  <si>
    <t>Supplies</t>
  </si>
  <si>
    <t>730000</t>
  </si>
  <si>
    <t>%,V730100</t>
  </si>
  <si>
    <t>Office supplies</t>
  </si>
  <si>
    <t>730100</t>
  </si>
  <si>
    <t>%,V730110</t>
  </si>
  <si>
    <t>Reproc Non-Pt Chg Items</t>
  </si>
  <si>
    <t>730110</t>
  </si>
  <si>
    <t>%,V730120</t>
  </si>
  <si>
    <t>Merchandise Variance</t>
  </si>
  <si>
    <t>730120</t>
  </si>
  <si>
    <t>%,V730130</t>
  </si>
  <si>
    <t>Demurrage</t>
  </si>
  <si>
    <t>730130</t>
  </si>
  <si>
    <t>%,V730200</t>
  </si>
  <si>
    <t>Subscriptions,books,periodical</t>
  </si>
  <si>
    <t>730200</t>
  </si>
  <si>
    <t>%,V730300</t>
  </si>
  <si>
    <t>Instructional supplies</t>
  </si>
  <si>
    <t>730300</t>
  </si>
  <si>
    <t>%,V730400</t>
  </si>
  <si>
    <t>Athletic supplies</t>
  </si>
  <si>
    <t>730400</t>
  </si>
  <si>
    <t>%,V730450</t>
  </si>
  <si>
    <t>Recruiting Supplies</t>
  </si>
  <si>
    <t>730450</t>
  </si>
  <si>
    <t>%,V730500</t>
  </si>
  <si>
    <t>Lab supplies</t>
  </si>
  <si>
    <t>730500</t>
  </si>
  <si>
    <t>%,V730600</t>
  </si>
  <si>
    <t>Student supplies</t>
  </si>
  <si>
    <t>730600</t>
  </si>
  <si>
    <t>%,V730700</t>
  </si>
  <si>
    <t>Training supplies</t>
  </si>
  <si>
    <t>730700</t>
  </si>
  <si>
    <t>%,V730800</t>
  </si>
  <si>
    <t>Uniforms</t>
  </si>
  <si>
    <t>730800</t>
  </si>
  <si>
    <t>%,V730900</t>
  </si>
  <si>
    <t>Gasoline</t>
  </si>
  <si>
    <t>730900</t>
  </si>
  <si>
    <t>%,V731000</t>
  </si>
  <si>
    <t>Diesel</t>
  </si>
  <si>
    <t>731000</t>
  </si>
  <si>
    <t>%,V731100</t>
  </si>
  <si>
    <t>Diesel  - off road</t>
  </si>
  <si>
    <t>731100</t>
  </si>
  <si>
    <t>%,V731200</t>
  </si>
  <si>
    <t>Photography</t>
  </si>
  <si>
    <t>731200</t>
  </si>
  <si>
    <t>%,V731300</t>
  </si>
  <si>
    <t>Cleaning supplies</t>
  </si>
  <si>
    <t>731300</t>
  </si>
  <si>
    <t>%,V731400</t>
  </si>
  <si>
    <t>Laundry supplies</t>
  </si>
  <si>
    <t>731400</t>
  </si>
  <si>
    <t>%,V731500</t>
  </si>
  <si>
    <t>Linen supplies</t>
  </si>
  <si>
    <t>731500</t>
  </si>
  <si>
    <t>%,V731600</t>
  </si>
  <si>
    <t>Shop supplies</t>
  </si>
  <si>
    <t>731600</t>
  </si>
  <si>
    <t>%,V731700</t>
  </si>
  <si>
    <t>Research animals expense</t>
  </si>
  <si>
    <t>731700</t>
  </si>
  <si>
    <t>%,V731900</t>
  </si>
  <si>
    <t>Food stores - misc food</t>
  </si>
  <si>
    <t>731900</t>
  </si>
  <si>
    <t>%,V732000</t>
  </si>
  <si>
    <t>Food stores - paper supplies</t>
  </si>
  <si>
    <t>732000</t>
  </si>
  <si>
    <t>%,V732100</t>
  </si>
  <si>
    <t>Food stores - china/glassware</t>
  </si>
  <si>
    <t>732100</t>
  </si>
  <si>
    <t>%,V732200</t>
  </si>
  <si>
    <t>Food stores - silverware</t>
  </si>
  <si>
    <t>732200</t>
  </si>
  <si>
    <t>%,V732300</t>
  </si>
  <si>
    <t>Food stores - baked goods</t>
  </si>
  <si>
    <t>732300</t>
  </si>
  <si>
    <t>%,V732400</t>
  </si>
  <si>
    <t>Food stores - fruit</t>
  </si>
  <si>
    <t>732400</t>
  </si>
  <si>
    <t>%,V732500</t>
  </si>
  <si>
    <t>Food stores - dairy products</t>
  </si>
  <si>
    <t>732500</t>
  </si>
  <si>
    <t>%,V732600</t>
  </si>
  <si>
    <t>Food stores - groceries</t>
  </si>
  <si>
    <t>732600</t>
  </si>
  <si>
    <t>%,V732700</t>
  </si>
  <si>
    <t>Food stores - vegetables</t>
  </si>
  <si>
    <t>732700</t>
  </si>
  <si>
    <t>%,V732800</t>
  </si>
  <si>
    <t>Food stores - other</t>
  </si>
  <si>
    <t>732800</t>
  </si>
  <si>
    <t>%,V732900</t>
  </si>
  <si>
    <t>Formula</t>
  </si>
  <si>
    <t>732900</t>
  </si>
  <si>
    <t>%,V733000</t>
  </si>
  <si>
    <t>Meat/seafood</t>
  </si>
  <si>
    <t>733000</t>
  </si>
  <si>
    <t>%,V734000</t>
  </si>
  <si>
    <t>Photography dark room supplies</t>
  </si>
  <si>
    <t>734000</t>
  </si>
  <si>
    <t>%,V734100</t>
  </si>
  <si>
    <t>Supplies A-21 exclusion</t>
  </si>
  <si>
    <t>734100</t>
  </si>
  <si>
    <t>%,V738000</t>
  </si>
  <si>
    <t>Dues/memberships</t>
  </si>
  <si>
    <t>738000</t>
  </si>
  <si>
    <t>%,V738100</t>
  </si>
  <si>
    <t>Employees dues to prof assoc</t>
  </si>
  <si>
    <t>738100</t>
  </si>
  <si>
    <t>%,V738200</t>
  </si>
  <si>
    <t>Employees dues to other orgs</t>
  </si>
  <si>
    <t>738200</t>
  </si>
  <si>
    <t>%,V738300</t>
  </si>
  <si>
    <t>University memberships</t>
  </si>
  <si>
    <t>738300</t>
  </si>
  <si>
    <t>%,V739000</t>
  </si>
  <si>
    <t>Computing expense</t>
  </si>
  <si>
    <t>739000</t>
  </si>
  <si>
    <t>%,V739100</t>
  </si>
  <si>
    <t>Direct computer cost</t>
  </si>
  <si>
    <t>739100</t>
  </si>
  <si>
    <t>%,V739200</t>
  </si>
  <si>
    <t>Computer supplies</t>
  </si>
  <si>
    <t>739200</t>
  </si>
  <si>
    <t>%,V739300</t>
  </si>
  <si>
    <t>Computer software</t>
  </si>
  <si>
    <t>739300</t>
  </si>
  <si>
    <t>%,V739400</t>
  </si>
  <si>
    <t>Network charges</t>
  </si>
  <si>
    <t>739400</t>
  </si>
  <si>
    <t>%,V739600</t>
  </si>
  <si>
    <t>Data port charges billable</t>
  </si>
  <si>
    <t>739600</t>
  </si>
  <si>
    <t>%,V739700</t>
  </si>
  <si>
    <t>Programs/support</t>
  </si>
  <si>
    <t>739700</t>
  </si>
  <si>
    <t>%,V739800</t>
  </si>
  <si>
    <t>Contracts/agreements/license</t>
  </si>
  <si>
    <t>739800</t>
  </si>
  <si>
    <t>%,V740002</t>
  </si>
  <si>
    <t>Non-capital equipment</t>
  </si>
  <si>
    <t>740002</t>
  </si>
  <si>
    <t>%,V740100</t>
  </si>
  <si>
    <t>Computers - Non Capital</t>
  </si>
  <si>
    <t>740100</t>
  </si>
  <si>
    <t>%,V740200</t>
  </si>
  <si>
    <t>Office Equipment - Non Capital</t>
  </si>
  <si>
    <t>740200</t>
  </si>
  <si>
    <t>%,V740300</t>
  </si>
  <si>
    <t>Other Equipment - Non Capital</t>
  </si>
  <si>
    <t>740300</t>
  </si>
  <si>
    <t>%,V740400</t>
  </si>
  <si>
    <t>Classroom Equip - Non Capital</t>
  </si>
  <si>
    <t>740400</t>
  </si>
  <si>
    <t>%,V740500</t>
  </si>
  <si>
    <t>Laboratory - Non Capital</t>
  </si>
  <si>
    <t>740500</t>
  </si>
  <si>
    <t>%,V740600</t>
  </si>
  <si>
    <t>Furniture - Non Capital</t>
  </si>
  <si>
    <t>740600</t>
  </si>
  <si>
    <t>%,V740900</t>
  </si>
  <si>
    <t>Misc Facilities Charges &lt; 5000</t>
  </si>
  <si>
    <t>740900</t>
  </si>
  <si>
    <t>%,V741000</t>
  </si>
  <si>
    <t>Crop expense</t>
  </si>
  <si>
    <t>741000</t>
  </si>
  <si>
    <t>%,V741100</t>
  </si>
  <si>
    <t>Seeds</t>
  </si>
  <si>
    <t>741100</t>
  </si>
  <si>
    <t>%,V741300</t>
  </si>
  <si>
    <t>Irrigation supplies</t>
  </si>
  <si>
    <t>741300</t>
  </si>
  <si>
    <t>%,V741400</t>
  </si>
  <si>
    <t>Fertilizer &amp; chemicals</t>
  </si>
  <si>
    <t>741400</t>
  </si>
  <si>
    <t>%,V741500</t>
  </si>
  <si>
    <t>Crop expense A-21 exclusion</t>
  </si>
  <si>
    <t>741500</t>
  </si>
  <si>
    <t>%,V741600</t>
  </si>
  <si>
    <t>Rent/Lease Office Equipment</t>
  </si>
  <si>
    <t>741600</t>
  </si>
  <si>
    <t>%,V741610</t>
  </si>
  <si>
    <t>Rent/Lease Office Equip A-21</t>
  </si>
  <si>
    <t>741610</t>
  </si>
  <si>
    <t>%,V742000</t>
  </si>
  <si>
    <t>Other misc expense</t>
  </si>
  <si>
    <t>742000</t>
  </si>
  <si>
    <t>%,V742101</t>
  </si>
  <si>
    <t>Vendor Discounts-Earned/Lost</t>
  </si>
  <si>
    <t>742101</t>
  </si>
  <si>
    <t>%,V742200</t>
  </si>
  <si>
    <t>Commissions</t>
  </si>
  <si>
    <t>742200</t>
  </si>
  <si>
    <t>%,V742300</t>
  </si>
  <si>
    <t>Contracts</t>
  </si>
  <si>
    <t>742300</t>
  </si>
  <si>
    <t>%,V742400</t>
  </si>
  <si>
    <t>Payouts</t>
  </si>
  <si>
    <t>742400</t>
  </si>
  <si>
    <t>%,V742500</t>
  </si>
  <si>
    <t>Guarantees/options</t>
  </si>
  <si>
    <t>742500</t>
  </si>
  <si>
    <t>%,V742600</t>
  </si>
  <si>
    <t>Service charge</t>
  </si>
  <si>
    <t>742600</t>
  </si>
  <si>
    <t>%,V742700</t>
  </si>
  <si>
    <t>Overage/shortage - Expenditure</t>
  </si>
  <si>
    <t>742700</t>
  </si>
  <si>
    <t>%,V743100</t>
  </si>
  <si>
    <t>Field day</t>
  </si>
  <si>
    <t>743100</t>
  </si>
  <si>
    <t>%,V743200</t>
  </si>
  <si>
    <t>Awards</t>
  </si>
  <si>
    <t>743200</t>
  </si>
  <si>
    <t>%,V743300</t>
  </si>
  <si>
    <t>Other dept exp A-21 exclusion</t>
  </si>
  <si>
    <t>743300</t>
  </si>
  <si>
    <t>%,V743700</t>
  </si>
  <si>
    <t>Credit card charges</t>
  </si>
  <si>
    <t>743700</t>
  </si>
  <si>
    <t>%,V743800</t>
  </si>
  <si>
    <t>Freight(UPS)</t>
  </si>
  <si>
    <t>743800</t>
  </si>
  <si>
    <t>%,V750000</t>
  </si>
  <si>
    <t>Professional services</t>
  </si>
  <si>
    <t>750000</t>
  </si>
  <si>
    <t>%,V750100</t>
  </si>
  <si>
    <t>Consulting services</t>
  </si>
  <si>
    <t>750100</t>
  </si>
  <si>
    <t>%,V750300</t>
  </si>
  <si>
    <t>Moving services</t>
  </si>
  <si>
    <t>750300</t>
  </si>
  <si>
    <t>%,V750400</t>
  </si>
  <si>
    <t>Locksmith services</t>
  </si>
  <si>
    <t>750400</t>
  </si>
  <si>
    <t>%,V750800</t>
  </si>
  <si>
    <t>Trash removal/hauling</t>
  </si>
  <si>
    <t>750800</t>
  </si>
  <si>
    <t>%,V750900</t>
  </si>
  <si>
    <t>Other professional fees</t>
  </si>
  <si>
    <t>750900</t>
  </si>
  <si>
    <t>%,V751000</t>
  </si>
  <si>
    <t>Temp services</t>
  </si>
  <si>
    <t>751000</t>
  </si>
  <si>
    <t>%,V751100</t>
  </si>
  <si>
    <t>Security</t>
  </si>
  <si>
    <t>751100</t>
  </si>
  <si>
    <t>%,V751200</t>
  </si>
  <si>
    <t>Continuing Ed Support</t>
  </si>
  <si>
    <t>751200</t>
  </si>
  <si>
    <t>%,V751300</t>
  </si>
  <si>
    <t>Speaker honorium</t>
  </si>
  <si>
    <t>751300</t>
  </si>
  <si>
    <t>%,V751400</t>
  </si>
  <si>
    <t>Profess Serv-A-21 exclusion</t>
  </si>
  <si>
    <t>751400</t>
  </si>
  <si>
    <t>%,V753100</t>
  </si>
  <si>
    <t>Hosp-physicians fees(internal)</t>
  </si>
  <si>
    <t>753100</t>
  </si>
  <si>
    <t>%,V755000</t>
  </si>
  <si>
    <t>Use fees</t>
  </si>
  <si>
    <t>755000</t>
  </si>
  <si>
    <t>%,V765001</t>
  </si>
  <si>
    <t>Subcontracts &lt;$25,000</t>
  </si>
  <si>
    <t>765001</t>
  </si>
  <si>
    <t>%,V766001</t>
  </si>
  <si>
    <t>Subcontracts &gt;$25,000</t>
  </si>
  <si>
    <t>766001</t>
  </si>
  <si>
    <t>%,V788200</t>
  </si>
  <si>
    <t>Library Acquisition-NonCapital</t>
  </si>
  <si>
    <t>788200</t>
  </si>
  <si>
    <t>%,V789000</t>
  </si>
  <si>
    <t>Equipment - M &amp; R Non Capital</t>
  </si>
  <si>
    <t>789000</t>
  </si>
  <si>
    <t>%,V789050</t>
  </si>
  <si>
    <t>Vehicle Maint &amp; Repair Non-Cap</t>
  </si>
  <si>
    <t>789050</t>
  </si>
  <si>
    <t>%,V789100</t>
  </si>
  <si>
    <t>M &amp; R Pat Care Equip - Non Cap</t>
  </si>
  <si>
    <t>789100</t>
  </si>
  <si>
    <t>%,V789300</t>
  </si>
  <si>
    <t>Vendor Serv Contracts Non Cap</t>
  </si>
  <si>
    <t>789300</t>
  </si>
  <si>
    <t>%,V789400</t>
  </si>
  <si>
    <t>Non-Contracted Service</t>
  </si>
  <si>
    <t>789400</t>
  </si>
  <si>
    <t>%,V789500</t>
  </si>
  <si>
    <t>Rent/Lease Space &amp; Cap Equip</t>
  </si>
  <si>
    <t>789500</t>
  </si>
  <si>
    <t>%,V789510</t>
  </si>
  <si>
    <t>Rent/Lease Space (buildings)</t>
  </si>
  <si>
    <t>789510</t>
  </si>
  <si>
    <t>%,V789520</t>
  </si>
  <si>
    <t>Rent/Lease Capital Equipment</t>
  </si>
  <si>
    <t>789520</t>
  </si>
  <si>
    <t>%,V791000</t>
  </si>
  <si>
    <t>Grounds service Non Cap</t>
  </si>
  <si>
    <t>791000</t>
  </si>
  <si>
    <t>%,V792000</t>
  </si>
  <si>
    <t>Landscape/Grounds non capital</t>
  </si>
  <si>
    <t>792000</t>
  </si>
  <si>
    <t>%,V794000</t>
  </si>
  <si>
    <t>Building services Non Cap</t>
  </si>
  <si>
    <t>794000</t>
  </si>
  <si>
    <t>%,V795000</t>
  </si>
  <si>
    <t>Bldgs-M&amp;R-non capital</t>
  </si>
  <si>
    <t>795000</t>
  </si>
  <si>
    <t>%,V796000</t>
  </si>
  <si>
    <t>Minor renova/rehab non capital</t>
  </si>
  <si>
    <t>796000</t>
  </si>
  <si>
    <t>%,V797500</t>
  </si>
  <si>
    <t>Utility dist-non capital</t>
  </si>
  <si>
    <t>797500</t>
  </si>
  <si>
    <t>%,V800000</t>
  </si>
  <si>
    <t>Utilities</t>
  </si>
  <si>
    <t>800000</t>
  </si>
  <si>
    <t>%,V800001</t>
  </si>
  <si>
    <t>Utilities-university generated</t>
  </si>
  <si>
    <t>800001</t>
  </si>
  <si>
    <t>%,V810001</t>
  </si>
  <si>
    <t>Utilities-outside vendor</t>
  </si>
  <si>
    <t>810001</t>
  </si>
  <si>
    <t>%,V810100</t>
  </si>
  <si>
    <t>Vendor electricity</t>
  </si>
  <si>
    <t>810100</t>
  </si>
  <si>
    <t>%,V810200</t>
  </si>
  <si>
    <t>Vendor water</t>
  </si>
  <si>
    <t>810200</t>
  </si>
  <si>
    <t>%,V810300</t>
  </si>
  <si>
    <t>Vendor sewer</t>
  </si>
  <si>
    <t>810300</t>
  </si>
  <si>
    <t>%,V810400</t>
  </si>
  <si>
    <t>Vendor propane gas</t>
  </si>
  <si>
    <t>810400</t>
  </si>
  <si>
    <t>%,V810500</t>
  </si>
  <si>
    <t>Vendor natural gas</t>
  </si>
  <si>
    <t>810500</t>
  </si>
  <si>
    <t>%,V810600</t>
  </si>
  <si>
    <t>Vendor fuel oil</t>
  </si>
  <si>
    <t>810600</t>
  </si>
  <si>
    <t>%,V810800</t>
  </si>
  <si>
    <t>Vendor - Cable TV Services</t>
  </si>
  <si>
    <t>810800</t>
  </si>
  <si>
    <t>%,V822200</t>
  </si>
  <si>
    <t>Loss/Gain on assets - AM</t>
  </si>
  <si>
    <t>822200</t>
  </si>
  <si>
    <t>%,V863001</t>
  </si>
  <si>
    <t>Other Allocations/Transfer Out</t>
  </si>
  <si>
    <t>863001</t>
  </si>
  <si>
    <t>%,V863100</t>
  </si>
  <si>
    <t>Full costing</t>
  </si>
  <si>
    <t>863100</t>
  </si>
  <si>
    <t>%,V863200</t>
  </si>
  <si>
    <t>Full costing (capital pool)</t>
  </si>
  <si>
    <t>863200</t>
  </si>
  <si>
    <t>%,V864000</t>
  </si>
  <si>
    <t>Subsidy</t>
  </si>
  <si>
    <t>864000</t>
  </si>
  <si>
    <t>%,V865000</t>
  </si>
  <si>
    <t>Work Study/SEOG</t>
  </si>
  <si>
    <t>865000</t>
  </si>
  <si>
    <t>%,V867000</t>
  </si>
  <si>
    <t>Close out fixed price contract</t>
  </si>
  <si>
    <t>867000</t>
  </si>
  <si>
    <t>%,V868000</t>
  </si>
  <si>
    <t>Other Expenditures</t>
  </si>
  <si>
    <t>868000</t>
  </si>
  <si>
    <t>%,V868300</t>
  </si>
  <si>
    <t>Cont Ed Income Sharing</t>
  </si>
  <si>
    <t>868300</t>
  </si>
  <si>
    <t>%,V893700</t>
  </si>
  <si>
    <t>Collection expense</t>
  </si>
  <si>
    <t>893700</t>
  </si>
  <si>
    <t>%,V895000</t>
  </si>
  <si>
    <t>Custodian fees/bank fees</t>
  </si>
  <si>
    <t>895000</t>
  </si>
  <si>
    <t>%,FACCOUNT,TGASB_34_35,X,NAUX &amp; EDUC ACTIV,NINVESTMENT IN PLANT,NOTHER DEPT OPERATING,NPROFESSIONAL &amp; CONSU,NSUPPLY_NONCAP ASSET,NUTILITIES,NSELF INSURANCE BENE</t>
  </si>
  <si>
    <t>%,V764000</t>
  </si>
  <si>
    <t>%,R,FACCOUNT,TGASB_34_35,NINVESTMENT IN PLANT</t>
  </si>
  <si>
    <t>%,FACCOUNT,TGASB_34_35,NOPERATING EXPENSES</t>
  </si>
  <si>
    <t>RESTRICTED AND UNRESTRICTED PLANT FUNDS</t>
  </si>
  <si>
    <t>XGASB15R</t>
  </si>
  <si>
    <t>Program</t>
  </si>
  <si>
    <t>Balance</t>
  </si>
  <si>
    <t>State</t>
  </si>
  <si>
    <t>Gifts and</t>
  </si>
  <si>
    <t>Investment &amp;</t>
  </si>
  <si>
    <t>Bond</t>
  </si>
  <si>
    <t>Transfers In</t>
  </si>
  <si>
    <t>Code</t>
  </si>
  <si>
    <t>Appropriation</t>
  </si>
  <si>
    <t>Grants</t>
  </si>
  <si>
    <t>Other Income</t>
  </si>
  <si>
    <t>Proceeds</t>
  </si>
  <si>
    <t>(Out)</t>
  </si>
  <si>
    <t>RESTRICTED:</t>
  </si>
  <si>
    <t>%,VR8101</t>
  </si>
  <si>
    <t>CAP ST. APPROP-PHASE II</t>
  </si>
  <si>
    <t>R8101</t>
  </si>
  <si>
    <t>%,VR8150</t>
  </si>
  <si>
    <t>CAP ST APPROP - ENGR EQUIP</t>
  </si>
  <si>
    <t>R8150</t>
  </si>
  <si>
    <t>%,VR8300</t>
  </si>
  <si>
    <t>HAVENER CENTER</t>
  </si>
  <si>
    <t>R8300</t>
  </si>
  <si>
    <t>%,VR8302</t>
  </si>
  <si>
    <t>NEW RESIDENCE HALL BUILDING #1</t>
  </si>
  <si>
    <t>R8302</t>
  </si>
  <si>
    <t>%,VR8500</t>
  </si>
  <si>
    <t>CIVIL ENGINEERING</t>
  </si>
  <si>
    <t>R8500</t>
  </si>
  <si>
    <t>%,VR8501</t>
  </si>
  <si>
    <t>R8501</t>
  </si>
  <si>
    <t>%,VR8502</t>
  </si>
  <si>
    <t>REPL TRACK</t>
  </si>
  <si>
    <t>R8502</t>
  </si>
  <si>
    <t>%,VR8503</t>
  </si>
  <si>
    <t>PHYSICAL RECREATION FACILITY</t>
  </si>
  <si>
    <t>R8503</t>
  </si>
  <si>
    <t>%,VR8504</t>
  </si>
  <si>
    <t>SCHRENK CHEMISTRY BUILDING</t>
  </si>
  <si>
    <t>R8504</t>
  </si>
  <si>
    <t>%,VR8505</t>
  </si>
  <si>
    <t>ROCK MECH BLDG 4 RENOVATION</t>
  </si>
  <si>
    <t>R8505</t>
  </si>
  <si>
    <t>%,VR8506</t>
  </si>
  <si>
    <t>BULLMAN CHAIRBACK SEAT FUND</t>
  </si>
  <si>
    <t>R8506</t>
  </si>
  <si>
    <t>%,VR8609</t>
  </si>
  <si>
    <t>RES HALLS MAINT PROJECTS</t>
  </si>
  <si>
    <t>R8609</t>
  </si>
  <si>
    <t>%,VR8611</t>
  </si>
  <si>
    <t>HAVENER CENTER ASSOCIATED PROJ</t>
  </si>
  <si>
    <t>R8611</t>
  </si>
  <si>
    <t>%,VR8705</t>
  </si>
  <si>
    <t>CAMPUS RESERVES</t>
  </si>
  <si>
    <t>R8705</t>
  </si>
  <si>
    <t>%,FPROGRAM_CODE,X,_,FFUND_CODE,TGASB_34_35_FUND,NUNEXP_RANDR_RESTEXP</t>
  </si>
  <si>
    <t xml:space="preserve">    TOTAL RESTRICTED</t>
  </si>
  <si>
    <t>UNRESTRICTED:</t>
  </si>
  <si>
    <t>%,VR8600</t>
  </si>
  <si>
    <t>FRAT SITE DEV</t>
  </si>
  <si>
    <t>R8600</t>
  </si>
  <si>
    <t>%,VR8702</t>
  </si>
  <si>
    <t>CLASSROOM REPS</t>
  </si>
  <si>
    <t>R8702</t>
  </si>
  <si>
    <t>%,VR8703</t>
  </si>
  <si>
    <t>MECH ENG ADD &amp; REN</t>
  </si>
  <si>
    <t>R8703</t>
  </si>
  <si>
    <t>%,VR8732</t>
  </si>
  <si>
    <t>SAMPLES CHAR RESERVE</t>
  </si>
  <si>
    <t>R8732</t>
  </si>
  <si>
    <t>%,VR8734</t>
  </si>
  <si>
    <t>RESERVE-CONCESSION</t>
  </si>
  <si>
    <t>R8734</t>
  </si>
  <si>
    <t>%,VR8735</t>
  </si>
  <si>
    <t>RESERVE-PARKING LOT MAINT</t>
  </si>
  <si>
    <t>R8735</t>
  </si>
  <si>
    <t>%,VR8737</t>
  </si>
  <si>
    <t>RESERVE-FACLTY OTHR HOUSNG REP</t>
  </si>
  <si>
    <t>R8737</t>
  </si>
  <si>
    <t>%,VR8738</t>
  </si>
  <si>
    <t>STUDENT COUNCIL CAP FUND</t>
  </si>
  <si>
    <t>R8738</t>
  </si>
  <si>
    <t>%,VR8739</t>
  </si>
  <si>
    <t>RESERVE-ACAD COMP EQUIP</t>
  </si>
  <si>
    <t>R8739</t>
  </si>
  <si>
    <t>%,VR8740</t>
  </si>
  <si>
    <t>RESERVE-INFO TECH EQUIP REPL</t>
  </si>
  <si>
    <t>R8740</t>
  </si>
  <si>
    <t>%,VR8741</t>
  </si>
  <si>
    <t>EQUIP FOR BLDGS</t>
  </si>
  <si>
    <t>R8741</t>
  </si>
  <si>
    <t>%,VR8742</t>
  </si>
  <si>
    <t>CAMPUS INSTR &amp; RES EQUIP</t>
  </si>
  <si>
    <t>R8742</t>
  </si>
  <si>
    <t>%,VR8743</t>
  </si>
  <si>
    <t>SPEC REMODELING PROJ</t>
  </si>
  <si>
    <t>R8743</t>
  </si>
  <si>
    <t>%,VR8744</t>
  </si>
  <si>
    <t>PROPERTY PURCHASE</t>
  </si>
  <si>
    <t>R8744</t>
  </si>
  <si>
    <t>%,VR8745</t>
  </si>
  <si>
    <t>RESERVE-CBX REPLACEMENT</t>
  </si>
  <si>
    <t>R8745</t>
  </si>
  <si>
    <t>%,VR8748</t>
  </si>
  <si>
    <t>RESERVE-GOLF COURSE</t>
  </si>
  <si>
    <t>R8748</t>
  </si>
  <si>
    <t>%,VR8766</t>
  </si>
  <si>
    <t>NEW RESIDENCE HALL</t>
  </si>
  <si>
    <t>R8766</t>
  </si>
  <si>
    <t>%,VR8767</t>
  </si>
  <si>
    <t>WET LAB BUILDING PROGRAMMING</t>
  </si>
  <si>
    <t>R8767</t>
  </si>
  <si>
    <t>%,FPROGRAM_CODE,X,_,FFUND_CODE,TGASB_34_35_FUND,NUNEXP_AND_RANDR_UNR</t>
  </si>
  <si>
    <t xml:space="preserve">    TOTAL UNRESTRICTED</t>
  </si>
  <si>
    <t xml:space="preserve">        TOTAL UNEXPENDED PLANT FUNDS</t>
  </si>
  <si>
    <t>INVESTMENT IN PLANT CAPITAL ASSETS</t>
  </si>
  <si>
    <t>June 30, 2002</t>
  </si>
  <si>
    <t>July 1, 2002</t>
  </si>
  <si>
    <t>Additions</t>
  </si>
  <si>
    <t>Deletions</t>
  </si>
  <si>
    <t>June 30, 2003</t>
  </si>
  <si>
    <t>Capital Assets:</t>
  </si>
  <si>
    <t>%,FACCOUNT,V173000,V174000</t>
  </si>
  <si>
    <t>Building</t>
  </si>
  <si>
    <t>%,FACCOUNT,V171000</t>
  </si>
  <si>
    <t>%,FACCOUNT,V172000</t>
  </si>
  <si>
    <t>%,FACCOUNT,V175000</t>
  </si>
  <si>
    <t>Equipment</t>
  </si>
  <si>
    <t>%,FACCOUNT,V177000</t>
  </si>
  <si>
    <t>Livestock</t>
  </si>
  <si>
    <t>%,FACCOUNT,V179000</t>
  </si>
  <si>
    <t>Art &amp; Museum Objects</t>
  </si>
  <si>
    <t>%,FACCOUNT,V176000</t>
  </si>
  <si>
    <t>Library Books</t>
  </si>
  <si>
    <t>%,FACCOUNT,V178000</t>
  </si>
  <si>
    <t>Construction In Progress</t>
  </si>
  <si>
    <t>Total Capital Assets</t>
  </si>
  <si>
    <t>Less Accumulated Depreciation:</t>
  </si>
  <si>
    <t>%,FACCOUNT,V173900,V174900</t>
  </si>
  <si>
    <t>%,FACCOUNT,V172900</t>
  </si>
  <si>
    <t>%,FACCOUNT,V175900</t>
  </si>
  <si>
    <t>Total Accumulated Depreciation</t>
  </si>
  <si>
    <t>Total Investment in Plant Capital Assets, Net</t>
  </si>
  <si>
    <t xml:space="preserve">University of Missouri - Rolla                                                           </t>
  </si>
  <si>
    <t xml:space="preserve">               </t>
  </si>
  <si>
    <t xml:space="preserve">BONDS AND NOTES PAYABLE </t>
  </si>
  <si>
    <t xml:space="preserve">As of June 30, 2003 </t>
  </si>
  <si>
    <t xml:space="preserve">                                                                      </t>
  </si>
  <si>
    <t>Original</t>
  </si>
  <si>
    <t>Issue</t>
  </si>
  <si>
    <t>Defeasance</t>
  </si>
  <si>
    <t>Retired</t>
  </si>
  <si>
    <t xml:space="preserve">Bonds Payable:                                                 </t>
  </si>
  <si>
    <t>System Facilities Revenue Bond, Dated November, 1993,</t>
  </si>
  <si>
    <t xml:space="preserve">    Interest Rates 3.4% to 5.5%, Due Serially to 2023</t>
  </si>
  <si>
    <t>System Facilities Revenue Bond Dated June, 2002,</t>
  </si>
  <si>
    <t xml:space="preserve">    Series 2002a Variable Interest Rate, Due November 2032</t>
  </si>
  <si>
    <t xml:space="preserve">        Total Bonds Payable                                     </t>
  </si>
  <si>
    <t>%,AFT,FDEPTID</t>
  </si>
  <si>
    <t>%,LACTUALS,SYTD,R,FACCOUNT,V350000</t>
  </si>
  <si>
    <t>%,QUGL_GASB_AGENCY_REVENUES,CA.POSTED_TOTAL_AMT,SYTD,R</t>
  </si>
  <si>
    <t>%,QUGL_GASB_AGENCY_EXPENSES,CA.POSTED_TOTAL_AMT,SYTD</t>
  </si>
  <si>
    <t>GASB019R</t>
  </si>
  <si>
    <t>FUNDS HELD FOR OTHERS</t>
  </si>
  <si>
    <t>Funds Held by Others</t>
  </si>
  <si>
    <t>Department Description</t>
  </si>
  <si>
    <t>Hide Column in final report - DEPTID</t>
  </si>
  <si>
    <t>Deposits</t>
  </si>
  <si>
    <t>Withdrawals</t>
  </si>
  <si>
    <t>%,VR2006011</t>
  </si>
  <si>
    <t>ADVANTAGE MISSOURI PROGRAM</t>
  </si>
  <si>
    <t>R2006011</t>
  </si>
  <si>
    <t>%,VR2006013</t>
  </si>
  <si>
    <t>MISSOURI COLLEGE GUARANTEE PRO</t>
  </si>
  <si>
    <t>R2006013</t>
  </si>
  <si>
    <t>%,VR2006018</t>
  </si>
  <si>
    <t>AGENCY SCH FUND FY 01-02</t>
  </si>
  <si>
    <t>R2006018</t>
  </si>
  <si>
    <t>%,VR2006020</t>
  </si>
  <si>
    <t>FORD DIRECT LOAN FY 96-97</t>
  </si>
  <si>
    <t>R2006020</t>
  </si>
  <si>
    <t>%,VR2006021</t>
  </si>
  <si>
    <t>MISSOURI BRIGHT FLIGHT SCH</t>
  </si>
  <si>
    <t>R2006021</t>
  </si>
  <si>
    <t>%,VR2006022</t>
  </si>
  <si>
    <t>MISSOURI GALLAGHER GRANT</t>
  </si>
  <si>
    <t>R2006022</t>
  </si>
  <si>
    <t>%,VR2006023</t>
  </si>
  <si>
    <t>MISSOURI BRIDGE SCHOLARSHIP</t>
  </si>
  <si>
    <t>R2006023</t>
  </si>
  <si>
    <t>%,VR2006026</t>
  </si>
  <si>
    <t>ADM &amp; STUDENT FIN AID ENDOW FD</t>
  </si>
  <si>
    <t>R2006026</t>
  </si>
  <si>
    <t>%,VR2006054</t>
  </si>
  <si>
    <t>FORD FED DIR LOAN FY 2001-2002</t>
  </si>
  <si>
    <t>R2006054</t>
  </si>
  <si>
    <t>%,VR2006057</t>
  </si>
  <si>
    <t>FORD FEDERAL DIRECT LOAN 02-03</t>
  </si>
  <si>
    <t>R2006057</t>
  </si>
  <si>
    <t>%,VR2006058</t>
  </si>
  <si>
    <t>PLUS LOAN</t>
  </si>
  <si>
    <t>R2006058</t>
  </si>
  <si>
    <t>%,VR3002005</t>
  </si>
  <si>
    <t>METER KEY DEPOSIT</t>
  </si>
  <si>
    <t>R3002005</t>
  </si>
  <si>
    <t>%,VR3003016</t>
  </si>
  <si>
    <t>STUDENT INSURANCE</t>
  </si>
  <si>
    <t>R3003016</t>
  </si>
  <si>
    <t>%,VR4000033</t>
  </si>
  <si>
    <t>SCH OF M&amp;M ACADEMY</t>
  </si>
  <si>
    <t>R4000033</t>
  </si>
  <si>
    <t>%,VR4003080</t>
  </si>
  <si>
    <t>ICSC-YOUSSEF GE</t>
  </si>
  <si>
    <t>R4003080</t>
  </si>
  <si>
    <t>%,VR4003082</t>
  </si>
  <si>
    <t>PETROLEUM AWARDS</t>
  </si>
  <si>
    <t>R4003082</t>
  </si>
  <si>
    <t>%,VR4004071</t>
  </si>
  <si>
    <t>CERAMIC KEY DEPOSITS HOLDING A</t>
  </si>
  <si>
    <t>R4004071</t>
  </si>
  <si>
    <t>%,VR4005055</t>
  </si>
  <si>
    <t>GEOLOGY &amp; GEOPHYSICS KEY DEPOS</t>
  </si>
  <si>
    <t>R4005055</t>
  </si>
  <si>
    <t>%,VR4006054</t>
  </si>
  <si>
    <t>KEY DEPOSITS-METALLURGY</t>
  </si>
  <si>
    <t>R4006054</t>
  </si>
  <si>
    <t>%,VR4007040</t>
  </si>
  <si>
    <t>AMERICAN NUCLEAR SOCIETY NUCLE</t>
  </si>
  <si>
    <t>R4007040</t>
  </si>
  <si>
    <t>%,VR5003109</t>
  </si>
  <si>
    <t>ETA KAPPA NU (HKN) INTERNATION</t>
  </si>
  <si>
    <t>R5003109</t>
  </si>
  <si>
    <t>%,VR5005189</t>
  </si>
  <si>
    <t>LAB FEE DEPOSITS - ME &amp; AE &amp; E</t>
  </si>
  <si>
    <t>R5005189</t>
  </si>
  <si>
    <t>%,VR6002029</t>
  </si>
  <si>
    <t>WAR LETTERS TICKET SALES</t>
  </si>
  <si>
    <t>R6002029</t>
  </si>
  <si>
    <t>%,VR6004016</t>
  </si>
  <si>
    <t>INTERNATIONAL SOCIETY FOR COMP</t>
  </si>
  <si>
    <t>R6004016</t>
  </si>
  <si>
    <t>%,VR6012112</t>
  </si>
  <si>
    <t>ACS SYMPOSIUM-OESS</t>
  </si>
  <si>
    <t>R6012112</t>
  </si>
  <si>
    <t>%,VR6017004</t>
  </si>
  <si>
    <t>UMR ARMY ROTC STONEHENGE BN AC</t>
  </si>
  <si>
    <t>R6017004</t>
  </si>
  <si>
    <t>%,VR7007019</t>
  </si>
  <si>
    <t>APPLIED LANGUAGE INSTITUTE AGE</t>
  </si>
  <si>
    <t>R7007019</t>
  </si>
  <si>
    <t>%,VR7007021</t>
  </si>
  <si>
    <t>MISCELLANEOUS STUDENT FEES</t>
  </si>
  <si>
    <t>R7007021</t>
  </si>
  <si>
    <t>%,VR7010035</t>
  </si>
  <si>
    <t>HOUSING DEPOSITS</t>
  </si>
  <si>
    <t>R7010035</t>
  </si>
  <si>
    <t>%,VR7010036</t>
  </si>
  <si>
    <t>APARTMENT DEPOSITS</t>
  </si>
  <si>
    <t>R7010036</t>
  </si>
  <si>
    <t>%,VR7010037</t>
  </si>
  <si>
    <t>PROG ALLOTMENT-QUAD RES HALL</t>
  </si>
  <si>
    <t>R7010037</t>
  </si>
  <si>
    <t>%,VR7010038</t>
  </si>
  <si>
    <t>PROG ALLOTMENT - TJ RES HALL</t>
  </si>
  <si>
    <t>R7010038</t>
  </si>
  <si>
    <t>%,VR7010039</t>
  </si>
  <si>
    <t>QUAD RES HALL STUDENT PROGRAM</t>
  </si>
  <si>
    <t>R7010039</t>
  </si>
  <si>
    <t>%,VR7010040</t>
  </si>
  <si>
    <t>TJ HALL STUDENT PROGRAMMING</t>
  </si>
  <si>
    <t>R7010040</t>
  </si>
  <si>
    <t>%,VR7010041</t>
  </si>
  <si>
    <t>RES HALL ASSN - PROGRAMMING</t>
  </si>
  <si>
    <t>R7010041</t>
  </si>
  <si>
    <t>%,VR7010042</t>
  </si>
  <si>
    <t>TICKETS ON CONSIGNMENT</t>
  </si>
  <si>
    <t>R7010042</t>
  </si>
  <si>
    <t>%,VR7010043</t>
  </si>
  <si>
    <t>NATIONAL RES HALL HONORARY</t>
  </si>
  <si>
    <t>R7010043</t>
  </si>
  <si>
    <t>%,VR7012005</t>
  </si>
  <si>
    <t>FACULTY-STAFF GOLF LEAGUE</t>
  </si>
  <si>
    <t>R7012005</t>
  </si>
  <si>
    <t>%,VR7012087</t>
  </si>
  <si>
    <t>INTRAMURAL MANAGERS ACCT</t>
  </si>
  <si>
    <t>R7012087</t>
  </si>
  <si>
    <t>%,VR8005007</t>
  </si>
  <si>
    <t>ALUMNI ASSOCIATION TRANSFERS</t>
  </si>
  <si>
    <t>R8005007</t>
  </si>
  <si>
    <t>%,VR9001205</t>
  </si>
  <si>
    <t>THOMAS JAMES STEWART FUND</t>
  </si>
  <si>
    <t>R9001205</t>
  </si>
  <si>
    <t>%,VR9001206</t>
  </si>
  <si>
    <t>GEORGE ANDERSON UNITRUST</t>
  </si>
  <si>
    <t>R9001206</t>
  </si>
  <si>
    <t>%,VR9001207</t>
  </si>
  <si>
    <t>T JAMES STEWART JR AGENCY</t>
  </si>
  <si>
    <t>R9001207</t>
  </si>
  <si>
    <t>%,VR9001210</t>
  </si>
  <si>
    <t>WAGE EARNINGS ATTACHMENTS</t>
  </si>
  <si>
    <t>R9001210</t>
  </si>
  <si>
    <t>%,VR9001211</t>
  </si>
  <si>
    <t>GROUP LIFE PREMIUM</t>
  </si>
  <si>
    <t>R9001211</t>
  </si>
  <si>
    <t>%,VR9004131</t>
  </si>
  <si>
    <t>KEY DEPOSITS</t>
  </si>
  <si>
    <t>R9004131</t>
  </si>
  <si>
    <t>%,VR9004132</t>
  </si>
  <si>
    <t>STUDENT TRAVEL INSURANCE</t>
  </si>
  <si>
    <t>R9004132</t>
  </si>
  <si>
    <t>%,VR9004134</t>
  </si>
  <si>
    <t>CENTURY CLUB - MSM ALUMNI</t>
  </si>
  <si>
    <t>R9004134</t>
  </si>
  <si>
    <t>%,VR9004135</t>
  </si>
  <si>
    <t>STUDENT CHARGE SYSTEM - BOOKST</t>
  </si>
  <si>
    <t>R9004135</t>
  </si>
  <si>
    <t>%,VR9004136</t>
  </si>
  <si>
    <t>STUDENT CHARGE SYSTEM - FOOD S</t>
  </si>
  <si>
    <t>R9004136</t>
  </si>
  <si>
    <t>%,FDEPTID,X,_,FFUND_CODE,TGASB_34_35_FUND,NAGENCY_FUNDS_NONEXP</t>
  </si>
  <si>
    <t>TOTAL AGENCY FUNDS</t>
  </si>
  <si>
    <t>%,V403200</t>
  </si>
  <si>
    <t>Ext noncredit offcampus</t>
  </si>
  <si>
    <t>403200</t>
  </si>
  <si>
    <t>%,V403450</t>
  </si>
  <si>
    <t>Ext credit oncampus-res</t>
  </si>
  <si>
    <t>403450</t>
  </si>
  <si>
    <t>%,V403700</t>
  </si>
  <si>
    <t>Ext Credit Off Campus</t>
  </si>
  <si>
    <t>403700</t>
  </si>
  <si>
    <t>%,V404000</t>
  </si>
  <si>
    <t>Supplemental fees-summer ungrd</t>
  </si>
  <si>
    <t>404000</t>
  </si>
  <si>
    <t>%,V404010</t>
  </si>
  <si>
    <t>Supp Fees - Summer Grad Prof</t>
  </si>
  <si>
    <t>404010</t>
  </si>
  <si>
    <t>%,V404100</t>
  </si>
  <si>
    <t>Supplemental fees-fall ungrd</t>
  </si>
  <si>
    <t>404100</t>
  </si>
  <si>
    <t>%,V404110</t>
  </si>
  <si>
    <t>Supp Fee - Fall Grad Proff</t>
  </si>
  <si>
    <t>404110</t>
  </si>
  <si>
    <t>%,V404200</t>
  </si>
  <si>
    <t>Supplemental fees-winter ungrd</t>
  </si>
  <si>
    <t>404200</t>
  </si>
  <si>
    <t>%,V404500</t>
  </si>
  <si>
    <t>Instructional computing-summer</t>
  </si>
  <si>
    <t>404500</t>
  </si>
  <si>
    <t>%,V404510</t>
  </si>
  <si>
    <t>Instructional Computing - fall</t>
  </si>
  <si>
    <t>404510</t>
  </si>
  <si>
    <t>%,V404520</t>
  </si>
  <si>
    <t>Instructional comput - winter</t>
  </si>
  <si>
    <t>404520</t>
  </si>
  <si>
    <t>%,V406000</t>
  </si>
  <si>
    <t>Activ &amp; facility fees-summer</t>
  </si>
  <si>
    <t>406000</t>
  </si>
  <si>
    <t>%,V406010</t>
  </si>
  <si>
    <t>Activ &amp; Fac Fees-Sum-Undergrad</t>
  </si>
  <si>
    <t>406010</t>
  </si>
  <si>
    <t>%,V406020</t>
  </si>
  <si>
    <t>Act &amp; Fac Fees Sum Grad &amp;Prof</t>
  </si>
  <si>
    <t>406020</t>
  </si>
  <si>
    <t>%,V406100</t>
  </si>
  <si>
    <t>Activity &amp; facility fees-fall</t>
  </si>
  <si>
    <t>406100</t>
  </si>
  <si>
    <t>%,V406200</t>
  </si>
  <si>
    <t>Activ &amp; facility fees-winter</t>
  </si>
  <si>
    <t>406200</t>
  </si>
  <si>
    <t>%,V763000</t>
  </si>
  <si>
    <t>Scholarship&amp; Fellowship Offset</t>
  </si>
  <si>
    <t>763000</t>
  </si>
  <si>
    <t>%,R,FACCOUNT,TGASB_34_35,X,NFEDERAL GRANTS</t>
  </si>
  <si>
    <t>%,R,FACCOUNT,TGASB_34_35,X,NOTHER GOVT GRANTS,NSTATE GRANTS</t>
  </si>
  <si>
    <t>%,R,FACCOUNT,TGASB_34_35,X,NPRIVATE GRANTS</t>
  </si>
  <si>
    <t>%,V420001</t>
  </si>
  <si>
    <t>Sales of aux enter/educ activ</t>
  </si>
  <si>
    <t>420001</t>
  </si>
  <si>
    <t>%,V420100</t>
  </si>
  <si>
    <t>Taxable Primary sales aux/educ</t>
  </si>
  <si>
    <t>420100</t>
  </si>
  <si>
    <t>%,V420200</t>
  </si>
  <si>
    <t>Taxable Primary-athletic sales</t>
  </si>
  <si>
    <t>420200</t>
  </si>
  <si>
    <t>%,V420400</t>
  </si>
  <si>
    <t>Taxable Primary-concert ticket</t>
  </si>
  <si>
    <t>420400</t>
  </si>
  <si>
    <t>%,V421300</t>
  </si>
  <si>
    <t>Taxable Primary-ticket sales</t>
  </si>
  <si>
    <t>421300</t>
  </si>
  <si>
    <t>%,V430160</t>
  </si>
  <si>
    <t>NonTaxable-ClassifiedAdvertisi</t>
  </si>
  <si>
    <t>430160</t>
  </si>
  <si>
    <t>%,V431500</t>
  </si>
  <si>
    <t>Non Taxable-food sales</t>
  </si>
  <si>
    <t>431500</t>
  </si>
  <si>
    <t>%,V431600</t>
  </si>
  <si>
    <t>Non Taxable-hous room &amp; board</t>
  </si>
  <si>
    <t>431600</t>
  </si>
  <si>
    <t>%,V432200</t>
  </si>
  <si>
    <t>Non Taxable-user fees</t>
  </si>
  <si>
    <t>432200</t>
  </si>
  <si>
    <t>%,V495050</t>
  </si>
  <si>
    <t>Royalties</t>
  </si>
  <si>
    <t>495050</t>
  </si>
  <si>
    <t>%,V495100</t>
  </si>
  <si>
    <t>Non tax misc rev-photo copy</t>
  </si>
  <si>
    <t>495100</t>
  </si>
  <si>
    <t>%,V496400</t>
  </si>
  <si>
    <t>Non tax m r-warranty repair</t>
  </si>
  <si>
    <t>496400</t>
  </si>
  <si>
    <t>%,V496999</t>
  </si>
  <si>
    <t>Other revenues</t>
  </si>
  <si>
    <t>496999</t>
  </si>
  <si>
    <t>%,V499100</t>
  </si>
  <si>
    <t>Recov of F &amp; A-applicable f&amp;a</t>
  </si>
  <si>
    <t>499100</t>
  </si>
  <si>
    <t>%,V499300</t>
  </si>
  <si>
    <t>RecovReq</t>
  </si>
  <si>
    <t>499300</t>
  </si>
  <si>
    <t>%,FACCOUNT,TGASB_34_35,X,NAUX &amp; EDUC ACTIV,NOTHER DEPT OPERATING,NPROFESSIONAL &amp; CONSU,NSUPPLY_NONCAP ASSET,NUTILITIES,NINVESTMENT IN PLANT,NSELF INSURANCE BENE</t>
  </si>
  <si>
    <t xml:space="preserve">    and Nonoperating Revenues (Expenses) and Transfers</t>
  </si>
  <si>
    <t>%,R,FACCOUNT,TGASB_34_35,NSTATE APPROPS</t>
  </si>
  <si>
    <t xml:space="preserve">    before Nonoperating Revenues (Expenses) and Transfers</t>
  </si>
  <si>
    <t>Nonoperating Revenues (Expenses) and Transfers:</t>
  </si>
  <si>
    <t>%,R,FACCOUNT,TGASB_34_35,NGIFTS</t>
  </si>
  <si>
    <t xml:space="preserve">    Net Other Nonoperating Revenues (Expenses) </t>
  </si>
  <si>
    <t xml:space="preserve">        before Transfers</t>
  </si>
  <si>
    <t xml:space="preserve">             Net Nonoperating Revenues (Expenses) </t>
  </si>
  <si>
    <t xml:space="preserve">                     and Transfers</t>
  </si>
  <si>
    <t>%,QUGL_GASB_35_FIN_STMTS</t>
  </si>
  <si>
    <t>CURRENT FUNDS OPERATING REVENUES</t>
  </si>
  <si>
    <t>Projects 00000</t>
  </si>
  <si>
    <t>Projects GRANT</t>
  </si>
  <si>
    <t>%,LACTUALS,SYTD,R,FACCOUNT,TGASB_34_35,NEDUCATIONAL FEES</t>
  </si>
  <si>
    <t xml:space="preserve">    Educational Fees</t>
  </si>
  <si>
    <t>%,LACTUALS,SYTD,R,FACCOUNT,TGASB_34_35,NEXT CREDIT COURSES</t>
  </si>
  <si>
    <t xml:space="preserve">    Extension Credit Courses</t>
  </si>
  <si>
    <t>%,LACTUALS,SYTD,R,FACCOUNT,TGASB_34_35,NEXT NONCREDIT COURSE</t>
  </si>
  <si>
    <t xml:space="preserve">    Extension Non Credit Courses</t>
  </si>
  <si>
    <t>%,LACTUALS,SYTD,R,FACCOUNT,TGASB_34_35,NSUPPLEMENTAL FEES</t>
  </si>
  <si>
    <t xml:space="preserve">    Supplemental Fees</t>
  </si>
  <si>
    <t>%,LACTUALS,SYTD,R,FACCOUNT,TGASB_34_35,NINSTRUCT COMPUTING</t>
  </si>
  <si>
    <t xml:space="preserve">    Instructional Computing Fees</t>
  </si>
  <si>
    <t>%,LACTUALS,SYTD,R,FACCOUNT,TGASB_34_35,NOTHER STUDENT FEES</t>
  </si>
  <si>
    <t xml:space="preserve">    Other Tuition and  Fees</t>
  </si>
  <si>
    <t>%,LACTUALS,SYTD,FACCOUNT,TGASB_34_35,X,NSTUDENT AID</t>
  </si>
  <si>
    <t xml:space="preserve">       Net Tuition and Fees</t>
  </si>
  <si>
    <t xml:space="preserve">    Department of:</t>
  </si>
  <si>
    <t xml:space="preserve">        Agriculture</t>
  </si>
  <si>
    <t xml:space="preserve">        Commerce</t>
  </si>
  <si>
    <t xml:space="preserve">        Defense</t>
  </si>
  <si>
    <t xml:space="preserve">        Education</t>
  </si>
  <si>
    <t xml:space="preserve">        Energy</t>
  </si>
  <si>
    <t xml:space="preserve">        Health and Human Services - Public Health Service</t>
  </si>
  <si>
    <t xml:space="preserve">        Interior</t>
  </si>
  <si>
    <t xml:space="preserve">        Labor</t>
  </si>
  <si>
    <t xml:space="preserve">        Environmental Protection Agency</t>
  </si>
  <si>
    <t xml:space="preserve">        Transportation</t>
  </si>
  <si>
    <t xml:space="preserve">   Agency for International Development</t>
  </si>
  <si>
    <t xml:space="preserve">   National Aeronautics and Space Administration</t>
  </si>
  <si>
    <t xml:space="preserve">   National Endowment for the Arts/Humanities</t>
  </si>
  <si>
    <t xml:space="preserve">   National Science Foundation</t>
  </si>
  <si>
    <t xml:space="preserve">   Other Federal Agencies</t>
  </si>
  <si>
    <t xml:space="preserve">   Small Business Administration</t>
  </si>
  <si>
    <t xml:space="preserve">       Total Federal Grants and Contracts</t>
  </si>
  <si>
    <t>%,V491000</t>
  </si>
  <si>
    <t>Grants - state</t>
  </si>
  <si>
    <t>%,V492000</t>
  </si>
  <si>
    <t>Grants - other gov't</t>
  </si>
  <si>
    <t>%,LACTUALS,SYTD,R,FACCOUNT,TGASB_34_35,X,NOTHER GOVT GRANTS,NSTATE GRANTS</t>
  </si>
  <si>
    <t>%,V493200</t>
  </si>
  <si>
    <t>Grants-businesses-cash</t>
  </si>
  <si>
    <t>%,V493600</t>
  </si>
  <si>
    <t>Grants-other foundations</t>
  </si>
  <si>
    <t>%,V493700</t>
  </si>
  <si>
    <t>Grants-other organization-cash</t>
  </si>
  <si>
    <t>%,LACTUALS,SYTD,R,FACCOUNT,TGASB_34_35,X,NPRIVATE GRANTS</t>
  </si>
  <si>
    <t>%,LACTUALS,SYTD,R,FACCOUNT,TGASB_34_35,X,NSALES OF AUX/EDUC</t>
  </si>
  <si>
    <t>%,R,FACCOUNT,TGASB_34_35,NPATIENT MED SERV</t>
  </si>
  <si>
    <t>%,LACTUALS,SYTD,R,FACCOUNT,TGASB_34_35,X,NINTEREST NOTES REC,NLOAN FUND DEDUCT</t>
  </si>
  <si>
    <t>%,FACCOUNT,V499100</t>
  </si>
  <si>
    <t xml:space="preserve">   F&amp;A Recover</t>
  </si>
  <si>
    <t xml:space="preserve">   Other</t>
  </si>
  <si>
    <t xml:space="preserve">          Total Operating Revenues</t>
  </si>
  <si>
    <t>Hidden Row Below</t>
  </si>
  <si>
    <t>%,LACTUALS,SYTD,R,FACCOUNT,TGASB_34_35,NOTHER OPERATING REV</t>
  </si>
  <si>
    <t>Other Operating Revenue - Other</t>
  </si>
  <si>
    <t>%,LACTUALS,SYTD</t>
  </si>
  <si>
    <t>%,FACCOUNT,TGASB_34_35,NSALARIES</t>
  </si>
  <si>
    <t>%,FACCOUNT,TGASB_34_35,NSTAFF BENEFITS</t>
  </si>
  <si>
    <t>%,FACCOUNT,TGASB_34_35,NAUX &amp; EDUC ACTIV,NCAPITAL ASSETS,NCAPITAL OFFSET,NOTHER DEPT OPERATING,NPROFESSIONAL &amp; CONSU,NSELF INSURANCE BENE,NSUPPLY_NONCAP ASSET,NUTILITIES</t>
  </si>
  <si>
    <t>ROLLA</t>
  </si>
  <si>
    <t>OPERATING EXPENSES BY OBJECT MATRIX</t>
  </si>
  <si>
    <t>XGASB09R</t>
  </si>
  <si>
    <t>Salary &amp; Wage</t>
  </si>
  <si>
    <t>Depreciation</t>
  </si>
  <si>
    <t>Educational &amp; General  (A)</t>
  </si>
  <si>
    <t/>
  </si>
  <si>
    <t>%,QUGL_CUR_FNDS_OBJECT_INSTR,FFUND_CODE,TGASB_34_35_FUND,NCLEARING_ACCTS_UNR,NOPERATIONS_UNR,NRESTR EXPENDABLE,NSELF_INS_UNR,NSVC_OPER_UNR,NAUXILIARIES_CONT_ED</t>
  </si>
  <si>
    <t xml:space="preserve">    Instruction</t>
  </si>
  <si>
    <t>%,QUGL_CUR_FNDS_OBJECT_RESEARCH,FFUND_CODE,TGASB_34_35_FUND,NCLEARING_ACCTS_UNR,NOPERATIONS_UNR,NRESTR EXPENDABLE,NSELF_INS_UNR,NSVC_OPER_UNR,NAUXILIARIES_CONT_ED</t>
  </si>
  <si>
    <t xml:space="preserve">    Research</t>
  </si>
  <si>
    <t>%,QUGL_CUR_FNDS_OBJECT_PUBLIC,FFUND_CODE,TGASB_34_35_FUND,NCLEARING_ACCTS_UNR,NOPERATIONS_UNR,NRESTR EXPENDABLE,NSELF_INS_UNR,NSVC_OPER_UNR,NAUXILIARIES_CONT_ED</t>
  </si>
  <si>
    <t xml:space="preserve">    Public Service</t>
  </si>
  <si>
    <t>%,QUGL_CUR_FNDS_OBJECT_ACADEMIC,FFUND_CODE,TGASB_34_35_FUND,NCLEARING_ACCTS_UNR,NOPERATIONS_UNR,NRESTR EXPENDABLE,NSELF_INS_UNR,NSVC_OPER_UNR,NAUXILIARIES_CONT_ED</t>
  </si>
  <si>
    <t xml:space="preserve">    Academic Support</t>
  </si>
  <si>
    <t>%,QUGL_CUR_FNDS_OBJECT_STUDENT,FFUND_CODE,TGASB_34_35_FUND,NAUXILIARIES_CONT_ED,NCLEARING_ACCTS_UNR,NCUR_FUNDS_RESTEXP,NOPERATIONS_UNR,NSELF_INS_UNR,NSVC_OPER_UNR</t>
  </si>
  <si>
    <t xml:space="preserve">    Student Services  (B)</t>
  </si>
  <si>
    <t>%,QUGL_CUR_FNDS_OBJECT_INSTRSUP,FFUND_CODE,TGASB_34_35_FUND,NCLEARING_ACCTS_UNR,NOPERATIONS_UNR,NRESTR EXPENDABLE,NSELF_INS_UNR,NSVC_OPER_UNR,NAUXILIARIES_CONT_ED</t>
  </si>
  <si>
    <t xml:space="preserve">    Institutional Support  ( C)</t>
  </si>
  <si>
    <t>%,QUGL_CUR_FNDS_OBJECT_OP_MAINT,FFUND_CODE,TGASB_34_35_FUND,NCLEARING_ACCTS_UNR,NOPERATIONS_UNR,NRESTR EXPENDABLE,NSELF_INS_UNR,NSVC_OPER_UNR,NAUXILIARIES_CONT_ED</t>
  </si>
  <si>
    <t xml:space="preserve">    Operation &amp; Maintenance of Plant</t>
  </si>
  <si>
    <t xml:space="preserve">   </t>
  </si>
  <si>
    <t xml:space="preserve">    Scholarships &amp; Fellowships   (D)</t>
  </si>
  <si>
    <t xml:space="preserve">        Total Educational &amp; General</t>
  </si>
  <si>
    <t>%,QUGL_CUR_FNDS_OBJECT_AUX,CA.POSTED_TOTAL_AMT</t>
  </si>
  <si>
    <t xml:space="preserve">     Auxiliary Enterprises  (E)</t>
  </si>
  <si>
    <t xml:space="preserve">            Total Current Funds Operating Expenses</t>
  </si>
  <si>
    <t>%,FFUND_CODE,TGASB_34_35_FUND,NLOAN_FUNDS_NONEXP,NLOAN_FUNDS_UNR</t>
  </si>
  <si>
    <t>Loan Funds  (F)</t>
  </si>
  <si>
    <t>%,FFUND_CODE,TGASB_34_35_FUND,NENDOW_FUNDS_NONEXP,NENDOW_FUNDS_UNR</t>
  </si>
  <si>
    <t xml:space="preserve">Endowment Funds  (F)  </t>
  </si>
  <si>
    <t>%,FFUND_CODE,TGASB_34_35_FUND,NPLANT_FUNDS_NONEXP,NPLANT_FUNDS_RESTEXP,NPLANT_FUNDS_UNR</t>
  </si>
  <si>
    <t>Plant Funds  (G)</t>
  </si>
  <si>
    <t xml:space="preserve">                Total Operating Expenses - All Funds</t>
  </si>
  <si>
    <t>(A)  Educational and General Expenditures includes all expenditures for the General Operating Fund (0000), the Clearing Fund (0090), Continuing Education (0445, 0450) and the Restricted Current Funds (i.e. Grant and State 
       Appropriations Funds).</t>
  </si>
  <si>
    <t>(B)  Student Services includes all Deptid activity for attributes 5x and 8x.  Therefore, operating expenses related to the University's Financial Aid functions are included in Student Services.</t>
  </si>
  <si>
    <t>(C )  Institutional Support includes all Depid activity for attributes 6x, AGEN, MTRF, NTRF, RET and UNDF.</t>
  </si>
  <si>
    <t>(D)  Scholarships and Fellowships includes expenditures in account range 764000 - 764999, based on criteria established by GASB.  The remaining Financial Aid Expense is recorded net of the related Tuition and Fees.</t>
  </si>
  <si>
    <t>(E)  Auxiliary Enterprises includes activity for attribute AUX, and for all funds in the auxilary range of 0100 - 0440, 0455 - 0699.</t>
  </si>
  <si>
    <t>(F)  Loan and Endowment Fund expenses are included in the category of Student Services on the audited financial statements.</t>
  </si>
  <si>
    <t>(G)  Plant Fund expenses are included in the category of Operation and Maintenance of Plant on the audited financial statements.</t>
  </si>
  <si>
    <t>%,SBAL,R,FACCOUNT,TGASB_34_35,NNET ASSETS</t>
  </si>
  <si>
    <t>%,R,FACCOUNT,TGASB_34_35,NREVENUES</t>
  </si>
  <si>
    <t>%,FACCOUNT,TGASB_34_35,NAUX &amp; EDUC ACTIV,NCAPITAL ASSETS,NCAPITAL OFFSET,NOTHER DEPT OPERATING,NPROFESSIONAL &amp; CONSU,NSALARIES,NSCHOLAR &amp; FELLOW,NSTAFF BENEFITS,NSUPPLY_NONCAP ASSET,NUTILITIES,NDEPR</t>
  </si>
  <si>
    <t>%,R,FACCOUNT,TGASB_34_35,NNON_OP REV_EXP,NTRANSFERS</t>
  </si>
  <si>
    <t>AUXILIARY AND SERVICE OPERATIONS</t>
  </si>
  <si>
    <t>Net Assets
July 1, 2002</t>
  </si>
  <si>
    <t>Revenues</t>
  </si>
  <si>
    <t>Expenses</t>
  </si>
  <si>
    <t>Non-Operating Revenues, Expenditures &amp; Transfers</t>
  </si>
  <si>
    <t>Net Assets
June 30, 2003</t>
  </si>
  <si>
    <t>Auxiliaries:</t>
  </si>
  <si>
    <t>%,V0100</t>
  </si>
  <si>
    <t>Intercoll Athletics Auxiliary</t>
  </si>
  <si>
    <t>%,V0315</t>
  </si>
  <si>
    <t>Housing</t>
  </si>
  <si>
    <t>%,V0330</t>
  </si>
  <si>
    <t>Parking</t>
  </si>
  <si>
    <t>%,V0360</t>
  </si>
  <si>
    <t>Other Student Auxiliaries</t>
  </si>
  <si>
    <t>%,V0470</t>
  </si>
  <si>
    <t>Golf Course</t>
  </si>
  <si>
    <t>%,FFUND_CODE,TGASB_34_35_FUND,X,NAUXILIARIES_BKSTR,NAUXILIARIES_HOUS_DIN,NAUXILIARIES_UNR,NAUXILIARY_PAT_SERV</t>
  </si>
  <si>
    <t xml:space="preserve">      Total Auxiliaries</t>
  </si>
  <si>
    <t>Service Operations:</t>
  </si>
  <si>
    <t xml:space="preserve">      Total Service Operations</t>
  </si>
  <si>
    <t>%,FFUND_CODE,V0315</t>
  </si>
  <si>
    <t>%,FFUND_CODE,V0100</t>
  </si>
  <si>
    <t>%,FFUND_CODE,V0330</t>
  </si>
  <si>
    <t>STATEMENT OF REVENUES, EXPENSES AND CHANGES IN NET ASSETS - FOR SELECT AUXILIARY OPERATIONS</t>
  </si>
  <si>
    <t>Housing System</t>
  </si>
  <si>
    <t>Intercollegiate Athletics</t>
  </si>
  <si>
    <t>%,R,FACCOUNT,TGASB_34_35,X,NSTUDENT FEES,NSTUDENT AID</t>
  </si>
  <si>
    <t xml:space="preserve">    Tuition and Fees</t>
  </si>
  <si>
    <t>%,V420700</t>
  </si>
  <si>
    <t>Taxable Primary-food sales</t>
  </si>
  <si>
    <t>420700</t>
  </si>
  <si>
    <t>%,V421200</t>
  </si>
  <si>
    <t>Taxable Primary-textbook sales</t>
  </si>
  <si>
    <t>421200</t>
  </si>
  <si>
    <t>%,V430150</t>
  </si>
  <si>
    <t>NonTaxable-Display Advertising</t>
  </si>
  <si>
    <t>430150</t>
  </si>
  <si>
    <t>%,V432500</t>
  </si>
  <si>
    <t>Student Health-orthopedic</t>
  </si>
  <si>
    <t>432500</t>
  </si>
  <si>
    <t>%,V432520</t>
  </si>
  <si>
    <t>Over / Short - Revenues</t>
  </si>
  <si>
    <t>432520</t>
  </si>
  <si>
    <t xml:space="preserve">    Sales and Services of Auxiliary and Education Activities</t>
  </si>
  <si>
    <t>%,V493500</t>
  </si>
  <si>
    <t>Grants-other individuals</t>
  </si>
  <si>
    <t>493500</t>
  </si>
  <si>
    <t>%,R,FACCOUNT,TGASB_34_35,X,NOTHER OPERATING REV,NFEDERAL GRANTS,NINTEREST NOTES REC,NLOAN FUND DEDUCT,NOTHER GOVT GRANTS,NPATIENT MED SERV,NPRIVATE GRANTS,NSTATE GRANTS</t>
  </si>
  <si>
    <t xml:space="preserve">    Other Operating Revenues</t>
  </si>
  <si>
    <t xml:space="preserve">         Total Operating Revenues</t>
  </si>
  <si>
    <t xml:space="preserve">    Salaries and Wages</t>
  </si>
  <si>
    <t xml:space="preserve">    Staff Benefits</t>
  </si>
  <si>
    <t>%,FACCOUNT,TGASB_34_35,X,NCOGS</t>
  </si>
  <si>
    <t xml:space="preserve">    Cost of Goods Sold</t>
  </si>
  <si>
    <t>%,FACCOUNT,TGASB_34_35,X,NUTILITIES,NUTILITIES UNIV GENER</t>
  </si>
  <si>
    <t xml:space="preserve">    Utilities</t>
  </si>
  <si>
    <t>%,FACCOUNT,TGASB_34_35,X,NSUPPLY_NONCAP ASSET</t>
  </si>
  <si>
    <t xml:space="preserve">    Supplies and Non Capital Equipment</t>
  </si>
  <si>
    <t>%,FACCOUNT,TGASB_34_35,X,NPROFESSIONAL &amp; CONSU</t>
  </si>
  <si>
    <t xml:space="preserve">    Professional and Consulting Services</t>
  </si>
  <si>
    <t>%,FACCOUNT,TGASB_34_35,X,NOTHER DEPT OPERATING,NDISP OF PLANT ASSETS,NSCHOLAR &amp; FELLOW,NCAPITAL ASSETS,NCAPITAL OFFSET,NDEPR,NINVESTMENT IN PLANT,NSELF INSURANCE BENE</t>
  </si>
  <si>
    <t xml:space="preserve">    Other Departmental Operating Expense</t>
  </si>
  <si>
    <t xml:space="preserve">         Total Operating Expenses</t>
  </si>
  <si>
    <t>Operating Income (Loss) before Other Nonoperating</t>
  </si>
  <si>
    <t xml:space="preserve">    Revenues (Expenses) and Transfers</t>
  </si>
  <si>
    <t>Other Nonoperating Revenues (Expenses) and Transfers</t>
  </si>
  <si>
    <t xml:space="preserve">    Investment and Endowment Income</t>
  </si>
  <si>
    <t>%,V480500</t>
  </si>
  <si>
    <t>Gifts-faculty and staff-cash</t>
  </si>
  <si>
    <t>480500</t>
  </si>
  <si>
    <t>%,V481300</t>
  </si>
  <si>
    <t>Gifts-alumni-cash</t>
  </si>
  <si>
    <t>481300</t>
  </si>
  <si>
    <t>%,R,FACCOUNT,TGASB_34_35,X,NGIFTS</t>
  </si>
  <si>
    <t xml:space="preserve">    Private Gifts</t>
  </si>
  <si>
    <t>%,FACCOUNT,TGASB_34_35,X,NINTEREST CAP DEBT</t>
  </si>
  <si>
    <t xml:space="preserve">    Interest Expense</t>
  </si>
  <si>
    <t>%,R,FACCOUNT,TGASB_34_35,X,NFEDERAL APPROPS,NPAYMENTS TO BENE,NRETIREMENT BENEFITS,NSTATE APPROPS</t>
  </si>
  <si>
    <t xml:space="preserve">    Other Nonoperating Revenues and Expenses</t>
  </si>
  <si>
    <t>%,R,FACCOUNT,TGASB_34_35,X,NTRANSFERS</t>
  </si>
  <si>
    <t xml:space="preserve">    Transfers</t>
  </si>
  <si>
    <t xml:space="preserve">          Net Other Nonoperating Revenues (Expenses)</t>
  </si>
  <si>
    <t xml:space="preserve">             and Transfers</t>
  </si>
  <si>
    <t xml:space="preserve">               Increase (Decrease) in Net Assets</t>
  </si>
  <si>
    <t>%,SBEGBAL,R,FACCOUNT,V300000</t>
  </si>
  <si>
    <t>%,R,FACCOUNT,TGASB_34_35,NFEDERAL GRANTS,NGIFTS,NOTHER GOVT GRANTS,NPRIVATE GRANTS,NSTATE GRANTS</t>
  </si>
  <si>
    <t>%,R,FACCOUNT,TGASB_34_35,NINTEREST NOTES REC,NLOAN FUND DEDUCT</t>
  </si>
  <si>
    <t>%,R,FACCOUNT,TGASB_34_35,NINVEST INC ENDOW,NINVESTMENT INCOME,NOTHER OPERATING REV</t>
  </si>
  <si>
    <t>%,FACCOUNT,TGASB_34_35,NAUX &amp; EDUC ACTIV,NDEPRECIATION,NOTHER DEPT OPERATING,NPROFESSIONAL &amp; CONSU,NSALARIES,NSTAFF BENEFITS,NSUPPLY_NONCAP ASSET,NUTILITIES,NSCHOLAR &amp; FELLOW,NSELF INSURANCE BENE</t>
  </si>
  <si>
    <t>%,R,FACCOUNT,TGASB_34_35,NMANDATORY TRFS,NNON MANDATORY TRFS</t>
  </si>
  <si>
    <t>LOAN FUNDS</t>
  </si>
  <si>
    <t>XGASB13R</t>
  </si>
  <si>
    <t>Balance
July 1, 2002</t>
  </si>
  <si>
    <t>Gifts, Grants
&amp; Contracts</t>
  </si>
  <si>
    <t>Income from
Student Loans</t>
  </si>
  <si>
    <t>Investments &amp;
Other Income</t>
  </si>
  <si>
    <t>Deductions</t>
  </si>
  <si>
    <t>Transfers
In (Out)</t>
  </si>
  <si>
    <t>Balance
June 30, 2003</t>
  </si>
  <si>
    <t>RESTRICTED</t>
  </si>
  <si>
    <t>%,VR6001</t>
  </si>
  <si>
    <t>PERKINS LOAN(FEDERAL</t>
  </si>
  <si>
    <t>%,VR6002</t>
  </si>
  <si>
    <t>ICL(FEDERAL)</t>
  </si>
  <si>
    <t>%,VR6003</t>
  </si>
  <si>
    <t>ALLOW DBTFL LOAN-FED</t>
  </si>
  <si>
    <t>%,VR6006</t>
  </si>
  <si>
    <t>ALUMNI STUDENT LOAN</t>
  </si>
  <si>
    <t>%,VR6008</t>
  </si>
  <si>
    <t>A S M E LOAN FUND</t>
  </si>
  <si>
    <t>%,VR6009</t>
  </si>
  <si>
    <t>R A ARMSTRONG LOAN</t>
  </si>
  <si>
    <t>%,VR6010</t>
  </si>
  <si>
    <t>J B ARTHUR LOAN</t>
  </si>
  <si>
    <t>%,VR6011</t>
  </si>
  <si>
    <t>C S BARNARD LOAN</t>
  </si>
  <si>
    <t>%,VR6012</t>
  </si>
  <si>
    <t>EUNICE BEIMDIEK LN</t>
  </si>
  <si>
    <t>%,VR6013</t>
  </si>
  <si>
    <t>BERUTT MEM LOAN</t>
  </si>
  <si>
    <t>%,VR6014</t>
  </si>
  <si>
    <t>JACK BOBBITT LOAN FD</t>
  </si>
  <si>
    <t>%,VR6015</t>
  </si>
  <si>
    <t>BOYD MEM LOAN</t>
  </si>
  <si>
    <t>%,VR6016</t>
  </si>
  <si>
    <t>BOYD/WATTS LOAN</t>
  </si>
  <si>
    <t>%,VR6018</t>
  </si>
  <si>
    <t>HUGH AND FLO BRYANT</t>
  </si>
  <si>
    <t>%,VR6021</t>
  </si>
  <si>
    <t>EBEN R CRUM LOAN</t>
  </si>
  <si>
    <t>%,VR6023</t>
  </si>
  <si>
    <t>PB &amp; JJ DOYLE LN FD</t>
  </si>
  <si>
    <t>%,VR6024</t>
  </si>
  <si>
    <t>ELECT ENG LOAN FD</t>
  </si>
  <si>
    <t>%,VR6026</t>
  </si>
  <si>
    <t>H Q FULLER SCH-LN FD</t>
  </si>
  <si>
    <t>%,VR6027</t>
  </si>
  <si>
    <t>HARTVIGSEN ESTATE FD</t>
  </si>
  <si>
    <t>%,VR6030</t>
  </si>
  <si>
    <t>GOLD LOAN FUND</t>
  </si>
  <si>
    <t>%,VR6031</t>
  </si>
  <si>
    <t>JOHN P HARMON LOAN</t>
  </si>
  <si>
    <t>%,VR6033</t>
  </si>
  <si>
    <t>HASSELMANN LOAN FUND</t>
  </si>
  <si>
    <t>%,VR6036</t>
  </si>
  <si>
    <t>JACKLING LOAN FUND</t>
  </si>
  <si>
    <t>%,VR6038</t>
  </si>
  <si>
    <t>MCBRIDE LOAN/SCHP</t>
  </si>
  <si>
    <t>%,VR6039</t>
  </si>
  <si>
    <t>"M" CLUB LOAN FUND</t>
  </si>
  <si>
    <t>%,VR6042</t>
  </si>
  <si>
    <t>STONE SCHP/LOAN</t>
  </si>
  <si>
    <t>%,VR6044</t>
  </si>
  <si>
    <t>H L PRANGE LOAN</t>
  </si>
  <si>
    <t>%,VR6046</t>
  </si>
  <si>
    <t>RHOADES 32 LOAN FD</t>
  </si>
  <si>
    <t>%,VR6049</t>
  </si>
  <si>
    <t>ROLLA ROTARY CLUB LN</t>
  </si>
  <si>
    <t>%,VR6050</t>
  </si>
  <si>
    <t>D R SCHOOLER MEM LN</t>
  </si>
  <si>
    <t>%,VR6051</t>
  </si>
  <si>
    <t>W T SCHRENK LOAN</t>
  </si>
  <si>
    <t>%,VR6052</t>
  </si>
  <si>
    <t>O M SCOTT LOAN</t>
  </si>
  <si>
    <t>%,VR6053</t>
  </si>
  <si>
    <t>JOHN R STUBBINS LOAN</t>
  </si>
  <si>
    <t>%,VR6054</t>
  </si>
  <si>
    <t>TRAGITT MEM LOAN</t>
  </si>
  <si>
    <t>%,VR6055</t>
  </si>
  <si>
    <t>F E TOWNSEND LOAN</t>
  </si>
  <si>
    <t>%,VR6056</t>
  </si>
  <si>
    <t>UNITED STUDENT AID</t>
  </si>
  <si>
    <t>%,VR6058</t>
  </si>
  <si>
    <t>E W WAGGONER LOAN</t>
  </si>
  <si>
    <t>%,VR6059</t>
  </si>
  <si>
    <t>WESTERN ELECTRIC LN</t>
  </si>
  <si>
    <t>%,VR6061</t>
  </si>
  <si>
    <t>WOMEN'S AUXILIARY LN</t>
  </si>
  <si>
    <t>%,VR6062</t>
  </si>
  <si>
    <t>H E ZOLLER ST N FD</t>
  </si>
  <si>
    <t>%,VR6065</t>
  </si>
  <si>
    <t>ALLOW DBFL NOT NF RE</t>
  </si>
  <si>
    <t>%,VR6066</t>
  </si>
  <si>
    <t>IVA BASORE LOAN</t>
  </si>
  <si>
    <t>%,VR6067</t>
  </si>
  <si>
    <t>Met Engr Alumni Ln</t>
  </si>
  <si>
    <t>%,VR6068</t>
  </si>
  <si>
    <t>CHRISTIAN LOAN FUND</t>
  </si>
  <si>
    <t>%,VR6069</t>
  </si>
  <si>
    <t>FORGIVENESS LOAN</t>
  </si>
  <si>
    <t>%,FPROGRAM_CODE,TPROGRAM,X,NR_LOANPGM,NA_LOANPGM,NK_LOANPGM,NC_LOANPGM,NE_LOANPGM,NS_LOANPGM,NU_LOANPGM,FFUND_CODE,TGASB_34_35_FUND,NLOAN_FUNDS_NONEXP</t>
  </si>
  <si>
    <t>TOTAL RESTRICTED</t>
  </si>
  <si>
    <t>UNRESTRICTED</t>
  </si>
  <si>
    <t>%,VR6057</t>
  </si>
  <si>
    <t>UMR COMMEMORATIVE LN</t>
  </si>
  <si>
    <t>%,VR6063</t>
  </si>
  <si>
    <t>LOAN PAYTS SUSPENSE</t>
  </si>
  <si>
    <t>%,VR6064</t>
  </si>
  <si>
    <t>ALLOW DBFL NOT UNRES</t>
  </si>
  <si>
    <t>%,FPROGRAM_CODE,TPROGRAM,X,NR_LOANPGM,NA_LOANPGM,NC_LOANPGM,NK_LOANPGM,NS_LOANPGM,NU_LOANPGM,FFUND_CODE,TGASB_34_35_FUND,NUNRESTRICTED</t>
  </si>
  <si>
    <t>TOTAL UNRESTRICTED</t>
  </si>
  <si>
    <t xml:space="preserve">         TOTAL LOAN FUNDS</t>
  </si>
  <si>
    <t xml:space="preserve">        TOTAL LOAN FUNDS</t>
  </si>
  <si>
    <t>%,R,FACCOUNT,TGASB_34_35,NGIFTS,NOTHER OPERATING REV</t>
  </si>
  <si>
    <t>%,R,FACCOUNT,TGASB_34_35,NINVESTMENT INCOME,NINVEST INC ENDOW</t>
  </si>
  <si>
    <t>%,R,FACCOUNT,TGASB_34_35,NREALIZED GAIN(LOSS),NUNREALIZED GAIN(LOSS</t>
  </si>
  <si>
    <t>%,FACCOUNT,TGASB_34_35,NAUX &amp; EDUC ACTIV,NDEPRECIATION,NLOAN FUND DEDUCT,NOTHER DEPT OPERATING,NPROFESSIONAL &amp; CONSU,NSALARIES,NSTAFF BENEFITS,NSUPPLY_NONCAP ASSET,NUTILITIES,NPAYMENTS TO BENE</t>
  </si>
  <si>
    <t>%,R,FACCOUNT,TGASB_34_35,NTRANSFERS</t>
  </si>
  <si>
    <t>ENDOWMENT AND SIMILAR FUNDS</t>
  </si>
  <si>
    <t>XGASB14R</t>
  </si>
  <si>
    <t>Gifts and
Other
Additions</t>
  </si>
  <si>
    <t>Income (Loss)
added to
Principal</t>
  </si>
  <si>
    <t>Gain (Loss)
on Sale of
Securities</t>
  </si>
  <si>
    <t>ENDOWMENT FUNDS</t>
  </si>
  <si>
    <t>INCOME RESTRICTED -</t>
  </si>
  <si>
    <t>%,VR0000</t>
  </si>
  <si>
    <t>ABBETT SCHP</t>
  </si>
  <si>
    <t>%,VR0003</t>
  </si>
  <si>
    <t>AEROSPACE ENG SCHP</t>
  </si>
  <si>
    <t>%,VR0005</t>
  </si>
  <si>
    <t>ALL AMER SWIM SCHP</t>
  </si>
  <si>
    <t>%,VR0006</t>
  </si>
  <si>
    <t>ALLIED SIGNAL FUND</t>
  </si>
  <si>
    <t>%,VR0007</t>
  </si>
  <si>
    <t>ALUMNI-FAC-FRIENDS</t>
  </si>
  <si>
    <t>%,VR0008</t>
  </si>
  <si>
    <t>MCCRAE-ANDERSON-ROTH</t>
  </si>
  <si>
    <t>%,VR0010</t>
  </si>
  <si>
    <t>J B ARTHUR SCHP</t>
  </si>
  <si>
    <t>%,VR0011</t>
  </si>
  <si>
    <t>ASARCO FDN SCHP</t>
  </si>
  <si>
    <t>%,VR0012</t>
  </si>
  <si>
    <t>AT&amp;T MINORITY SCH</t>
  </si>
  <si>
    <t>%,VR0013</t>
  </si>
  <si>
    <t>R L BANKS END SCHP</t>
  </si>
  <si>
    <t>%,VR0014</t>
  </si>
  <si>
    <t>BALEY SCHOLARS END</t>
  </si>
  <si>
    <t>%,VR0015</t>
  </si>
  <si>
    <t>BARRETT MEM SCHP</t>
  </si>
  <si>
    <t>%,VR0016</t>
  </si>
  <si>
    <t>BASLER SCHP FD</t>
  </si>
  <si>
    <t>%,VR0017</t>
  </si>
  <si>
    <t>BIRBECK END SCHOL</t>
  </si>
  <si>
    <t>%,VR0018</t>
  </si>
  <si>
    <t>BELLIS SCHOLARSHIP</t>
  </si>
  <si>
    <t>%,VR0020</t>
  </si>
  <si>
    <t>BODINE MEM SCHP</t>
  </si>
  <si>
    <t>%,VR0021</t>
  </si>
  <si>
    <t>BOSCH END SCHP</t>
  </si>
  <si>
    <t>%,VR0022</t>
  </si>
  <si>
    <t>BISHOP SCHOLARSHIP</t>
  </si>
  <si>
    <t>%,VR0025</t>
  </si>
  <si>
    <t>BOYD/WATTS SCHP</t>
  </si>
  <si>
    <t>%,VR0026</t>
  </si>
  <si>
    <t>W R BROADDUS SCHP</t>
  </si>
  <si>
    <t>%,VR0027</t>
  </si>
  <si>
    <t>BUDACK SCHP ENGR</t>
  </si>
  <si>
    <t>%,VR0030</t>
  </si>
  <si>
    <t>N LES CLARK END SCHP</t>
  </si>
  <si>
    <t>%,VR0033</t>
  </si>
  <si>
    <t>CASTLEMAN MEM SCHP</t>
  </si>
  <si>
    <t>%,VR0034</t>
  </si>
  <si>
    <t>CERAMIC ENG END SCH</t>
  </si>
  <si>
    <t>%,VR0035</t>
  </si>
  <si>
    <t>CHRISTIAN ACH AWD-CE</t>
  </si>
  <si>
    <t>%,VR0036</t>
  </si>
  <si>
    <t>CHUBB FELLOWSHIP</t>
  </si>
  <si>
    <t>%,VR0037</t>
  </si>
  <si>
    <t>CHAO SCHP/FELLOWSHIP</t>
  </si>
  <si>
    <t>%,VR0039</t>
  </si>
  <si>
    <t>BOOTS CLAYTON SCHOL</t>
  </si>
  <si>
    <t>%,VR0040</t>
  </si>
  <si>
    <t>CLAIR FELLOWSHIP</t>
  </si>
  <si>
    <t>%,VR0041</t>
  </si>
  <si>
    <t>CLEMENT &amp; CUNNINGHAM</t>
  </si>
  <si>
    <t>%,VR0042</t>
  </si>
  <si>
    <t>ANDY &amp; TONI COCHRAN</t>
  </si>
  <si>
    <t>%,VR0043</t>
  </si>
  <si>
    <t>COLE END SCHP</t>
  </si>
  <si>
    <t>%,VR0046</t>
  </si>
  <si>
    <t>I R COOK MEM SCHP</t>
  </si>
  <si>
    <t>%,VR0047</t>
  </si>
  <si>
    <t>COOKSEY MEM AWD</t>
  </si>
  <si>
    <t>%,VR0048</t>
  </si>
  <si>
    <t>J ROBERT COOK SCHP</t>
  </si>
  <si>
    <t>%,VR0049</t>
  </si>
  <si>
    <t>R L COOPER SCHP</t>
  </si>
  <si>
    <t>%,VR0050</t>
  </si>
  <si>
    <t>COTERIE SCHP</t>
  </si>
  <si>
    <t>%,VR0051</t>
  </si>
  <si>
    <t>COGHILL ENDOW SCHP</t>
  </si>
  <si>
    <t>%,VR0052</t>
  </si>
  <si>
    <t>D G CRECELIUS SCHP</t>
  </si>
  <si>
    <t>%,VR0053</t>
  </si>
  <si>
    <t>CROSS COUNTRY ED SCH</t>
  </si>
  <si>
    <t>%,VR0054</t>
  </si>
  <si>
    <t>JOHN DAILY END SCHP</t>
  </si>
  <si>
    <t>%,VR0055</t>
  </si>
  <si>
    <t>F H DEARING ED SCH</t>
  </si>
  <si>
    <t>%,VR0056</t>
  </si>
  <si>
    <t>F E DENNIE MEM SCH</t>
  </si>
  <si>
    <t>%,VR0058</t>
  </si>
  <si>
    <t>DRESSER END SCHP</t>
  </si>
  <si>
    <t>%,VR0059</t>
  </si>
  <si>
    <t>EASLEY SCHOLARSHIP</t>
  </si>
  <si>
    <t>%,VR0060</t>
  </si>
  <si>
    <t>ECK ENDOWED SCHP</t>
  </si>
  <si>
    <t>%,VR0061</t>
  </si>
  <si>
    <t>ECKHOFF ENDOWED SCHP</t>
  </si>
  <si>
    <t>%,VR0062</t>
  </si>
  <si>
    <t>ECONOMICS ALUM SCHP</t>
  </si>
  <si>
    <t>%,VR0063</t>
  </si>
  <si>
    <t>EDWARDS SCH</t>
  </si>
  <si>
    <t>%,VR0064</t>
  </si>
  <si>
    <t>F S ELFRED SCHP</t>
  </si>
  <si>
    <t>%,VR0065</t>
  </si>
  <si>
    <t>END SCHP FOR MIN ENG</t>
  </si>
  <si>
    <t>%,VR0066</t>
  </si>
  <si>
    <t>EMANUEL MEM SCHP</t>
  </si>
  <si>
    <t>%,VR0067</t>
  </si>
  <si>
    <t>ENGLISH SCHP</t>
  </si>
  <si>
    <t>%,VR0068</t>
  </si>
  <si>
    <t>EPPELSHEIMER SCHP</t>
  </si>
  <si>
    <t>%,VR0069</t>
  </si>
  <si>
    <t>FASER END SCHP</t>
  </si>
  <si>
    <t>%,VR0070</t>
  </si>
  <si>
    <t>THOMAS FAUCETT SCH</t>
  </si>
  <si>
    <t>%,VR0071</t>
  </si>
  <si>
    <t>FCR END RES FELLOW</t>
  </si>
  <si>
    <t>%,VR0072</t>
  </si>
  <si>
    <t>FCR UNDERGRAD RES FE</t>
  </si>
  <si>
    <t>%,VR0073</t>
  </si>
  <si>
    <t>S FEDER MEM SCHP</t>
  </si>
  <si>
    <t>%,VR0074</t>
  </si>
  <si>
    <t>FINDLEY SCHP</t>
  </si>
  <si>
    <t>%,VR0075</t>
  </si>
  <si>
    <t>FINLEY FELLOWSHIP CM</t>
  </si>
  <si>
    <t>%,VR0076</t>
  </si>
  <si>
    <t>FINLEY MINORITY SCHP</t>
  </si>
  <si>
    <t>%,VR0077</t>
  </si>
  <si>
    <t>FINLEY SCHP ELEC ENG</t>
  </si>
  <si>
    <t>%,VR0078</t>
  </si>
  <si>
    <t>J L FLEBBE MEM SCHP</t>
  </si>
  <si>
    <t>%,VR0079</t>
  </si>
  <si>
    <t>FORD/EEOC SCHP</t>
  </si>
  <si>
    <t>%,VR0081</t>
  </si>
  <si>
    <t>FREEMAN END SCHP</t>
  </si>
  <si>
    <t>%,VR0082</t>
  </si>
  <si>
    <t>%,VR0083</t>
  </si>
  <si>
    <t>FULTON SCH A &amp; S</t>
  </si>
  <si>
    <t>%,VR0084</t>
  </si>
  <si>
    <t>GEO ENG ENV SCHP</t>
  </si>
  <si>
    <t>%,VR0086</t>
  </si>
  <si>
    <t>GJELSTEEN END SCHP</t>
  </si>
  <si>
    <t>%,VR0087</t>
  </si>
  <si>
    <t>GIESEKE MEM SCHP</t>
  </si>
  <si>
    <t>%,VR0088</t>
  </si>
  <si>
    <t>A F GOLICK AWD METAL</t>
  </si>
  <si>
    <t>%,VR0089</t>
  </si>
  <si>
    <t>GRAHAM SCHOLARSHIP</t>
  </si>
  <si>
    <t>%,VR0090</t>
  </si>
  <si>
    <t>H H GRICE SCH FUND</t>
  </si>
  <si>
    <t>%,VR0091</t>
  </si>
  <si>
    <t>GRIESENAUER SCHP</t>
  </si>
  <si>
    <t>%,VR0092</t>
  </si>
  <si>
    <t>GRIMM EE SCHP</t>
  </si>
  <si>
    <t>%,VR0093</t>
  </si>
  <si>
    <t>C J GRIMM SCHP</t>
  </si>
  <si>
    <t>%,VR0094</t>
  </si>
  <si>
    <t>GUNTHER END SCHOL</t>
  </si>
  <si>
    <t>%,VR0096</t>
  </si>
  <si>
    <t>HAMBLEN COMPUTER SCH</t>
  </si>
  <si>
    <t>%,VR0098</t>
  </si>
  <si>
    <t>HEILBRUNN SCHP</t>
  </si>
  <si>
    <t>%,VR0099</t>
  </si>
  <si>
    <t>ALBERT HAPPY SCHP</t>
  </si>
  <si>
    <t>%,VR0100</t>
  </si>
  <si>
    <t>HENDERSON ENDOWED</t>
  </si>
  <si>
    <t>%,VR0101</t>
  </si>
  <si>
    <t>HELWIG ENDOWED SCHP</t>
  </si>
  <si>
    <t>%,VR0103</t>
  </si>
  <si>
    <t>HERRMAN PERF ARTS AW</t>
  </si>
  <si>
    <t>%,VR0105</t>
  </si>
  <si>
    <t>HEIM SCHP FUND</t>
  </si>
  <si>
    <t>%,VR0106</t>
  </si>
  <si>
    <t>PAT HELL END SCHP</t>
  </si>
  <si>
    <t>%,VR0107</t>
  </si>
  <si>
    <t>HIGHFILL ENDOW SCHP</t>
  </si>
  <si>
    <t>%,VR0109</t>
  </si>
  <si>
    <t>HOPPOCK ATHLETIC SCH</t>
  </si>
  <si>
    <t>%,VR0110</t>
  </si>
  <si>
    <t>HORNER &amp; SHIFRIN SCH</t>
  </si>
  <si>
    <t>%,VR0111</t>
  </si>
  <si>
    <t>HOWERTON SCHP</t>
  </si>
  <si>
    <t>%,VR0112</t>
  </si>
  <si>
    <t>JENKS ENDOWED SCHP</t>
  </si>
  <si>
    <t>%,VR0113</t>
  </si>
  <si>
    <t>ROBERT JENKINS SCHP</t>
  </si>
  <si>
    <t>%,VR0114</t>
  </si>
  <si>
    <t>JOHNS ENDOWED SCHP</t>
  </si>
  <si>
    <t>%,VR0116</t>
  </si>
  <si>
    <t>JAMES JOHNSON SCHP</t>
  </si>
  <si>
    <t>%,VR0117</t>
  </si>
  <si>
    <t>KRUEGER ATH SCHP</t>
  </si>
  <si>
    <t>%,VR0118</t>
  </si>
  <si>
    <t>JAMIESON ENDOW SCHP</t>
  </si>
  <si>
    <t>%,VR0119</t>
  </si>
  <si>
    <t>JONES ENDOWED PROF</t>
  </si>
  <si>
    <t>%,VR0120</t>
  </si>
  <si>
    <t>KAISER SCH-MECH ENGR</t>
  </si>
  <si>
    <t>%,VR0121</t>
  </si>
  <si>
    <t>HIGHFILL SCHP</t>
  </si>
  <si>
    <t>%,VR0122</t>
  </si>
  <si>
    <t>M J KELLY SCHP</t>
  </si>
  <si>
    <t>%,VR0123</t>
  </si>
  <si>
    <t>KITCHEN ATHLETIC SHP</t>
  </si>
  <si>
    <t>%,VR0124</t>
  </si>
  <si>
    <t>MARTIN LUTHER KING</t>
  </si>
  <si>
    <t>%,VR0125</t>
  </si>
  <si>
    <t>KRAUS MEM SCHP</t>
  </si>
  <si>
    <t>%,VR0126</t>
  </si>
  <si>
    <t>HARLEY LADD SCHP</t>
  </si>
  <si>
    <t>%,VR0127</t>
  </si>
  <si>
    <t>LANG FAMILY SCHP</t>
  </si>
  <si>
    <t>%,VR0128</t>
  </si>
  <si>
    <t>LARKIN MEMORIAL SCH</t>
  </si>
  <si>
    <t>%,VR0129</t>
  </si>
  <si>
    <t>LASKO ENDOWED SCHP</t>
  </si>
  <si>
    <t>%,VR0130</t>
  </si>
  <si>
    <t>M B LAYNE SCHP</t>
  </si>
  <si>
    <t>%,VR0131</t>
  </si>
  <si>
    <t>LEAVER ENDOWED SCHP</t>
  </si>
  <si>
    <t>%,VR0132</t>
  </si>
  <si>
    <t>LOVETT EE SCHP</t>
  </si>
  <si>
    <t>%,VR0133</t>
  </si>
  <si>
    <t>F &amp; J LYONS END SCHP</t>
  </si>
  <si>
    <t>%,VR0134</t>
  </si>
  <si>
    <t>F M MACKLIN MEM FD</t>
  </si>
  <si>
    <t>%,VR0135</t>
  </si>
  <si>
    <t>Scholarshp &amp; Fellowshp Csh Pmt</t>
  </si>
  <si>
    <t>764000</t>
  </si>
  <si>
    <t>%,FACCOUNT,TGASB_34_35,X,NSCHOLAR &amp; FELLOW</t>
  </si>
  <si>
    <t>%,V501000</t>
  </si>
  <si>
    <t>Equipment assets offset</t>
  </si>
  <si>
    <t>501000</t>
  </si>
  <si>
    <t>%,V502000</t>
  </si>
  <si>
    <t>Building, Infra, CIP offset</t>
  </si>
  <si>
    <t>502000</t>
  </si>
  <si>
    <t>%,V503000</t>
  </si>
  <si>
    <t>Land offset</t>
  </si>
  <si>
    <t>503000</t>
  </si>
  <si>
    <t>%,V504000</t>
  </si>
  <si>
    <t>Library Books offset</t>
  </si>
  <si>
    <t>504000</t>
  </si>
  <si>
    <t>%,V505500</t>
  </si>
  <si>
    <t>Artwork offset</t>
  </si>
  <si>
    <t>505500</t>
  </si>
  <si>
    <t>%,V770000</t>
  </si>
  <si>
    <t>Equipment &gt; $5,000</t>
  </si>
  <si>
    <t>770000</t>
  </si>
  <si>
    <t>%,V777100</t>
  </si>
  <si>
    <t>Computers - Capital</t>
  </si>
  <si>
    <t>777100</t>
  </si>
  <si>
    <t>%,V777400</t>
  </si>
  <si>
    <t>Other Equipment - Capital</t>
  </si>
  <si>
    <t>777400</t>
  </si>
  <si>
    <t>%,V777600</t>
  </si>
  <si>
    <t>Laboratory - Capital</t>
  </si>
  <si>
    <t>777600</t>
  </si>
  <si>
    <t>%,V777700</t>
  </si>
  <si>
    <t>Furniture - Capital</t>
  </si>
  <si>
    <t>777700</t>
  </si>
  <si>
    <t>%,V777800</t>
  </si>
  <si>
    <t>Vehicles - Capital</t>
  </si>
  <si>
    <t>777800</t>
  </si>
  <si>
    <t>%,V777900</t>
  </si>
  <si>
    <t>Field &amp; facilities equip - Cap</t>
  </si>
  <si>
    <t>777900</t>
  </si>
  <si>
    <t>%,V778000</t>
  </si>
  <si>
    <t>Equipment M &amp; R Capital</t>
  </si>
  <si>
    <t>778000</t>
  </si>
  <si>
    <t>%,V788100</t>
  </si>
  <si>
    <t>Library Acquisition-Capital</t>
  </si>
  <si>
    <t>788100</t>
  </si>
  <si>
    <t>%,V790001</t>
  </si>
  <si>
    <t>Facilities &amp; capital imprvmnts</t>
  </si>
  <si>
    <t>790001</t>
  </si>
  <si>
    <t>%,V793000</t>
  </si>
  <si>
    <t>Landscape/Grounds capital</t>
  </si>
  <si>
    <t>793000</t>
  </si>
  <si>
    <t>%,V796500</t>
  </si>
  <si>
    <t>Bldg reno/rehab capital</t>
  </si>
  <si>
    <t>796500</t>
  </si>
  <si>
    <t>%,V797000</t>
  </si>
  <si>
    <t>Bldg repair - capital</t>
  </si>
  <si>
    <t>797000</t>
  </si>
  <si>
    <t>%,V798000</t>
  </si>
  <si>
    <t>Utility dist-capital</t>
  </si>
  <si>
    <t>798000</t>
  </si>
  <si>
    <t>%,V798500</t>
  </si>
  <si>
    <t>798500</t>
  </si>
  <si>
    <t>%,V799000</t>
  </si>
  <si>
    <t>New construction proj-building</t>
  </si>
  <si>
    <t>799000</t>
  </si>
  <si>
    <t>%,V799500</t>
  </si>
  <si>
    <t>Other capital improvements</t>
  </si>
  <si>
    <t>799500</t>
  </si>
  <si>
    <t>%,V799600</t>
  </si>
  <si>
    <t>Artwork &amp; Museum Objects &gt;5000</t>
  </si>
  <si>
    <t>799600</t>
  </si>
  <si>
    <t>%,FACCOUNT,TGASB_34_35,X,NCAPITAL ASSETS,NCAPITAL OFFSET</t>
  </si>
  <si>
    <t>Capital Expense</t>
  </si>
  <si>
    <t>%,V821000</t>
  </si>
  <si>
    <t>Building depreciation</t>
  </si>
  <si>
    <t>821000</t>
  </si>
  <si>
    <t>%,V822000</t>
  </si>
  <si>
    <t>Equipment depreciation</t>
  </si>
  <si>
    <t>822000</t>
  </si>
  <si>
    <t>%,V822500</t>
  </si>
  <si>
    <t>Infrastructure depreciation</t>
  </si>
  <si>
    <t>822500</t>
  </si>
  <si>
    <t>%,FACCOUNT,TGASB_34_35,X,NDEPR</t>
  </si>
  <si>
    <t xml:space="preserve">Operating Income (Loss) before State Appropriations </t>
  </si>
  <si>
    <t xml:space="preserve">   and Nonoperating Revenues (Expenses) and Transfers</t>
  </si>
  <si>
    <t xml:space="preserve">Operating Income (Loss) after State Appropriations, </t>
  </si>
  <si>
    <t xml:space="preserve">   before Nonoperating Revenues (Expenses) and Transfers</t>
  </si>
  <si>
    <t>%,V410100</t>
  </si>
  <si>
    <t>Federal Coop Extension approp</t>
  </si>
  <si>
    <t>410100</t>
  </si>
  <si>
    <t>%,R,FACCOUNT,TGASB_34_35,X,NFEDERAL APPROPS</t>
  </si>
  <si>
    <t>%,V470000</t>
  </si>
  <si>
    <t>Endowment income</t>
  </si>
  <si>
    <t>470000</t>
  </si>
  <si>
    <t>%,V470100</t>
  </si>
  <si>
    <t>Endowment income-balanced pool</t>
  </si>
  <si>
    <t>470100</t>
  </si>
  <si>
    <t>%,V470200</t>
  </si>
  <si>
    <t>Endowment income - fixed pool</t>
  </si>
  <si>
    <t>470200</t>
  </si>
  <si>
    <t>%,V470300</t>
  </si>
  <si>
    <t>Endowment income -annual distr</t>
  </si>
  <si>
    <t>470300</t>
  </si>
  <si>
    <t>%,V470400</t>
  </si>
  <si>
    <t>Endowment income -state match</t>
  </si>
  <si>
    <t>470400</t>
  </si>
  <si>
    <t>%,V470500</t>
  </si>
  <si>
    <t>Endowment income -sep invested</t>
  </si>
  <si>
    <t>470500</t>
  </si>
  <si>
    <t>%,V470600</t>
  </si>
  <si>
    <t>Endow Income-Spec Instructions</t>
  </si>
  <si>
    <t>470600</t>
  </si>
  <si>
    <t>%,V470700</t>
  </si>
  <si>
    <t>Endow Income-Pooled Income Fnd</t>
  </si>
  <si>
    <t>470700</t>
  </si>
  <si>
    <t>%,V475000</t>
  </si>
  <si>
    <t>Investment income</t>
  </si>
  <si>
    <t>475000</t>
  </si>
  <si>
    <t>%,V475400</t>
  </si>
  <si>
    <t>Investment inc-mineral rights</t>
  </si>
  <si>
    <t>475400</t>
  </si>
  <si>
    <t>%,V475600</t>
  </si>
  <si>
    <t>Real gain(loss)-sale of invest</t>
  </si>
  <si>
    <t>475600</t>
  </si>
  <si>
    <t>%,V475700</t>
  </si>
  <si>
    <t>Unrealized gain(loss)</t>
  </si>
  <si>
    <t>475700</t>
  </si>
  <si>
    <t>%,R,FACCOUNT,TGASB_34_35,X,NINVEST &amp; ENDOW INC</t>
  </si>
  <si>
    <t>Investment and Endowment Income</t>
  </si>
  <si>
    <t>%,V506000</t>
  </si>
  <si>
    <t>Retire of Indebtedness</t>
  </si>
  <si>
    <t>506000</t>
  </si>
  <si>
    <t>%,V900000</t>
  </si>
  <si>
    <t>Debt service - principal</t>
  </si>
  <si>
    <t>900000</t>
  </si>
  <si>
    <t>%,V901000</t>
  </si>
  <si>
    <t>Debt service - interest</t>
  </si>
  <si>
    <t>901000</t>
  </si>
  <si>
    <t>%,V901002</t>
  </si>
  <si>
    <t>Amortized Discount</t>
  </si>
  <si>
    <t>901002</t>
  </si>
  <si>
    <t>%,V901003</t>
  </si>
  <si>
    <t>Amortized Issue Costs</t>
  </si>
  <si>
    <t>901003</t>
  </si>
  <si>
    <t>%,R,FACCOUNT,TGASB_34_35,X,NINTEREST CAP DEBT</t>
  </si>
  <si>
    <t>%,R,FACCOUNT,TGASB_34_35,X,NRETIREMENT BENEFITS</t>
  </si>
  <si>
    <t>Retirement Benefits, Net of University Contribution</t>
  </si>
  <si>
    <t>%,V930000</t>
  </si>
  <si>
    <t>Payments to beneficiaries</t>
  </si>
  <si>
    <t>930000</t>
  </si>
  <si>
    <t>%,R,FACCOUNT,TGASB_34_35,X,NPAYMENTS TO BENE</t>
  </si>
  <si>
    <t>Payments to Beneficiaries</t>
  </si>
  <si>
    <t xml:space="preserve">    Net Nonoperating Revenues (Expenses) before </t>
  </si>
  <si>
    <t xml:space="preserve">    Income (Loss) Before Capital and Endowment Additions and Transfers</t>
  </si>
  <si>
    <t>%,V390000</t>
  </si>
  <si>
    <t>Mandatory Transfers In</t>
  </si>
  <si>
    <t>390000</t>
  </si>
  <si>
    <t>%,V390100</t>
  </si>
  <si>
    <t>Mandatory Trfs In-DRT</t>
  </si>
  <si>
    <t>390100</t>
  </si>
  <si>
    <t>%,V390300</t>
  </si>
  <si>
    <t>Mandatory Trf In -Other</t>
  </si>
  <si>
    <t>390300</t>
  </si>
  <si>
    <t>%,V860001</t>
  </si>
  <si>
    <t>Mandatory Trfs Out</t>
  </si>
  <si>
    <t>860001</t>
  </si>
  <si>
    <t>%,V861100</t>
  </si>
  <si>
    <t>Mand Trf Out - Debt Retirement</t>
  </si>
  <si>
    <t>861100</t>
  </si>
  <si>
    <t>%,V861300</t>
  </si>
  <si>
    <t>Mand Trf Out - Other</t>
  </si>
  <si>
    <t>861300</t>
  </si>
  <si>
    <t xml:space="preserve">    Net Other Nonoperating Revenues (Expenses) before Transfers</t>
  </si>
  <si>
    <t>%,R,FACCOUNT,TGASB_34_35,X,NMANDATORY TRFS</t>
  </si>
  <si>
    <t>%,V391000</t>
  </si>
  <si>
    <t>Non Mandatory Trfs In</t>
  </si>
  <si>
    <t>391000</t>
  </si>
  <si>
    <t>%,V391100</t>
  </si>
  <si>
    <t>Non Man Trf In R&amp;R(NonCapPl)</t>
  </si>
  <si>
    <t>391100</t>
  </si>
  <si>
    <t>%,V391300</t>
  </si>
  <si>
    <t>NonMan Trf In Other</t>
  </si>
  <si>
    <t>391300</t>
  </si>
  <si>
    <t>%,V862001</t>
  </si>
  <si>
    <t>Non Mandatory Trf Out</t>
  </si>
  <si>
    <t>862001</t>
  </si>
  <si>
    <t>%,V862100</t>
  </si>
  <si>
    <t>Non-Mand Out-R&amp;R(non-cap pool)</t>
  </si>
  <si>
    <t>862100</t>
  </si>
  <si>
    <t>%,V862200</t>
  </si>
  <si>
    <t>Non-Mand Out-R&amp;R(capital pool)</t>
  </si>
  <si>
    <t>862200</t>
  </si>
  <si>
    <t>%,V862300</t>
  </si>
  <si>
    <t>Non-Mand Trf Out - Other</t>
  </si>
  <si>
    <t>862300</t>
  </si>
  <si>
    <t>%,R,FACCOUNT,TGASB_34_35,X,NNON MANDATORY TRFS</t>
  </si>
  <si>
    <t>%,R,FACCOUNT,TGASB_34_35,X,NGEN REVENUE ALLOC</t>
  </si>
  <si>
    <t>General Revenue Allocations</t>
  </si>
  <si>
    <t xml:space="preserve">    Net Nonoperating Revenues (Expenses) and Transfers</t>
  </si>
  <si>
    <t>%,V300000</t>
  </si>
  <si>
    <t>Net Assets (Fund Equity)</t>
  </si>
  <si>
    <t>300000</t>
  </si>
  <si>
    <t>%,LACTUALS,SBAL,R,FACCOUNT,TGASB_34_35,X,NNET ASSETS</t>
  </si>
  <si>
    <t>Net Assets, Beginning of Year</t>
  </si>
  <si>
    <t>%,FACCOUNT,TGASB_34_35,X,NCHANGE IN ACCTG PRIN</t>
  </si>
  <si>
    <t>Accumulative Effect of Change in Accounting Principle</t>
  </si>
  <si>
    <t>%,FACCOUNT,TGASB_34_35,X,NDISP OF PLANT ASSETS</t>
  </si>
  <si>
    <t>Net Assets, Beginning of Year, Adjusted</t>
  </si>
  <si>
    <t>%,QKRDJ_UGL_GASB_35_FIN_STMTS,CA.POSTED_TOTAL_AMT</t>
  </si>
  <si>
    <t>%,ATT,FDESCR,UDESCR</t>
  </si>
  <si>
    <t>%,ATT,FACCOUNT,UACCOUNT</t>
  </si>
  <si>
    <t>%,FFUND_CODE,TGASB_34_35_FUND,NOPERATIONS_UNR,NCLEARING_ACCTS_UNR</t>
  </si>
  <si>
    <t>%,FFUND_CODE,TGASB_34_35_FUND,NAUXILIARIES_CONT_ED</t>
  </si>
  <si>
    <t>%,V0720</t>
  </si>
  <si>
    <t>%,V0725</t>
  </si>
  <si>
    <t>%,V0730</t>
  </si>
  <si>
    <t>%,V0740</t>
  </si>
  <si>
    <t>%,V0795</t>
  </si>
  <si>
    <t>%,V0805</t>
  </si>
  <si>
    <t>%,V0815</t>
  </si>
  <si>
    <t>%,FFUND_CODE,TGASB_34_35_FUND,X,NSVC_OPER_UNR</t>
  </si>
  <si>
    <t>%,FFUND_CODE,TGASB_34_35_FUND,X,NSELF_INS_UNR</t>
  </si>
  <si>
    <t>STATEMENT OF REVENUES, EXPENSES AND CHANGES IN NET ASSETS - UNRESTRICTED CURRENT FUNDS ONLY</t>
  </si>
  <si>
    <t>Unrestricted Current Funds</t>
  </si>
  <si>
    <t>General Operating - Fund 0000</t>
  </si>
  <si>
    <t>Continuing Education - Fund 0445 and 0450</t>
  </si>
  <si>
    <t>Auxiliary Operations - Funds 0100 through 0699</t>
  </si>
  <si>
    <t>Building Services</t>
  </si>
  <si>
    <t>Campus Plng, Design, Constr</t>
  </si>
  <si>
    <t>Central Mail</t>
  </si>
  <si>
    <t>Computing Services</t>
  </si>
  <si>
    <t>Printing</t>
  </si>
  <si>
    <t>Science Instru Shop</t>
  </si>
  <si>
    <t>Telecommunications</t>
  </si>
  <si>
    <t>Service Operations - Funds 0700 through 0899</t>
  </si>
  <si>
    <t>Self Insurance Funds - Funds 0900 through 0999</t>
  </si>
  <si>
    <t>Total Unrestricted Current Funds</t>
  </si>
  <si>
    <t>%,V400100</t>
  </si>
  <si>
    <t>Undergrad summer fees-resident</t>
  </si>
  <si>
    <t>400100</t>
  </si>
  <si>
    <t>%,V400200</t>
  </si>
  <si>
    <t>Undergrad summer fees-non res</t>
  </si>
  <si>
    <t>400200</t>
  </si>
  <si>
    <t>%,V400300</t>
  </si>
  <si>
    <t>Undergrad fall fees - resident</t>
  </si>
  <si>
    <t>400300</t>
  </si>
  <si>
    <t>%,V400400</t>
  </si>
  <si>
    <t>Undergrad fall fees - non res</t>
  </si>
  <si>
    <t>400400</t>
  </si>
  <si>
    <t>%,V400500</t>
  </si>
  <si>
    <t>Undergrad winter fees - res</t>
  </si>
  <si>
    <t>400500</t>
  </si>
  <si>
    <t>%,V400600</t>
  </si>
  <si>
    <t>Undergrad winter fees -non res</t>
  </si>
  <si>
    <t>400600</t>
  </si>
  <si>
    <t>%,V402000</t>
  </si>
  <si>
    <t>Grad educ summer fees- res</t>
  </si>
  <si>
    <t>402000</t>
  </si>
  <si>
    <t>%,V402100</t>
  </si>
  <si>
    <t>Grad educ summer fees- non-res</t>
  </si>
  <si>
    <t>402100</t>
  </si>
  <si>
    <t>%,V402200</t>
  </si>
  <si>
    <t>Grad educ fall fees-resident</t>
  </si>
  <si>
    <t>402200</t>
  </si>
  <si>
    <t>%,V402300</t>
  </si>
  <si>
    <t>Grad educ fall fees-non-res</t>
  </si>
  <si>
    <t>402300</t>
  </si>
  <si>
    <t>%,V402400</t>
  </si>
  <si>
    <t>Grad educ winter fees-resident</t>
  </si>
  <si>
    <t>402400</t>
  </si>
  <si>
    <t>%,V402500</t>
  </si>
  <si>
    <t>Grad educ winter fees-non-res</t>
  </si>
  <si>
    <t>402500</t>
  </si>
  <si>
    <t>%,V403000</t>
  </si>
  <si>
    <t>Ext noncredit oncampus</t>
  </si>
  <si>
    <t>403000</t>
  </si>
  <si>
    <t>%,V403001</t>
  </si>
  <si>
    <t>Extension Noncredit Fees</t>
  </si>
  <si>
    <t>403001</t>
  </si>
  <si>
    <t>%,V403002</t>
  </si>
  <si>
    <t>Extension Credit Fees</t>
  </si>
  <si>
    <t>403002</t>
  </si>
  <si>
    <t>%,V403050</t>
  </si>
  <si>
    <t>Ext noncredit oncampus-res</t>
  </si>
  <si>
    <t>403050</t>
  </si>
  <si>
    <t xml:space="preserve">  As of June 30, 2003</t>
  </si>
  <si>
    <t xml:space="preserve"> For the year ending June 30, 2003</t>
  </si>
  <si>
    <t>As of June 30, 2003</t>
  </si>
  <si>
    <t>MAEEM BLDG RENOVATION QUAIS</t>
  </si>
  <si>
    <t>%,VR0420</t>
  </si>
  <si>
    <t>FORSEE FAMILY ENGR SCHOLARSHIP</t>
  </si>
  <si>
    <t>%,VR0422</t>
  </si>
  <si>
    <t>ROBERT *KEISER ENDOWED SCHP</t>
  </si>
  <si>
    <t>%,VR0423</t>
  </si>
  <si>
    <t>KENT W *LYNN ENDOWED SCHP</t>
  </si>
  <si>
    <t>%,VR0424</t>
  </si>
  <si>
    <t>MARK X *STRATMAN ENDOWED SCHP</t>
  </si>
  <si>
    <t>%,VR0426</t>
  </si>
  <si>
    <t>R Keiser Endowed Fac</t>
  </si>
  <si>
    <t>%,VR0427</t>
  </si>
  <si>
    <t>MO ASPHALT PAVEMENT FELSHIP</t>
  </si>
  <si>
    <t>%,VR0430</t>
  </si>
  <si>
    <t>MINER FOOTBALL ENDOWED SCHP</t>
  </si>
  <si>
    <t>%,VR0431</t>
  </si>
  <si>
    <t>ELLEN M *HODGES MEMORIAL SCHP</t>
  </si>
  <si>
    <t>%,VR0433</t>
  </si>
  <si>
    <t>HEAGLER SCHP CIVIL ENGR</t>
  </si>
  <si>
    <t>%,VR0434</t>
  </si>
  <si>
    <t>WEISE FRESHMAN ENGR SCHP</t>
  </si>
  <si>
    <t>%,VR0435</t>
  </si>
  <si>
    <t>FRIS ENDOWED SCHOLARSHIP</t>
  </si>
  <si>
    <t>%,VR0436</t>
  </si>
  <si>
    <t>BAILEY ATHLETIC ENDOWMENT</t>
  </si>
  <si>
    <t>%,VR0444</t>
  </si>
  <si>
    <t>MATTHEWS PROF COMP SCI</t>
  </si>
  <si>
    <t>%,VR0445</t>
  </si>
  <si>
    <t>BOAZ SCHP CIVIL</t>
  </si>
  <si>
    <t>%,VR0446</t>
  </si>
  <si>
    <t>PAUL W *ELOE GRAD FELLOWSHIP</t>
  </si>
  <si>
    <t>%,VR0447</t>
  </si>
  <si>
    <t>SICKAFUS ENDOWED</t>
  </si>
  <si>
    <t>%,VR0448</t>
  </si>
  <si>
    <t>BROWNGARD ENDOWED SCHOLARSHIP</t>
  </si>
  <si>
    <t>%,VR0449</t>
  </si>
  <si>
    <t>GRAYSON INTERNET COMPUTING</t>
  </si>
  <si>
    <t>%,VR0450</t>
  </si>
  <si>
    <t>LOVITT INTERNET COMPUTING</t>
  </si>
  <si>
    <t>%,VR0451</t>
  </si>
  <si>
    <t>MCKEE ENDOWED SCHOLARSHIP</t>
  </si>
  <si>
    <t>%,VR0452</t>
  </si>
  <si>
    <t>RICHARD W HANNUM ENDOWED DEV</t>
  </si>
  <si>
    <t>%,VR0453</t>
  </si>
  <si>
    <t>CHEMICAL ENGR FLEXIBLE END FD</t>
  </si>
  <si>
    <t>%,VR0454</t>
  </si>
  <si>
    <t>MO CONFERENCE SCHP</t>
  </si>
  <si>
    <t>%,VR0455</t>
  </si>
  <si>
    <t>RICHARD L *BULLOCK RECRUIT FUN</t>
  </si>
  <si>
    <t>%,VR0456</t>
  </si>
  <si>
    <t>SPRINGER SCHP FUND</t>
  </si>
  <si>
    <t>%,VR0458</t>
  </si>
  <si>
    <t>GRAINGER AWARDS</t>
  </si>
  <si>
    <t>%,VR0465</t>
  </si>
  <si>
    <t>BLUE KEY SCHP FUND</t>
  </si>
  <si>
    <t>%,VR0467</t>
  </si>
  <si>
    <t>Carlstrom Endowed Schp</t>
  </si>
  <si>
    <t>%,VR0468</t>
  </si>
  <si>
    <t>Mcghee Endowed Scholarship</t>
  </si>
  <si>
    <t>%,VR0469</t>
  </si>
  <si>
    <t>Quenon Endowed Lectureship</t>
  </si>
  <si>
    <t>%,VR0470</t>
  </si>
  <si>
    <t>Thompson Endow Sch Petro Engr</t>
  </si>
  <si>
    <t>%,VR0471</t>
  </si>
  <si>
    <t>Toomey Park Sch Fnd UMR Fresh</t>
  </si>
  <si>
    <t>%,VR0475</t>
  </si>
  <si>
    <t>JAMES SCHP FUND</t>
  </si>
  <si>
    <t>%,VR0476</t>
  </si>
  <si>
    <t>Wright Endowed Schp</t>
  </si>
  <si>
    <t>%,VR0479</t>
  </si>
  <si>
    <t>KISSLINGER METALLURGY ENDOW</t>
  </si>
  <si>
    <t>%,VR0480</t>
  </si>
  <si>
    <t>KISSLINGER ATHLETIC ENDOW</t>
  </si>
  <si>
    <t>%,VR0484</t>
  </si>
  <si>
    <t>BROWN ENDOWED DEVELOPMENT FUND</t>
  </si>
  <si>
    <t>%,VR0486</t>
  </si>
  <si>
    <t>Finley Endow Scholar Ath</t>
  </si>
  <si>
    <t>%,VR0487</t>
  </si>
  <si>
    <t>DOSHI QUASI ENDOWMENT FUND</t>
  </si>
  <si>
    <t>%,VR0488</t>
  </si>
  <si>
    <t>F H CONRAD CHEM ENGR SCH</t>
  </si>
  <si>
    <t>%,VR0489</t>
  </si>
  <si>
    <t>PHILIP &amp; DIANE WADE ENDOWMENT</t>
  </si>
  <si>
    <t>%,VR0490</t>
  </si>
  <si>
    <t>CONSTANCE BROWN FACULTY EXCELL</t>
  </si>
  <si>
    <t>%,VR0491</t>
  </si>
  <si>
    <t>CHARLES &amp; JEAN NASLUND ENDOWED</t>
  </si>
  <si>
    <t>%,VR0492</t>
  </si>
  <si>
    <t>ASSOCIATED GENERAL CONTRACTORS</t>
  </si>
  <si>
    <t>%,VR0493</t>
  </si>
  <si>
    <t>MICHAEL BRATCHER ENDOWED FUND</t>
  </si>
  <si>
    <t>%,VR0495</t>
  </si>
  <si>
    <t>BROWNING SCHOLARSHIP</t>
  </si>
  <si>
    <t>%,VR0497</t>
  </si>
  <si>
    <t>WILLIAM M BYRNE SCHOLARS</t>
  </si>
  <si>
    <t>%,VR0505</t>
  </si>
  <si>
    <t>WEIR ENDOWED SCHOLARSHIP FUND</t>
  </si>
  <si>
    <t>%,VR0508</t>
  </si>
  <si>
    <t>GLADBACH ENDOWED FUND GEOLOGY</t>
  </si>
  <si>
    <t>%,VR0511</t>
  </si>
  <si>
    <t>BERNARD R SARCHET DISTINGUISHE</t>
  </si>
  <si>
    <t>%,VR0517</t>
  </si>
  <si>
    <t>LESTER BIRBECK CHAIR</t>
  </si>
  <si>
    <t>%,VR0525</t>
  </si>
  <si>
    <t>WIGGINS ENDOWED FUND HISTORY</t>
  </si>
  <si>
    <t>%,VR0526</t>
  </si>
  <si>
    <t>ENGLISH ALUMNI ENDOWED SCH</t>
  </si>
  <si>
    <t>%,VR0531</t>
  </si>
  <si>
    <t>THOMAS &amp; CAROL VOSS ENDOWED</t>
  </si>
  <si>
    <t>%,VR0532</t>
  </si>
  <si>
    <t>JENNINGS ENDOWED SCHOLARSHIP</t>
  </si>
  <si>
    <t>%,VR0535</t>
  </si>
  <si>
    <t>FRANCES W KERR MEMORIAL FUND</t>
  </si>
  <si>
    <t>%,VR0537</t>
  </si>
  <si>
    <t>LEE ENDOWED SCHOLARSHIP</t>
  </si>
  <si>
    <t>%,VR0541</t>
  </si>
  <si>
    <t>GILBERT R SHOCKLEY ENDOWED SCH</t>
  </si>
  <si>
    <t>%,VR0542</t>
  </si>
  <si>
    <t>FARMER ENDOWMENT PETROLEUM</t>
  </si>
  <si>
    <t>%,VR0544</t>
  </si>
  <si>
    <t>ANHEUSER-BUSCH ENDOWED SCHP</t>
  </si>
  <si>
    <t>%,VR0546</t>
  </si>
  <si>
    <t>WOODARD SCHOLARS ENDOWMENT</t>
  </si>
  <si>
    <t>%,VR4037</t>
  </si>
  <si>
    <t>UMR GRAD PWR ENGR PG</t>
  </si>
  <si>
    <t>%,VR4477</t>
  </si>
  <si>
    <t>RICKETTS SCHOLARS</t>
  </si>
  <si>
    <t>%,FFUND_CODE,TFUND,NTRUE_ENDOW_NONEXP,FPROGRAM_CODE,TGASB_34_35_PROGRAM,X,NENDOWMENT,NLOAN,NRESTGIFTS</t>
  </si>
  <si>
    <t>TOTAL INCOME RESTRICTED</t>
  </si>
  <si>
    <t>TOTAL ENDOWMENT FUNDS</t>
  </si>
  <si>
    <t>QUASI ENDOWMENT FUNDS</t>
  </si>
  <si>
    <t>%,VR0001</t>
  </si>
  <si>
    <t>ACADEMY CHEMICAL EN</t>
  </si>
  <si>
    <t>%,VR0002</t>
  </si>
  <si>
    <t>ACADEMY CE SCHP</t>
  </si>
  <si>
    <t>%,VR0004</t>
  </si>
  <si>
    <t>AEROSPACE ENG ENDOW</t>
  </si>
  <si>
    <t>%,VR0009</t>
  </si>
  <si>
    <t>ANDREWS C E SCHP</t>
  </si>
  <si>
    <t>%,VR0019</t>
  </si>
  <si>
    <t>BEST CIVIL ENG SCHOL</t>
  </si>
  <si>
    <t>%,VR0024</t>
  </si>
  <si>
    <t>JACK &amp; MARY BOYD SCH</t>
  </si>
  <si>
    <t>%,VR0028</t>
  </si>
  <si>
    <t>BUTLER CIVIL ENGR</t>
  </si>
  <si>
    <t>%,VR0029</t>
  </si>
  <si>
    <t>M R CAIN SCHOLARSHIP</t>
  </si>
  <si>
    <t>%,VR0031</t>
  </si>
  <si>
    <t>CARLTON CIVIL ENGR</t>
  </si>
  <si>
    <t>%,VR0032</t>
  </si>
  <si>
    <t>CARR SCHP CHEM ENGR</t>
  </si>
  <si>
    <t>%,VR0038</t>
  </si>
  <si>
    <t>CIV ENG ACH AWARD</t>
  </si>
  <si>
    <t>%,VR0044</t>
  </si>
  <si>
    <t>COMP SCI ALUMNI SCHP</t>
  </si>
  <si>
    <t>%,VR0057</t>
  </si>
  <si>
    <t>P B &amp; J J DOYLE FUND</t>
  </si>
  <si>
    <t>%,VR0080</t>
  </si>
  <si>
    <t>FRAME END SCHP</t>
  </si>
  <si>
    <t>%,VR0085</t>
  </si>
  <si>
    <t>VAC GEVECKER SCHP</t>
  </si>
  <si>
    <t>%,VR0095</t>
  </si>
  <si>
    <t>HATFIELD END SCHP</t>
  </si>
  <si>
    <t>%,VR0097</t>
  </si>
  <si>
    <t>H R HANLEY SCHOLARSH</t>
  </si>
  <si>
    <t>%,VR0102</t>
  </si>
  <si>
    <t>HAVENER SCHP</t>
  </si>
  <si>
    <t>%,VR0104</t>
  </si>
  <si>
    <t>HEAGLER CIV ENG SCH</t>
  </si>
  <si>
    <t>%,VR0108</t>
  </si>
  <si>
    <t>STONEHENGE SCHP</t>
  </si>
  <si>
    <t>%,VR0115</t>
  </si>
  <si>
    <t>J S JOHNSON SCHP</t>
  </si>
  <si>
    <t>%,VR0136</t>
  </si>
  <si>
    <t>MATH &amp; STAT ALUM SCH</t>
  </si>
  <si>
    <t>%,VR0137</t>
  </si>
  <si>
    <t>%,VR0142</t>
  </si>
  <si>
    <t>MCPHERSON FELLOWSHIP</t>
  </si>
  <si>
    <t>%,VR0161</t>
  </si>
  <si>
    <t>NOLTE END FELLOWSHIP</t>
  </si>
  <si>
    <t>%,VR0187</t>
  </si>
  <si>
    <t>NORBERT SCHMIDT FELL</t>
  </si>
  <si>
    <t>%,VR0190</t>
  </si>
  <si>
    <t>SKITEK/HKN SCHP</t>
  </si>
  <si>
    <t>%,VR0207</t>
  </si>
  <si>
    <t>D THOMPSON FELLOW</t>
  </si>
  <si>
    <t>%,VR0209</t>
  </si>
  <si>
    <t>UMR CHEM ENGR GRAD</t>
  </si>
  <si>
    <t>%,VR0218</t>
  </si>
  <si>
    <t>WEI-WEN YU FELLOW</t>
  </si>
  <si>
    <t>%,VR0238</t>
  </si>
  <si>
    <t>ACADEMY OF MECH/AERO ENGR</t>
  </si>
  <si>
    <t>%,VR0241</t>
  </si>
  <si>
    <t>ALUMNI YOUNG FAC AWD</t>
  </si>
  <si>
    <t>%,VR0245</t>
  </si>
  <si>
    <t>CIV ENG FAC STF</t>
  </si>
  <si>
    <t>%,VR0247</t>
  </si>
  <si>
    <t>CIV ENG STU ACT END</t>
  </si>
  <si>
    <t>%,VR0249</t>
  </si>
  <si>
    <t>CIV ENG BLDG RENOV</t>
  </si>
  <si>
    <t>%,VR0253</t>
  </si>
  <si>
    <t>DEV OFF QUASI ENDOW</t>
  </si>
  <si>
    <t>%,VR0254</t>
  </si>
  <si>
    <t>SCHL ENGR END</t>
  </si>
  <si>
    <t>%,VR0255</t>
  </si>
  <si>
    <t>MECH ENGINEERING END</t>
  </si>
  <si>
    <t>%,VR0268</t>
  </si>
  <si>
    <t>HASSELMANN QUASI END</t>
  </si>
  <si>
    <t>%,VR0276</t>
  </si>
  <si>
    <t>R &amp; B HOOVER ENDOW</t>
  </si>
  <si>
    <t>%,VR0277</t>
  </si>
  <si>
    <t>KAPPA SIGMA ED FUND</t>
  </si>
  <si>
    <t>%,VR0278</t>
  </si>
  <si>
    <t>KOPLAR EXCEL TEACH</t>
  </si>
  <si>
    <t>%,VR0287</t>
  </si>
  <si>
    <t>MATH &amp; STAT CONTING</t>
  </si>
  <si>
    <t>%,VR0290</t>
  </si>
  <si>
    <t>NEWNAM ENDOWMENT</t>
  </si>
  <si>
    <t>%,VR0292</t>
  </si>
  <si>
    <t>L &amp; B SARCHET ENDOW</t>
  </si>
  <si>
    <t>%,VR0295</t>
  </si>
  <si>
    <t>MINES &amp; METAL EQUIP</t>
  </si>
  <si>
    <t>%,VR0303</t>
  </si>
  <si>
    <t>UMR ACADEMY CE EQUIP</t>
  </si>
  <si>
    <t>%,VR0305</t>
  </si>
  <si>
    <t>UMR CHEM ENGR FAC</t>
  </si>
  <si>
    <t>%,VR0306</t>
  </si>
  <si>
    <t>UMR CHEM ENGR EQUIP</t>
  </si>
  <si>
    <t>%,VR0307</t>
  </si>
  <si>
    <t>UMR CIVIL ENG EQUIP</t>
  </si>
  <si>
    <t>%,VR0308</t>
  </si>
  <si>
    <t>UMR ECE EQUIP FUND</t>
  </si>
  <si>
    <t>%,VR0309</t>
  </si>
  <si>
    <t>UMR ENDOW PER ARTS</t>
  </si>
  <si>
    <t>%,VR0310</t>
  </si>
  <si>
    <t>UMR MEM SCHP FD</t>
  </si>
  <si>
    <t>%,VR0312</t>
  </si>
  <si>
    <t>SINEATH PACKAGING EN</t>
  </si>
  <si>
    <t>%,VR4359</t>
  </si>
  <si>
    <t>ISDC DEVELOPMENT</t>
  </si>
  <si>
    <t>%,FFUND_CODE,TFUND,NQUASI_ENDOW_NONEXP,FPROGRAM_CODE,TGASB_34_35_PROGRAM,X,NENDOWMENT,NLOAN,NRESTGIFTS</t>
  </si>
  <si>
    <t>INCOME UNRESTRICTED -</t>
  </si>
  <si>
    <t>%,FFUND_CODE,TFUND,NQUASI_ENDOWMT_UNR,FPROGRAM_CODE,TGASB_34_35_PROGRAM,X,NENDOWMENT,NLOAN,NRESTGIFTS</t>
  </si>
  <si>
    <t>TOTAL INCOME UNRESTRICTED</t>
  </si>
  <si>
    <t>TOTAL QUASI ENDOWMENT FUNDS</t>
  </si>
  <si>
    <t>UNITRUST &amp; LIFE INCOME FUNDS</t>
  </si>
  <si>
    <t>UNITRUST FUNDS -</t>
  </si>
  <si>
    <t>%,VR0363</t>
  </si>
  <si>
    <t>ANDERSON CHAR REM TR</t>
  </si>
  <si>
    <t>%,VR0364</t>
  </si>
  <si>
    <t>K W ANDREWS C R T</t>
  </si>
  <si>
    <t>%,VR0366</t>
  </si>
  <si>
    <t>DESJARDINS ANN TRUST</t>
  </si>
  <si>
    <t>%,VR0367</t>
  </si>
  <si>
    <t>THOMAS STEWART UNITR</t>
  </si>
  <si>
    <t>%,VR0368</t>
  </si>
  <si>
    <t>T JAMES STEWART, JR</t>
  </si>
  <si>
    <t>%,VR0478</t>
  </si>
  <si>
    <t>Horst Charitable Remainder</t>
  </si>
  <si>
    <t>%,FFUND_CODE,TFUND,NUNITRUSTS_NONEXP,FPROGRAM_CODE,TGASB_34_35_PROGRAM,X,NENDOWMENT,NLOAN,NRESTGIFTS</t>
  </si>
  <si>
    <t>TOTAL UNITRUST FUNDS</t>
  </si>
  <si>
    <t>LIFE INCOME FUNDS -</t>
  </si>
  <si>
    <t>%,VR0371</t>
  </si>
  <si>
    <t>CRUM POOLED INCOME</t>
  </si>
  <si>
    <t>%,VR0375</t>
  </si>
  <si>
    <t>G HARR LIFE INCOME</t>
  </si>
  <si>
    <t>%,VR0377</t>
  </si>
  <si>
    <t>KAMPER POOLED INCOME</t>
  </si>
  <si>
    <t>%,VR0378</t>
  </si>
  <si>
    <t>KOEPPEL POOLED INC</t>
  </si>
  <si>
    <t>%,VR0379</t>
  </si>
  <si>
    <t>MARKLEY POOLED INC</t>
  </si>
  <si>
    <t>%,VR0380</t>
  </si>
  <si>
    <t>PFEIFER POOLED INC</t>
  </si>
  <si>
    <t>%,VR0382</t>
  </si>
  <si>
    <t>NEUSTAEDTER P I F</t>
  </si>
  <si>
    <t>%,FFUND_CODE,TFUND,NLIFE_INC_NONEXP,FPROGRAM_CODE,TGASB_34_35_PROGRAM,X,NENDOWMENT,NLOAN,NRESTGIFTS</t>
  </si>
  <si>
    <t>TOTAL LIFE INCOME FUNDS</t>
  </si>
  <si>
    <t xml:space="preserve">       TOTAL UNITRUST &amp; LIFE INCOME FUNDS</t>
  </si>
  <si>
    <t xml:space="preserve">           TOTAL ENDOWMENT &amp; SIMILAR FUNDS</t>
  </si>
  <si>
    <t>%,LACTUALS,SYTD,FPROJECT_ID,_</t>
  </si>
  <si>
    <t>%,ATT,FPROGRAM_CODE,UDESCR</t>
  </si>
  <si>
    <t>%,R,FACCOUNT,TGASB_34_35,NGIFTS,NOTHER GOVT GRANTS,NSTATE GRANTS,NFEDERAL GRANTS</t>
  </si>
  <si>
    <t>%,R,FACCOUNT,TGASB_34_35,NINVEST &amp; ENDOW INC,NDISP OF PLANT ASSETS,NINTEREST CAP DEBT,NPAYMENTS TO BENE,NFEDERAL APPROPS,NINTEREST NOTES REC,NLOAN FUND DEDUCT,NOTHER OPERATING REV,NPATIENT MED SERV,NSALES OF AUX/EDUC,NSTUDENT AID,NSTUDENT FEES</t>
  </si>
  <si>
    <t xml:space="preserve"> </t>
  </si>
  <si>
    <t>%,ATF,FDESCR,UDESCR</t>
  </si>
  <si>
    <t>%,C</t>
  </si>
  <si>
    <t>University of Missouri - Rolla</t>
  </si>
  <si>
    <t>COMBINED STATEMENTS OF NET ASSETS</t>
  </si>
  <si>
    <t>As of June 30, 2003 and 2002</t>
  </si>
  <si>
    <t>(in thousands of dollars)</t>
  </si>
  <si>
    <t>Assets</t>
  </si>
  <si>
    <t>Current Assets:</t>
  </si>
  <si>
    <t>Cash and Cash Equivalents</t>
  </si>
  <si>
    <t>{A}</t>
  </si>
  <si>
    <t>Accounts Receivable, net</t>
  </si>
  <si>
    <t>{B}</t>
  </si>
  <si>
    <t>Current Pledges Receivable, net</t>
  </si>
  <si>
    <t>Current Notes Receivable, net</t>
  </si>
  <si>
    <t>Inventories</t>
  </si>
  <si>
    <t>Prepaid Expenses and Other Current Assets</t>
  </si>
  <si>
    <t xml:space="preserve">      Total Current Assets</t>
  </si>
  <si>
    <t>Noncurrent Assets:</t>
  </si>
  <si>
    <t>Pledges Receivable, net</t>
  </si>
  <si>
    <t>Notes Receivable, net</t>
  </si>
  <si>
    <t>Deferred Charges and Other Assets</t>
  </si>
  <si>
    <t>Long Term Investments</t>
  </si>
  <si>
    <t>Capital Assets, net</t>
  </si>
  <si>
    <t xml:space="preserve">      Total Noncurrent Assets</t>
  </si>
  <si>
    <t>Total Assets</t>
  </si>
  <si>
    <t>Liabilities</t>
  </si>
  <si>
    <t>Current Liabilities:</t>
  </si>
  <si>
    <t>Accounts Payable</t>
  </si>
  <si>
    <t>Accrued Liabilities</t>
  </si>
  <si>
    <t>{C}</t>
  </si>
  <si>
    <t>Deferred Revenue</t>
  </si>
  <si>
    <t>Funds Held for Others</t>
  </si>
  <si>
    <t>{D}</t>
  </si>
  <si>
    <t>Collateral for Securities on Loan</t>
  </si>
  <si>
    <t>Bonds and Notes Payable, current</t>
  </si>
  <si>
    <t xml:space="preserve">      Total Current Liabilities</t>
  </si>
  <si>
    <t>Noncurrent Liabilities:</t>
  </si>
  <si>
    <t>Bonds and Notes Payable</t>
  </si>
  <si>
    <t xml:space="preserve">      Total Noncurrent Liabilities</t>
  </si>
  <si>
    <t>Total Liabilities</t>
  </si>
  <si>
    <t>Net Assets</t>
  </si>
  <si>
    <t>Invested in Capital Assets, Net of Related Debt</t>
  </si>
  <si>
    <t>Restricted:</t>
  </si>
  <si>
    <t>Nonexpendable</t>
  </si>
  <si>
    <t>Expendable</t>
  </si>
  <si>
    <t>Unrestricted</t>
  </si>
  <si>
    <t xml:space="preserve">      Total Net Assets</t>
  </si>
  <si>
    <t>Total Liabilities and Net Assets</t>
  </si>
  <si>
    <t>{A}  Includes short term investments with maturities of 90 days or less.</t>
  </si>
  <si>
    <t>{B}  Includes State appropriations, grants and contracts, patient services and other accounts receivable</t>
  </si>
  <si>
    <t>{C}  Includes accrued payroll, accrued vacation and accrued interest payable</t>
  </si>
  <si>
    <t>{D}  Includes amounts held in agency fund - payroll withholdings and other employee benefits and funds held for others</t>
  </si>
  <si>
    <t xml:space="preserve">STATEMENTS OF REVENUES, EXPENSES AND CHANGES IN NET ASSETS </t>
  </si>
  <si>
    <t xml:space="preserve">For the Years Ended June 30, 2003 and 2002 </t>
  </si>
  <si>
    <t>Operating Revenues:</t>
  </si>
  <si>
    <t>Tuition and Fees</t>
  </si>
  <si>
    <t>Less:  Scholarship Allowances</t>
  </si>
  <si>
    <t xml:space="preserve">     Net Tuition and Fees</t>
  </si>
  <si>
    <t>Federal Grants and Contracts</t>
  </si>
  <si>
    <t>State and Local Grants and Contracts</t>
  </si>
  <si>
    <t>Private Grants and Contracts</t>
  </si>
  <si>
    <t>Sales and Services of Educational Activities</t>
  </si>
  <si>
    <t>Auxilliary Enterprises:</t>
  </si>
  <si>
    <t xml:space="preserve">   Housing and Dining Services</t>
  </si>
  <si>
    <t xml:space="preserve">   Bookstores</t>
  </si>
  <si>
    <t xml:space="preserve">   Other Auxilliary Enterprises</t>
  </si>
  <si>
    <t>Notes Receivable Interest Income, net of Fees</t>
  </si>
  <si>
    <t>Other Operating Revenues</t>
  </si>
  <si>
    <t xml:space="preserve">       Total Operating Revenues</t>
  </si>
  <si>
    <t>Operating Expenses:</t>
  </si>
  <si>
    <t>Salaries and Wages</t>
  </si>
  <si>
    <t>Staff Benefits</t>
  </si>
  <si>
    <t>Supplies, Services and Other Operating Expenses</t>
  </si>
  <si>
    <t>Scholarships and Fellowships</t>
  </si>
  <si>
    <t xml:space="preserve">Depreciation </t>
  </si>
  <si>
    <t xml:space="preserve">       Total Operating Expenses</t>
  </si>
  <si>
    <t xml:space="preserve">Operating Income (Loss) before State Appropriations and </t>
  </si>
  <si>
    <t xml:space="preserve">    Nonoperating Revenues (Expenses) and Transfers</t>
  </si>
  <si>
    <t>State Appropriations</t>
  </si>
  <si>
    <t>Operating Income (Loss) after State Appropriations, before</t>
  </si>
  <si>
    <t>Nonoperating Revenues (Expenses):</t>
  </si>
  <si>
    <t>Federal Appropriations</t>
  </si>
  <si>
    <t>Investment and Endowment Income (Loss)</t>
  </si>
  <si>
    <t>Private Gifts</t>
  </si>
  <si>
    <t>Interest Expense</t>
  </si>
  <si>
    <t>Other Nonoperating Revenues (Expenses)</t>
  </si>
  <si>
    <t xml:space="preserve">    Net Nonoperating Revenues (Expenses) before</t>
  </si>
  <si>
    <t xml:space="preserve">        Capital and Endowment Additions and Transfers</t>
  </si>
  <si>
    <t>Capital State Appropriations</t>
  </si>
  <si>
    <t>Capital Gifts and Grants</t>
  </si>
  <si>
    <t>Private Gifts for Endowment Purposes</t>
  </si>
  <si>
    <t>Mandatory Transfers In (Out)</t>
  </si>
  <si>
    <t>Non Mandatory Transfers In (Out)</t>
  </si>
  <si>
    <t xml:space="preserve">     Net Other Nonoperating Revenues (Expenses)</t>
  </si>
  <si>
    <t xml:space="preserve">             Increase (Decrease) in Net Assets</t>
  </si>
  <si>
    <t>Fund Balance, Beginning of Year</t>
  </si>
  <si>
    <t>Change in Accounting Principle</t>
  </si>
  <si>
    <t>Equipment Writeoff</t>
  </si>
  <si>
    <t>Net Assets, Beginning of Year, as Adjusted</t>
  </si>
  <si>
    <t>Net Assets, End of Year</t>
  </si>
  <si>
    <t>STATEMENTS OF CASH FLOWS</t>
  </si>
  <si>
    <t>For the Years Ended June 30, 2003 and 2002</t>
  </si>
  <si>
    <t>Cash Flows from Operating Activities:</t>
  </si>
  <si>
    <t>Federal, State and Private Grants and Contracts</t>
  </si>
  <si>
    <t>Sales and Services of Educational Activities and Other Auxiliaries</t>
  </si>
  <si>
    <t>Student Housing Fees</t>
  </si>
  <si>
    <t>Payments to Suppliers</t>
  </si>
  <si>
    <t>Payments to Employees</t>
  </si>
  <si>
    <t>Payments for Benefits</t>
  </si>
  <si>
    <t>Payments for Scholarships and Fellowships</t>
  </si>
  <si>
    <t>Student Loans Issued</t>
  </si>
  <si>
    <t>Student Loans Collected</t>
  </si>
  <si>
    <t>Student Loan Interest and Fees</t>
  </si>
  <si>
    <t>Other Receipts, net</t>
  </si>
  <si>
    <t>Net Cash Used in Operating Activities</t>
  </si>
  <si>
    <t>Cash Flows from Investing Activities:</t>
  </si>
  <si>
    <t>Interest and Dividends on Investments</t>
  </si>
  <si>
    <t>Sales and Maturities of Investments, net of Purchases</t>
  </si>
  <si>
    <t>Net Cash Provided by (Used In) Investing Activities</t>
  </si>
  <si>
    <t>Cash Flows from Capital and Related Financing Activities:</t>
  </si>
  <si>
    <t>Proceeds from Sales of Capital Assets</t>
  </si>
  <si>
    <t>Purchase of Capital Assets</t>
  </si>
  <si>
    <t>Proceeds from Issuance of Capital Debt, net</t>
  </si>
  <si>
    <t>Principal Payments on Capital Debt</t>
  </si>
  <si>
    <t>Escrow Deposit on Defeasance</t>
  </si>
  <si>
    <t>Interest Payments on Capital Debt</t>
  </si>
  <si>
    <t>Net Cash Provided by (Used in) Capital and Related Financing Activities</t>
  </si>
  <si>
    <t>Cash Flows from Noncapital Financing Activities:</t>
  </si>
  <si>
    <t>State Educational Appropriations</t>
  </si>
  <si>
    <t>Endowment and Similar Funds Gifts</t>
  </si>
  <si>
    <t>Other Noncapital Receipts, including Net Transfers</t>
  </si>
  <si>
    <t>Deposits of Affiliates</t>
  </si>
  <si>
    <t>Net Cash Provided by Noncapital Financing Activities</t>
  </si>
  <si>
    <t>Net Increase (Decrease) in Cash and Cash Equivalents</t>
  </si>
  <si>
    <t>Cash and Cash Equivalents, Beginning of Year</t>
  </si>
  <si>
    <t>Cash and Cash Equivalents, End of Year</t>
  </si>
  <si>
    <t xml:space="preserve">Reconciliation of Operating Income (Loss) to Net Cash </t>
  </si>
  <si>
    <t>Provided by (Used in) Operating Activities:</t>
  </si>
  <si>
    <t>Operating Income (Loss)</t>
  </si>
  <si>
    <t xml:space="preserve">Adjustments to Reconcile Operating Income (Loss) to Net Cash </t>
  </si>
  <si>
    <t>Depreciation Expense</t>
  </si>
  <si>
    <t>Changes in Assets and Liabilities:</t>
  </si>
  <si>
    <t xml:space="preserve">     Accounts Receivable, Net</t>
  </si>
  <si>
    <t xml:space="preserve">     Inventory, Prepaid Expenses and Other Assets</t>
  </si>
  <si>
    <t xml:space="preserve">     Notes Receivable</t>
  </si>
  <si>
    <t xml:space="preserve">     Accounts Payable</t>
  </si>
  <si>
    <t xml:space="preserve">     Accrued Liabilities</t>
  </si>
  <si>
    <t xml:space="preserve">    Deferred Revenue</t>
  </si>
  <si>
    <t>Net Cash Provided by (Used in) Operating Activities</t>
  </si>
  <si>
    <t>%,QKRDJ_UGL_GASB_35_FIN_STMTS_BS,SBAL</t>
  </si>
  <si>
    <t>%,ATF,FACCOUNT,UACCOUNT</t>
  </si>
  <si>
    <t>%,FFUND_CODE,TGASB_34_35_FUND,NCUR_FUNDS_UNR</t>
  </si>
  <si>
    <t>%,FFUND_CODE,TGASB_34_35_FUND,NCLEARING_ACCTS_UNR</t>
  </si>
  <si>
    <t>%,FFUND_CODE,TGASB_34_35_FUND,NCUR_FUNDS_RESTEXP</t>
  </si>
  <si>
    <t>%,FFUND_CODE,TGASB_34_35_FUND,NLOAN_FUNDS_UNR</t>
  </si>
  <si>
    <t>%,FFUND_CODE,TGASB_34_35_FUND,NLOAN_FUNDS_NONEXP</t>
  </si>
  <si>
    <t>%,FFUND_CODE,TGASB_34_35_FUND,NENDOW_FUNDS_UNR</t>
  </si>
  <si>
    <t>%,FFUND_CODE,TGASB_34_35_FUND,NENDOW_FUNDS_NONEXP</t>
  </si>
  <si>
    <t>%,FFUND_CODE,TGASB_34_35_FUND,NUNEXP_AND_RANDR_UNR</t>
  </si>
  <si>
    <t>%,FFUND_CODE,TGASB_34_35_FUND,NUNEXP_RANDR_RESTEXP</t>
  </si>
  <si>
    <t>%,FFUND_CODE,TGASB_34_35_FUND,NDEBT_RETIRMT_RESTEXP</t>
  </si>
  <si>
    <t>%,FFUND_CODE,TGASB_34_35_FUND,NNET_INV_PLT_NONEXP</t>
  </si>
  <si>
    <t>%,FFUND_CODE,TGASB_34_35_FUND,NAGENCY_FUNDS_NONEXP</t>
  </si>
  <si>
    <t>%,FFUND_CODE,TGASB_34_35_FUND,NRETIRE_FUNDS_NONEXP</t>
  </si>
  <si>
    <t>STATEMENT OF NET ASSETS - BY FUND</t>
  </si>
  <si>
    <t>2003-06-30</t>
  </si>
  <si>
    <t>Rolla</t>
  </si>
  <si>
    <t>Restricted</t>
  </si>
  <si>
    <t>Plant Funds</t>
  </si>
  <si>
    <t>Total</t>
  </si>
  <si>
    <t>Endowment</t>
  </si>
  <si>
    <t>Restricted Expend</t>
  </si>
  <si>
    <t>Funds</t>
  </si>
  <si>
    <t>Current Funds</t>
  </si>
  <si>
    <t>Loan</t>
  </si>
  <si>
    <t>&amp; Similar</t>
  </si>
  <si>
    <t>Unexpended and</t>
  </si>
  <si>
    <t>Debt</t>
  </si>
  <si>
    <t>Investment</t>
  </si>
  <si>
    <t>Plant</t>
  </si>
  <si>
    <t>Excluding</t>
  </si>
  <si>
    <t>Retirement</t>
  </si>
  <si>
    <t>Including</t>
  </si>
  <si>
    <t>Clearing</t>
  </si>
  <si>
    <t>Repair &amp; Replace</t>
  </si>
  <si>
    <t>In Plant</t>
  </si>
  <si>
    <t>Agency</t>
  </si>
  <si>
    <t>%,FACCOUNT,TGASB_34_35,X,NCASH AND CASH EQ</t>
  </si>
  <si>
    <t>%,V112000</t>
  </si>
  <si>
    <t>Petty cash</t>
  </si>
  <si>
    <t>112000</t>
  </si>
  <si>
    <t>%,V114000</t>
  </si>
  <si>
    <t>Cash on deposit</t>
  </si>
  <si>
    <t>114000</t>
  </si>
  <si>
    <t>%,V121600</t>
  </si>
  <si>
    <t>Temp investments - short term</t>
  </si>
  <si>
    <t>121600</t>
  </si>
  <si>
    <t>%,V121700</t>
  </si>
  <si>
    <t>Temp invest - cash &amp; cash eq</t>
  </si>
  <si>
    <t>121700</t>
  </si>
  <si>
    <t>%,V121900</t>
  </si>
  <si>
    <t>Temp invest - securities lend</t>
  </si>
  <si>
    <t>121900</t>
  </si>
  <si>
    <t>%,V190000</t>
  </si>
  <si>
    <t>Cash</t>
  </si>
  <si>
    <t>190000</t>
  </si>
  <si>
    <t>%,FACCOUNT,TGASB_34_35,X,NSHORT_TERM INVESTMEN</t>
  </si>
  <si>
    <t>Short Term Investments</t>
  </si>
  <si>
    <t>%,FACCOUNT,TGASB_34_35,X,NSTATE APPROP REC</t>
  </si>
  <si>
    <t>State Appropriations Receivable</t>
  </si>
  <si>
    <t>%,V133000</t>
  </si>
  <si>
    <t>Awards receivable</t>
  </si>
  <si>
    <t>133000</t>
  </si>
  <si>
    <t>%,V133050</t>
  </si>
  <si>
    <t>Awards Receivable-PS AR/BI</t>
  </si>
  <si>
    <t>133050</t>
  </si>
  <si>
    <t>%,FACCOUNT,TGASB_34_35,X,NGRANTS_RECEIVABLE</t>
  </si>
  <si>
    <t>Grants and Contracts Receivable, net</t>
  </si>
  <si>
    <t>%,FACCOUNT,TGASB_34_35,X,NPATIENTS_RECEIVABLE</t>
  </si>
  <si>
    <t>Patient Services Receivable, net</t>
  </si>
  <si>
    <t>%,V130000</t>
  </si>
  <si>
    <t>Current Pledges Receivable</t>
  </si>
  <si>
    <t>130000</t>
  </si>
  <si>
    <t>%,FACCOUNT,TGASB_34_35,X,NCURRENT PLEDGES REC</t>
  </si>
  <si>
    <t>%,V132000</t>
  </si>
  <si>
    <t>Accts rec - students</t>
  </si>
  <si>
    <t>132000</t>
  </si>
  <si>
    <t>%,V132200</t>
  </si>
  <si>
    <t>Accounts Receivable-PS AR/BI</t>
  </si>
  <si>
    <t>132200</t>
  </si>
  <si>
    <t>%,V132500</t>
  </si>
  <si>
    <t>Accts rec - miscellaneous</t>
  </si>
  <si>
    <t>132500</t>
  </si>
  <si>
    <t>%,V140000</t>
  </si>
  <si>
    <t>Allow for uncoll student accts</t>
  </si>
  <si>
    <t>140000</t>
  </si>
  <si>
    <t>%,V160000</t>
  </si>
  <si>
    <t>Suspense</t>
  </si>
  <si>
    <t>160000</t>
  </si>
  <si>
    <t>%,FACCOUNT,TGASB_34_35,X,NACCOUNTS RECEIVABLE</t>
  </si>
  <si>
    <t>Other Accounts Receivable, net</t>
  </si>
  <si>
    <t>%,FACCOUNT,TGASB_34_35,X,NINVESTMENT RECEIVE</t>
  </si>
  <si>
    <t>Investment Settlements Receivable</t>
  </si>
  <si>
    <t>%,FACCOUNT,TGASB_34_35,X,NSUSPENSE/CLEARING</t>
  </si>
  <si>
    <t>Suspense/Clearing</t>
  </si>
  <si>
    <t>%,V150000</t>
  </si>
  <si>
    <t>150000</t>
  </si>
  <si>
    <t>%,FACCOUNT,TGASB_34_35,X,NINVENTORIES</t>
  </si>
  <si>
    <t>%,V161000</t>
  </si>
  <si>
    <t>Prepaid expense</t>
  </si>
  <si>
    <t>161000</t>
  </si>
  <si>
    <t>%,FACCOUNT,TGASB_34_35,X,NPREPAID EXPENSE</t>
  </si>
  <si>
    <t>Prepaid Expenses</t>
  </si>
  <si>
    <t>%,V138250</t>
  </si>
  <si>
    <t>Student Loans Outstanding-S T</t>
  </si>
  <si>
    <t>138250</t>
  </si>
  <si>
    <t>%,V138500</t>
  </si>
  <si>
    <t>Allow Uncoll Stud Loans-S T</t>
  </si>
  <si>
    <t>138500</t>
  </si>
  <si>
    <t>%,FACCOUNT,TGASB_34_35,X,NCURRENT NOTES REC</t>
  </si>
  <si>
    <t>%,FACCOUNT,TGASB_34_35,X,NDUE FROM OTHER FUNDS</t>
  </si>
  <si>
    <t>Due from Other Funds</t>
  </si>
  <si>
    <t xml:space="preserve">        Total Current Assets</t>
  </si>
  <si>
    <t>%,FACCOUNT,TGASB_34_35,X,NRESTRICTED CASH</t>
  </si>
  <si>
    <t>Restricted Cash and Cash Equivalents</t>
  </si>
  <si>
    <t>%,V130500</t>
  </si>
  <si>
    <t>Pledges Receivable</t>
  </si>
  <si>
    <t>130500</t>
  </si>
  <si>
    <t>%,FACCOUNT,TGASB_34_35,X,NPLEDGES RECEIVABLE</t>
  </si>
  <si>
    <t>%,V135000</t>
  </si>
  <si>
    <t>Student loans rec -collections</t>
  </si>
  <si>
    <t>135000</t>
  </si>
  <si>
    <t>%,V136000</t>
  </si>
  <si>
    <t>Student loans rec-loans issued</t>
  </si>
  <si>
    <t>136000</t>
  </si>
  <si>
    <t>%,V137000</t>
  </si>
  <si>
    <t>Student loans-outstanding loan</t>
  </si>
  <si>
    <t>137000</t>
  </si>
  <si>
    <t>%,V137500</t>
  </si>
  <si>
    <t>Allow for uncoll student loans</t>
  </si>
  <si>
    <t>137500</t>
  </si>
  <si>
    <t>%,FACCOUNT,TGASB_34_35,X,NNOTES  RECEIVABLE</t>
  </si>
  <si>
    <t>%,V162000</t>
  </si>
  <si>
    <t>Discount on bonds pay</t>
  </si>
  <si>
    <t>162000</t>
  </si>
  <si>
    <t>%,V165100</t>
  </si>
  <si>
    <t>Bond issue cost</t>
  </si>
  <si>
    <t>165100</t>
  </si>
  <si>
    <t>%,FACCOUNT,TGASB_34_35,X,NDEFERRED AND OTHER</t>
  </si>
  <si>
    <t>%,V122000</t>
  </si>
  <si>
    <t>Long term inv -seminary funds</t>
  </si>
  <si>
    <t>122000</t>
  </si>
  <si>
    <t>%,V122100</t>
  </si>
  <si>
    <t>Long term-fixed pool-balance</t>
  </si>
  <si>
    <t>122100</t>
  </si>
  <si>
    <t>%,V122200</t>
  </si>
  <si>
    <t>Long term inv-bal pool-balance</t>
  </si>
  <si>
    <t>122200</t>
  </si>
  <si>
    <t>%,V122300</t>
  </si>
  <si>
    <t>Long term inv-sep inv-balance</t>
  </si>
  <si>
    <t>122300</t>
  </si>
  <si>
    <t>%,V122400</t>
  </si>
  <si>
    <t>Long term inv-spec instr-balan</t>
  </si>
  <si>
    <t>122400</t>
  </si>
  <si>
    <t>%,V122500</t>
  </si>
  <si>
    <t>Long term inv -unr gain (loss)</t>
  </si>
  <si>
    <t>122500</t>
  </si>
  <si>
    <t>%,V122900</t>
  </si>
  <si>
    <t>Long term inv-cash &amp; cash eq</t>
  </si>
  <si>
    <t>122900</t>
  </si>
  <si>
    <t>%,V125000</t>
  </si>
  <si>
    <t>Accrued investment income</t>
  </si>
  <si>
    <t>125000</t>
  </si>
  <si>
    <t>%,FACCOUNT,TGASB_34_35,X,NLONG_TERM INVESTMENT</t>
  </si>
  <si>
    <t>%,V171000</t>
  </si>
  <si>
    <t>Land</t>
  </si>
  <si>
    <t>171000</t>
  </si>
  <si>
    <t>%,V172000</t>
  </si>
  <si>
    <t>Infrastructure</t>
  </si>
  <si>
    <t>172000</t>
  </si>
  <si>
    <t>%,V172900</t>
  </si>
  <si>
    <t>Infrastructure - accum deprec</t>
  </si>
  <si>
    <t>172900</t>
  </si>
  <si>
    <t>%,V173000</t>
  </si>
  <si>
    <t>Buildings</t>
  </si>
  <si>
    <t>173000</t>
  </si>
  <si>
    <t>%,V173900</t>
  </si>
  <si>
    <t>Buildings - accum depreciation</t>
  </si>
  <si>
    <t>173900</t>
  </si>
  <si>
    <t>%,V175000</t>
  </si>
  <si>
    <t>Furniture &amp; equipment</t>
  </si>
  <si>
    <t>175000</t>
  </si>
  <si>
    <t>%,V175900</t>
  </si>
  <si>
    <t>Furn &amp; equip - accum deprec</t>
  </si>
  <si>
    <t>175900</t>
  </si>
  <si>
    <t>%,V176000</t>
  </si>
  <si>
    <t>Books</t>
  </si>
  <si>
    <t>176000</t>
  </si>
  <si>
    <t>%,V178000</t>
  </si>
  <si>
    <t>Construction in progress</t>
  </si>
  <si>
    <t>178000</t>
  </si>
  <si>
    <t>%,V179000</t>
  </si>
  <si>
    <t>Art &amp; museum objects</t>
  </si>
  <si>
    <t>179000</t>
  </si>
  <si>
    <t>%,FACCOUNT,TGASB_34_35,X,NCAPITAL_ASSETS</t>
  </si>
  <si>
    <t xml:space="preserve">        Total Noncurrent Assets</t>
  </si>
  <si>
    <t>%,V210000</t>
  </si>
  <si>
    <t>Accts payable (automated feed)</t>
  </si>
  <si>
    <t>210000</t>
  </si>
  <si>
    <t>%,V211000</t>
  </si>
  <si>
    <t>Accts payable (manual entries)</t>
  </si>
  <si>
    <t>211000</t>
  </si>
  <si>
    <t>%,V215000</t>
  </si>
  <si>
    <t>Missouri 2% Entertainment Tax</t>
  </si>
  <si>
    <t>215000</t>
  </si>
  <si>
    <t>%,V223000</t>
  </si>
  <si>
    <t>Other accruals</t>
  </si>
  <si>
    <t>223000</t>
  </si>
  <si>
    <t>%,R,FACCOUNT,TGASB_34_35,X,NACCOUNTS_PAYABLE,NOTHER_ACCRUALS</t>
  </si>
  <si>
    <t>%,V220000</t>
  </si>
  <si>
    <t>Accr salary &amp; ben (auto feed)</t>
  </si>
  <si>
    <t>220000</t>
  </si>
  <si>
    <t>%,R,FACCOUNT,TGASB_34_35,X,NACCRUED_PAYROLL</t>
  </si>
  <si>
    <t>Accrued Payroll</t>
  </si>
  <si>
    <t>%,V225000</t>
  </si>
  <si>
    <t>Vacation pay accrual</t>
  </si>
  <si>
    <t>225000</t>
  </si>
  <si>
    <t>%,R,FACCOUNT,TGASB_34_35,X,NACCRUED VACATION</t>
  </si>
  <si>
    <t>Accrued Vacation</t>
  </si>
  <si>
    <t>%,R,FACCOUNT,TGASB_34_35,X,NACCRUED INTEREST</t>
  </si>
  <si>
    <t>Accrued Interest Payable</t>
  </si>
  <si>
    <t>%,R,FACCOUNT,TGASB_34_35,X,NACCRUED SELF INSURAN</t>
  </si>
  <si>
    <t>Accrued Self-Insurance Claims</t>
  </si>
  <si>
    <t>%,V231000</t>
  </si>
  <si>
    <t>Def rev-student fees</t>
  </si>
  <si>
    <t>231000</t>
  </si>
  <si>
    <t>%,V232000</t>
  </si>
  <si>
    <t>Def rev-room &amp; board</t>
  </si>
  <si>
    <t>232000</t>
  </si>
  <si>
    <t>%,V233000</t>
  </si>
  <si>
    <t>Def rev - other</t>
  </si>
  <si>
    <t>233000</t>
  </si>
  <si>
    <t>%,R,FACCOUNT,TGASB_34_35,X,NDEFERRED_REV</t>
  </si>
  <si>
    <t>Deferred Revenue, Current</t>
  </si>
  <si>
    <t>%,V226000</t>
  </si>
  <si>
    <t>Payroll Withholdings-Employee</t>
  </si>
  <si>
    <t>226000</t>
  </si>
  <si>
    <t>%,R,FACCOUNT,TGASB_34_35,X,NPAYROLL WITHHOLDINGS</t>
  </si>
  <si>
    <t>Payroll Withholdings and Other Employee Benefits</t>
  </si>
  <si>
    <t>%,R,FACCOUNT,TGASB_34_35,X,NINVESTMENT PAYABLES</t>
  </si>
  <si>
    <t>Investment Settlements Payable</t>
  </si>
  <si>
    <t>%,V219900</t>
  </si>
  <si>
    <t>Collateral for sec (sec lend)</t>
  </si>
  <si>
    <t>219900</t>
  </si>
  <si>
    <t>%,R,FACCOUNT,TGASB_34_35,X,NCOLLATERAL SEC LEND</t>
  </si>
  <si>
    <t>%,R,FACCOUNT,TGASB_34_35,X,NCURRENT CAP LSE OBLI</t>
  </si>
  <si>
    <t>Capital Lease Obligations, current</t>
  </si>
  <si>
    <t>%,V252500</t>
  </si>
  <si>
    <t>Current Bonds Payable</t>
  </si>
  <si>
    <t>252500</t>
  </si>
  <si>
    <t>%,R,FACCOUNT,TGASB_34_35,X,NCURRENT BONDS PAYABL</t>
  </si>
  <si>
    <t>%,R,FACCOUNT,TGASB_34_35,X,NDUE TO OTHER FUNDS</t>
  </si>
  <si>
    <t>Due to Other Funds</t>
  </si>
  <si>
    <t xml:space="preserve">        Total Current Liabilities</t>
  </si>
  <si>
    <t>%,R,FACCOUNT,TGASB_34_35,X,NDEFERRED REVENUE</t>
  </si>
  <si>
    <t>%,R,FACCOUNT,TGASB_34_35,X,NCAPITAL LEASE OBLIG</t>
  </si>
  <si>
    <t>Capital Lease Obligations</t>
  </si>
  <si>
    <t>%,V252000</t>
  </si>
  <si>
    <t>Bonds pay</t>
  </si>
  <si>
    <t>252000</t>
  </si>
  <si>
    <t>%,R,FACCOUNT,TGASB_34_35,X,NBONDS_NOTES PAYABLE</t>
  </si>
  <si>
    <t xml:space="preserve">        Total Noncurrent Liabilities</t>
  </si>
  <si>
    <t>Reserved for Employees' Pension Plan</t>
  </si>
  <si>
    <t>%,QKRDJ_UGL_GASB_35_FIN_STMTS</t>
  </si>
  <si>
    <t>%,FFUND_CODE,TGASB_34_35_FUND,NPLANT_FUNDS_UNR</t>
  </si>
  <si>
    <t>%,FFUND_CODE,TGASB_34_35_FUND,NPLANT_FUNDS_NONEXP</t>
  </si>
  <si>
    <t xml:space="preserve"> STATEMENT OF REVENUES, EXPENSES AND CHANGES IN NET ASSETS - BY FUND </t>
  </si>
  <si>
    <t>Total Funds</t>
  </si>
  <si>
    <t xml:space="preserve">Plant </t>
  </si>
  <si>
    <t>Agency and</t>
  </si>
  <si>
    <t xml:space="preserve">Agency </t>
  </si>
  <si>
    <t>%,V405000</t>
  </si>
  <si>
    <t>Other misc educational fees</t>
  </si>
  <si>
    <t>405000</t>
  </si>
  <si>
    <t>%,V406001</t>
  </si>
  <si>
    <t>Activity &amp; Facility Fees</t>
  </si>
  <si>
    <t>406001</t>
  </si>
  <si>
    <t>%,R,FACCOUNT,TGASB_34_35,X,NSTUDENT FEES</t>
  </si>
  <si>
    <t>%,V760001</t>
  </si>
  <si>
    <t>Student aid</t>
  </si>
  <si>
    <t>760001</t>
  </si>
  <si>
    <t>%,V760100</t>
  </si>
  <si>
    <t>Undergraduate resident</t>
  </si>
  <si>
    <t>760100</t>
  </si>
  <si>
    <t>%,V760200</t>
  </si>
  <si>
    <t>Undergraduate non-resident</t>
  </si>
  <si>
    <t>760200</t>
  </si>
  <si>
    <t>%,V760300</t>
  </si>
  <si>
    <t>Graduate   resident</t>
  </si>
  <si>
    <t>760300</t>
  </si>
  <si>
    <t>%,V760400</t>
  </si>
  <si>
    <t>Graduate  non-resident</t>
  </si>
  <si>
    <t>760400</t>
  </si>
  <si>
    <t>%,V760700</t>
  </si>
  <si>
    <t>Undergrad fee waivers resident</t>
  </si>
  <si>
    <t>760700</t>
  </si>
  <si>
    <t>%,V760800</t>
  </si>
  <si>
    <t>Undergrad fee waivers non res</t>
  </si>
  <si>
    <t>760800</t>
  </si>
  <si>
    <t>%,V760900</t>
  </si>
  <si>
    <t>Graduate fee waivers resident</t>
  </si>
  <si>
    <t>760900</t>
  </si>
  <si>
    <t>%,V761000</t>
  </si>
  <si>
    <t>Graduate fee waivers non res</t>
  </si>
  <si>
    <t>761000</t>
  </si>
  <si>
    <t>%,FACCOUNT,TGASB_34_35,X,NSTUDENT AID</t>
  </si>
  <si>
    <t>%,LACTUALS,SYTD,R,FACCOUNT,TGASB_34_35,NFEDERAL GRANTS</t>
  </si>
  <si>
    <t>%,LACTUALS,SYTD,R,FACCOUNT,TGASB_34_35,NOTHER GOVT GRANTS,NSTATE GRANTS</t>
  </si>
  <si>
    <t>%,LACTUALS,SYTD,R,FACCOUNT,TGASB_34_35,NPRIVATE GRANTS</t>
  </si>
  <si>
    <t>%,V430000</t>
  </si>
  <si>
    <t>Non Taxable sales</t>
  </si>
  <si>
    <t>430000</t>
  </si>
  <si>
    <t>%,V431200</t>
  </si>
  <si>
    <t>Non Taxable-conference revenue</t>
  </si>
  <si>
    <t>431200</t>
  </si>
  <si>
    <t>%,V431400</t>
  </si>
  <si>
    <t>Non Taxable-department charges</t>
  </si>
  <si>
    <t>431400</t>
  </si>
  <si>
    <t>%,V432100</t>
  </si>
  <si>
    <t>Non Tax-parking fees-other</t>
  </si>
  <si>
    <t>432100</t>
  </si>
  <si>
    <t>%,R,FACCOUNT,TGASB_34_35,X,NSALES OF AUX/EDUC</t>
  </si>
  <si>
    <t>Sales and Services of Education Activities</t>
  </si>
  <si>
    <t>Auxiliary Enterprises:</t>
  </si>
  <si>
    <t xml:space="preserve">   Patient Medical Services</t>
  </si>
  <si>
    <t>%,R,FACCOUNT,TGASB_34_35,X,NPATIENT MED SERV</t>
  </si>
  <si>
    <t xml:space="preserve">   Other Medical Services</t>
  </si>
  <si>
    <t xml:space="preserve">   Other Auxiliary Enterprises</t>
  </si>
  <si>
    <t>%,V440200</t>
  </si>
  <si>
    <t>Interest - notes rec - other</t>
  </si>
  <si>
    <t>440200</t>
  </si>
  <si>
    <t>%,V441000</t>
  </si>
  <si>
    <t>Principal-not rec-teach canc&gt;</t>
  </si>
  <si>
    <t>441000</t>
  </si>
  <si>
    <t>%,V441200</t>
  </si>
  <si>
    <t>Principal-notes rec-law enforc</t>
  </si>
  <si>
    <t>441200</t>
  </si>
  <si>
    <t>%,V441400</t>
  </si>
  <si>
    <t>Principal-notes rec-nurse/medt</t>
  </si>
  <si>
    <t>441400</t>
  </si>
  <si>
    <t>%,V891100</t>
  </si>
  <si>
    <t>Prin cancell-death-fed loans</t>
  </si>
  <si>
    <t>891100</t>
  </si>
  <si>
    <t>%,V891400</t>
  </si>
  <si>
    <t>Prin canc-univ loan bad debt</t>
  </si>
  <si>
    <t>891400</t>
  </si>
  <si>
    <t>%,V891900</t>
  </si>
  <si>
    <t>Prin cancel-teacher &gt;7/1/72</t>
  </si>
  <si>
    <t>891900</t>
  </si>
  <si>
    <t>%,V892100</t>
  </si>
  <si>
    <t>Prin cancel-law enforcement</t>
  </si>
  <si>
    <t>892100</t>
  </si>
  <si>
    <t>%,V892200</t>
  </si>
  <si>
    <t>Prin canc-teacher-certain sub</t>
  </si>
  <si>
    <t>892200</t>
  </si>
  <si>
    <t>%,V892300</t>
  </si>
  <si>
    <t>Prin cancel-nurse/med tech</t>
  </si>
  <si>
    <t>892300</t>
  </si>
  <si>
    <t>%,R,FACCOUNT,TGASB_34_35,X,NINTEREST NOTES REC,NLOAN FUND DEDUCT</t>
  </si>
  <si>
    <t>%,V494001</t>
  </si>
  <si>
    <t>Misc Revenue</t>
  </si>
  <si>
    <t>494001</t>
  </si>
  <si>
    <t>%,V494100</t>
  </si>
  <si>
    <t>Misc Revenue-tax primary Loc</t>
  </si>
  <si>
    <t>494100</t>
  </si>
  <si>
    <t>%,V495000</t>
  </si>
  <si>
    <t>Misc Revenue-non taxable</t>
  </si>
  <si>
    <t>495000</t>
  </si>
  <si>
    <t>%,V495300</t>
  </si>
  <si>
    <t>Non tax misc rev-rental income</t>
  </si>
  <si>
    <t>495300</t>
  </si>
  <si>
    <t>%,V981000</t>
  </si>
  <si>
    <t>Indirect Costs-Grantor</t>
  </si>
  <si>
    <t>981000</t>
  </si>
  <si>
    <t>%,V993000</t>
  </si>
  <si>
    <t>Cost Shar Ofsts-IDC C/S Granto</t>
  </si>
  <si>
    <t>993000</t>
  </si>
  <si>
    <t>%,R,FACCOUNT,TGASB_34_35,X,NOTHER OPERATING REV</t>
  </si>
  <si>
    <t>%,V701000</t>
  </si>
  <si>
    <t>S&amp;W-Rank Fac(tenure &amp; ten tr)</t>
  </si>
  <si>
    <t>701000</t>
  </si>
  <si>
    <t>%,V702000</t>
  </si>
  <si>
    <t>S&amp;W-Ranked Faculty - other</t>
  </si>
  <si>
    <t>702000</t>
  </si>
  <si>
    <t>%,V703000</t>
  </si>
  <si>
    <t>S&amp;W-Other Teach &amp; Res Staff</t>
  </si>
  <si>
    <t>703000</t>
  </si>
  <si>
    <t>%,V704000</t>
  </si>
  <si>
    <t>S&amp;W-GTA's/GRA's</t>
  </si>
  <si>
    <t>704000</t>
  </si>
  <si>
    <t>%,V705100</t>
  </si>
  <si>
    <t>S&amp;W-Exempt executive/admin</t>
  </si>
  <si>
    <t>705100</t>
  </si>
  <si>
    <t>%,V705200</t>
  </si>
  <si>
    <t>S&amp;W-Exempt professional</t>
  </si>
  <si>
    <t>705200</t>
  </si>
  <si>
    <t>%,V706200</t>
  </si>
  <si>
    <t>S&amp;W-Non-Exempt technical</t>
  </si>
  <si>
    <t>706200</t>
  </si>
  <si>
    <t>%,V706300</t>
  </si>
  <si>
    <t>S&amp;W-Office/clerical</t>
  </si>
  <si>
    <t>706300</t>
  </si>
  <si>
    <t>%,V706400</t>
  </si>
  <si>
    <t>S&amp;W-Non-Exempt crafts &amp; trades</t>
  </si>
  <si>
    <t>706400</t>
  </si>
  <si>
    <t>%,V706500</t>
  </si>
  <si>
    <t>S&amp;W-Non-Exempt service</t>
  </si>
  <si>
    <t>706500</t>
  </si>
  <si>
    <t>%,V707100</t>
  </si>
  <si>
    <t>S&amp;W-Student employees</t>
  </si>
  <si>
    <t>707100</t>
  </si>
  <si>
    <t>%,V708000</t>
  </si>
  <si>
    <t>S&amp;W-Other</t>
  </si>
  <si>
    <t>708000</t>
  </si>
  <si>
    <t>%,V708200</t>
  </si>
  <si>
    <t>S&amp;W-Accrued vacation</t>
  </si>
  <si>
    <t>708200</t>
  </si>
  <si>
    <t>%,V708500</t>
  </si>
  <si>
    <t>S&amp;W - Transition Pay</t>
  </si>
  <si>
    <t>708500</t>
  </si>
  <si>
    <t>%,FACCOUNT,TGASB_34_35,X,NSALARIES</t>
  </si>
  <si>
    <t>%,V710000</t>
  </si>
  <si>
    <t>710000</t>
  </si>
  <si>
    <t>%,V710100</t>
  </si>
  <si>
    <t>SB-Ranked Fac (ten &amp; ten tr)</t>
  </si>
  <si>
    <t>710100</t>
  </si>
  <si>
    <t>%,V710200</t>
  </si>
  <si>
    <t>SB-Ranked Faculty - other</t>
  </si>
  <si>
    <t>710200</t>
  </si>
  <si>
    <t>%,V710300</t>
  </si>
  <si>
    <t>SB-Other teaching and research</t>
  </si>
  <si>
    <t>710300</t>
  </si>
  <si>
    <t>%,V710400</t>
  </si>
  <si>
    <t>SB-GTA's/GRA's</t>
  </si>
  <si>
    <t>710400</t>
  </si>
  <si>
    <t>%,V710500</t>
  </si>
  <si>
    <t>SB-Exempt executive/admin</t>
  </si>
  <si>
    <t>710500</t>
  </si>
  <si>
    <t>%,V710600</t>
  </si>
  <si>
    <t>SB-Exempt professional</t>
  </si>
  <si>
    <t>710600</t>
  </si>
  <si>
    <t>%,V710800</t>
  </si>
  <si>
    <t>SB-Non-exempt technical</t>
  </si>
  <si>
    <t>710800</t>
  </si>
  <si>
    <t>%,V710900</t>
  </si>
  <si>
    <t>SB-Non-exempt office/clerical</t>
  </si>
  <si>
    <t>710900</t>
  </si>
  <si>
    <t>%,V711000</t>
  </si>
  <si>
    <t>SB-Non-exempt crafts and trade</t>
  </si>
  <si>
    <t>711000</t>
  </si>
  <si>
    <t>%,V711100</t>
  </si>
  <si>
    <t>SB-Non-exempt service</t>
  </si>
  <si>
    <t>711100</t>
  </si>
  <si>
    <t>%,V711200</t>
  </si>
  <si>
    <t>SB-Non-exempt students</t>
  </si>
  <si>
    <t>711200</t>
  </si>
  <si>
    <t>%,V715000</t>
  </si>
  <si>
    <t>SB-Moving expense</t>
  </si>
  <si>
    <t>715000</t>
  </si>
  <si>
    <t>%,V717000</t>
  </si>
  <si>
    <t>SB-Vacation liability</t>
  </si>
  <si>
    <t>717000</t>
  </si>
  <si>
    <t>%,V718000</t>
  </si>
  <si>
    <t>SB-Other</t>
  </si>
  <si>
    <t>718000</t>
  </si>
  <si>
    <t>%,FACCOUNT,TGASB_34_35,X,NSTAFF BENEFITS</t>
  </si>
  <si>
    <t>%,V393000</t>
  </si>
  <si>
    <t>Other Allocations/Transfers In</t>
  </si>
  <si>
    <t>393000</t>
  </si>
  <si>
    <t>%,V450000</t>
  </si>
  <si>
    <t>Internal sales &amp; services</t>
  </si>
  <si>
    <t>450000</t>
  </si>
  <si>
    <t>%,V450010</t>
  </si>
  <si>
    <t>Suspense items-feeders</t>
  </si>
  <si>
    <t>450010</t>
  </si>
  <si>
    <t>%,V450200</t>
  </si>
  <si>
    <t>Lab collections</t>
  </si>
  <si>
    <t>450200</t>
  </si>
  <si>
    <t>%,V450500</t>
  </si>
  <si>
    <t>Pharmacy</t>
  </si>
  <si>
    <t>450500</t>
  </si>
  <si>
    <t>%,V450800</t>
  </si>
  <si>
    <t>Related party revenue</t>
  </si>
  <si>
    <t>450800</t>
  </si>
  <si>
    <t>%,V600000</t>
  </si>
  <si>
    <t>Cost of Goods Sold</t>
  </si>
  <si>
    <t>600000</t>
  </si>
  <si>
    <t>%,V600300</t>
  </si>
  <si>
    <t>COGS Beverage</t>
  </si>
  <si>
    <t>600300</t>
  </si>
  <si>
    <t>%,V600500</t>
  </si>
  <si>
    <t>COGS Clothing</t>
  </si>
  <si>
    <t>600500</t>
  </si>
  <si>
    <t>%,V600800</t>
  </si>
  <si>
    <t>COGS Computer supplies</t>
  </si>
  <si>
    <t>600800</t>
  </si>
  <si>
    <t>%,V601100</t>
  </si>
  <si>
    <t>COGS Custom publishing</t>
  </si>
  <si>
    <t>601100</t>
  </si>
  <si>
    <t>%,V601300</t>
  </si>
  <si>
    <t>COGS Food</t>
  </si>
  <si>
    <t>601300</t>
  </si>
  <si>
    <t>%,V601500</t>
  </si>
  <si>
    <t>COGS General books</t>
  </si>
  <si>
    <t>601500</t>
  </si>
  <si>
    <t>%,V603700</t>
  </si>
  <si>
    <t>COGS Software</t>
  </si>
  <si>
    <t>603700</t>
  </si>
  <si>
    <t>%,V603900</t>
  </si>
  <si>
    <t>COGS Textbooks</t>
  </si>
  <si>
    <t>603900</t>
  </si>
  <si>
    <t>%,V720001</t>
  </si>
  <si>
    <t>Department operating expense</t>
  </si>
  <si>
    <t>720001</t>
  </si>
  <si>
    <t>%,V721000</t>
  </si>
  <si>
    <t>Business travel &amp; meeting exp.</t>
  </si>
  <si>
    <t>721000</t>
  </si>
  <si>
    <t>%,V721100</t>
  </si>
  <si>
    <t>Bus travel-domestic-in state</t>
  </si>
  <si>
    <t>721100</t>
  </si>
  <si>
    <t>%,V721200</t>
  </si>
  <si>
    <t>Bus travel-domestic-out state</t>
  </si>
  <si>
    <t>721200</t>
  </si>
  <si>
    <t>%,V721300</t>
  </si>
  <si>
    <t>Bus travel-foreign</t>
  </si>
  <si>
    <t>721300</t>
  </si>
  <si>
    <t>%,V721400</t>
  </si>
  <si>
    <t>Bus travel-job candidate exp</t>
  </si>
  <si>
    <t>721400</t>
  </si>
  <si>
    <t>%,V721410</t>
  </si>
  <si>
    <t>Charter Travel</t>
  </si>
  <si>
    <t>721410</t>
  </si>
  <si>
    <t>%,V721430</t>
  </si>
  <si>
    <t>Team Travel</t>
  </si>
  <si>
    <t>721430</t>
  </si>
  <si>
    <t>%,V721450</t>
  </si>
  <si>
    <t>Recruiting Travel</t>
  </si>
  <si>
    <t>721450</t>
  </si>
  <si>
    <t>%,V721460</t>
  </si>
  <si>
    <t>Public Relations</t>
  </si>
  <si>
    <t>721460</t>
  </si>
  <si>
    <t>%,V721500</t>
  </si>
  <si>
    <t>Bus mtg expense-equip rental</t>
  </si>
  <si>
    <t>721500</t>
  </si>
  <si>
    <t>%,V721600</t>
  </si>
  <si>
    <t>Business mtg exp-room rental</t>
  </si>
  <si>
    <t>721600</t>
  </si>
  <si>
    <t>%,V721700</t>
  </si>
  <si>
    <t>Business mtg exp-food catering</t>
  </si>
  <si>
    <t>721700</t>
  </si>
  <si>
    <t>%,V721800</t>
  </si>
  <si>
    <t>Bus mtg exp- other services</t>
  </si>
  <si>
    <t>721800</t>
  </si>
  <si>
    <t>%,V721900</t>
  </si>
  <si>
    <t>Business travel A-21 exclusion</t>
  </si>
  <si>
    <t>721900</t>
  </si>
  <si>
    <t>%,V722000</t>
  </si>
  <si>
    <t>Faculty &amp; staff training &amp; dev</t>
  </si>
  <si>
    <t>722000</t>
  </si>
  <si>
    <t>%,V722100</t>
  </si>
  <si>
    <t>Fac/staff trng&amp;dev-meeting exp</t>
  </si>
  <si>
    <t>722100</t>
  </si>
  <si>
    <t>%,V722200</t>
  </si>
  <si>
    <t>Fac/staff trng&amp;dev-consultant</t>
  </si>
  <si>
    <t>722200</t>
  </si>
  <si>
    <t>%,V722300</t>
  </si>
  <si>
    <t>F/S t/d-trav prof dev instate</t>
  </si>
  <si>
    <t>722300</t>
  </si>
  <si>
    <t>%,V722400</t>
  </si>
  <si>
    <t>F/S t/d-trav prof dev outstate</t>
  </si>
  <si>
    <t>722400</t>
  </si>
  <si>
    <t>%,V723000</t>
  </si>
  <si>
    <t>Postage/delivery services</t>
  </si>
  <si>
    <t>723000</t>
  </si>
  <si>
    <t>%,V723100</t>
  </si>
  <si>
    <t>Postage</t>
  </si>
  <si>
    <t>723100</t>
  </si>
  <si>
    <t>%,V723200</t>
  </si>
  <si>
    <t>Courier services</t>
  </si>
  <si>
    <t>723200</t>
  </si>
  <si>
    <t>%,V723300</t>
  </si>
  <si>
    <t>Express mail delivery service</t>
  </si>
  <si>
    <t>723300</t>
  </si>
  <si>
    <t>%,V723400</t>
  </si>
  <si>
    <t>Other shipping charges</t>
  </si>
  <si>
    <t>723400</t>
  </si>
  <si>
    <t>%,V724000</t>
  </si>
  <si>
    <t>Telephone/fax services</t>
  </si>
  <si>
    <t>724000</t>
  </si>
  <si>
    <t>%,V724100</t>
  </si>
  <si>
    <t>Telephone/equipment</t>
  </si>
  <si>
    <t>724100</t>
  </si>
  <si>
    <t>%,V724200</t>
  </si>
  <si>
    <t>Telephone change services</t>
  </si>
  <si>
    <t>724200</t>
  </si>
  <si>
    <t>%,V724400</t>
  </si>
  <si>
    <t>Wire services</t>
  </si>
  <si>
    <t>724400</t>
  </si>
  <si>
    <t>%,V724500</t>
  </si>
  <si>
    <t>Cell phone charges</t>
  </si>
  <si>
    <t>724500</t>
  </si>
  <si>
    <t>%,V724600</t>
  </si>
  <si>
    <t>Beepers</t>
  </si>
  <si>
    <t>724600</t>
  </si>
  <si>
    <t>%,V724700</t>
  </si>
  <si>
    <t>Wats</t>
  </si>
  <si>
    <t>724700</t>
  </si>
  <si>
    <t>%,V725000</t>
  </si>
  <si>
    <t>Marketing/advertising expense</t>
  </si>
  <si>
    <t>725000</t>
  </si>
  <si>
    <t>%,V725100</t>
  </si>
  <si>
    <t>Advertising</t>
  </si>
  <si>
    <t>725100</t>
  </si>
  <si>
    <t>%,V725200</t>
  </si>
  <si>
    <t>TV advertising</t>
  </si>
  <si>
    <t>725200</t>
  </si>
  <si>
    <t>%,V725300</t>
  </si>
  <si>
    <t>Radio advertising</t>
  </si>
  <si>
    <t>725300</t>
  </si>
  <si>
    <t>%,V725400</t>
  </si>
  <si>
    <t>Newspaper advertising</t>
  </si>
  <si>
    <t>725400</t>
  </si>
  <si>
    <t>%,V725500</t>
  </si>
  <si>
    <t>Marketing A-21 exclusion</t>
  </si>
  <si>
    <t>725500</t>
  </si>
  <si>
    <t>%,V726000</t>
  </si>
  <si>
    <t>Insurance</t>
  </si>
  <si>
    <t>726000</t>
  </si>
  <si>
    <t>%,V726100</t>
  </si>
  <si>
    <t>Insurance A-21 exclusion</t>
  </si>
  <si>
    <t>726100</t>
  </si>
  <si>
    <t>%,V727000</t>
  </si>
  <si>
    <t>Copy Service</t>
  </si>
  <si>
    <t>727000</t>
  </si>
  <si>
    <t>%,V727100</t>
  </si>
  <si>
    <t>Publishing/printing</t>
  </si>
  <si>
    <t>727100</t>
  </si>
  <si>
    <t>%,V727200</t>
  </si>
  <si>
    <t>Reproduction cost</t>
  </si>
  <si>
    <t>727200</t>
  </si>
  <si>
    <t>%,V727300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</si>
</sst>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yy\-mm\-dd"/>
    <numFmt numFmtId="167" formatCode="mm/dd/yyyy"/>
    <numFmt numFmtId="168" formatCode="mmmm\ d\,\ yyyy"/>
  </numFmts>
  <fonts count="24">
    <font>
      <sz val="10"/>
      <name val="Arial"/>
      <family val="0"/>
    </font>
    <font>
      <sz val="8"/>
      <name val="Arial"/>
      <family val="2"/>
    </font>
    <font>
      <b/>
      <i/>
      <sz val="12"/>
      <color indexed="9"/>
      <name val="Arial"/>
      <family val="2"/>
    </font>
    <font>
      <b/>
      <sz val="12"/>
      <color indexed="9"/>
      <name val="Arial"/>
      <family val="2"/>
    </font>
    <font>
      <sz val="12"/>
      <color indexed="9"/>
      <name val="Arial"/>
      <family val="2"/>
    </font>
    <font>
      <sz val="8"/>
      <color indexed="9"/>
      <name val="Arial"/>
      <family val="2"/>
    </font>
    <font>
      <sz val="12"/>
      <name val="Arial"/>
      <family val="2"/>
    </font>
    <font>
      <b/>
      <sz val="10"/>
      <color indexed="9"/>
      <name val="Arial"/>
      <family val="2"/>
    </font>
    <font>
      <b/>
      <sz val="8"/>
      <color indexed="9"/>
      <name val="Arial"/>
      <family val="2"/>
    </font>
    <font>
      <b/>
      <sz val="10"/>
      <name val="Arial"/>
      <family val="2"/>
    </font>
    <font>
      <b/>
      <sz val="8"/>
      <name val="Arial"/>
      <family val="2"/>
    </font>
    <font>
      <sz val="10"/>
      <name val="Times New Roman"/>
      <family val="0"/>
    </font>
    <font>
      <sz val="10"/>
      <color indexed="9"/>
      <name val="Arial"/>
      <family val="2"/>
    </font>
    <font>
      <b/>
      <sz val="12"/>
      <name val="Arial"/>
      <family val="2"/>
    </font>
    <font>
      <i/>
      <sz val="10"/>
      <color indexed="9"/>
      <name val="Arial"/>
      <family val="2"/>
    </font>
    <font>
      <i/>
      <sz val="12"/>
      <name val="Arial"/>
      <family val="2"/>
    </font>
    <font>
      <i/>
      <sz val="12"/>
      <color indexed="9"/>
      <name val="Arial"/>
      <family val="2"/>
    </font>
    <font>
      <sz val="10"/>
      <color indexed="8"/>
      <name val="Arial"/>
      <family val="2"/>
    </font>
    <font>
      <sz val="9"/>
      <name val="Arial"/>
      <family val="2"/>
    </font>
    <font>
      <sz val="9"/>
      <color indexed="9"/>
      <name val="Arial"/>
      <family val="2"/>
    </font>
    <font>
      <b/>
      <sz val="11"/>
      <color indexed="9"/>
      <name val="Arial"/>
      <family val="2"/>
    </font>
    <font>
      <b/>
      <sz val="9"/>
      <name val="Arial"/>
      <family val="2"/>
    </font>
    <font>
      <b/>
      <sz val="10"/>
      <color indexed="8"/>
      <name val="Arial"/>
      <family val="2"/>
    </font>
    <font>
      <sz val="10"/>
      <color indexed="12"/>
      <name val="Arial"/>
      <family val="2"/>
    </font>
  </fonts>
  <fills count="4">
    <fill>
      <patternFill/>
    </fill>
    <fill>
      <patternFill patternType="gray125"/>
    </fill>
    <fill>
      <patternFill patternType="solid">
        <fgColor indexed="8"/>
        <bgColor indexed="64"/>
      </patternFill>
    </fill>
    <fill>
      <patternFill patternType="solid">
        <fgColor indexed="55"/>
        <bgColor indexed="64"/>
      </patternFill>
    </fill>
  </fills>
  <borders count="34">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ck"/>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style="thin"/>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625">
    <xf numFmtId="0" fontId="0" fillId="0" borderId="0" xfId="0" applyAlignment="1">
      <alignment/>
    </xf>
    <xf numFmtId="164" fontId="0" fillId="0" borderId="0" xfId="15" applyNumberFormat="1" applyFont="1" applyFill="1" applyBorder="1" applyAlignment="1">
      <alignment/>
    </xf>
    <xf numFmtId="164" fontId="0" fillId="0" borderId="0" xfId="15" applyNumberFormat="1" applyFont="1" applyFill="1" applyAlignment="1">
      <alignment/>
    </xf>
    <xf numFmtId="164" fontId="0" fillId="0" borderId="1" xfId="15" applyNumberFormat="1" applyFont="1" applyFill="1" applyBorder="1" applyAlignment="1">
      <alignment/>
    </xf>
    <xf numFmtId="164" fontId="1" fillId="0" borderId="0" xfId="15" applyNumberFormat="1" applyFont="1" applyFill="1" applyBorder="1" applyAlignment="1">
      <alignment/>
    </xf>
    <xf numFmtId="164" fontId="2" fillId="2" borderId="2" xfId="15" applyNumberFormat="1" applyFont="1" applyFill="1" applyBorder="1" applyAlignment="1">
      <alignment horizontal="left"/>
    </xf>
    <xf numFmtId="164" fontId="3" fillId="2" borderId="3" xfId="15" applyNumberFormat="1" applyFont="1" applyFill="1" applyBorder="1" applyAlignment="1">
      <alignment/>
    </xf>
    <xf numFmtId="164" fontId="4" fillId="2" borderId="3" xfId="15" applyNumberFormat="1" applyFont="1" applyFill="1" applyBorder="1" applyAlignment="1">
      <alignment/>
    </xf>
    <xf numFmtId="164" fontId="5" fillId="2" borderId="3" xfId="15" applyNumberFormat="1" applyFont="1" applyFill="1" applyBorder="1" applyAlignment="1">
      <alignment/>
    </xf>
    <xf numFmtId="164" fontId="4" fillId="2" borderId="4" xfId="15" applyNumberFormat="1" applyFont="1" applyFill="1" applyBorder="1" applyAlignment="1">
      <alignment/>
    </xf>
    <xf numFmtId="164" fontId="6" fillId="0" borderId="0" xfId="15" applyNumberFormat="1" applyFont="1" applyFill="1" applyAlignment="1">
      <alignment/>
    </xf>
    <xf numFmtId="164" fontId="3" fillId="2" borderId="5" xfId="15" applyNumberFormat="1" applyFont="1" applyFill="1" applyBorder="1" applyAlignment="1">
      <alignment horizontal="left"/>
    </xf>
    <xf numFmtId="164" fontId="3" fillId="2" borderId="0" xfId="15" applyNumberFormat="1" applyFont="1" applyFill="1" applyBorder="1" applyAlignment="1">
      <alignment/>
    </xf>
    <xf numFmtId="164" fontId="4" fillId="2" borderId="0" xfId="15" applyNumberFormat="1" applyFont="1" applyFill="1" applyBorder="1" applyAlignment="1">
      <alignment/>
    </xf>
    <xf numFmtId="164" fontId="5" fillId="2" borderId="0" xfId="15" applyNumberFormat="1" applyFont="1" applyFill="1" applyBorder="1" applyAlignment="1">
      <alignment/>
    </xf>
    <xf numFmtId="164" fontId="4" fillId="2" borderId="1" xfId="15" applyNumberFormat="1" applyFont="1" applyFill="1" applyBorder="1" applyAlignment="1">
      <alignment/>
    </xf>
    <xf numFmtId="0" fontId="7" fillId="2" borderId="0" xfId="0" applyFont="1" applyFill="1" applyBorder="1" applyAlignment="1">
      <alignment horizontal="left"/>
    </xf>
    <xf numFmtId="164" fontId="7" fillId="2" borderId="5" xfId="15" applyNumberFormat="1" applyFont="1" applyFill="1" applyBorder="1" applyAlignment="1">
      <alignment/>
    </xf>
    <xf numFmtId="164" fontId="7" fillId="2" borderId="0" xfId="15" applyNumberFormat="1" applyFont="1" applyFill="1" applyBorder="1" applyAlignment="1">
      <alignment/>
    </xf>
    <xf numFmtId="164" fontId="7" fillId="2" borderId="0" xfId="15" applyNumberFormat="1" applyFont="1" applyFill="1" applyBorder="1" applyAlignment="1">
      <alignment horizontal="center"/>
    </xf>
    <xf numFmtId="164" fontId="8" fillId="2" borderId="0" xfId="15" applyNumberFormat="1" applyFont="1" applyFill="1" applyBorder="1" applyAlignment="1">
      <alignment horizontal="center"/>
    </xf>
    <xf numFmtId="164" fontId="7" fillId="2" borderId="1" xfId="15" applyNumberFormat="1" applyFont="1" applyFill="1" applyBorder="1" applyAlignment="1">
      <alignment/>
    </xf>
    <xf numFmtId="164" fontId="9" fillId="0" borderId="0" xfId="15" applyNumberFormat="1" applyFont="1" applyFill="1" applyAlignment="1">
      <alignment/>
    </xf>
    <xf numFmtId="164" fontId="9" fillId="0" borderId="6" xfId="15" applyNumberFormat="1" applyFont="1" applyFill="1" applyBorder="1" applyAlignment="1">
      <alignment/>
    </xf>
    <xf numFmtId="164" fontId="9" fillId="0" borderId="7" xfId="15" applyNumberFormat="1" applyFont="1" applyFill="1" applyBorder="1" applyAlignment="1">
      <alignment/>
    </xf>
    <xf numFmtId="1" fontId="9" fillId="0" borderId="8" xfId="15" applyNumberFormat="1" applyFont="1" applyFill="1" applyBorder="1" applyAlignment="1">
      <alignment horizontal="center"/>
    </xf>
    <xf numFmtId="1" fontId="10" fillId="0" borderId="8" xfId="15" applyNumberFormat="1" applyFont="1" applyFill="1" applyBorder="1" applyAlignment="1">
      <alignment horizontal="center"/>
    </xf>
    <xf numFmtId="164" fontId="9" fillId="0" borderId="8" xfId="15" applyNumberFormat="1" applyFont="1" applyFill="1" applyBorder="1" applyAlignment="1">
      <alignment/>
    </xf>
    <xf numFmtId="164" fontId="10" fillId="0" borderId="7" xfId="15" applyNumberFormat="1" applyFont="1" applyFill="1" applyBorder="1" applyAlignment="1">
      <alignment/>
    </xf>
    <xf numFmtId="164" fontId="9" fillId="0" borderId="0" xfId="15" applyNumberFormat="1" applyFont="1" applyFill="1" applyBorder="1" applyAlignment="1">
      <alignment/>
    </xf>
    <xf numFmtId="164" fontId="0" fillId="0" borderId="6" xfId="15" applyNumberFormat="1" applyFont="1" applyFill="1" applyBorder="1" applyAlignment="1">
      <alignment/>
    </xf>
    <xf numFmtId="164" fontId="0" fillId="0" borderId="7" xfId="15" applyNumberFormat="1" applyFont="1" applyFill="1" applyBorder="1" applyAlignment="1">
      <alignment/>
    </xf>
    <xf numFmtId="164" fontId="0" fillId="0" borderId="8" xfId="15" applyNumberFormat="1" applyFont="1" applyFill="1" applyBorder="1" applyAlignment="1">
      <alignment/>
    </xf>
    <xf numFmtId="164" fontId="1" fillId="0" borderId="7" xfId="15" applyNumberFormat="1" applyFont="1" applyFill="1" applyBorder="1" applyAlignment="1">
      <alignment/>
    </xf>
    <xf numFmtId="42" fontId="0" fillId="0" borderId="8" xfId="15" applyNumberFormat="1" applyFont="1" applyFill="1" applyBorder="1" applyAlignment="1">
      <alignment/>
    </xf>
    <xf numFmtId="42" fontId="1" fillId="0" borderId="7" xfId="15" applyNumberFormat="1" applyFont="1" applyFill="1" applyBorder="1" applyAlignment="1" quotePrefix="1">
      <alignment/>
    </xf>
    <xf numFmtId="41" fontId="0" fillId="0" borderId="8" xfId="15" applyNumberFormat="1" applyFont="1" applyFill="1" applyBorder="1" applyAlignment="1">
      <alignment/>
    </xf>
    <xf numFmtId="41" fontId="1" fillId="0" borderId="7" xfId="15" applyNumberFormat="1" applyFont="1" applyFill="1" applyBorder="1" applyAlignment="1" quotePrefix="1">
      <alignment/>
    </xf>
    <xf numFmtId="41" fontId="1" fillId="0" borderId="7" xfId="15" applyNumberFormat="1" applyFont="1" applyFill="1" applyBorder="1" applyAlignment="1">
      <alignment/>
    </xf>
    <xf numFmtId="41" fontId="9" fillId="0" borderId="8" xfId="15" applyNumberFormat="1" applyFont="1" applyFill="1" applyBorder="1" applyAlignment="1">
      <alignment/>
    </xf>
    <xf numFmtId="41" fontId="10" fillId="0" borderId="7" xfId="15" applyNumberFormat="1" applyFont="1" applyFill="1" applyBorder="1" applyAlignment="1">
      <alignment/>
    </xf>
    <xf numFmtId="42" fontId="9" fillId="0" borderId="8" xfId="15" applyNumberFormat="1" applyFont="1" applyFill="1" applyBorder="1" applyAlignment="1">
      <alignment/>
    </xf>
    <xf numFmtId="41" fontId="0" fillId="0" borderId="0" xfId="15" applyNumberFormat="1" applyFont="1" applyFill="1" applyBorder="1" applyAlignment="1">
      <alignment/>
    </xf>
    <xf numFmtId="164" fontId="1" fillId="0" borderId="6" xfId="15" applyNumberFormat="1" applyFont="1" applyFill="1" applyBorder="1" applyAlignment="1">
      <alignment/>
    </xf>
    <xf numFmtId="164" fontId="1" fillId="0" borderId="8" xfId="15" applyNumberFormat="1" applyFont="1" applyFill="1" applyBorder="1" applyAlignment="1">
      <alignment/>
    </xf>
    <xf numFmtId="164" fontId="1" fillId="0" borderId="0" xfId="15" applyNumberFormat="1" applyFont="1" applyFill="1" applyAlignment="1">
      <alignment/>
    </xf>
    <xf numFmtId="164" fontId="1" fillId="0" borderId="6" xfId="15" applyNumberFormat="1" applyFont="1" applyFill="1" applyBorder="1" applyAlignment="1" quotePrefix="1">
      <alignment/>
    </xf>
    <xf numFmtId="164" fontId="2" fillId="2" borderId="2" xfId="15" applyNumberFormat="1" applyFont="1" applyFill="1" applyBorder="1" applyAlignment="1">
      <alignment/>
    </xf>
    <xf numFmtId="164" fontId="3" fillId="2" borderId="3" xfId="15" applyNumberFormat="1" applyFont="1" applyFill="1" applyBorder="1" applyAlignment="1">
      <alignment horizontal="left"/>
    </xf>
    <xf numFmtId="164" fontId="3" fillId="2" borderId="0" xfId="15" applyNumberFormat="1" applyFont="1" applyFill="1" applyBorder="1" applyAlignment="1">
      <alignment horizontal="left"/>
    </xf>
    <xf numFmtId="0" fontId="4" fillId="2" borderId="4" xfId="19" applyFont="1" applyFill="1" applyBorder="1">
      <alignment/>
      <protection/>
    </xf>
    <xf numFmtId="0" fontId="6" fillId="0" borderId="0" xfId="19" applyFont="1">
      <alignment/>
      <protection/>
    </xf>
    <xf numFmtId="164" fontId="3" fillId="2" borderId="5" xfId="15" applyNumberFormat="1" applyFont="1" applyFill="1" applyBorder="1" applyAlignment="1">
      <alignment/>
    </xf>
    <xf numFmtId="0" fontId="12" fillId="2" borderId="1" xfId="19" applyFont="1" applyFill="1" applyBorder="1">
      <alignment/>
      <protection/>
    </xf>
    <xf numFmtId="0" fontId="0" fillId="0" borderId="0" xfId="19" applyFont="1">
      <alignment/>
      <protection/>
    </xf>
    <xf numFmtId="0" fontId="4" fillId="2" borderId="1" xfId="19" applyFont="1" applyFill="1" applyBorder="1">
      <alignment/>
      <protection/>
    </xf>
    <xf numFmtId="164" fontId="3" fillId="2" borderId="9" xfId="15" applyNumberFormat="1" applyFont="1" applyFill="1" applyBorder="1" applyAlignment="1">
      <alignment horizontal="left"/>
    </xf>
    <xf numFmtId="0" fontId="12" fillId="2" borderId="10" xfId="19" applyFont="1" applyFill="1" applyBorder="1">
      <alignment/>
      <protection/>
    </xf>
    <xf numFmtId="164" fontId="13" fillId="0" borderId="6" xfId="15" applyNumberFormat="1" applyFont="1" applyFill="1" applyBorder="1" applyAlignment="1">
      <alignment/>
    </xf>
    <xf numFmtId="164" fontId="13" fillId="0" borderId="11" xfId="15" applyNumberFormat="1" applyFont="1" applyFill="1" applyBorder="1" applyAlignment="1">
      <alignment/>
    </xf>
    <xf numFmtId="0" fontId="9" fillId="0" borderId="8" xfId="19" applyFont="1" applyBorder="1" applyAlignment="1">
      <alignment horizontal="center"/>
      <protection/>
    </xf>
    <xf numFmtId="164" fontId="9" fillId="0" borderId="0" xfId="15" applyNumberFormat="1" applyFont="1" applyFill="1" applyBorder="1" applyAlignment="1">
      <alignment horizontal="center"/>
    </xf>
    <xf numFmtId="164" fontId="9" fillId="0" borderId="6" xfId="15" applyNumberFormat="1" applyFont="1" applyFill="1" applyBorder="1" applyAlignment="1">
      <alignment horizontal="left"/>
    </xf>
    <xf numFmtId="164" fontId="9" fillId="0" borderId="7" xfId="15" applyNumberFormat="1" applyFont="1" applyFill="1" applyBorder="1" applyAlignment="1">
      <alignment horizontal="left"/>
    </xf>
    <xf numFmtId="10" fontId="0" fillId="0" borderId="8" xfId="20" applyNumberFormat="1" applyFont="1" applyFill="1" applyBorder="1" applyAlignment="1">
      <alignment/>
    </xf>
    <xf numFmtId="10" fontId="0" fillId="0" borderId="0" xfId="20" applyNumberFormat="1" applyFont="1" applyFill="1" applyBorder="1" applyAlignment="1">
      <alignment/>
    </xf>
    <xf numFmtId="0" fontId="0" fillId="0" borderId="8" xfId="19" applyFont="1" applyBorder="1">
      <alignment/>
      <protection/>
    </xf>
    <xf numFmtId="42" fontId="0" fillId="0" borderId="0" xfId="15" applyNumberFormat="1" applyFont="1" applyFill="1" applyBorder="1" applyAlignment="1">
      <alignment/>
    </xf>
    <xf numFmtId="0" fontId="0" fillId="0" borderId="0" xfId="19" applyFont="1" applyBorder="1">
      <alignment/>
      <protection/>
    </xf>
    <xf numFmtId="41" fontId="9" fillId="0" borderId="0" xfId="15" applyNumberFormat="1" applyFont="1" applyFill="1" applyBorder="1" applyAlignment="1">
      <alignment/>
    </xf>
    <xf numFmtId="0" fontId="9" fillId="0" borderId="0" xfId="19" applyFont="1" applyFill="1" applyBorder="1">
      <alignment/>
      <protection/>
    </xf>
    <xf numFmtId="0" fontId="0" fillId="0" borderId="0" xfId="19" applyFont="1" applyFill="1" applyBorder="1">
      <alignment/>
      <protection/>
    </xf>
    <xf numFmtId="164" fontId="9" fillId="0" borderId="7" xfId="15" applyNumberFormat="1" applyFont="1" applyFill="1" applyBorder="1" applyAlignment="1">
      <alignment/>
    </xf>
    <xf numFmtId="0" fontId="9" fillId="0" borderId="0" xfId="19" applyFont="1" applyBorder="1">
      <alignment/>
      <protection/>
    </xf>
    <xf numFmtId="0" fontId="9" fillId="0" borderId="7" xfId="19" applyFont="1" applyBorder="1">
      <alignment/>
      <protection/>
    </xf>
    <xf numFmtId="42" fontId="9" fillId="0" borderId="0" xfId="15" applyNumberFormat="1" applyFont="1" applyFill="1" applyBorder="1" applyAlignment="1">
      <alignment/>
    </xf>
    <xf numFmtId="0" fontId="0" fillId="0" borderId="3" xfId="19" applyFont="1" applyBorder="1">
      <alignment/>
      <protection/>
    </xf>
    <xf numFmtId="38" fontId="14" fillId="2" borderId="3" xfId="0" applyNumberFormat="1" applyFont="1" applyFill="1" applyBorder="1" applyAlignment="1">
      <alignment/>
    </xf>
    <xf numFmtId="37" fontId="12" fillId="2" borderId="3" xfId="0" applyNumberFormat="1" applyFont="1" applyFill="1" applyBorder="1" applyAlignment="1">
      <alignment/>
    </xf>
    <xf numFmtId="39" fontId="12" fillId="2" borderId="4" xfId="0" applyNumberFormat="1" applyFont="1" applyFill="1" applyBorder="1" applyAlignment="1">
      <alignment/>
    </xf>
    <xf numFmtId="38" fontId="0" fillId="0" borderId="0" xfId="0" applyNumberFormat="1" applyFont="1" applyFill="1" applyAlignment="1">
      <alignment/>
    </xf>
    <xf numFmtId="38" fontId="12" fillId="2" borderId="0" xfId="0" applyNumberFormat="1" applyFont="1" applyFill="1" applyBorder="1" applyAlignment="1">
      <alignment/>
    </xf>
    <xf numFmtId="37" fontId="12" fillId="2" borderId="0" xfId="0" applyNumberFormat="1" applyFont="1" applyFill="1" applyBorder="1" applyAlignment="1">
      <alignment/>
    </xf>
    <xf numFmtId="39" fontId="12" fillId="2" borderId="1" xfId="0" applyNumberFormat="1" applyFont="1" applyFill="1" applyBorder="1" applyAlignment="1">
      <alignment/>
    </xf>
    <xf numFmtId="164" fontId="7" fillId="2" borderId="5" xfId="15" applyNumberFormat="1" applyFont="1" applyFill="1" applyBorder="1" applyAlignment="1">
      <alignment horizontal="left"/>
    </xf>
    <xf numFmtId="164" fontId="13" fillId="0" borderId="2" xfId="15" applyNumberFormat="1" applyFont="1" applyFill="1" applyBorder="1" applyAlignment="1">
      <alignment horizontal="left"/>
    </xf>
    <xf numFmtId="38" fontId="0" fillId="0" borderId="3" xfId="0" applyNumberFormat="1" applyFont="1" applyFill="1" applyBorder="1" applyAlignment="1">
      <alignment/>
    </xf>
    <xf numFmtId="0" fontId="9" fillId="0" borderId="6" xfId="0" applyNumberFormat="1" applyFont="1" applyFill="1" applyBorder="1" applyAlignment="1">
      <alignment horizontal="center"/>
    </xf>
    <xf numFmtId="0" fontId="9" fillId="0" borderId="8" xfId="0" applyNumberFormat="1" applyFont="1" applyFill="1" applyBorder="1" applyAlignment="1">
      <alignment horizontal="center"/>
    </xf>
    <xf numFmtId="38" fontId="9" fillId="0" borderId="6" xfId="0" applyNumberFormat="1" applyFont="1" applyFill="1" applyBorder="1" applyAlignment="1">
      <alignment/>
    </xf>
    <xf numFmtId="38" fontId="9" fillId="0" borderId="11" xfId="0" applyNumberFormat="1" applyFont="1" applyFill="1" applyBorder="1" applyAlignment="1">
      <alignment/>
    </xf>
    <xf numFmtId="38" fontId="9" fillId="0" borderId="7" xfId="0" applyNumberFormat="1" applyFont="1" applyFill="1" applyBorder="1" applyAlignment="1">
      <alignment/>
    </xf>
    <xf numFmtId="37" fontId="0" fillId="0" borderId="6" xfId="15" applyNumberFormat="1" applyFont="1" applyFill="1" applyBorder="1" applyAlignment="1">
      <alignment/>
    </xf>
    <xf numFmtId="39" fontId="9" fillId="0" borderId="8" xfId="0" applyNumberFormat="1" applyFont="1" applyFill="1" applyBorder="1" applyAlignment="1">
      <alignment/>
    </xf>
    <xf numFmtId="38" fontId="9" fillId="0" borderId="0" xfId="0" applyNumberFormat="1" applyFont="1" applyFill="1" applyAlignment="1">
      <alignment/>
    </xf>
    <xf numFmtId="38" fontId="0" fillId="0" borderId="6" xfId="0" applyNumberFormat="1" applyFont="1" applyFill="1" applyBorder="1" applyAlignment="1">
      <alignment/>
    </xf>
    <xf numFmtId="38" fontId="0" fillId="0" borderId="11" xfId="0" applyNumberFormat="1" applyFont="1" applyFill="1" applyBorder="1" applyAlignment="1">
      <alignment/>
    </xf>
    <xf numFmtId="38" fontId="0" fillId="0" borderId="7" xfId="0" applyNumberFormat="1" applyFont="1" applyFill="1" applyBorder="1" applyAlignment="1">
      <alignment/>
    </xf>
    <xf numFmtId="42" fontId="0" fillId="0" borderId="6" xfId="17" applyNumberFormat="1" applyFont="1" applyFill="1" applyBorder="1" applyAlignment="1">
      <alignment/>
    </xf>
    <xf numFmtId="42" fontId="0" fillId="0" borderId="8" xfId="17" applyNumberFormat="1" applyFont="1" applyFill="1" applyBorder="1" applyAlignment="1">
      <alignment/>
    </xf>
    <xf numFmtId="41" fontId="0" fillId="0" borderId="6" xfId="15" applyNumberFormat="1" applyFont="1" applyFill="1" applyBorder="1" applyAlignment="1">
      <alignment/>
    </xf>
    <xf numFmtId="41" fontId="0" fillId="0" borderId="8" xfId="15" applyNumberFormat="1" applyFont="1" applyFill="1" applyBorder="1" applyAlignment="1">
      <alignment/>
    </xf>
    <xf numFmtId="41" fontId="9" fillId="0" borderId="6" xfId="15" applyNumberFormat="1" applyFont="1" applyFill="1" applyBorder="1" applyAlignment="1">
      <alignment/>
    </xf>
    <xf numFmtId="41" fontId="9" fillId="0" borderId="8" xfId="15" applyNumberFormat="1" applyFont="1" applyFill="1" applyBorder="1" applyAlignment="1">
      <alignment/>
    </xf>
    <xf numFmtId="42" fontId="9" fillId="0" borderId="6" xfId="17" applyNumberFormat="1" applyFont="1" applyFill="1" applyBorder="1" applyAlignment="1">
      <alignment/>
    </xf>
    <xf numFmtId="42" fontId="9" fillId="0" borderId="8" xfId="17" applyNumberFormat="1" applyFont="1" applyFill="1" applyBorder="1" applyAlignment="1">
      <alignment/>
    </xf>
    <xf numFmtId="38" fontId="0" fillId="0" borderId="0" xfId="0" applyNumberFormat="1" applyFont="1" applyFill="1" applyBorder="1" applyAlignment="1">
      <alignment/>
    </xf>
    <xf numFmtId="42" fontId="0" fillId="0" borderId="0" xfId="15" applyNumberFormat="1" applyFont="1" applyFill="1" applyAlignment="1">
      <alignment/>
    </xf>
    <xf numFmtId="42" fontId="0" fillId="0" borderId="3" xfId="0" applyNumberFormat="1" applyFont="1" applyFill="1" applyBorder="1" applyAlignment="1">
      <alignment/>
    </xf>
    <xf numFmtId="37" fontId="0" fillId="0" borderId="0" xfId="15" applyNumberFormat="1" applyFont="1" applyFill="1" applyAlignment="1">
      <alignment/>
    </xf>
    <xf numFmtId="39" fontId="0" fillId="0" borderId="0" xfId="0" applyNumberFormat="1" applyFont="1" applyFill="1" applyAlignment="1">
      <alignment/>
    </xf>
    <xf numFmtId="38" fontId="9" fillId="0" borderId="0" xfId="0" applyNumberFormat="1" applyFont="1" applyFill="1" applyBorder="1" applyAlignment="1">
      <alignment/>
    </xf>
    <xf numFmtId="37" fontId="0" fillId="0" borderId="9" xfId="15" applyNumberFormat="1" applyFont="1" applyFill="1" applyBorder="1" applyAlignment="1">
      <alignment/>
    </xf>
    <xf numFmtId="39" fontId="1" fillId="0" borderId="0" xfId="15" applyNumberFormat="1" applyFont="1" applyFill="1" applyAlignment="1">
      <alignment/>
    </xf>
    <xf numFmtId="37" fontId="0" fillId="0" borderId="0" xfId="0" applyNumberFormat="1" applyFont="1" applyFill="1" applyAlignment="1">
      <alignment/>
    </xf>
    <xf numFmtId="42" fontId="9" fillId="0" borderId="12" xfId="0" applyNumberFormat="1" applyFont="1" applyFill="1" applyBorder="1" applyAlignment="1">
      <alignment/>
    </xf>
    <xf numFmtId="39" fontId="9" fillId="0" borderId="0" xfId="0" applyNumberFormat="1" applyFont="1" applyFill="1" applyAlignment="1">
      <alignment/>
    </xf>
    <xf numFmtId="164" fontId="0" fillId="0" borderId="0" xfId="15" applyNumberFormat="1" applyFont="1" applyFill="1" applyAlignment="1">
      <alignment horizontal="center"/>
    </xf>
    <xf numFmtId="0" fontId="0" fillId="0" borderId="0" xfId="0" applyFont="1" applyFill="1" applyAlignment="1">
      <alignment/>
    </xf>
    <xf numFmtId="164" fontId="15" fillId="2" borderId="0" xfId="15" applyNumberFormat="1" applyFont="1" applyFill="1" applyAlignment="1">
      <alignment/>
    </xf>
    <xf numFmtId="164" fontId="2" fillId="2" borderId="3" xfId="15" applyNumberFormat="1" applyFont="1" applyFill="1" applyBorder="1" applyAlignment="1">
      <alignment/>
    </xf>
    <xf numFmtId="164" fontId="16" fillId="2" borderId="3" xfId="15" applyNumberFormat="1" applyFont="1" applyFill="1" applyBorder="1" applyAlignment="1">
      <alignment/>
    </xf>
    <xf numFmtId="164" fontId="16" fillId="2" borderId="3" xfId="15" applyNumberFormat="1" applyFont="1" applyFill="1" applyBorder="1" applyAlignment="1">
      <alignment horizontal="center"/>
    </xf>
    <xf numFmtId="0" fontId="16" fillId="2" borderId="4" xfId="0" applyFont="1" applyFill="1" applyBorder="1" applyAlignment="1">
      <alignment/>
    </xf>
    <xf numFmtId="0" fontId="15" fillId="0" borderId="0" xfId="0" applyFont="1" applyFill="1" applyAlignment="1">
      <alignment/>
    </xf>
    <xf numFmtId="164" fontId="6" fillId="2" borderId="0" xfId="15" applyNumberFormat="1" applyFont="1" applyFill="1" applyAlignment="1">
      <alignment/>
    </xf>
    <xf numFmtId="164" fontId="4" fillId="2" borderId="0" xfId="15" applyNumberFormat="1" applyFont="1" applyFill="1" applyBorder="1" applyAlignment="1">
      <alignment horizontal="center"/>
    </xf>
    <xf numFmtId="0" fontId="4" fillId="2" borderId="1" xfId="0" applyFont="1" applyFill="1" applyBorder="1" applyAlignment="1">
      <alignment/>
    </xf>
    <xf numFmtId="0" fontId="6" fillId="0" borderId="0" xfId="0" applyFont="1" applyFill="1" applyAlignment="1">
      <alignment/>
    </xf>
    <xf numFmtId="164" fontId="0" fillId="2" borderId="0" xfId="15" applyNumberFormat="1" applyFont="1" applyFill="1" applyAlignment="1">
      <alignment/>
    </xf>
    <xf numFmtId="0" fontId="7" fillId="2" borderId="5" xfId="0" applyFont="1" applyFill="1" applyBorder="1" applyAlignment="1">
      <alignment horizontal="left"/>
    </xf>
    <xf numFmtId="164" fontId="12" fillId="2" borderId="0" xfId="15" applyNumberFormat="1" applyFont="1" applyFill="1" applyBorder="1" applyAlignment="1">
      <alignment/>
    </xf>
    <xf numFmtId="164" fontId="12" fillId="2" borderId="0" xfId="15" applyNumberFormat="1" applyFont="1" applyFill="1" applyBorder="1" applyAlignment="1">
      <alignment horizontal="center"/>
    </xf>
    <xf numFmtId="0" fontId="12" fillId="2" borderId="1" xfId="0" applyFont="1" applyFill="1" applyBorder="1" applyAlignment="1">
      <alignment/>
    </xf>
    <xf numFmtId="0" fontId="3" fillId="2" borderId="13" xfId="0" applyFont="1" applyFill="1" applyBorder="1" applyAlignment="1">
      <alignment horizontal="left"/>
    </xf>
    <xf numFmtId="0" fontId="7" fillId="2" borderId="9" xfId="0" applyFont="1" applyFill="1" applyBorder="1" applyAlignment="1">
      <alignment horizontal="left"/>
    </xf>
    <xf numFmtId="164" fontId="12" fillId="2" borderId="9" xfId="15" applyNumberFormat="1" applyFont="1" applyFill="1" applyBorder="1" applyAlignment="1">
      <alignment/>
    </xf>
    <xf numFmtId="164" fontId="12" fillId="2" borderId="9" xfId="15" applyNumberFormat="1" applyFont="1" applyFill="1" applyBorder="1" applyAlignment="1">
      <alignment horizontal="center"/>
    </xf>
    <xf numFmtId="0" fontId="12" fillId="2" borderId="10" xfId="0" applyFont="1" applyFill="1" applyBorder="1" applyAlignment="1">
      <alignment/>
    </xf>
    <xf numFmtId="164" fontId="9" fillId="0" borderId="2" xfId="15" applyNumberFormat="1" applyFont="1" applyFill="1" applyBorder="1" applyAlignment="1">
      <alignment/>
    </xf>
    <xf numFmtId="164" fontId="9" fillId="0" borderId="3" xfId="15" applyNumberFormat="1" applyFont="1" applyFill="1" applyBorder="1" applyAlignment="1">
      <alignment/>
    </xf>
    <xf numFmtId="164" fontId="9" fillId="0" borderId="4" xfId="15" applyNumberFormat="1" applyFont="1" applyFill="1" applyBorder="1" applyAlignment="1">
      <alignment/>
    </xf>
    <xf numFmtId="164" fontId="9" fillId="0" borderId="8" xfId="15" applyNumberFormat="1" applyFont="1" applyFill="1" applyBorder="1" applyAlignment="1">
      <alignment horizontal="center"/>
    </xf>
    <xf numFmtId="164" fontId="9" fillId="0" borderId="14" xfId="15" applyNumberFormat="1" applyFont="1" applyFill="1" applyBorder="1" applyAlignment="1">
      <alignment horizontal="center"/>
    </xf>
    <xf numFmtId="0" fontId="9" fillId="0" borderId="8" xfId="0" applyFont="1" applyFill="1" applyBorder="1" applyAlignment="1">
      <alignment horizontal="centerContinuous"/>
    </xf>
    <xf numFmtId="0" fontId="0" fillId="0" borderId="8" xfId="0" applyFont="1" applyFill="1" applyBorder="1" applyAlignment="1">
      <alignment horizontal="centerContinuous"/>
    </xf>
    <xf numFmtId="0" fontId="0" fillId="0" borderId="14" xfId="0" applyFont="1" applyFill="1" applyBorder="1" applyAlignment="1">
      <alignment/>
    </xf>
    <xf numFmtId="164" fontId="9" fillId="0" borderId="14" xfId="15" applyNumberFormat="1" applyFont="1" applyFill="1" applyBorder="1" applyAlignment="1">
      <alignment/>
    </xf>
    <xf numFmtId="164" fontId="9" fillId="0" borderId="5" xfId="15" applyNumberFormat="1" applyFont="1" applyFill="1" applyBorder="1" applyAlignment="1">
      <alignment/>
    </xf>
    <xf numFmtId="164" fontId="9" fillId="0" borderId="1" xfId="15" applyNumberFormat="1" applyFont="1" applyFill="1" applyBorder="1" applyAlignment="1">
      <alignment/>
    </xf>
    <xf numFmtId="164" fontId="9" fillId="0" borderId="15" xfId="15" applyNumberFormat="1" applyFont="1" applyFill="1" applyBorder="1" applyAlignment="1">
      <alignment horizontal="center"/>
    </xf>
    <xf numFmtId="164" fontId="9" fillId="0" borderId="8" xfId="15" applyNumberFormat="1" applyFont="1" applyFill="1" applyBorder="1" applyAlignment="1">
      <alignment/>
    </xf>
    <xf numFmtId="164" fontId="9" fillId="0" borderId="15" xfId="15" applyNumberFormat="1" applyFont="1" applyFill="1" applyBorder="1" applyAlignment="1">
      <alignment/>
    </xf>
    <xf numFmtId="0" fontId="0" fillId="0" borderId="8" xfId="0" applyFont="1" applyFill="1" applyBorder="1" applyAlignment="1">
      <alignment/>
    </xf>
    <xf numFmtId="0" fontId="9" fillId="0" borderId="16" xfId="0" applyFont="1" applyFill="1" applyBorder="1" applyAlignment="1">
      <alignment horizontal="centerContinuous"/>
    </xf>
    <xf numFmtId="164" fontId="9" fillId="0" borderId="13" xfId="15" applyNumberFormat="1" applyFont="1" applyFill="1" applyBorder="1" applyAlignment="1">
      <alignment/>
    </xf>
    <xf numFmtId="164" fontId="9" fillId="0" borderId="9" xfId="15" applyNumberFormat="1" applyFont="1" applyFill="1" applyBorder="1" applyAlignment="1">
      <alignment/>
    </xf>
    <xf numFmtId="164" fontId="9" fillId="0" borderId="10" xfId="15" applyNumberFormat="1" applyFont="1" applyFill="1" applyBorder="1" applyAlignment="1">
      <alignment/>
    </xf>
    <xf numFmtId="164" fontId="9" fillId="0" borderId="16" xfId="15" applyNumberFormat="1" applyFont="1" applyFill="1" applyBorder="1" applyAlignment="1">
      <alignment horizontal="center"/>
    </xf>
    <xf numFmtId="164" fontId="9" fillId="0" borderId="11" xfId="15" applyNumberFormat="1" applyFont="1" applyFill="1" applyBorder="1" applyAlignment="1">
      <alignment/>
    </xf>
    <xf numFmtId="164" fontId="0" fillId="0" borderId="11" xfId="15" applyNumberFormat="1" applyFont="1" applyFill="1" applyBorder="1" applyAlignment="1">
      <alignment/>
    </xf>
    <xf numFmtId="164" fontId="0" fillId="0" borderId="8" xfId="15" applyNumberFormat="1" applyFont="1" applyFill="1" applyBorder="1" applyAlignment="1">
      <alignment horizontal="center"/>
    </xf>
    <xf numFmtId="42" fontId="0" fillId="0" borderId="8" xfId="15" applyNumberFormat="1" applyFont="1" applyFill="1" applyBorder="1" applyAlignment="1">
      <alignment horizontal="center"/>
    </xf>
    <xf numFmtId="164" fontId="0" fillId="0" borderId="8" xfId="0" applyNumberFormat="1" applyFont="1" applyFill="1" applyBorder="1" applyAlignment="1">
      <alignment/>
    </xf>
    <xf numFmtId="164" fontId="0" fillId="0" borderId="0" xfId="0" applyNumberFormat="1" applyFont="1" applyFill="1" applyAlignment="1">
      <alignment/>
    </xf>
    <xf numFmtId="41" fontId="0" fillId="0" borderId="8" xfId="15" applyNumberFormat="1" applyFont="1" applyFill="1" applyBorder="1" applyAlignment="1">
      <alignment horizontal="center"/>
    </xf>
    <xf numFmtId="41" fontId="0" fillId="0" borderId="0" xfId="15" applyNumberFormat="1" applyFont="1" applyFill="1" applyAlignment="1">
      <alignment/>
    </xf>
    <xf numFmtId="41" fontId="0" fillId="0" borderId="0" xfId="15" applyNumberFormat="1" applyFont="1" applyFill="1" applyAlignment="1">
      <alignment horizontal="center"/>
    </xf>
    <xf numFmtId="41" fontId="9" fillId="0" borderId="8" xfId="15" applyNumberFormat="1" applyFont="1" applyFill="1" applyBorder="1" applyAlignment="1">
      <alignment horizontal="center"/>
    </xf>
    <xf numFmtId="164" fontId="9" fillId="0" borderId="8" xfId="0" applyNumberFormat="1" applyFont="1" applyFill="1" applyBorder="1" applyAlignment="1">
      <alignment/>
    </xf>
    <xf numFmtId="0" fontId="9" fillId="0" borderId="0" xfId="0" applyFont="1" applyFill="1" applyAlignment="1">
      <alignment/>
    </xf>
    <xf numFmtId="42" fontId="9" fillId="0" borderId="8" xfId="15" applyNumberFormat="1" applyFont="1" applyFill="1" applyBorder="1" applyAlignment="1">
      <alignment horizontal="center"/>
    </xf>
    <xf numFmtId="164" fontId="0" fillId="0" borderId="0" xfId="15" applyNumberFormat="1" applyFont="1" applyFill="1" applyBorder="1" applyAlignment="1">
      <alignment horizontal="center"/>
    </xf>
    <xf numFmtId="164" fontId="0" fillId="0" borderId="0" xfId="15" applyNumberFormat="1" applyFont="1" applyFill="1" applyAlignment="1">
      <alignment/>
    </xf>
    <xf numFmtId="164" fontId="0" fillId="0" borderId="0" xfId="15" applyNumberFormat="1" applyFont="1" applyFill="1" applyBorder="1" applyAlignment="1">
      <alignment/>
    </xf>
    <xf numFmtId="0" fontId="0" fillId="0" borderId="0" xfId="0" applyFont="1" applyFill="1" applyAlignment="1">
      <alignment/>
    </xf>
    <xf numFmtId="164" fontId="16" fillId="2" borderId="0" xfId="15" applyNumberFormat="1" applyFont="1" applyFill="1" applyAlignment="1">
      <alignment/>
    </xf>
    <xf numFmtId="164" fontId="2" fillId="2" borderId="3" xfId="15" applyNumberFormat="1" applyFont="1" applyFill="1" applyBorder="1" applyAlignment="1">
      <alignment horizontal="left"/>
    </xf>
    <xf numFmtId="164" fontId="16" fillId="2" borderId="3" xfId="15" applyNumberFormat="1" applyFont="1" applyFill="1" applyBorder="1" applyAlignment="1">
      <alignment/>
    </xf>
    <xf numFmtId="164" fontId="2" fillId="2" borderId="4" xfId="15" applyNumberFormat="1" applyFont="1" applyFill="1" applyBorder="1" applyAlignment="1">
      <alignment horizontal="left"/>
    </xf>
    <xf numFmtId="0" fontId="14" fillId="2" borderId="0" xfId="0" applyFont="1" applyFill="1" applyAlignment="1">
      <alignment/>
    </xf>
    <xf numFmtId="164" fontId="4" fillId="2" borderId="0" xfId="15" applyNumberFormat="1" applyFont="1" applyFill="1" applyAlignment="1">
      <alignment/>
    </xf>
    <xf numFmtId="0" fontId="3" fillId="2" borderId="5" xfId="0" applyFont="1" applyFill="1" applyBorder="1" applyAlignment="1">
      <alignment/>
    </xf>
    <xf numFmtId="164" fontId="4" fillId="2" borderId="0" xfId="15" applyNumberFormat="1" applyFont="1" applyFill="1" applyBorder="1" applyAlignment="1">
      <alignment/>
    </xf>
    <xf numFmtId="164" fontId="3" fillId="2" borderId="1" xfId="15" applyNumberFormat="1" applyFont="1" applyFill="1" applyBorder="1" applyAlignment="1">
      <alignment horizontal="left"/>
    </xf>
    <xf numFmtId="0" fontId="12" fillId="2" borderId="0" xfId="0" applyFont="1" applyFill="1" applyAlignment="1">
      <alignment/>
    </xf>
    <xf numFmtId="164" fontId="3" fillId="2" borderId="13" xfId="15" applyNumberFormat="1" applyFont="1" applyFill="1" applyBorder="1" applyAlignment="1">
      <alignment horizontal="left"/>
    </xf>
    <xf numFmtId="164" fontId="3" fillId="2" borderId="10" xfId="15" applyNumberFormat="1" applyFont="1" applyFill="1" applyBorder="1" applyAlignment="1">
      <alignment horizontal="left"/>
    </xf>
    <xf numFmtId="164" fontId="0" fillId="0" borderId="2" xfId="15" applyNumberFormat="1" applyFont="1" applyFill="1" applyBorder="1" applyAlignment="1">
      <alignment/>
    </xf>
    <xf numFmtId="164" fontId="9" fillId="0" borderId="3" xfId="15" applyNumberFormat="1" applyFont="1" applyFill="1" applyBorder="1" applyAlignment="1">
      <alignment/>
    </xf>
    <xf numFmtId="164" fontId="0" fillId="0" borderId="4" xfId="15" applyNumberFormat="1" applyFont="1" applyFill="1" applyBorder="1" applyAlignment="1">
      <alignment/>
    </xf>
    <xf numFmtId="164" fontId="0" fillId="0" borderId="8" xfId="15" applyNumberFormat="1" applyFont="1" applyFill="1" applyBorder="1" applyAlignment="1">
      <alignment/>
    </xf>
    <xf numFmtId="164" fontId="9" fillId="0" borderId="2" xfId="15" applyNumberFormat="1" applyFont="1" applyFill="1" applyBorder="1" applyAlignment="1">
      <alignment/>
    </xf>
    <xf numFmtId="164" fontId="9" fillId="0" borderId="4" xfId="15" applyNumberFormat="1" applyFont="1" applyFill="1" applyBorder="1" applyAlignment="1">
      <alignment/>
    </xf>
    <xf numFmtId="164" fontId="9" fillId="0" borderId="8" xfId="15" applyNumberFormat="1" applyFont="1" applyFill="1" applyBorder="1" applyAlignment="1">
      <alignment horizontal="centerContinuous"/>
    </xf>
    <xf numFmtId="164" fontId="9" fillId="0" borderId="14" xfId="15" applyNumberFormat="1" applyFont="1" applyFill="1" applyBorder="1" applyAlignment="1">
      <alignment horizontal="centerContinuous"/>
    </xf>
    <xf numFmtId="164" fontId="9" fillId="0" borderId="14" xfId="15" applyNumberFormat="1" applyFont="1" applyFill="1" applyBorder="1" applyAlignment="1">
      <alignment/>
    </xf>
    <xf numFmtId="164" fontId="9" fillId="0" borderId="5" xfId="15" applyNumberFormat="1" applyFont="1" applyFill="1" applyBorder="1" applyAlignment="1">
      <alignment/>
    </xf>
    <xf numFmtId="164" fontId="9" fillId="0" borderId="0" xfId="15" applyNumberFormat="1" applyFont="1" applyFill="1" applyBorder="1" applyAlignment="1">
      <alignment/>
    </xf>
    <xf numFmtId="164" fontId="0" fillId="0" borderId="1" xfId="15" applyNumberFormat="1" applyFont="1" applyFill="1" applyBorder="1" applyAlignment="1">
      <alignment/>
    </xf>
    <xf numFmtId="164" fontId="9" fillId="0" borderId="1" xfId="15" applyNumberFormat="1" applyFont="1" applyFill="1" applyBorder="1" applyAlignment="1">
      <alignment/>
    </xf>
    <xf numFmtId="164" fontId="9" fillId="0" borderId="15" xfId="15" applyNumberFormat="1" applyFont="1" applyFill="1" applyBorder="1" applyAlignment="1">
      <alignment/>
    </xf>
    <xf numFmtId="164" fontId="9" fillId="0" borderId="15" xfId="15" applyNumberFormat="1" applyFont="1" applyFill="1" applyBorder="1" applyAlignment="1">
      <alignment horizontal="centerContinuous"/>
    </xf>
    <xf numFmtId="164" fontId="9" fillId="0" borderId="5" xfId="15" applyNumberFormat="1" applyFont="1" applyFill="1" applyBorder="1" applyAlignment="1">
      <alignment horizontal="center"/>
    </xf>
    <xf numFmtId="164" fontId="9" fillId="0" borderId="1" xfId="15" applyNumberFormat="1" applyFont="1" applyFill="1" applyBorder="1" applyAlignment="1">
      <alignment horizontal="center"/>
    </xf>
    <xf numFmtId="164" fontId="9" fillId="0" borderId="13" xfId="15" applyNumberFormat="1" applyFont="1" applyFill="1" applyBorder="1" applyAlignment="1">
      <alignment horizontal="centerContinuous"/>
    </xf>
    <xf numFmtId="164" fontId="9" fillId="0" borderId="9" xfId="15" applyNumberFormat="1" applyFont="1" applyFill="1" applyBorder="1" applyAlignment="1">
      <alignment horizontal="centerContinuous"/>
    </xf>
    <xf numFmtId="164" fontId="9" fillId="0" borderId="10" xfId="15" applyNumberFormat="1" applyFont="1" applyFill="1" applyBorder="1" applyAlignment="1">
      <alignment horizontal="centerContinuous"/>
    </xf>
    <xf numFmtId="164" fontId="9" fillId="0" borderId="6" xfId="15" applyNumberFormat="1" applyFont="1" applyFill="1" applyBorder="1" applyAlignment="1">
      <alignment horizontal="centerContinuous"/>
    </xf>
    <xf numFmtId="164" fontId="9" fillId="0" borderId="11" xfId="15" applyNumberFormat="1" applyFont="1" applyFill="1" applyBorder="1" applyAlignment="1">
      <alignment horizontal="centerContinuous"/>
    </xf>
    <xf numFmtId="164" fontId="9" fillId="0" borderId="7" xfId="15" applyNumberFormat="1" applyFont="1" applyFill="1" applyBorder="1" applyAlignment="1">
      <alignment horizontal="centerContinuous"/>
    </xf>
    <xf numFmtId="164" fontId="0" fillId="0" borderId="8" xfId="15" applyNumberFormat="1" applyFont="1" applyFill="1" applyBorder="1" applyAlignment="1">
      <alignment horizontal="centerContinuous"/>
    </xf>
    <xf numFmtId="164" fontId="6" fillId="0" borderId="0" xfId="15" applyNumberFormat="1" applyFont="1" applyFill="1" applyAlignment="1">
      <alignment/>
    </xf>
    <xf numFmtId="164" fontId="9" fillId="0" borderId="11" xfId="15" applyNumberFormat="1" applyFont="1" applyFill="1" applyBorder="1" applyAlignment="1">
      <alignment horizontal="left"/>
    </xf>
    <xf numFmtId="164" fontId="0" fillId="0" borderId="11" xfId="15" applyNumberFormat="1" applyFont="1" applyFill="1" applyBorder="1" applyAlignment="1">
      <alignment/>
    </xf>
    <xf numFmtId="164" fontId="0" fillId="0" borderId="6" xfId="15" applyNumberFormat="1" applyFont="1" applyFill="1" applyBorder="1" applyAlignment="1">
      <alignment/>
    </xf>
    <xf numFmtId="164" fontId="0" fillId="0" borderId="7" xfId="15" applyNumberFormat="1" applyFont="1" applyFill="1" applyBorder="1" applyAlignment="1">
      <alignment/>
    </xf>
    <xf numFmtId="42" fontId="0" fillId="0" borderId="8" xfId="15" applyNumberFormat="1" applyFont="1" applyFill="1" applyBorder="1" applyAlignment="1">
      <alignment/>
    </xf>
    <xf numFmtId="165" fontId="0" fillId="0" borderId="8" xfId="15" applyNumberFormat="1" applyFont="1" applyFill="1" applyBorder="1" applyAlignment="1">
      <alignment/>
    </xf>
    <xf numFmtId="164" fontId="13" fillId="0" borderId="0" xfId="15" applyNumberFormat="1" applyFont="1" applyFill="1" applyAlignment="1">
      <alignment/>
    </xf>
    <xf numFmtId="164" fontId="9" fillId="0" borderId="6" xfId="15" applyNumberFormat="1" applyFont="1" applyFill="1" applyBorder="1" applyAlignment="1">
      <alignment/>
    </xf>
    <xf numFmtId="164" fontId="9" fillId="0" borderId="11"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164" fontId="13" fillId="0" borderId="0" xfId="15" applyNumberFormat="1" applyFont="1" applyFill="1" applyBorder="1" applyAlignment="1">
      <alignment/>
    </xf>
    <xf numFmtId="0" fontId="9" fillId="0" borderId="0" xfId="0" applyFont="1" applyFill="1" applyAlignment="1">
      <alignment/>
    </xf>
    <xf numFmtId="0" fontId="13" fillId="0" borderId="0" xfId="0" applyFont="1" applyFill="1" applyAlignment="1">
      <alignment/>
    </xf>
    <xf numFmtId="164" fontId="0" fillId="0" borderId="3" xfId="15" applyNumberFormat="1" applyFont="1" applyFill="1" applyBorder="1" applyAlignment="1">
      <alignment/>
    </xf>
    <xf numFmtId="164" fontId="9" fillId="0" borderId="0" xfId="15" applyNumberFormat="1" applyFont="1" applyFill="1" applyAlignment="1">
      <alignment/>
    </xf>
    <xf numFmtId="164" fontId="6" fillId="0" borderId="0" xfId="15" applyNumberFormat="1" applyFont="1" applyFill="1" applyBorder="1" applyAlignment="1">
      <alignment/>
    </xf>
    <xf numFmtId="0" fontId="0" fillId="0" borderId="0" xfId="0" applyFont="1" applyFill="1" applyBorder="1" applyAlignment="1">
      <alignment/>
    </xf>
    <xf numFmtId="164" fontId="13" fillId="0" borderId="11" xfId="15" applyNumberFormat="1" applyFont="1" applyFill="1" applyBorder="1" applyAlignment="1">
      <alignment/>
    </xf>
    <xf numFmtId="0" fontId="6" fillId="0" borderId="0" xfId="0" applyFont="1" applyFill="1" applyAlignment="1">
      <alignment/>
    </xf>
    <xf numFmtId="0" fontId="0" fillId="0" borderId="11" xfId="0" applyFont="1" applyFill="1" applyBorder="1" applyAlignment="1">
      <alignment/>
    </xf>
    <xf numFmtId="42" fontId="9" fillId="0" borderId="8" xfId="15" applyNumberFormat="1" applyFont="1" applyFill="1" applyBorder="1" applyAlignment="1">
      <alignment/>
    </xf>
    <xf numFmtId="165" fontId="9" fillId="0" borderId="8" xfId="15" applyNumberFormat="1" applyFont="1" applyFill="1" applyBorder="1" applyAlignment="1">
      <alignment/>
    </xf>
    <xf numFmtId="164" fontId="17" fillId="0" borderId="0" xfId="15" applyNumberFormat="1" applyFont="1" applyFill="1" applyAlignment="1">
      <alignment/>
    </xf>
    <xf numFmtId="164" fontId="17" fillId="0" borderId="0" xfId="15" applyNumberFormat="1" applyFont="1" applyFill="1" applyBorder="1" applyAlignment="1">
      <alignment/>
    </xf>
    <xf numFmtId="0" fontId="17" fillId="0" borderId="0" xfId="0" applyFont="1" applyFill="1" applyAlignment="1">
      <alignment/>
    </xf>
    <xf numFmtId="164" fontId="4" fillId="0" borderId="0" xfId="15" applyNumberFormat="1" applyFont="1" applyFill="1" applyAlignment="1">
      <alignment/>
    </xf>
    <xf numFmtId="164" fontId="3" fillId="2" borderId="4" xfId="15" applyNumberFormat="1" applyFont="1" applyFill="1" applyBorder="1" applyAlignment="1">
      <alignment horizontal="left"/>
    </xf>
    <xf numFmtId="0" fontId="12" fillId="0" borderId="0" xfId="0" applyFont="1" applyFill="1" applyAlignment="1">
      <alignment/>
    </xf>
    <xf numFmtId="164" fontId="12" fillId="2" borderId="5" xfId="15" applyNumberFormat="1" applyFont="1" applyFill="1" applyBorder="1" applyAlignment="1">
      <alignment/>
    </xf>
    <xf numFmtId="164" fontId="3" fillId="2" borderId="0" xfId="15" applyNumberFormat="1" applyFont="1" applyFill="1" applyBorder="1" applyAlignment="1">
      <alignment/>
    </xf>
    <xf numFmtId="164" fontId="3" fillId="2" borderId="1" xfId="15" applyNumberFormat="1" applyFont="1" applyFill="1" applyBorder="1" applyAlignment="1">
      <alignment horizontal="centerContinuous"/>
    </xf>
    <xf numFmtId="164" fontId="9" fillId="0" borderId="2" xfId="15" applyNumberFormat="1" applyFont="1" applyFill="1" applyBorder="1" applyAlignment="1">
      <alignment horizontal="center"/>
    </xf>
    <xf numFmtId="164" fontId="9" fillId="0" borderId="3" xfId="15" applyNumberFormat="1" applyFont="1" applyFill="1" applyBorder="1" applyAlignment="1">
      <alignment horizontal="center"/>
    </xf>
    <xf numFmtId="164" fontId="9" fillId="0" borderId="4" xfId="15" applyNumberFormat="1" applyFont="1" applyFill="1" applyBorder="1" applyAlignment="1">
      <alignment horizontal="center"/>
    </xf>
    <xf numFmtId="164" fontId="9" fillId="0" borderId="17" xfId="15" applyNumberFormat="1" applyFont="1" applyFill="1" applyBorder="1" applyAlignment="1">
      <alignment horizontal="center"/>
    </xf>
    <xf numFmtId="164" fontId="0" fillId="0" borderId="0" xfId="15" applyNumberFormat="1" applyFont="1" applyFill="1" applyAlignment="1">
      <alignment wrapText="1"/>
    </xf>
    <xf numFmtId="164" fontId="9" fillId="0" borderId="13" xfId="15" applyNumberFormat="1" applyFont="1" applyFill="1" applyBorder="1" applyAlignment="1">
      <alignment horizontal="centerContinuous" wrapText="1"/>
    </xf>
    <xf numFmtId="164" fontId="9" fillId="0" borderId="9" xfId="15" applyNumberFormat="1" applyFont="1" applyFill="1" applyBorder="1" applyAlignment="1">
      <alignment horizontal="centerContinuous" wrapText="1"/>
    </xf>
    <xf numFmtId="164" fontId="9" fillId="0" borderId="10" xfId="15" applyNumberFormat="1" applyFont="1" applyFill="1" applyBorder="1" applyAlignment="1">
      <alignment horizontal="centerContinuous" wrapText="1"/>
    </xf>
    <xf numFmtId="164" fontId="9" fillId="0" borderId="8" xfId="15" applyNumberFormat="1" applyFont="1" applyFill="1" applyBorder="1" applyAlignment="1">
      <alignment horizontal="center" wrapText="1"/>
    </xf>
    <xf numFmtId="164" fontId="9" fillId="0" borderId="18" xfId="15" applyNumberFormat="1" applyFont="1" applyFill="1" applyBorder="1" applyAlignment="1">
      <alignment horizontal="center" wrapText="1"/>
    </xf>
    <xf numFmtId="0" fontId="0" fillId="0" borderId="0" xfId="0" applyFont="1" applyFill="1" applyAlignment="1">
      <alignment wrapText="1"/>
    </xf>
    <xf numFmtId="164" fontId="6" fillId="0" borderId="6" xfId="15" applyNumberFormat="1" applyFont="1" applyFill="1" applyBorder="1" applyAlignment="1">
      <alignment/>
    </xf>
    <xf numFmtId="164" fontId="6" fillId="0" borderId="11" xfId="15" applyNumberFormat="1" applyFont="1" applyFill="1" applyBorder="1" applyAlignment="1">
      <alignment/>
    </xf>
    <xf numFmtId="42" fontId="0" fillId="0" borderId="6" xfId="15" applyNumberFormat="1" applyFont="1" applyFill="1" applyBorder="1" applyAlignment="1">
      <alignment/>
    </xf>
    <xf numFmtId="164" fontId="13" fillId="0" borderId="6" xfId="15" applyNumberFormat="1" applyFont="1" applyFill="1" applyBorder="1" applyAlignment="1">
      <alignment/>
    </xf>
    <xf numFmtId="41" fontId="13" fillId="0" borderId="6" xfId="15" applyNumberFormat="1" applyFont="1" applyFill="1" applyBorder="1" applyAlignment="1">
      <alignment/>
    </xf>
    <xf numFmtId="0" fontId="9" fillId="0" borderId="11" xfId="0" applyFont="1" applyFill="1" applyBorder="1" applyAlignment="1">
      <alignment/>
    </xf>
    <xf numFmtId="41" fontId="17" fillId="0" borderId="0" xfId="15" applyNumberFormat="1" applyFont="1" applyFill="1" applyBorder="1" applyAlignment="1">
      <alignment/>
    </xf>
    <xf numFmtId="41" fontId="17" fillId="0" borderId="0" xfId="15" applyNumberFormat="1" applyFont="1" applyFill="1" applyAlignment="1">
      <alignment/>
    </xf>
    <xf numFmtId="41" fontId="6" fillId="0" borderId="6" xfId="15" applyNumberFormat="1" applyFont="1" applyFill="1" applyBorder="1" applyAlignment="1">
      <alignment/>
    </xf>
    <xf numFmtId="164" fontId="0" fillId="0" borderId="9" xfId="15" applyNumberFormat="1" applyFont="1" applyFill="1" applyBorder="1" applyAlignment="1">
      <alignment/>
    </xf>
    <xf numFmtId="41" fontId="0" fillId="0" borderId="9" xfId="15" applyNumberFormat="1" applyFont="1" applyFill="1" applyBorder="1" applyAlignment="1">
      <alignment/>
    </xf>
    <xf numFmtId="41" fontId="0" fillId="0" borderId="11" xfId="15" applyNumberFormat="1" applyFont="1" applyFill="1" applyBorder="1" applyAlignment="1">
      <alignment/>
    </xf>
    <xf numFmtId="41" fontId="13" fillId="0" borderId="0" xfId="15" applyNumberFormat="1" applyFont="1" applyFill="1" applyAlignment="1">
      <alignment/>
    </xf>
    <xf numFmtId="41" fontId="6" fillId="0" borderId="0" xfId="15" applyNumberFormat="1" applyFont="1" applyFill="1" applyAlignment="1">
      <alignment/>
    </xf>
    <xf numFmtId="41" fontId="0" fillId="0" borderId="3" xfId="15" applyNumberFormat="1" applyFont="1" applyFill="1" applyBorder="1" applyAlignment="1">
      <alignment/>
    </xf>
    <xf numFmtId="41" fontId="9" fillId="0" borderId="0" xfId="15" applyNumberFormat="1" applyFont="1" applyFill="1" applyBorder="1" applyAlignment="1">
      <alignment/>
    </xf>
    <xf numFmtId="41" fontId="13" fillId="0" borderId="0" xfId="15" applyNumberFormat="1" applyFont="1" applyFill="1" applyBorder="1" applyAlignment="1">
      <alignment/>
    </xf>
    <xf numFmtId="42" fontId="13" fillId="0" borderId="0" xfId="15" applyNumberFormat="1" applyFont="1" applyFill="1" applyAlignment="1">
      <alignment/>
    </xf>
    <xf numFmtId="0" fontId="0" fillId="0" borderId="0" xfId="0" applyFont="1" applyAlignment="1">
      <alignment/>
    </xf>
    <xf numFmtId="164" fontId="7" fillId="2" borderId="0" xfId="15" applyNumberFormat="1" applyFont="1" applyFill="1" applyBorder="1" applyAlignment="1">
      <alignment horizontal="left"/>
    </xf>
    <xf numFmtId="164" fontId="7" fillId="2" borderId="1" xfId="15" applyNumberFormat="1" applyFont="1" applyFill="1" applyBorder="1" applyAlignment="1">
      <alignment horizontal="left"/>
    </xf>
    <xf numFmtId="164" fontId="3" fillId="2" borderId="1" xfId="15" applyNumberFormat="1" applyFont="1" applyFill="1" applyBorder="1" applyAlignment="1">
      <alignment/>
    </xf>
    <xf numFmtId="164" fontId="9" fillId="0" borderId="5" xfId="15" applyNumberFormat="1" applyFont="1" applyFill="1" applyBorder="1" applyAlignment="1">
      <alignment horizontal="centerContinuous"/>
    </xf>
    <xf numFmtId="164" fontId="9" fillId="0" borderId="0" xfId="15" applyNumberFormat="1" applyFont="1" applyFill="1" applyBorder="1" applyAlignment="1">
      <alignment horizontal="centerContinuous"/>
    </xf>
    <xf numFmtId="164" fontId="9" fillId="0" borderId="6" xfId="15" applyNumberFormat="1" applyFont="1" applyFill="1" applyBorder="1" applyAlignment="1">
      <alignment horizontal="center"/>
    </xf>
    <xf numFmtId="0" fontId="18" fillId="0" borderId="0" xfId="0" applyFont="1" applyFill="1" applyAlignment="1">
      <alignment/>
    </xf>
    <xf numFmtId="39" fontId="18" fillId="0" borderId="0" xfId="0" applyNumberFormat="1" applyFont="1" applyFill="1" applyAlignment="1">
      <alignment/>
    </xf>
    <xf numFmtId="40" fontId="2" fillId="2" borderId="2" xfId="0" applyNumberFormat="1" applyFont="1" applyFill="1" applyBorder="1" applyAlignment="1">
      <alignment/>
    </xf>
    <xf numFmtId="0" fontId="4" fillId="2" borderId="3" xfId="0" applyFont="1" applyFill="1" applyBorder="1" applyAlignment="1">
      <alignment/>
    </xf>
    <xf numFmtId="0" fontId="4" fillId="2" borderId="4" xfId="0" applyFont="1" applyFill="1" applyBorder="1" applyAlignment="1">
      <alignment/>
    </xf>
    <xf numFmtId="40" fontId="13" fillId="0" borderId="0" xfId="0" applyNumberFormat="1" applyFont="1" applyFill="1" applyBorder="1" applyAlignment="1">
      <alignment horizontal="right"/>
    </xf>
    <xf numFmtId="39" fontId="4" fillId="2" borderId="0" xfId="0" applyNumberFormat="1" applyFont="1" applyFill="1" applyBorder="1" applyAlignment="1">
      <alignment/>
    </xf>
    <xf numFmtId="39" fontId="3" fillId="2" borderId="0" xfId="0" applyNumberFormat="1" applyFont="1" applyFill="1" applyBorder="1" applyAlignment="1">
      <alignment horizontal="center"/>
    </xf>
    <xf numFmtId="166" fontId="6" fillId="0" borderId="0" xfId="0" applyNumberFormat="1" applyFont="1" applyFill="1" applyBorder="1" applyAlignment="1">
      <alignment/>
    </xf>
    <xf numFmtId="0" fontId="7" fillId="2" borderId="5" xfId="0" applyFont="1" applyFill="1" applyBorder="1" applyAlignment="1">
      <alignment/>
    </xf>
    <xf numFmtId="39" fontId="19" fillId="2" borderId="0" xfId="0" applyNumberFormat="1" applyFont="1" applyFill="1" applyBorder="1" applyAlignment="1">
      <alignment/>
    </xf>
    <xf numFmtId="39" fontId="20" fillId="2" borderId="0" xfId="0" applyNumberFormat="1" applyFont="1" applyFill="1" applyBorder="1" applyAlignment="1">
      <alignment horizontal="center"/>
    </xf>
    <xf numFmtId="0" fontId="19" fillId="2" borderId="1" xfId="0" applyFont="1" applyFill="1" applyBorder="1" applyAlignment="1">
      <alignment/>
    </xf>
    <xf numFmtId="19" fontId="18" fillId="0" borderId="0" xfId="0" applyNumberFormat="1" applyFont="1" applyFill="1" applyBorder="1" applyAlignment="1">
      <alignment/>
    </xf>
    <xf numFmtId="0" fontId="7" fillId="2" borderId="13" xfId="0" applyFont="1" applyFill="1" applyBorder="1" applyAlignment="1">
      <alignment/>
    </xf>
    <xf numFmtId="39" fontId="19" fillId="2" borderId="9" xfId="0" applyNumberFormat="1" applyFont="1" applyFill="1" applyBorder="1" applyAlignment="1">
      <alignment/>
    </xf>
    <xf numFmtId="39" fontId="20" fillId="2" borderId="9" xfId="0" applyNumberFormat="1" applyFont="1" applyFill="1" applyBorder="1" applyAlignment="1">
      <alignment horizontal="center"/>
    </xf>
    <xf numFmtId="39" fontId="19" fillId="2" borderId="10" xfId="0" applyNumberFormat="1" applyFont="1" applyFill="1" applyBorder="1" applyAlignment="1">
      <alignment/>
    </xf>
    <xf numFmtId="19" fontId="18" fillId="0" borderId="0" xfId="0" applyNumberFormat="1" applyFont="1" applyFill="1" applyAlignment="1">
      <alignment/>
    </xf>
    <xf numFmtId="39" fontId="9" fillId="0" borderId="7" xfId="0" applyNumberFormat="1" applyFont="1" applyFill="1" applyBorder="1" applyAlignment="1">
      <alignment horizontal="center"/>
    </xf>
    <xf numFmtId="39" fontId="9" fillId="0" borderId="8" xfId="0" applyNumberFormat="1" applyFont="1" applyFill="1" applyBorder="1" applyAlignment="1">
      <alignment horizontal="center"/>
    </xf>
    <xf numFmtId="39" fontId="9" fillId="0" borderId="8" xfId="0" applyNumberFormat="1" applyFont="1" applyFill="1" applyBorder="1" applyAlignment="1">
      <alignment horizontal="center" wrapText="1"/>
    </xf>
    <xf numFmtId="39" fontId="9" fillId="0" borderId="7" xfId="0" applyNumberFormat="1" applyFont="1" applyFill="1" applyBorder="1" applyAlignment="1">
      <alignment horizontal="center" vertical="top"/>
    </xf>
    <xf numFmtId="39" fontId="9" fillId="0" borderId="8" xfId="0" applyNumberFormat="1" applyFont="1" applyFill="1" applyBorder="1" applyAlignment="1">
      <alignment horizontal="center" vertical="top"/>
    </xf>
    <xf numFmtId="0" fontId="9" fillId="0" borderId="8" xfId="0" applyFont="1" applyFill="1" applyBorder="1" applyAlignment="1">
      <alignment/>
    </xf>
    <xf numFmtId="39" fontId="0" fillId="0" borderId="7" xfId="0" applyNumberFormat="1" applyFont="1" applyFill="1" applyBorder="1" applyAlignment="1">
      <alignment horizontal="center" vertical="top"/>
    </xf>
    <xf numFmtId="39" fontId="0" fillId="0" borderId="8" xfId="0" applyNumberFormat="1" applyFont="1" applyFill="1" applyBorder="1" applyAlignment="1">
      <alignment horizontal="center" vertical="top"/>
    </xf>
    <xf numFmtId="39" fontId="0" fillId="0" borderId="8" xfId="0" applyNumberFormat="1" applyFont="1" applyFill="1" applyBorder="1" applyAlignment="1">
      <alignment horizontal="center" wrapText="1"/>
    </xf>
    <xf numFmtId="39" fontId="0" fillId="0" borderId="8" xfId="0" applyNumberFormat="1" applyFont="1" applyFill="1" applyBorder="1" applyAlignment="1" quotePrefix="1">
      <alignment horizontal="center" wrapText="1"/>
    </xf>
    <xf numFmtId="39" fontId="0" fillId="0" borderId="8" xfId="0" applyNumberFormat="1" applyFont="1" applyFill="1" applyBorder="1" applyAlignment="1">
      <alignment/>
    </xf>
    <xf numFmtId="39" fontId="0" fillId="0" borderId="7" xfId="0" applyNumberFormat="1" applyFont="1" applyFill="1" applyBorder="1" applyAlignment="1">
      <alignment/>
    </xf>
    <xf numFmtId="42" fontId="0" fillId="0" borderId="7" xfId="0" applyNumberFormat="1" applyFont="1" applyFill="1" applyBorder="1" applyAlignment="1">
      <alignment/>
    </xf>
    <xf numFmtId="42" fontId="0" fillId="0" borderId="8" xfId="0" applyNumberFormat="1" applyFont="1" applyFill="1" applyBorder="1" applyAlignment="1">
      <alignment/>
    </xf>
    <xf numFmtId="41" fontId="0" fillId="0" borderId="7" xfId="0" applyNumberFormat="1" applyFont="1" applyFill="1" applyBorder="1" applyAlignment="1">
      <alignment/>
    </xf>
    <xf numFmtId="41" fontId="0" fillId="0" borderId="8" xfId="0" applyNumberFormat="1" applyFont="1" applyFill="1" applyBorder="1" applyAlignment="1">
      <alignment/>
    </xf>
    <xf numFmtId="0" fontId="21" fillId="0" borderId="0" xfId="0" applyFont="1" applyFill="1" applyAlignment="1">
      <alignment/>
    </xf>
    <xf numFmtId="41" fontId="9" fillId="0" borderId="7" xfId="0" applyNumberFormat="1" applyFont="1" applyFill="1" applyBorder="1" applyAlignment="1">
      <alignment/>
    </xf>
    <xf numFmtId="41" fontId="9" fillId="0" borderId="8" xfId="0" applyNumberFormat="1" applyFont="1" applyFill="1" applyBorder="1" applyAlignment="1">
      <alignment/>
    </xf>
    <xf numFmtId="42" fontId="9" fillId="0" borderId="8" xfId="0" applyNumberFormat="1" applyFont="1" applyFill="1" applyBorder="1" applyAlignment="1">
      <alignment/>
    </xf>
    <xf numFmtId="0" fontId="0" fillId="0" borderId="0" xfId="0" applyFont="1" applyFill="1" applyAlignment="1" quotePrefix="1">
      <alignment/>
    </xf>
    <xf numFmtId="0" fontId="0" fillId="0" borderId="6" xfId="0" applyFont="1" applyFill="1" applyBorder="1" applyAlignment="1">
      <alignment/>
    </xf>
    <xf numFmtId="0" fontId="0" fillId="0" borderId="2" xfId="0" applyFont="1" applyFill="1" applyBorder="1" applyAlignment="1">
      <alignment/>
    </xf>
    <xf numFmtId="0" fontId="0" fillId="0" borderId="4" xfId="0" applyFont="1" applyFill="1" applyBorder="1" applyAlignment="1">
      <alignment/>
    </xf>
    <xf numFmtId="39" fontId="0" fillId="0" borderId="14" xfId="0" applyNumberFormat="1" applyFont="1" applyFill="1" applyBorder="1" applyAlignment="1">
      <alignment/>
    </xf>
    <xf numFmtId="39" fontId="12" fillId="2" borderId="3" xfId="0" applyNumberFormat="1" applyFont="1" applyFill="1" applyBorder="1" applyAlignment="1">
      <alignment/>
    </xf>
    <xf numFmtId="39" fontId="7" fillId="2" borderId="3" xfId="0" applyNumberFormat="1" applyFont="1" applyFill="1" applyBorder="1" applyAlignment="1">
      <alignment horizontal="center"/>
    </xf>
    <xf numFmtId="0" fontId="12" fillId="2" borderId="4" xfId="0" applyFont="1" applyFill="1" applyBorder="1" applyAlignment="1">
      <alignment/>
    </xf>
    <xf numFmtId="39" fontId="12" fillId="2" borderId="0" xfId="0" applyNumberFormat="1" applyFont="1" applyFill="1" applyBorder="1" applyAlignment="1">
      <alignment/>
    </xf>
    <xf numFmtId="39" fontId="7" fillId="2" borderId="0" xfId="0" applyNumberFormat="1" applyFont="1" applyFill="1" applyBorder="1" applyAlignment="1">
      <alignment horizontal="center"/>
    </xf>
    <xf numFmtId="39" fontId="12" fillId="2" borderId="13" xfId="0" applyNumberFormat="1" applyFont="1" applyFill="1" applyBorder="1" applyAlignment="1">
      <alignment/>
    </xf>
    <xf numFmtId="39" fontId="12" fillId="2" borderId="9" xfId="0" applyNumberFormat="1" applyFont="1" applyFill="1" applyBorder="1" applyAlignment="1">
      <alignment/>
    </xf>
    <xf numFmtId="39" fontId="7" fillId="2" borderId="9" xfId="0" applyNumberFormat="1" applyFont="1" applyFill="1" applyBorder="1" applyAlignment="1">
      <alignment horizontal="center"/>
    </xf>
    <xf numFmtId="0" fontId="0" fillId="0" borderId="13" xfId="0" applyFont="1" applyFill="1" applyBorder="1" applyAlignment="1">
      <alignment/>
    </xf>
    <xf numFmtId="0" fontId="0" fillId="0" borderId="10" xfId="0" applyFont="1" applyFill="1" applyBorder="1" applyAlignment="1">
      <alignment/>
    </xf>
    <xf numFmtId="39" fontId="9" fillId="0" borderId="16" xfId="0" applyNumberFormat="1" applyFont="1" applyFill="1" applyBorder="1" applyAlignment="1">
      <alignment horizontal="center" wrapText="1"/>
    </xf>
    <xf numFmtId="39" fontId="9" fillId="0" borderId="16" xfId="0" applyNumberFormat="1" applyFont="1" applyFill="1" applyBorder="1" applyAlignment="1">
      <alignment horizontal="center"/>
    </xf>
    <xf numFmtId="0" fontId="9" fillId="0" borderId="8" xfId="0" applyFont="1" applyFill="1" applyBorder="1" applyAlignment="1">
      <alignment horizontal="center" wrapText="1"/>
    </xf>
    <xf numFmtId="0" fontId="9" fillId="0" borderId="6" xfId="0" applyFont="1" applyFill="1" applyBorder="1" applyAlignment="1">
      <alignment/>
    </xf>
    <xf numFmtId="0" fontId="0" fillId="0" borderId="7" xfId="0" applyFont="1" applyFill="1" applyBorder="1" applyAlignment="1">
      <alignment/>
    </xf>
    <xf numFmtId="39" fontId="0" fillId="0" borderId="8" xfId="0" applyNumberFormat="1" applyFont="1" applyFill="1" applyBorder="1" applyAlignment="1">
      <alignment horizontal="center"/>
    </xf>
    <xf numFmtId="42" fontId="0" fillId="0" borderId="14" xfId="0" applyNumberFormat="1" applyFont="1" applyFill="1" applyBorder="1" applyAlignment="1">
      <alignment/>
    </xf>
    <xf numFmtId="41" fontId="0" fillId="0" borderId="14" xfId="0" applyNumberFormat="1" applyFont="1" applyFill="1" applyBorder="1" applyAlignment="1">
      <alignment/>
    </xf>
    <xf numFmtId="0" fontId="9" fillId="0" borderId="7" xfId="0" applyFont="1" applyFill="1" applyBorder="1" applyAlignment="1">
      <alignment horizontal="left"/>
    </xf>
    <xf numFmtId="41" fontId="9" fillId="0" borderId="8" xfId="0" applyNumberFormat="1" applyFont="1" applyFill="1" applyBorder="1" applyAlignment="1">
      <alignment horizontal="right"/>
    </xf>
    <xf numFmtId="0" fontId="9" fillId="0" borderId="7" xfId="0" applyFont="1" applyFill="1" applyBorder="1" applyAlignment="1">
      <alignment/>
    </xf>
    <xf numFmtId="0" fontId="0" fillId="0" borderId="3" xfId="0" applyFont="1" applyFill="1" applyBorder="1" applyAlignment="1">
      <alignment/>
    </xf>
    <xf numFmtId="0" fontId="0" fillId="0" borderId="3" xfId="0" applyFont="1" applyFill="1" applyBorder="1" applyAlignment="1">
      <alignment horizontal="right"/>
    </xf>
    <xf numFmtId="39" fontId="0" fillId="0" borderId="3" xfId="0" applyNumberFormat="1" applyFont="1" applyFill="1" applyBorder="1" applyAlignment="1">
      <alignment/>
    </xf>
    <xf numFmtId="0" fontId="0" fillId="0" borderId="0" xfId="0" applyFont="1" applyFill="1" applyBorder="1" applyAlignment="1">
      <alignment/>
    </xf>
    <xf numFmtId="39" fontId="0" fillId="0" borderId="0" xfId="0" applyNumberFormat="1" applyFont="1" applyFill="1" applyBorder="1" applyAlignment="1">
      <alignment/>
    </xf>
    <xf numFmtId="0" fontId="9" fillId="0" borderId="0" xfId="0" applyFont="1" applyFill="1" applyBorder="1" applyAlignment="1">
      <alignment/>
    </xf>
    <xf numFmtId="39" fontId="9" fillId="0" borderId="0" xfId="0" applyNumberFormat="1" applyFont="1" applyFill="1" applyBorder="1" applyAlignment="1">
      <alignment/>
    </xf>
    <xf numFmtId="0" fontId="9" fillId="0" borderId="0" xfId="0" applyFont="1" applyFill="1" applyBorder="1" applyAlignment="1">
      <alignment horizontal="left"/>
    </xf>
    <xf numFmtId="0" fontId="0" fillId="0" borderId="5" xfId="0" applyFont="1" applyFill="1" applyBorder="1" applyAlignment="1">
      <alignment/>
    </xf>
    <xf numFmtId="0" fontId="9" fillId="0" borderId="5" xfId="0" applyFont="1" applyFill="1" applyBorder="1" applyAlignment="1">
      <alignment horizontal="right"/>
    </xf>
    <xf numFmtId="167" fontId="0" fillId="0" borderId="5" xfId="0" applyNumberFormat="1" applyFont="1" applyFill="1" applyBorder="1" applyAlignment="1">
      <alignment/>
    </xf>
    <xf numFmtId="18" fontId="0" fillId="0" borderId="5" xfId="0" applyNumberFormat="1" applyFont="1" applyFill="1" applyBorder="1" applyAlignment="1">
      <alignment/>
    </xf>
    <xf numFmtId="0" fontId="9" fillId="0" borderId="5" xfId="0" applyFont="1" applyFill="1" applyBorder="1" applyAlignment="1">
      <alignment/>
    </xf>
    <xf numFmtId="0" fontId="0" fillId="0" borderId="0" xfId="0" applyFont="1" applyFill="1" applyBorder="1" applyAlignment="1">
      <alignment wrapText="1"/>
    </xf>
    <xf numFmtId="0" fontId="2"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6" fillId="0" borderId="0" xfId="0" applyFont="1" applyAlignment="1">
      <alignment/>
    </xf>
    <xf numFmtId="0" fontId="3" fillId="2" borderId="5" xfId="0" applyFont="1" applyFill="1" applyBorder="1" applyAlignment="1">
      <alignment horizontal="left"/>
    </xf>
    <xf numFmtId="0" fontId="3" fillId="2" borderId="0" xfId="0" applyFont="1" applyFill="1" applyBorder="1" applyAlignment="1">
      <alignment horizontal="left"/>
    </xf>
    <xf numFmtId="0" fontId="3" fillId="2" borderId="1" xfId="0" applyFont="1" applyFill="1" applyBorder="1" applyAlignment="1">
      <alignment horizontal="left"/>
    </xf>
    <xf numFmtId="0" fontId="7" fillId="2" borderId="1" xfId="0" applyFont="1" applyFill="1" applyBorder="1" applyAlignment="1">
      <alignment horizontal="left"/>
    </xf>
    <xf numFmtId="0" fontId="12" fillId="2" borderId="13" xfId="0" applyFont="1" applyFill="1" applyBorder="1" applyAlignment="1">
      <alignment/>
    </xf>
    <xf numFmtId="0" fontId="12" fillId="2" borderId="9" xfId="0" applyFont="1" applyFill="1" applyBorder="1" applyAlignment="1">
      <alignment/>
    </xf>
    <xf numFmtId="0" fontId="12" fillId="2" borderId="9" xfId="0" applyFont="1" applyFill="1" applyBorder="1" applyAlignment="1">
      <alignment/>
    </xf>
    <xf numFmtId="40" fontId="9" fillId="0" borderId="6" xfId="0" applyNumberFormat="1" applyFont="1" applyFill="1" applyBorder="1" applyAlignment="1">
      <alignment horizontal="centerContinuous"/>
    </xf>
    <xf numFmtId="40" fontId="9" fillId="0" borderId="7" xfId="0" applyNumberFormat="1" applyFont="1" applyFill="1" applyBorder="1" applyAlignment="1">
      <alignment horizontal="centerContinuous"/>
    </xf>
    <xf numFmtId="40" fontId="9" fillId="0" borderId="8" xfId="0" applyNumberFormat="1" applyFont="1" applyFill="1" applyBorder="1" applyAlignment="1">
      <alignment horizontal="center" wrapText="1"/>
    </xf>
    <xf numFmtId="40" fontId="9" fillId="0" borderId="8" xfId="0" applyNumberFormat="1" applyFont="1" applyFill="1" applyBorder="1" applyAlignment="1">
      <alignment horizontal="centerContinuous"/>
    </xf>
    <xf numFmtId="0" fontId="9" fillId="0" borderId="6" xfId="0" applyFont="1" applyFill="1" applyBorder="1" applyAlignment="1">
      <alignment horizontal="left"/>
    </xf>
    <xf numFmtId="40" fontId="0" fillId="0" borderId="8" xfId="0" applyNumberFormat="1" applyFont="1" applyFill="1" applyBorder="1" applyAlignment="1">
      <alignment/>
    </xf>
    <xf numFmtId="0" fontId="0" fillId="0" borderId="7" xfId="0" applyFont="1" applyFill="1" applyBorder="1" applyAlignment="1">
      <alignment/>
    </xf>
    <xf numFmtId="42" fontId="0" fillId="0" borderId="8" xfId="17" applyNumberFormat="1" applyFont="1" applyFill="1" applyBorder="1" applyAlignment="1">
      <alignment/>
    </xf>
    <xf numFmtId="41" fontId="0" fillId="0" borderId="0" xfId="0" applyNumberFormat="1" applyFont="1" applyFill="1" applyBorder="1" applyAlignment="1">
      <alignment wrapText="1"/>
    </xf>
    <xf numFmtId="41" fontId="0" fillId="0" borderId="0" xfId="0" applyNumberFormat="1" applyFont="1" applyFill="1" applyAlignment="1">
      <alignment wrapText="1"/>
    </xf>
    <xf numFmtId="0" fontId="9" fillId="0" borderId="7" xfId="0" applyFont="1" applyFill="1" applyBorder="1" applyAlignment="1">
      <alignment/>
    </xf>
    <xf numFmtId="0" fontId="9" fillId="0" borderId="6" xfId="0" applyFont="1" applyFill="1" applyBorder="1" applyAlignment="1">
      <alignment/>
    </xf>
    <xf numFmtId="164" fontId="13" fillId="0" borderId="0" xfId="15" applyNumberFormat="1" applyFont="1" applyFill="1" applyAlignment="1">
      <alignment/>
    </xf>
    <xf numFmtId="164" fontId="13" fillId="0" borderId="0" xfId="15" applyNumberFormat="1" applyFont="1" applyFill="1" applyBorder="1" applyAlignment="1">
      <alignment/>
    </xf>
    <xf numFmtId="42" fontId="9" fillId="0" borderId="8" xfId="17" applyNumberFormat="1"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0" borderId="8" xfId="0" applyFill="1" applyBorder="1" applyAlignment="1">
      <alignment/>
    </xf>
    <xf numFmtId="0" fontId="0" fillId="0" borderId="2" xfId="0" applyFill="1" applyBorder="1" applyAlignment="1">
      <alignment/>
    </xf>
    <xf numFmtId="0" fontId="0" fillId="0" borderId="3" xfId="0" applyFill="1" applyBorder="1" applyAlignment="1">
      <alignment/>
    </xf>
    <xf numFmtId="39" fontId="0" fillId="0" borderId="2" xfId="0" applyNumberFormat="1" applyFill="1" applyBorder="1" applyAlignment="1">
      <alignment/>
    </xf>
    <xf numFmtId="39" fontId="0" fillId="0" borderId="14" xfId="0" applyNumberFormat="1" applyFill="1" applyBorder="1" applyAlignment="1">
      <alignment/>
    </xf>
    <xf numFmtId="39" fontId="0" fillId="0" borderId="4" xfId="0" applyNumberFormat="1" applyFill="1" applyBorder="1" applyAlignment="1">
      <alignment/>
    </xf>
    <xf numFmtId="0" fontId="6" fillId="0" borderId="6" xfId="0" applyFont="1" applyFill="1" applyBorder="1" applyAlignment="1">
      <alignment/>
    </xf>
    <xf numFmtId="0" fontId="2" fillId="2" borderId="2" xfId="0" applyFont="1" applyFill="1" applyBorder="1" applyAlignment="1">
      <alignment/>
    </xf>
    <xf numFmtId="0" fontId="3" fillId="0" borderId="3" xfId="0" applyFont="1" applyFill="1" applyBorder="1" applyAlignment="1">
      <alignment/>
    </xf>
    <xf numFmtId="0" fontId="3" fillId="2" borderId="3" xfId="0" applyFont="1" applyFill="1" applyBorder="1" applyAlignment="1">
      <alignment/>
    </xf>
    <xf numFmtId="39" fontId="4" fillId="2" borderId="3" xfId="0" applyNumberFormat="1" applyFont="1" applyFill="1" applyBorder="1" applyAlignment="1">
      <alignment/>
    </xf>
    <xf numFmtId="39" fontId="3" fillId="2" borderId="3" xfId="0" applyNumberFormat="1" applyFont="1" applyFill="1" applyBorder="1" applyAlignment="1">
      <alignment horizontal="center"/>
    </xf>
    <xf numFmtId="39" fontId="4" fillId="2" borderId="3" xfId="0" applyNumberFormat="1" applyFont="1" applyFill="1" applyBorder="1" applyAlignment="1">
      <alignment horizontal="left"/>
    </xf>
    <xf numFmtId="40" fontId="3" fillId="2" borderId="4" xfId="0" applyNumberFormat="1" applyFont="1" applyFill="1" applyBorder="1" applyAlignment="1">
      <alignment horizontal="right"/>
    </xf>
    <xf numFmtId="0" fontId="6" fillId="0" borderId="7" xfId="0" applyFont="1" applyFill="1" applyBorder="1" applyAlignment="1">
      <alignment/>
    </xf>
    <xf numFmtId="0" fontId="6" fillId="0" borderId="8" xfId="0" applyFont="1" applyFill="1" applyBorder="1" applyAlignment="1">
      <alignment/>
    </xf>
    <xf numFmtId="0" fontId="0" fillId="0" borderId="6" xfId="0" applyFill="1" applyBorder="1" applyAlignment="1">
      <alignment/>
    </xf>
    <xf numFmtId="0" fontId="7" fillId="0" borderId="0" xfId="0" applyFont="1" applyFill="1" applyBorder="1" applyAlignment="1">
      <alignment/>
    </xf>
    <xf numFmtId="0" fontId="7" fillId="2" borderId="0" xfId="0" applyFont="1" applyFill="1" applyBorder="1" applyAlignment="1">
      <alignment/>
    </xf>
    <xf numFmtId="0" fontId="12" fillId="2" borderId="0" xfId="0" applyFont="1" applyFill="1" applyBorder="1" applyAlignment="1">
      <alignment/>
    </xf>
    <xf numFmtId="39" fontId="12" fillId="2" borderId="0" xfId="0" applyNumberFormat="1" applyFont="1" applyFill="1" applyBorder="1" applyAlignment="1">
      <alignment horizontal="left"/>
    </xf>
    <xf numFmtId="166" fontId="12" fillId="2" borderId="1" xfId="0" applyNumberFormat="1" applyFont="1" applyFill="1" applyBorder="1" applyAlignment="1">
      <alignment/>
    </xf>
    <xf numFmtId="0" fontId="0" fillId="0" borderId="7" xfId="0" applyFill="1" applyBorder="1" applyAlignment="1">
      <alignment/>
    </xf>
    <xf numFmtId="19" fontId="12" fillId="2" borderId="1" xfId="0" applyNumberFormat="1" applyFont="1" applyFill="1" applyBorder="1" applyAlignment="1">
      <alignment/>
    </xf>
    <xf numFmtId="19" fontId="0" fillId="0" borderId="7" xfId="0" applyNumberFormat="1" applyFill="1" applyBorder="1" applyAlignment="1">
      <alignment/>
    </xf>
    <xf numFmtId="0" fontId="0" fillId="0" borderId="8" xfId="0" applyFill="1" applyBorder="1" applyAlignment="1">
      <alignment wrapText="1"/>
    </xf>
    <xf numFmtId="0" fontId="0" fillId="0" borderId="6" xfId="0" applyFill="1" applyBorder="1" applyAlignment="1">
      <alignment wrapText="1"/>
    </xf>
    <xf numFmtId="0" fontId="0" fillId="0" borderId="11" xfId="0" applyFill="1" applyBorder="1" applyAlignment="1">
      <alignment wrapText="1"/>
    </xf>
    <xf numFmtId="39" fontId="9" fillId="0" borderId="6" xfId="0" applyNumberFormat="1" applyFont="1" applyFill="1" applyBorder="1" applyAlignment="1">
      <alignment horizontal="center" wrapText="1"/>
    </xf>
    <xf numFmtId="39" fontId="9" fillId="0" borderId="7" xfId="0" applyNumberFormat="1" applyFont="1" applyFill="1" applyBorder="1" applyAlignment="1">
      <alignment horizontal="center" wrapText="1"/>
    </xf>
    <xf numFmtId="0" fontId="9" fillId="0" borderId="11" xfId="0" applyFont="1" applyFill="1" applyBorder="1" applyAlignment="1">
      <alignment/>
    </xf>
    <xf numFmtId="0" fontId="0" fillId="0" borderId="11" xfId="0" applyFill="1" applyBorder="1" applyAlignment="1">
      <alignment/>
    </xf>
    <xf numFmtId="39" fontId="0" fillId="0" borderId="6" xfId="0" applyNumberFormat="1" applyFill="1" applyBorder="1" applyAlignment="1">
      <alignment horizontal="left"/>
    </xf>
    <xf numFmtId="39" fontId="0" fillId="0" borderId="8" xfId="0" applyNumberFormat="1" applyFill="1" applyBorder="1" applyAlignment="1">
      <alignment/>
    </xf>
    <xf numFmtId="39" fontId="0" fillId="0" borderId="7" xfId="0" applyNumberFormat="1" applyFill="1" applyBorder="1" applyAlignment="1">
      <alignment/>
    </xf>
    <xf numFmtId="42" fontId="0" fillId="0" borderId="2" xfId="0" applyNumberFormat="1" applyFill="1" applyBorder="1" applyAlignment="1">
      <alignment/>
    </xf>
    <xf numFmtId="42" fontId="0" fillId="0" borderId="14" xfId="0" applyNumberFormat="1" applyFill="1" applyBorder="1" applyAlignment="1">
      <alignment/>
    </xf>
    <xf numFmtId="42" fontId="0" fillId="0" borderId="4" xfId="0" applyNumberFormat="1" applyFill="1" applyBorder="1" applyAlignment="1">
      <alignment/>
    </xf>
    <xf numFmtId="41" fontId="0" fillId="0" borderId="2" xfId="0" applyNumberFormat="1" applyFill="1" applyBorder="1" applyAlignment="1">
      <alignment/>
    </xf>
    <xf numFmtId="41" fontId="0" fillId="0" borderId="14" xfId="0" applyNumberFormat="1" applyFill="1" applyBorder="1" applyAlignment="1">
      <alignment/>
    </xf>
    <xf numFmtId="41" fontId="0" fillId="0" borderId="4" xfId="0" applyNumberFormat="1" applyFill="1" applyBorder="1" applyAlignment="1">
      <alignment/>
    </xf>
    <xf numFmtId="0" fontId="9" fillId="0" borderId="11" xfId="0" applyFont="1" applyFill="1" applyBorder="1" applyAlignment="1">
      <alignment horizontal="left" indent="1"/>
    </xf>
    <xf numFmtId="41" fontId="9" fillId="0" borderId="6" xfId="0" applyNumberFormat="1" applyFont="1" applyFill="1" applyBorder="1" applyAlignment="1">
      <alignment/>
    </xf>
    <xf numFmtId="41" fontId="0" fillId="0" borderId="6" xfId="0" applyNumberFormat="1" applyFill="1" applyBorder="1" applyAlignment="1">
      <alignment/>
    </xf>
    <xf numFmtId="41" fontId="0" fillId="0" borderId="8" xfId="0" applyNumberFormat="1" applyFill="1" applyBorder="1" applyAlignment="1">
      <alignment/>
    </xf>
    <xf numFmtId="41" fontId="0" fillId="0" borderId="7" xfId="0" applyNumberFormat="1" applyFill="1" applyBorder="1" applyAlignment="1">
      <alignment/>
    </xf>
    <xf numFmtId="39" fontId="0" fillId="0" borderId="6" xfId="0" applyNumberFormat="1" applyFill="1" applyBorder="1" applyAlignment="1">
      <alignment/>
    </xf>
    <xf numFmtId="42" fontId="9" fillId="0" borderId="6" xfId="0" applyNumberFormat="1" applyFont="1" applyFill="1" applyBorder="1" applyAlignment="1">
      <alignment/>
    </xf>
    <xf numFmtId="42" fontId="9" fillId="0" borderId="7" xfId="0" applyNumberFormat="1" applyFont="1" applyFill="1" applyBorder="1" applyAlignment="1">
      <alignment/>
    </xf>
    <xf numFmtId="39" fontId="0" fillId="0" borderId="3" xfId="0" applyNumberFormat="1" applyFill="1" applyBorder="1" applyAlignment="1">
      <alignment/>
    </xf>
    <xf numFmtId="0" fontId="0" fillId="0" borderId="0" xfId="0" applyFill="1" applyBorder="1" applyAlignment="1">
      <alignment/>
    </xf>
    <xf numFmtId="39" fontId="0" fillId="0" borderId="0" xfId="0" applyNumberFormat="1" applyFill="1" applyBorder="1" applyAlignment="1">
      <alignment/>
    </xf>
    <xf numFmtId="0" fontId="0" fillId="0" borderId="5" xfId="0" applyFill="1" applyBorder="1" applyAlignment="1">
      <alignment/>
    </xf>
    <xf numFmtId="0" fontId="6" fillId="0" borderId="5" xfId="0" applyFont="1" applyFill="1" applyBorder="1" applyAlignment="1">
      <alignment/>
    </xf>
    <xf numFmtId="0" fontId="6" fillId="0" borderId="0" xfId="0" applyFont="1" applyFill="1" applyBorder="1" applyAlignment="1">
      <alignment/>
    </xf>
    <xf numFmtId="0" fontId="0" fillId="0" borderId="5" xfId="0" applyFill="1" applyBorder="1" applyAlignment="1">
      <alignment wrapText="1"/>
    </xf>
    <xf numFmtId="0" fontId="0" fillId="0" borderId="0" xfId="0" applyFill="1" applyBorder="1" applyAlignment="1">
      <alignment wrapText="1"/>
    </xf>
    <xf numFmtId="0" fontId="0" fillId="0" borderId="9" xfId="0" applyFill="1" applyBorder="1" applyAlignment="1">
      <alignment/>
    </xf>
    <xf numFmtId="0" fontId="0" fillId="0" borderId="4" xfId="0" applyFill="1" applyBorder="1" applyAlignment="1">
      <alignment/>
    </xf>
    <xf numFmtId="0" fontId="15" fillId="0" borderId="8" xfId="0" applyFont="1" applyFill="1" applyBorder="1" applyAlignment="1">
      <alignment/>
    </xf>
    <xf numFmtId="0" fontId="2" fillId="2" borderId="3" xfId="0" applyFont="1" applyFill="1" applyBorder="1" applyAlignment="1">
      <alignment/>
    </xf>
    <xf numFmtId="0" fontId="16" fillId="2" borderId="3" xfId="0" applyFont="1" applyFill="1" applyBorder="1" applyAlignment="1">
      <alignment/>
    </xf>
    <xf numFmtId="39" fontId="16" fillId="2" borderId="2" xfId="0" applyNumberFormat="1" applyFont="1" applyFill="1" applyBorder="1" applyAlignment="1">
      <alignment/>
    </xf>
    <xf numFmtId="39" fontId="16" fillId="2" borderId="3" xfId="0" applyNumberFormat="1" applyFont="1" applyFill="1" applyBorder="1" applyAlignment="1">
      <alignment/>
    </xf>
    <xf numFmtId="39" fontId="2" fillId="2" borderId="3" xfId="0" applyNumberFormat="1" applyFont="1" applyFill="1" applyBorder="1" applyAlignment="1">
      <alignment horizontal="center"/>
    </xf>
    <xf numFmtId="39" fontId="16" fillId="2" borderId="3" xfId="0" applyNumberFormat="1" applyFont="1" applyFill="1" applyBorder="1" applyAlignment="1">
      <alignment horizontal="left"/>
    </xf>
    <xf numFmtId="40" fontId="2" fillId="2" borderId="4" xfId="0" applyNumberFormat="1" applyFont="1" applyFill="1" applyBorder="1" applyAlignment="1">
      <alignment horizontal="right"/>
    </xf>
    <xf numFmtId="0" fontId="15" fillId="0" borderId="0" xfId="0" applyFont="1" applyFill="1" applyBorder="1" applyAlignment="1">
      <alignment/>
    </xf>
    <xf numFmtId="0" fontId="15" fillId="0" borderId="7" xfId="0" applyFont="1" applyFill="1" applyBorder="1" applyAlignment="1">
      <alignment/>
    </xf>
    <xf numFmtId="0" fontId="3" fillId="2" borderId="0" xfId="0" applyFont="1" applyFill="1" applyBorder="1" applyAlignment="1">
      <alignment/>
    </xf>
    <xf numFmtId="0" fontId="4" fillId="2" borderId="0" xfId="0" applyFont="1" applyFill="1" applyBorder="1" applyAlignment="1">
      <alignment/>
    </xf>
    <xf numFmtId="39" fontId="4" fillId="2" borderId="5" xfId="0" applyNumberFormat="1" applyFont="1" applyFill="1" applyBorder="1" applyAlignment="1">
      <alignment/>
    </xf>
    <xf numFmtId="39" fontId="4" fillId="2" borderId="0" xfId="0" applyNumberFormat="1" applyFont="1" applyFill="1" applyBorder="1" applyAlignment="1">
      <alignment horizontal="left"/>
    </xf>
    <xf numFmtId="166" fontId="4" fillId="2" borderId="1" xfId="0" applyNumberFormat="1" applyFont="1" applyFill="1" applyBorder="1" applyAlignment="1">
      <alignment/>
    </xf>
    <xf numFmtId="39" fontId="12" fillId="2" borderId="5" xfId="0" applyNumberFormat="1" applyFont="1" applyFill="1" applyBorder="1" applyAlignment="1">
      <alignment/>
    </xf>
    <xf numFmtId="0" fontId="7" fillId="2" borderId="9" xfId="0" applyFont="1" applyFill="1" applyBorder="1" applyAlignment="1">
      <alignment/>
    </xf>
    <xf numFmtId="39" fontId="12" fillId="2" borderId="10" xfId="0" applyNumberFormat="1" applyFont="1" applyFill="1" applyBorder="1" applyAlignment="1">
      <alignment/>
    </xf>
    <xf numFmtId="19" fontId="0" fillId="0" borderId="0" xfId="0" applyNumberFormat="1" applyFill="1" applyBorder="1" applyAlignment="1">
      <alignment/>
    </xf>
    <xf numFmtId="0" fontId="0" fillId="0" borderId="7" xfId="0" applyFill="1" applyBorder="1" applyAlignment="1">
      <alignment wrapText="1"/>
    </xf>
    <xf numFmtId="0" fontId="0" fillId="0" borderId="8" xfId="0" applyFill="1" applyBorder="1" applyAlignment="1">
      <alignment horizontal="left"/>
    </xf>
    <xf numFmtId="0" fontId="9" fillId="0" borderId="11" xfId="0" applyFont="1" applyFill="1" applyBorder="1" applyAlignment="1">
      <alignment horizontal="left"/>
    </xf>
    <xf numFmtId="0" fontId="0" fillId="0" borderId="11" xfId="0" applyFill="1" applyBorder="1" applyAlignment="1">
      <alignment horizontal="left"/>
    </xf>
    <xf numFmtId="0" fontId="0" fillId="0" borderId="7" xfId="0" applyFill="1" applyBorder="1" applyAlignment="1">
      <alignment horizontal="left"/>
    </xf>
    <xf numFmtId="39" fontId="0" fillId="0" borderId="8" xfId="0" applyNumberFormat="1" applyFill="1" applyBorder="1" applyAlignment="1">
      <alignment horizontal="left"/>
    </xf>
    <xf numFmtId="39" fontId="0" fillId="0" borderId="7" xfId="0" applyNumberFormat="1" applyFill="1" applyBorder="1" applyAlignment="1">
      <alignment horizontal="left"/>
    </xf>
    <xf numFmtId="0" fontId="0" fillId="0" borderId="0" xfId="0" applyFill="1" applyBorder="1" applyAlignment="1">
      <alignment horizontal="left"/>
    </xf>
    <xf numFmtId="42" fontId="0" fillId="0" borderId="7" xfId="0" applyNumberFormat="1" applyFill="1" applyBorder="1" applyAlignment="1">
      <alignment/>
    </xf>
    <xf numFmtId="0" fontId="0" fillId="0" borderId="16" xfId="0" applyFill="1" applyBorder="1" applyAlignment="1">
      <alignment/>
    </xf>
    <xf numFmtId="0" fontId="0" fillId="0" borderId="13" xfId="0" applyFill="1" applyBorder="1" applyAlignment="1">
      <alignment/>
    </xf>
    <xf numFmtId="0" fontId="0" fillId="0" borderId="1" xfId="0" applyFill="1" applyBorder="1" applyAlignment="1">
      <alignment/>
    </xf>
    <xf numFmtId="41" fontId="0" fillId="0" borderId="15" xfId="0" applyNumberFormat="1" applyFill="1" applyBorder="1" applyAlignment="1">
      <alignment/>
    </xf>
    <xf numFmtId="41" fontId="0" fillId="0" borderId="10" xfId="0" applyNumberFormat="1" applyFill="1" applyBorder="1" applyAlignment="1">
      <alignment/>
    </xf>
    <xf numFmtId="0" fontId="0" fillId="0" borderId="10" xfId="0" applyFill="1" applyBorder="1" applyAlignment="1">
      <alignment/>
    </xf>
    <xf numFmtId="0" fontId="9" fillId="0" borderId="7" xfId="0" applyFont="1" applyFill="1" applyBorder="1" applyAlignment="1">
      <alignment horizontal="left" indent="1"/>
    </xf>
    <xf numFmtId="0" fontId="0" fillId="0" borderId="11" xfId="0" applyFill="1" applyBorder="1" applyAlignment="1">
      <alignment/>
    </xf>
    <xf numFmtId="0" fontId="0" fillId="0" borderId="7" xfId="0" applyFill="1" applyBorder="1" applyAlignment="1">
      <alignment/>
    </xf>
    <xf numFmtId="41" fontId="9" fillId="0" borderId="7" xfId="0" applyNumberFormat="1" applyFont="1" applyFill="1" applyBorder="1" applyAlignment="1">
      <alignment horizontal="right"/>
    </xf>
    <xf numFmtId="41" fontId="0" fillId="0" borderId="8" xfId="0" applyNumberFormat="1" applyFill="1" applyBorder="1" applyAlignment="1">
      <alignment horizontal="left"/>
    </xf>
    <xf numFmtId="0" fontId="0" fillId="0" borderId="14" xfId="0" applyFill="1" applyBorder="1" applyAlignment="1">
      <alignment/>
    </xf>
    <xf numFmtId="0" fontId="15" fillId="0" borderId="5" xfId="0" applyFont="1" applyFill="1" applyBorder="1" applyAlignment="1">
      <alignment/>
    </xf>
    <xf numFmtId="0" fontId="0" fillId="0" borderId="5" xfId="0" applyFill="1" applyBorder="1" applyAlignment="1">
      <alignment horizontal="left"/>
    </xf>
    <xf numFmtId="0" fontId="1" fillId="0" borderId="2" xfId="0" applyFont="1" applyFill="1" applyBorder="1" applyAlignment="1">
      <alignment/>
    </xf>
    <xf numFmtId="0" fontId="1" fillId="0" borderId="3" xfId="0" applyFont="1" applyFill="1" applyBorder="1" applyAlignment="1">
      <alignment/>
    </xf>
    <xf numFmtId="39" fontId="1" fillId="0" borderId="3" xfId="0" applyNumberFormat="1" applyFont="1" applyFill="1" applyBorder="1" applyAlignment="1">
      <alignment/>
    </xf>
    <xf numFmtId="39" fontId="1" fillId="0" borderId="4" xfId="0" applyNumberFormat="1" applyFont="1" applyFill="1" applyBorder="1" applyAlignment="1">
      <alignment/>
    </xf>
    <xf numFmtId="0" fontId="0" fillId="0" borderId="0" xfId="0" applyFill="1" applyAlignment="1">
      <alignment/>
    </xf>
    <xf numFmtId="0" fontId="13" fillId="0" borderId="5" xfId="0" applyFont="1" applyFill="1" applyBorder="1" applyAlignment="1">
      <alignment/>
    </xf>
    <xf numFmtId="0" fontId="4" fillId="2" borderId="3" xfId="0" applyFont="1" applyFill="1" applyBorder="1" applyAlignment="1">
      <alignment horizontal="center"/>
    </xf>
    <xf numFmtId="39" fontId="3" fillId="2" borderId="3" xfId="0" applyNumberFormat="1" applyFont="1" applyFill="1" applyBorder="1" applyAlignment="1">
      <alignment/>
    </xf>
    <xf numFmtId="39" fontId="3" fillId="2" borderId="4" xfId="0" applyNumberFormat="1" applyFont="1" applyFill="1" applyBorder="1" applyAlignment="1">
      <alignment horizontal="right"/>
    </xf>
    <xf numFmtId="0" fontId="13" fillId="0" borderId="0" xfId="0" applyFont="1" applyFill="1" applyBorder="1" applyAlignment="1">
      <alignment/>
    </xf>
    <xf numFmtId="0" fontId="4" fillId="2" borderId="0" xfId="0" applyFont="1" applyFill="1" applyBorder="1" applyAlignment="1">
      <alignment horizontal="center"/>
    </xf>
    <xf numFmtId="39" fontId="3" fillId="2" borderId="0" xfId="0" applyNumberFormat="1" applyFont="1" applyFill="1" applyBorder="1" applyAlignment="1">
      <alignment/>
    </xf>
    <xf numFmtId="0" fontId="10" fillId="0" borderId="5" xfId="0" applyFont="1" applyFill="1" applyBorder="1" applyAlignment="1">
      <alignment/>
    </xf>
    <xf numFmtId="0" fontId="8" fillId="2" borderId="0" xfId="0" applyFont="1" applyFill="1" applyBorder="1" applyAlignment="1">
      <alignment/>
    </xf>
    <xf numFmtId="39" fontId="8" fillId="2" borderId="0" xfId="0" applyNumberFormat="1" applyFont="1" applyFill="1" applyBorder="1" applyAlignment="1">
      <alignment/>
    </xf>
    <xf numFmtId="39" fontId="7" fillId="2" borderId="0" xfId="0" applyNumberFormat="1" applyFont="1" applyFill="1" applyBorder="1" applyAlignment="1">
      <alignment/>
    </xf>
    <xf numFmtId="0" fontId="1" fillId="0" borderId="13" xfId="0" applyFont="1" applyFill="1" applyBorder="1" applyAlignment="1">
      <alignment/>
    </xf>
    <xf numFmtId="39" fontId="5" fillId="2" borderId="9" xfId="0" applyNumberFormat="1" applyFont="1" applyFill="1" applyBorder="1" applyAlignment="1">
      <alignment/>
    </xf>
    <xf numFmtId="39" fontId="8" fillId="2" borderId="9" xfId="0" applyNumberFormat="1" applyFont="1" applyFill="1" applyBorder="1" applyAlignment="1">
      <alignment/>
    </xf>
    <xf numFmtId="39" fontId="5" fillId="2" borderId="10" xfId="0" applyNumberFormat="1" applyFont="1" applyFill="1" applyBorder="1" applyAlignment="1">
      <alignment/>
    </xf>
    <xf numFmtId="0" fontId="1" fillId="0" borderId="0" xfId="0" applyFont="1" applyFill="1" applyAlignment="1">
      <alignment/>
    </xf>
    <xf numFmtId="0" fontId="1" fillId="0" borderId="5" xfId="0" applyFont="1" applyFill="1" applyBorder="1" applyAlignment="1">
      <alignment/>
    </xf>
    <xf numFmtId="0" fontId="0" fillId="0" borderId="1" xfId="0" applyFont="1" applyFill="1" applyBorder="1" applyAlignment="1">
      <alignment/>
    </xf>
    <xf numFmtId="0" fontId="9" fillId="0" borderId="15" xfId="0" applyFont="1" applyFill="1" applyBorder="1" applyAlignment="1">
      <alignment horizontal="center"/>
    </xf>
    <xf numFmtId="39" fontId="9" fillId="0" borderId="15" xfId="0" applyNumberFormat="1" applyFont="1" applyFill="1" applyBorder="1" applyAlignment="1">
      <alignment horizontal="center" wrapText="1"/>
    </xf>
    <xf numFmtId="39" fontId="9" fillId="0" borderId="15" xfId="0" applyNumberFormat="1" applyFont="1" applyFill="1" applyBorder="1" applyAlignment="1">
      <alignment horizontal="center"/>
    </xf>
    <xf numFmtId="39" fontId="0" fillId="0" borderId="15" xfId="0" applyNumberFormat="1" applyFont="1" applyFill="1" applyBorder="1" applyAlignment="1">
      <alignment/>
    </xf>
    <xf numFmtId="4" fontId="10" fillId="0" borderId="0" xfId="0" applyNumberFormat="1" applyFont="1" applyFill="1" applyAlignment="1">
      <alignment horizontal="center"/>
    </xf>
    <xf numFmtId="0" fontId="1" fillId="0" borderId="19" xfId="0" applyNumberFormat="1" applyFont="1" applyFill="1" applyBorder="1" applyAlignment="1">
      <alignment/>
    </xf>
    <xf numFmtId="0" fontId="1" fillId="0" borderId="5" xfId="0" applyNumberFormat="1" applyFont="1" applyFill="1" applyBorder="1" applyAlignment="1">
      <alignment/>
    </xf>
    <xf numFmtId="0" fontId="9" fillId="0" borderId="10" xfId="0" applyNumberFormat="1" applyFont="1" applyFill="1" applyBorder="1" applyAlignment="1">
      <alignment/>
    </xf>
    <xf numFmtId="0" fontId="9" fillId="0" borderId="16" xfId="0" applyNumberFormat="1" applyFont="1" applyFill="1" applyBorder="1" applyAlignment="1">
      <alignment horizontal="center"/>
    </xf>
    <xf numFmtId="168" fontId="9" fillId="0" borderId="16" xfId="0" applyNumberFormat="1" applyFont="1" applyFill="1" applyBorder="1" applyAlignment="1">
      <alignment horizontal="center"/>
    </xf>
    <xf numFmtId="0" fontId="0" fillId="0" borderId="0" xfId="0" applyNumberFormat="1" applyFill="1" applyAlignment="1">
      <alignment/>
    </xf>
    <xf numFmtId="0" fontId="10" fillId="0" borderId="0" xfId="0" applyNumberFormat="1" applyFont="1" applyFill="1" applyBorder="1" applyAlignment="1">
      <alignment horizontal="center"/>
    </xf>
    <xf numFmtId="0" fontId="10" fillId="0" borderId="0" xfId="0" applyFont="1" applyFill="1" applyAlignment="1">
      <alignment/>
    </xf>
    <xf numFmtId="0" fontId="10" fillId="0" borderId="13" xfId="0" applyFont="1" applyFill="1" applyBorder="1" applyAlignment="1">
      <alignment/>
    </xf>
    <xf numFmtId="0" fontId="9" fillId="0" borderId="8" xfId="0" applyFont="1" applyFill="1" applyBorder="1" applyAlignment="1">
      <alignment horizontal="left"/>
    </xf>
    <xf numFmtId="0" fontId="10" fillId="0" borderId="2" xfId="0" applyFont="1" applyFill="1" applyBorder="1" applyAlignment="1">
      <alignment/>
    </xf>
    <xf numFmtId="0" fontId="9" fillId="0" borderId="8" xfId="0" applyFont="1" applyFill="1" applyBorder="1" applyAlignment="1">
      <alignment/>
    </xf>
    <xf numFmtId="41" fontId="9" fillId="0" borderId="8" xfId="0" applyNumberFormat="1" applyFont="1" applyFill="1" applyBorder="1" applyAlignment="1">
      <alignment/>
    </xf>
    <xf numFmtId="0" fontId="1" fillId="0" borderId="6" xfId="0" applyFont="1" applyFill="1" applyBorder="1" applyAlignment="1">
      <alignment/>
    </xf>
    <xf numFmtId="39" fontId="1" fillId="0" borderId="0" xfId="0" applyNumberFormat="1" applyFont="1" applyFill="1" applyAlignment="1">
      <alignment/>
    </xf>
    <xf numFmtId="164" fontId="15" fillId="0" borderId="5" xfId="15" applyNumberFormat="1" applyFont="1" applyFill="1" applyBorder="1" applyAlignment="1">
      <alignment/>
    </xf>
    <xf numFmtId="164" fontId="2" fillId="2" borderId="4" xfId="15" applyNumberFormat="1" applyFont="1" applyFill="1" applyBorder="1" applyAlignment="1">
      <alignment/>
    </xf>
    <xf numFmtId="164" fontId="6" fillId="0" borderId="5" xfId="15" applyNumberFormat="1" applyFont="1" applyFill="1" applyBorder="1" applyAlignment="1">
      <alignment/>
    </xf>
    <xf numFmtId="164" fontId="3" fillId="2" borderId="1" xfId="15" applyNumberFormat="1" applyFont="1" applyFill="1" applyBorder="1" applyAlignment="1">
      <alignment/>
    </xf>
    <xf numFmtId="164" fontId="0" fillId="0" borderId="5" xfId="15" applyNumberFormat="1" applyFont="1" applyFill="1" applyBorder="1" applyAlignment="1">
      <alignment/>
    </xf>
    <xf numFmtId="164" fontId="9" fillId="2" borderId="2" xfId="15" applyNumberFormat="1" applyFont="1" applyFill="1" applyBorder="1" applyAlignment="1">
      <alignment/>
    </xf>
    <xf numFmtId="164" fontId="9" fillId="2" borderId="4" xfId="15" applyNumberFormat="1" applyFont="1" applyFill="1" applyBorder="1" applyAlignment="1">
      <alignment/>
    </xf>
    <xf numFmtId="164" fontId="9" fillId="2" borderId="14" xfId="15" applyNumberFormat="1" applyFont="1" applyFill="1" applyBorder="1" applyAlignment="1">
      <alignment horizontal="center"/>
    </xf>
    <xf numFmtId="164" fontId="9" fillId="0" borderId="16" xfId="15" applyNumberFormat="1" applyFont="1" applyFill="1" applyBorder="1" applyAlignment="1" quotePrefix="1">
      <alignment horizontal="center"/>
    </xf>
    <xf numFmtId="49" fontId="9" fillId="0" borderId="16" xfId="15" applyNumberFormat="1" applyFont="1" applyFill="1" applyBorder="1" applyAlignment="1">
      <alignment horizontal="center"/>
    </xf>
    <xf numFmtId="164" fontId="0" fillId="0" borderId="2" xfId="15" applyNumberFormat="1" applyFont="1" applyFill="1" applyBorder="1" applyAlignment="1">
      <alignment/>
    </xf>
    <xf numFmtId="0" fontId="0" fillId="0" borderId="9" xfId="0" applyFont="1" applyFill="1" applyBorder="1" applyAlignment="1">
      <alignment/>
    </xf>
    <xf numFmtId="0" fontId="0" fillId="0" borderId="11" xfId="0" applyFont="1" applyFill="1" applyBorder="1" applyAlignment="1">
      <alignment/>
    </xf>
    <xf numFmtId="164" fontId="0" fillId="0" borderId="3" xfId="15" applyNumberFormat="1" applyFont="1" applyFill="1" applyBorder="1" applyAlignment="1">
      <alignment/>
    </xf>
    <xf numFmtId="43" fontId="0" fillId="0" borderId="0" xfId="15" applyNumberFormat="1" applyFont="1" applyFill="1" applyBorder="1" applyAlignment="1">
      <alignment/>
    </xf>
    <xf numFmtId="0" fontId="12" fillId="2" borderId="3" xfId="0" applyFont="1" applyFill="1" applyBorder="1" applyAlignment="1">
      <alignment/>
    </xf>
    <xf numFmtId="0" fontId="12" fillId="2" borderId="0" xfId="0" applyFont="1" applyFill="1" applyBorder="1" applyAlignment="1" applyProtection="1">
      <alignment horizontal="centerContinuous"/>
      <protection/>
    </xf>
    <xf numFmtId="0" fontId="12" fillId="2" borderId="5" xfId="0" applyFont="1" applyFill="1" applyBorder="1" applyAlignment="1" applyProtection="1">
      <alignment horizontal="centerContinuous"/>
      <protection/>
    </xf>
    <xf numFmtId="0" fontId="9" fillId="0" borderId="20" xfId="0" applyFont="1" applyFill="1" applyBorder="1" applyAlignment="1" applyProtection="1">
      <alignment/>
      <protection/>
    </xf>
    <xf numFmtId="0" fontId="9" fillId="0" borderId="21" xfId="0" applyFont="1" applyFill="1" applyBorder="1" applyAlignment="1" applyProtection="1">
      <alignment horizontal="center"/>
      <protection/>
    </xf>
    <xf numFmtId="0" fontId="9" fillId="0" borderId="22" xfId="0" applyFont="1" applyFill="1" applyBorder="1" applyAlignment="1" applyProtection="1">
      <alignment horizontal="center"/>
      <protection/>
    </xf>
    <xf numFmtId="0" fontId="9" fillId="0" borderId="23" xfId="0" applyFont="1" applyFill="1" applyBorder="1" applyAlignment="1" applyProtection="1">
      <alignment horizontal="center"/>
      <protection/>
    </xf>
    <xf numFmtId="0" fontId="9" fillId="0" borderId="24" xfId="0" applyFont="1" applyFill="1" applyBorder="1" applyAlignment="1" applyProtection="1">
      <alignment horizontal="center"/>
      <protection/>
    </xf>
    <xf numFmtId="0" fontId="9" fillId="0" borderId="0" xfId="0" applyFont="1" applyFill="1" applyAlignment="1" applyProtection="1">
      <alignment/>
      <protection/>
    </xf>
    <xf numFmtId="0" fontId="0" fillId="0" borderId="13" xfId="0" applyFont="1" applyBorder="1" applyAlignment="1">
      <alignment/>
    </xf>
    <xf numFmtId="0" fontId="9" fillId="0" borderId="25" xfId="0" applyFont="1" applyFill="1" applyBorder="1" applyAlignment="1" applyProtection="1">
      <alignment/>
      <protection/>
    </xf>
    <xf numFmtId="0" fontId="9" fillId="0" borderId="26" xfId="0" applyFont="1" applyFill="1" applyBorder="1" applyAlignment="1" applyProtection="1">
      <alignment horizontal="center"/>
      <protection/>
    </xf>
    <xf numFmtId="168" fontId="22" fillId="0" borderId="27" xfId="0" applyNumberFormat="1" applyFont="1" applyFill="1" applyBorder="1" applyAlignment="1" applyProtection="1" quotePrefix="1">
      <alignment horizontal="center"/>
      <protection/>
    </xf>
    <xf numFmtId="0" fontId="22" fillId="0" borderId="5" xfId="0" applyFont="1" applyFill="1" applyBorder="1" applyAlignment="1" applyProtection="1">
      <alignment horizontal="center"/>
      <protection/>
    </xf>
    <xf numFmtId="0" fontId="9" fillId="0" borderId="5" xfId="0" applyFont="1" applyFill="1" applyBorder="1" applyAlignment="1" applyProtection="1">
      <alignment horizontal="center"/>
      <protection/>
    </xf>
    <xf numFmtId="168" fontId="22" fillId="0" borderId="28" xfId="0" applyNumberFormat="1" applyFont="1" applyFill="1" applyBorder="1" applyAlignment="1" applyProtection="1" quotePrefix="1">
      <alignment horizontal="center"/>
      <protection/>
    </xf>
    <xf numFmtId="0" fontId="10" fillId="0" borderId="0" xfId="0" applyFont="1" applyAlignment="1" applyProtection="1">
      <alignment/>
      <protection/>
    </xf>
    <xf numFmtId="0" fontId="9" fillId="0" borderId="29" xfId="0" applyFont="1" applyBorder="1" applyAlignment="1">
      <alignment/>
    </xf>
    <xf numFmtId="0" fontId="0" fillId="0" borderId="21" xfId="0" applyFont="1" applyFill="1" applyBorder="1" applyAlignment="1" applyProtection="1">
      <alignment/>
      <protection/>
    </xf>
    <xf numFmtId="0" fontId="1" fillId="0" borderId="0" xfId="0" applyFont="1" applyAlignment="1" applyProtection="1">
      <alignment/>
      <protection/>
    </xf>
    <xf numFmtId="0" fontId="0" fillId="0" borderId="6" xfId="0" applyFont="1" applyBorder="1" applyAlignment="1">
      <alignment/>
    </xf>
    <xf numFmtId="0" fontId="0" fillId="0" borderId="30" xfId="0" applyFont="1" applyBorder="1" applyAlignment="1">
      <alignment/>
    </xf>
    <xf numFmtId="0" fontId="0" fillId="0" borderId="31" xfId="0" applyFont="1" applyBorder="1" applyAlignment="1" applyProtection="1">
      <alignment/>
      <protection/>
    </xf>
    <xf numFmtId="0" fontId="0" fillId="0" borderId="31" xfId="0" applyFont="1" applyFill="1" applyBorder="1" applyAlignment="1" applyProtection="1">
      <alignment/>
      <protection/>
    </xf>
    <xf numFmtId="0" fontId="0" fillId="0" borderId="32" xfId="0" applyFont="1" applyBorder="1" applyAlignment="1">
      <alignment/>
    </xf>
    <xf numFmtId="42" fontId="0" fillId="0" borderId="31" xfId="15" applyNumberFormat="1" applyFont="1" applyBorder="1" applyAlignment="1" applyProtection="1">
      <alignment/>
      <protection/>
    </xf>
    <xf numFmtId="42" fontId="0" fillId="0" borderId="31" xfId="15" applyNumberFormat="1" applyFont="1" applyFill="1" applyBorder="1" applyAlignment="1" applyProtection="1">
      <alignment/>
      <protection/>
    </xf>
    <xf numFmtId="43" fontId="0" fillId="0" borderId="31" xfId="15" applyFont="1" applyBorder="1" applyAlignment="1" applyProtection="1">
      <alignment/>
      <protection/>
    </xf>
    <xf numFmtId="43" fontId="0" fillId="0" borderId="31" xfId="15" applyFont="1" applyFill="1" applyBorder="1" applyAlignment="1" applyProtection="1">
      <alignment/>
      <protection/>
    </xf>
    <xf numFmtId="41" fontId="0" fillId="0" borderId="31" xfId="15" applyNumberFormat="1" applyFont="1" applyBorder="1" applyAlignment="1" applyProtection="1">
      <alignment/>
      <protection/>
    </xf>
    <xf numFmtId="41" fontId="0" fillId="0" borderId="31" xfId="15" applyNumberFormat="1" applyFont="1" applyFill="1" applyBorder="1" applyAlignment="1" applyProtection="1">
      <alignment/>
      <protection/>
    </xf>
    <xf numFmtId="0" fontId="9" fillId="0" borderId="6" xfId="0" applyFont="1" applyBorder="1" applyAlignment="1">
      <alignment/>
    </xf>
    <xf numFmtId="42" fontId="9" fillId="0" borderId="31" xfId="15" applyNumberFormat="1" applyFont="1" applyBorder="1" applyAlignment="1" applyProtection="1">
      <alignment/>
      <protection/>
    </xf>
    <xf numFmtId="42" fontId="9" fillId="0" borderId="31" xfId="15" applyNumberFormat="1" applyFont="1" applyFill="1" applyBorder="1" applyAlignment="1" applyProtection="1">
      <alignment/>
      <protection/>
    </xf>
    <xf numFmtId="0" fontId="9" fillId="0" borderId="0" xfId="0" applyFont="1" applyAlignment="1">
      <alignment/>
    </xf>
    <xf numFmtId="0" fontId="0" fillId="0" borderId="0" xfId="0" applyFont="1" applyAlignment="1" applyProtection="1">
      <alignment/>
      <protection/>
    </xf>
    <xf numFmtId="0" fontId="0" fillId="0" borderId="0" xfId="0" applyFont="1" applyFill="1" applyAlignment="1" applyProtection="1">
      <alignment/>
      <protection/>
    </xf>
    <xf numFmtId="0" fontId="23" fillId="0" borderId="0" xfId="0" applyFont="1" applyFill="1" applyAlignment="1" applyProtection="1">
      <alignment/>
      <protection locked="0"/>
    </xf>
    <xf numFmtId="0" fontId="0" fillId="0" borderId="0" xfId="0" applyFont="1" applyFill="1" applyAlignment="1" applyProtection="1">
      <alignment horizontal="right"/>
      <protection/>
    </xf>
    <xf numFmtId="43" fontId="0" fillId="0" borderId="0" xfId="15" applyFont="1" applyAlignment="1" applyProtection="1">
      <alignment/>
      <protection/>
    </xf>
    <xf numFmtId="0" fontId="0" fillId="0" borderId="0" xfId="0" applyFont="1" applyFill="1" applyAlignment="1">
      <alignment horizontal="right"/>
    </xf>
    <xf numFmtId="43" fontId="0" fillId="0" borderId="0" xfId="0" applyNumberFormat="1" applyFont="1" applyAlignment="1">
      <alignment/>
    </xf>
    <xf numFmtId="0" fontId="0" fillId="0" borderId="5" xfId="0" applyFont="1" applyBorder="1" applyAlignment="1">
      <alignment/>
    </xf>
    <xf numFmtId="39" fontId="0" fillId="0" borderId="0" xfId="0" applyNumberFormat="1" applyFill="1" applyAlignment="1">
      <alignment/>
    </xf>
    <xf numFmtId="43" fontId="0" fillId="0" borderId="0" xfId="0" applyNumberFormat="1" applyFill="1" applyAlignment="1">
      <alignment/>
    </xf>
    <xf numFmtId="40" fontId="3" fillId="2" borderId="3" xfId="0" applyNumberFormat="1" applyFont="1" applyFill="1" applyBorder="1" applyAlignment="1">
      <alignment/>
    </xf>
    <xf numFmtId="43" fontId="4" fillId="2" borderId="4" xfId="0" applyNumberFormat="1" applyFont="1" applyFill="1" applyBorder="1" applyAlignment="1">
      <alignment/>
    </xf>
    <xf numFmtId="40" fontId="3" fillId="2" borderId="5" xfId="0" applyNumberFormat="1" applyFont="1" applyFill="1" applyBorder="1" applyAlignment="1">
      <alignment/>
    </xf>
    <xf numFmtId="40" fontId="3" fillId="2" borderId="0" xfId="0" applyNumberFormat="1" applyFont="1" applyFill="1" applyBorder="1" applyAlignment="1">
      <alignment/>
    </xf>
    <xf numFmtId="43" fontId="4" fillId="2" borderId="1" xfId="0" applyNumberFormat="1" applyFont="1" applyFill="1" applyBorder="1" applyAlignment="1">
      <alignment/>
    </xf>
    <xf numFmtId="40" fontId="7" fillId="2" borderId="5" xfId="0" applyNumberFormat="1" applyFont="1" applyFill="1" applyBorder="1" applyAlignment="1">
      <alignment/>
    </xf>
    <xf numFmtId="40" fontId="7" fillId="2" borderId="0" xfId="0" applyNumberFormat="1" applyFont="1" applyFill="1" applyBorder="1" applyAlignment="1">
      <alignment/>
    </xf>
    <xf numFmtId="43" fontId="12" fillId="2" borderId="1" xfId="0" applyNumberFormat="1" applyFont="1" applyFill="1" applyBorder="1" applyAlignment="1">
      <alignment/>
    </xf>
    <xf numFmtId="0" fontId="12" fillId="2" borderId="5" xfId="0" applyFont="1" applyFill="1" applyBorder="1" applyAlignment="1">
      <alignment/>
    </xf>
    <xf numFmtId="0" fontId="0" fillId="0" borderId="0" xfId="0" applyFill="1" applyAlignment="1" applyProtection="1">
      <alignment/>
      <protection/>
    </xf>
    <xf numFmtId="0" fontId="9" fillId="0" borderId="8" xfId="0" applyFont="1" applyFill="1" applyBorder="1" applyAlignment="1">
      <alignment wrapText="1"/>
    </xf>
    <xf numFmtId="0" fontId="9" fillId="3" borderId="8" xfId="0" applyFont="1" applyFill="1" applyBorder="1" applyAlignment="1">
      <alignment wrapText="1"/>
    </xf>
    <xf numFmtId="43" fontId="9" fillId="0" borderId="8" xfId="0" applyNumberFormat="1" applyFont="1" applyFill="1" applyBorder="1" applyAlignment="1">
      <alignment horizontal="center" wrapText="1"/>
    </xf>
    <xf numFmtId="42" fontId="0" fillId="0" borderId="8" xfId="0" applyNumberFormat="1" applyFill="1" applyBorder="1" applyAlignment="1">
      <alignment/>
    </xf>
    <xf numFmtId="0" fontId="0" fillId="0" borderId="0" xfId="0" applyFont="1" applyBorder="1" applyAlignment="1" applyProtection="1">
      <alignment/>
      <protection/>
    </xf>
    <xf numFmtId="0" fontId="9" fillId="0" borderId="33" xfId="0" applyFont="1" applyBorder="1" applyAlignment="1">
      <alignment/>
    </xf>
    <xf numFmtId="0" fontId="0" fillId="0" borderId="0" xfId="0" applyFont="1" applyFill="1" applyAlignment="1">
      <alignment wrapText="1"/>
    </xf>
    <xf numFmtId="0" fontId="0" fillId="0" borderId="0" xfId="0" applyAlignment="1">
      <alignment wrapText="1"/>
    </xf>
    <xf numFmtId="0" fontId="2" fillId="2" borderId="2" xfId="0" applyFont="1" applyFill="1" applyBorder="1" applyAlignment="1">
      <alignment/>
    </xf>
    <xf numFmtId="0" fontId="0" fillId="0" borderId="3" xfId="0" applyBorder="1" applyAlignment="1">
      <alignment/>
    </xf>
    <xf numFmtId="0" fontId="3" fillId="2" borderId="5" xfId="0" applyFont="1" applyFill="1" applyBorder="1" applyAlignment="1">
      <alignment/>
    </xf>
    <xf numFmtId="0" fontId="0" fillId="0" borderId="0" xfId="0" applyAlignment="1">
      <alignment/>
    </xf>
    <xf numFmtId="0" fontId="7" fillId="2" borderId="5" xfId="0" applyFont="1" applyFill="1" applyBorder="1" applyAlignment="1">
      <alignment/>
    </xf>
    <xf numFmtId="0" fontId="9" fillId="0" borderId="0" xfId="0" applyFont="1" applyFill="1" applyBorder="1" applyAlignment="1">
      <alignment/>
    </xf>
    <xf numFmtId="0" fontId="0" fillId="0" borderId="0" xfId="0" applyFont="1" applyFill="1" applyBorder="1" applyAlignment="1">
      <alignment/>
    </xf>
    <xf numFmtId="0" fontId="1" fillId="2" borderId="13" xfId="0" applyFont="1" applyFill="1" applyBorder="1" applyAlignment="1">
      <alignment/>
    </xf>
    <xf numFmtId="0" fontId="0" fillId="2" borderId="9" xfId="0" applyFill="1" applyBorder="1" applyAlignment="1">
      <alignment/>
    </xf>
    <xf numFmtId="164" fontId="2" fillId="2" borderId="2" xfId="15" applyNumberFormat="1" applyFont="1" applyFill="1" applyBorder="1" applyAlignment="1">
      <alignment/>
    </xf>
    <xf numFmtId="164" fontId="3" fillId="2" borderId="5" xfId="15" applyNumberFormat="1" applyFont="1" applyFill="1" applyBorder="1" applyAlignment="1">
      <alignment/>
    </xf>
    <xf numFmtId="0" fontId="7" fillId="2" borderId="5" xfId="0" applyFont="1" applyFill="1" applyBorder="1" applyAlignment="1">
      <alignment horizontal="left"/>
    </xf>
    <xf numFmtId="0" fontId="2" fillId="2" borderId="2" xfId="0" applyFont="1" applyFill="1" applyBorder="1" applyAlignment="1" applyProtection="1">
      <alignment/>
      <protection/>
    </xf>
    <xf numFmtId="0" fontId="0" fillId="0" borderId="0" xfId="0" applyBorder="1" applyAlignment="1">
      <alignment/>
    </xf>
    <xf numFmtId="0" fontId="7" fillId="2" borderId="5" xfId="0" applyFont="1" applyFill="1" applyBorder="1" applyAlignment="1" applyProtection="1">
      <alignment/>
      <protection/>
    </xf>
  </cellXfs>
  <cellStyles count="7">
    <cellStyle name="Normal" xfId="0"/>
    <cellStyle name="Comma" xfId="15"/>
    <cellStyle name="Comma [0]" xfId="16"/>
    <cellStyle name="Currency" xfId="17"/>
    <cellStyle name="Currency [0]" xfId="18"/>
    <cellStyle name="Normal_Comparative SRECNA FY 200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65"/>
  <sheetViews>
    <sheetView tabSelected="1" workbookViewId="0" topLeftCell="A2">
      <selection activeCell="A2" sqref="A2"/>
    </sheetView>
  </sheetViews>
  <sheetFormatPr defaultColWidth="9.140625" defaultRowHeight="12.75"/>
  <cols>
    <col min="1" max="1" width="2.7109375" style="1" customWidth="1"/>
    <col min="2" max="2" width="71.421875" style="2" customWidth="1"/>
    <col min="3" max="3" width="14.7109375" style="3" customWidth="1"/>
    <col min="4" max="4" width="4.7109375" style="4" hidden="1" customWidth="1"/>
    <col min="5" max="5" width="14.7109375" style="2" customWidth="1"/>
    <col min="6" max="16384" width="9.140625" style="2" customWidth="1"/>
  </cols>
  <sheetData>
    <row r="1" spans="1:3" ht="12.75" hidden="1">
      <c r="A1" s="1" t="s">
        <v>2308</v>
      </c>
      <c r="B1" s="2" t="s">
        <v>2309</v>
      </c>
      <c r="C1" s="3" t="s">
        <v>2310</v>
      </c>
    </row>
    <row r="2" spans="1:5" s="10" customFormat="1" ht="15.75" customHeight="1">
      <c r="A2" s="5" t="s">
        <v>2311</v>
      </c>
      <c r="B2" s="6"/>
      <c r="C2" s="7"/>
      <c r="D2" s="8"/>
      <c r="E2" s="9"/>
    </row>
    <row r="3" spans="1:5" s="10" customFormat="1" ht="15.75" customHeight="1">
      <c r="A3" s="11" t="s">
        <v>2312</v>
      </c>
      <c r="B3" s="12"/>
      <c r="C3" s="13"/>
      <c r="D3" s="14"/>
      <c r="E3" s="15"/>
    </row>
    <row r="4" spans="1:5" s="10" customFormat="1" ht="15.75" customHeight="1">
      <c r="A4" s="11" t="s">
        <v>2313</v>
      </c>
      <c r="B4" s="16"/>
      <c r="C4" s="13"/>
      <c r="D4" s="14"/>
      <c r="E4" s="15"/>
    </row>
    <row r="5" spans="1:5" s="22" customFormat="1" ht="12.75" customHeight="1">
      <c r="A5" s="17" t="s">
        <v>2314</v>
      </c>
      <c r="B5" s="18"/>
      <c r="C5" s="19"/>
      <c r="D5" s="20"/>
      <c r="E5" s="21"/>
    </row>
    <row r="6" spans="1:5" s="22" customFormat="1" ht="12.75" customHeight="1">
      <c r="A6" s="23"/>
      <c r="B6" s="24"/>
      <c r="C6" s="25">
        <v>2003</v>
      </c>
      <c r="D6" s="26"/>
      <c r="E6" s="25">
        <v>2002</v>
      </c>
    </row>
    <row r="7" spans="1:5" s="29" customFormat="1" ht="12.75" customHeight="1">
      <c r="A7" s="23" t="s">
        <v>2315</v>
      </c>
      <c r="B7" s="24"/>
      <c r="C7" s="27"/>
      <c r="D7" s="28"/>
      <c r="E7" s="27"/>
    </row>
    <row r="8" spans="1:5" s="1" customFormat="1" ht="12.75" customHeight="1">
      <c r="A8" s="30"/>
      <c r="B8" s="31"/>
      <c r="C8" s="32"/>
      <c r="D8" s="33"/>
      <c r="E8" s="32"/>
    </row>
    <row r="9" spans="1:5" s="29" customFormat="1" ht="12.75" customHeight="1">
      <c r="A9" s="23" t="s">
        <v>2316</v>
      </c>
      <c r="B9" s="24"/>
      <c r="C9" s="27"/>
      <c r="D9" s="28"/>
      <c r="E9" s="27"/>
    </row>
    <row r="10" spans="1:5" s="1" customFormat="1" ht="12.75" customHeight="1">
      <c r="A10" s="30"/>
      <c r="B10" s="31" t="s">
        <v>2317</v>
      </c>
      <c r="C10" s="34">
        <v>17318</v>
      </c>
      <c r="D10" s="35" t="s">
        <v>2318</v>
      </c>
      <c r="E10" s="34">
        <v>20363</v>
      </c>
    </row>
    <row r="11" spans="1:5" s="1" customFormat="1" ht="12.75" customHeight="1">
      <c r="A11" s="30"/>
      <c r="B11" s="31" t="s">
        <v>2319</v>
      </c>
      <c r="C11" s="36">
        <v>9623</v>
      </c>
      <c r="D11" s="37" t="s">
        <v>2320</v>
      </c>
      <c r="E11" s="36">
        <v>5398</v>
      </c>
    </row>
    <row r="12" spans="1:5" s="1" customFormat="1" ht="12.75" customHeight="1">
      <c r="A12" s="30"/>
      <c r="B12" s="31" t="s">
        <v>2321</v>
      </c>
      <c r="C12" s="36">
        <v>2612</v>
      </c>
      <c r="D12" s="38"/>
      <c r="E12" s="36">
        <v>1515</v>
      </c>
    </row>
    <row r="13" spans="1:5" s="1" customFormat="1" ht="12.75" customHeight="1">
      <c r="A13" s="30"/>
      <c r="B13" s="31" t="s">
        <v>2322</v>
      </c>
      <c r="C13" s="36">
        <v>1607</v>
      </c>
      <c r="D13" s="38"/>
      <c r="E13" s="36">
        <v>1476</v>
      </c>
    </row>
    <row r="14" spans="1:5" s="1" customFormat="1" ht="12.75" customHeight="1">
      <c r="A14" s="30"/>
      <c r="B14" s="31" t="s">
        <v>2323</v>
      </c>
      <c r="C14" s="36">
        <v>299</v>
      </c>
      <c r="D14" s="38"/>
      <c r="E14" s="36">
        <v>285</v>
      </c>
    </row>
    <row r="15" spans="1:5" s="1" customFormat="1" ht="12.75" customHeight="1">
      <c r="A15" s="30"/>
      <c r="B15" s="31" t="s">
        <v>2324</v>
      </c>
      <c r="C15" s="36">
        <v>1163</v>
      </c>
      <c r="D15" s="38"/>
      <c r="E15" s="36">
        <v>238</v>
      </c>
    </row>
    <row r="16" spans="1:5" s="1" customFormat="1" ht="12.75" customHeight="1">
      <c r="A16" s="30"/>
      <c r="B16" s="31"/>
      <c r="C16" s="36"/>
      <c r="D16" s="38"/>
      <c r="E16" s="36"/>
    </row>
    <row r="17" spans="1:5" s="29" customFormat="1" ht="12.75" customHeight="1">
      <c r="A17" s="23" t="s">
        <v>2325</v>
      </c>
      <c r="B17" s="24"/>
      <c r="C17" s="39">
        <f>SUM(C10:C15)</f>
        <v>32622</v>
      </c>
      <c r="D17" s="40"/>
      <c r="E17" s="39">
        <f>SUM(E10:E15)</f>
        <v>29275</v>
      </c>
    </row>
    <row r="18" spans="1:5" s="1" customFormat="1" ht="12.75" customHeight="1">
      <c r="A18" s="30"/>
      <c r="B18" s="31"/>
      <c r="C18" s="36"/>
      <c r="D18" s="38"/>
      <c r="E18" s="36"/>
    </row>
    <row r="19" spans="1:5" s="29" customFormat="1" ht="12.75" customHeight="1">
      <c r="A19" s="23" t="s">
        <v>2326</v>
      </c>
      <c r="B19" s="24"/>
      <c r="C19" s="39"/>
      <c r="D19" s="40"/>
      <c r="E19" s="39"/>
    </row>
    <row r="20" spans="1:5" s="1" customFormat="1" ht="12.75" customHeight="1">
      <c r="A20" s="30"/>
      <c r="B20" s="31" t="s">
        <v>2327</v>
      </c>
      <c r="C20" s="36">
        <v>700</v>
      </c>
      <c r="D20" s="38"/>
      <c r="E20" s="36">
        <v>3353</v>
      </c>
    </row>
    <row r="21" spans="1:5" s="1" customFormat="1" ht="12.75" customHeight="1">
      <c r="A21" s="30"/>
      <c r="B21" s="31" t="s">
        <v>2328</v>
      </c>
      <c r="C21" s="36">
        <v>9030</v>
      </c>
      <c r="D21" s="38"/>
      <c r="E21" s="36">
        <v>9137</v>
      </c>
    </row>
    <row r="22" spans="1:5" s="1" customFormat="1" ht="12.75" customHeight="1">
      <c r="A22" s="30"/>
      <c r="B22" s="31" t="s">
        <v>2329</v>
      </c>
      <c r="C22" s="36">
        <v>132</v>
      </c>
      <c r="D22" s="38"/>
      <c r="E22" s="36">
        <v>139</v>
      </c>
    </row>
    <row r="23" spans="1:5" s="1" customFormat="1" ht="12.75" customHeight="1">
      <c r="A23" s="30"/>
      <c r="B23" s="31" t="s">
        <v>2330</v>
      </c>
      <c r="C23" s="36">
        <v>78872</v>
      </c>
      <c r="D23" s="38"/>
      <c r="E23" s="36">
        <v>76185</v>
      </c>
    </row>
    <row r="24" spans="1:5" s="1" customFormat="1" ht="12.75" customHeight="1">
      <c r="A24" s="30"/>
      <c r="B24" s="31" t="s">
        <v>2331</v>
      </c>
      <c r="C24" s="36">
        <v>131137</v>
      </c>
      <c r="D24" s="38"/>
      <c r="E24" s="36">
        <v>125041</v>
      </c>
    </row>
    <row r="25" spans="1:5" s="1" customFormat="1" ht="12.75" customHeight="1">
      <c r="A25" s="30"/>
      <c r="B25" s="31"/>
      <c r="C25" s="36"/>
      <c r="D25" s="38"/>
      <c r="E25" s="36"/>
    </row>
    <row r="26" spans="1:5" s="29" customFormat="1" ht="12.75" customHeight="1">
      <c r="A26" s="23" t="s">
        <v>2332</v>
      </c>
      <c r="B26" s="24"/>
      <c r="C26" s="39">
        <f>SUM(C20:C24)</f>
        <v>219871</v>
      </c>
      <c r="D26" s="40"/>
      <c r="E26" s="39">
        <f>SUM(E20:E24)</f>
        <v>213855</v>
      </c>
    </row>
    <row r="27" spans="1:5" s="1" customFormat="1" ht="12.75" customHeight="1">
      <c r="A27" s="30"/>
      <c r="B27" s="31"/>
      <c r="C27" s="32"/>
      <c r="D27" s="33"/>
      <c r="E27" s="32"/>
    </row>
    <row r="28" spans="1:5" s="29" customFormat="1" ht="12.75" customHeight="1">
      <c r="A28" s="23" t="s">
        <v>2333</v>
      </c>
      <c r="B28" s="24"/>
      <c r="C28" s="41">
        <f>C17+C26</f>
        <v>252493</v>
      </c>
      <c r="D28" s="28"/>
      <c r="E28" s="41">
        <f>E17+E26</f>
        <v>243130</v>
      </c>
    </row>
    <row r="29" spans="1:5" s="1" customFormat="1" ht="12.75" customHeight="1">
      <c r="A29" s="30"/>
      <c r="B29" s="31"/>
      <c r="C29" s="32"/>
      <c r="D29" s="33"/>
      <c r="E29" s="36"/>
    </row>
    <row r="30" spans="1:5" s="29" customFormat="1" ht="12.75" customHeight="1">
      <c r="A30" s="23" t="s">
        <v>2334</v>
      </c>
      <c r="B30" s="24"/>
      <c r="C30" s="27"/>
      <c r="D30" s="28"/>
      <c r="E30" s="27"/>
    </row>
    <row r="31" spans="1:5" s="1" customFormat="1" ht="12.75" customHeight="1">
      <c r="A31" s="23"/>
      <c r="B31" s="24"/>
      <c r="C31" s="32"/>
      <c r="D31" s="33"/>
      <c r="E31" s="32"/>
    </row>
    <row r="32" spans="1:5" s="29" customFormat="1" ht="12.75" customHeight="1">
      <c r="A32" s="23" t="s">
        <v>2335</v>
      </c>
      <c r="B32" s="24"/>
      <c r="C32" s="27"/>
      <c r="D32" s="28"/>
      <c r="E32" s="27"/>
    </row>
    <row r="33" spans="1:5" s="1" customFormat="1" ht="12.75" customHeight="1">
      <c r="A33" s="30"/>
      <c r="B33" s="31" t="s">
        <v>2336</v>
      </c>
      <c r="C33" s="34">
        <v>1371</v>
      </c>
      <c r="D33" s="33"/>
      <c r="E33" s="34">
        <v>2097</v>
      </c>
    </row>
    <row r="34" spans="1:5" s="1" customFormat="1" ht="12.75" customHeight="1">
      <c r="A34" s="30"/>
      <c r="B34" s="31" t="s">
        <v>2337</v>
      </c>
      <c r="C34" s="36">
        <v>4895</v>
      </c>
      <c r="D34" s="37" t="s">
        <v>2338</v>
      </c>
      <c r="E34" s="36">
        <v>5833</v>
      </c>
    </row>
    <row r="35" spans="1:5" s="1" customFormat="1" ht="12.75" customHeight="1">
      <c r="A35" s="30"/>
      <c r="B35" s="31" t="s">
        <v>2339</v>
      </c>
      <c r="C35" s="36">
        <v>2883</v>
      </c>
      <c r="D35" s="38"/>
      <c r="E35" s="36">
        <v>2189</v>
      </c>
    </row>
    <row r="36" spans="1:5" s="1" customFormat="1" ht="12.75" customHeight="1">
      <c r="A36" s="30"/>
      <c r="B36" s="31" t="s">
        <v>2340</v>
      </c>
      <c r="C36" s="36">
        <v>465</v>
      </c>
      <c r="D36" s="37" t="s">
        <v>2341</v>
      </c>
      <c r="E36" s="36">
        <v>810</v>
      </c>
    </row>
    <row r="37" spans="1:5" s="1" customFormat="1" ht="12.75" customHeight="1">
      <c r="A37" s="30"/>
      <c r="B37" s="31" t="s">
        <v>2342</v>
      </c>
      <c r="C37" s="36">
        <v>4309</v>
      </c>
      <c r="D37" s="38"/>
      <c r="E37" s="36">
        <v>5808</v>
      </c>
    </row>
    <row r="38" spans="1:5" s="1" customFormat="1" ht="12.75" customHeight="1">
      <c r="A38" s="30"/>
      <c r="B38" s="31" t="s">
        <v>2343</v>
      </c>
      <c r="C38" s="36">
        <v>212</v>
      </c>
      <c r="D38" s="38"/>
      <c r="E38" s="36">
        <v>206</v>
      </c>
    </row>
    <row r="39" spans="1:5" s="1" customFormat="1" ht="12.75" customHeight="1">
      <c r="A39" s="30"/>
      <c r="B39" s="31"/>
      <c r="C39" s="36"/>
      <c r="D39" s="38"/>
      <c r="E39" s="36"/>
    </row>
    <row r="40" spans="1:5" s="29" customFormat="1" ht="12.75" customHeight="1">
      <c r="A40" s="23" t="s">
        <v>2344</v>
      </c>
      <c r="B40" s="24"/>
      <c r="C40" s="39">
        <f>SUM(C33:C38)</f>
        <v>14135</v>
      </c>
      <c r="D40" s="40"/>
      <c r="E40" s="39">
        <f>SUM(E33:E38)</f>
        <v>16943</v>
      </c>
    </row>
    <row r="41" spans="1:5" s="1" customFormat="1" ht="12.75" customHeight="1">
      <c r="A41" s="30"/>
      <c r="B41" s="31"/>
      <c r="C41" s="36"/>
      <c r="D41" s="38"/>
      <c r="E41" s="36"/>
    </row>
    <row r="42" spans="1:5" s="29" customFormat="1" ht="12.75" customHeight="1">
      <c r="A42" s="23" t="s">
        <v>2345</v>
      </c>
      <c r="B42" s="24"/>
      <c r="C42" s="39"/>
      <c r="D42" s="40"/>
      <c r="E42" s="39"/>
    </row>
    <row r="43" spans="1:5" ht="12.75" customHeight="1">
      <c r="A43" s="30"/>
      <c r="B43" s="31"/>
      <c r="C43" s="36"/>
      <c r="D43" s="38"/>
      <c r="E43" s="36"/>
    </row>
    <row r="44" spans="1:5" s="1" customFormat="1" ht="12.75" customHeight="1">
      <c r="A44" s="30"/>
      <c r="B44" s="31" t="s">
        <v>2346</v>
      </c>
      <c r="C44" s="36">
        <v>8075</v>
      </c>
      <c r="D44" s="38"/>
      <c r="E44" s="36">
        <v>8286</v>
      </c>
    </row>
    <row r="45" spans="1:5" s="1" customFormat="1" ht="12.75" customHeight="1">
      <c r="A45" s="30"/>
      <c r="B45" s="31"/>
      <c r="C45" s="36"/>
      <c r="D45" s="38"/>
      <c r="E45" s="36"/>
    </row>
    <row r="46" spans="1:5" s="29" customFormat="1" ht="12.75" customHeight="1">
      <c r="A46" s="23" t="s">
        <v>2347</v>
      </c>
      <c r="B46" s="24"/>
      <c r="C46" s="39">
        <f>SUM(C44:C44)</f>
        <v>8075</v>
      </c>
      <c r="D46" s="40"/>
      <c r="E46" s="39">
        <f>SUM(E44:E44)</f>
        <v>8286</v>
      </c>
    </row>
    <row r="47" spans="1:5" s="1" customFormat="1" ht="12.75" customHeight="1">
      <c r="A47" s="30"/>
      <c r="B47" s="31"/>
      <c r="C47" s="36"/>
      <c r="D47" s="38"/>
      <c r="E47" s="36"/>
    </row>
    <row r="48" spans="1:5" s="29" customFormat="1" ht="12.75" customHeight="1">
      <c r="A48" s="23" t="s">
        <v>2348</v>
      </c>
      <c r="B48" s="24"/>
      <c r="C48" s="39">
        <f>C46+C40</f>
        <v>22210</v>
      </c>
      <c r="D48" s="40"/>
      <c r="E48" s="39">
        <f>E46+E40</f>
        <v>25229</v>
      </c>
    </row>
    <row r="49" spans="1:5" s="1" customFormat="1" ht="12.75" customHeight="1">
      <c r="A49" s="30"/>
      <c r="B49" s="31"/>
      <c r="C49" s="36"/>
      <c r="D49" s="38"/>
      <c r="E49" s="36"/>
    </row>
    <row r="50" spans="1:5" s="1" customFormat="1" ht="12.75" customHeight="1">
      <c r="A50" s="23" t="s">
        <v>2349</v>
      </c>
      <c r="B50" s="24"/>
      <c r="C50" s="36"/>
      <c r="D50" s="38"/>
      <c r="E50" s="36"/>
    </row>
    <row r="51" spans="1:5" s="1" customFormat="1" ht="12.75" customHeight="1">
      <c r="A51" s="30"/>
      <c r="B51" s="31"/>
      <c r="C51" s="36"/>
      <c r="D51" s="38"/>
      <c r="E51" s="36"/>
    </row>
    <row r="52" spans="1:5" s="1" customFormat="1" ht="12.75" customHeight="1">
      <c r="A52" s="30" t="s">
        <v>2350</v>
      </c>
      <c r="B52" s="31"/>
      <c r="C52" s="36">
        <v>122983</v>
      </c>
      <c r="D52" s="38"/>
      <c r="E52" s="36">
        <v>116688</v>
      </c>
    </row>
    <row r="53" spans="1:5" s="1" customFormat="1" ht="12.75" customHeight="1">
      <c r="A53" s="30" t="s">
        <v>2351</v>
      </c>
      <c r="B53" s="31"/>
      <c r="C53" s="36"/>
      <c r="D53" s="38"/>
      <c r="E53" s="36"/>
    </row>
    <row r="54" spans="1:5" s="1" customFormat="1" ht="12.75" customHeight="1">
      <c r="A54" s="30"/>
      <c r="B54" s="31" t="s">
        <v>2352</v>
      </c>
      <c r="C54" s="36">
        <v>73792</v>
      </c>
      <c r="D54" s="38"/>
      <c r="E54" s="36">
        <v>71224</v>
      </c>
    </row>
    <row r="55" spans="1:5" s="1" customFormat="1" ht="12.75" customHeight="1">
      <c r="A55" s="30"/>
      <c r="B55" s="31" t="s">
        <v>2353</v>
      </c>
      <c r="C55" s="36">
        <v>15052</v>
      </c>
      <c r="D55" s="38"/>
      <c r="E55" s="36">
        <v>13990</v>
      </c>
    </row>
    <row r="56" spans="1:5" s="1" customFormat="1" ht="12.75" customHeight="1">
      <c r="A56" s="30" t="s">
        <v>2354</v>
      </c>
      <c r="B56" s="31"/>
      <c r="C56" s="36">
        <v>18456</v>
      </c>
      <c r="D56" s="38"/>
      <c r="E56" s="36">
        <v>15999</v>
      </c>
    </row>
    <row r="57" spans="1:5" s="29" customFormat="1" ht="12.75" customHeight="1">
      <c r="A57" s="23"/>
      <c r="B57" s="24"/>
      <c r="C57" s="39"/>
      <c r="D57" s="40"/>
      <c r="E57" s="39"/>
    </row>
    <row r="58" spans="1:5" s="29" customFormat="1" ht="12.75" customHeight="1">
      <c r="A58" s="23" t="s">
        <v>2355</v>
      </c>
      <c r="B58" s="24"/>
      <c r="C58" s="39">
        <f>SUM(C52:C56)</f>
        <v>230283</v>
      </c>
      <c r="D58" s="40"/>
      <c r="E58" s="39">
        <f>SUM(E52:E56)</f>
        <v>217901</v>
      </c>
    </row>
    <row r="59" spans="1:5" s="1" customFormat="1" ht="12.75" customHeight="1">
      <c r="A59" s="30"/>
      <c r="B59" s="31"/>
      <c r="C59" s="32"/>
      <c r="D59" s="33"/>
      <c r="E59" s="32"/>
    </row>
    <row r="60" spans="1:5" s="29" customFormat="1" ht="12.75" customHeight="1">
      <c r="A60" s="23" t="s">
        <v>2356</v>
      </c>
      <c r="B60" s="24"/>
      <c r="C60" s="41">
        <f>C58+C48</f>
        <v>252493</v>
      </c>
      <c r="D60" s="28"/>
      <c r="E60" s="41">
        <f>E58+E48</f>
        <v>243130</v>
      </c>
    </row>
    <row r="61" spans="1:5" s="1" customFormat="1" ht="12.75" customHeight="1" hidden="1">
      <c r="A61" s="30"/>
      <c r="B61" s="31"/>
      <c r="C61" s="32"/>
      <c r="D61" s="33"/>
      <c r="E61" s="42"/>
    </row>
    <row r="62" spans="1:4" s="45" customFormat="1" ht="11.25" hidden="1">
      <c r="A62" s="43" t="s">
        <v>2357</v>
      </c>
      <c r="B62" s="33"/>
      <c r="C62" s="44"/>
      <c r="D62" s="33"/>
    </row>
    <row r="63" spans="1:4" s="45" customFormat="1" ht="11.25" hidden="1">
      <c r="A63" s="46" t="s">
        <v>2358</v>
      </c>
      <c r="B63" s="33"/>
      <c r="C63" s="44"/>
      <c r="D63" s="33"/>
    </row>
    <row r="64" spans="1:4" s="45" customFormat="1" ht="11.25" hidden="1">
      <c r="A64" s="46" t="s">
        <v>2359</v>
      </c>
      <c r="B64" s="33"/>
      <c r="C64" s="44"/>
      <c r="D64" s="33"/>
    </row>
    <row r="65" spans="1:4" s="45" customFormat="1" ht="11.25" hidden="1">
      <c r="A65" s="46" t="s">
        <v>2360</v>
      </c>
      <c r="B65" s="33"/>
      <c r="C65" s="44"/>
      <c r="D65" s="33"/>
    </row>
  </sheetData>
  <printOptions horizontalCentered="1"/>
  <pageMargins left="0.75" right="0.5" top="0.5" bottom="0.5" header="0.5" footer="0.5"/>
  <pageSetup horizontalDpi="600" verticalDpi="600" orientation="portrait" scale="90" r:id="rId1"/>
</worksheet>
</file>

<file path=xl/worksheets/sheet10.xml><?xml version="1.0" encoding="utf-8"?>
<worksheet xmlns="http://schemas.openxmlformats.org/spreadsheetml/2006/main" xmlns:r="http://schemas.openxmlformats.org/officeDocument/2006/relationships">
  <dimension ref="A1:AX311"/>
  <sheetViews>
    <sheetView workbookViewId="0" topLeftCell="B2">
      <selection activeCell="B4" sqref="B4"/>
    </sheetView>
  </sheetViews>
  <sheetFormatPr defaultColWidth="9.140625" defaultRowHeight="12.75" outlineLevelRow="1"/>
  <cols>
    <col min="1" max="1" width="4.7109375" style="118" hidden="1" customWidth="1"/>
    <col min="2" max="2" width="117.421875" style="118" customWidth="1"/>
    <col min="3" max="3" width="7.00390625" style="230" customWidth="1"/>
    <col min="4" max="4" width="16.140625" style="349" customWidth="1"/>
    <col min="5" max="6" width="16.140625" style="118" customWidth="1"/>
    <col min="7" max="7" width="8.00390625" style="274" hidden="1" customWidth="1"/>
    <col min="8" max="50" width="9.140625" style="274" customWidth="1"/>
    <col min="51" max="16384" width="9.140625" style="118" customWidth="1"/>
  </cols>
  <sheetData>
    <row r="1" spans="1:50" s="255" customFormat="1" ht="110.25" customHeight="1" hidden="1">
      <c r="A1" s="255" t="s">
        <v>1247</v>
      </c>
      <c r="B1" s="255" t="s">
        <v>2309</v>
      </c>
      <c r="C1" s="230" t="s">
        <v>1946</v>
      </c>
      <c r="D1" s="359" t="s">
        <v>1317</v>
      </c>
      <c r="E1" s="255" t="s">
        <v>1318</v>
      </c>
      <c r="F1" s="255" t="s">
        <v>1319</v>
      </c>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row>
    <row r="2" spans="2:50" s="128" customFormat="1" ht="15.75" customHeight="1">
      <c r="B2" s="360" t="s">
        <v>2311</v>
      </c>
      <c r="C2" s="361"/>
      <c r="D2" s="361"/>
      <c r="E2" s="361"/>
      <c r="F2" s="362"/>
      <c r="G2" s="363" t="s">
        <v>2475</v>
      </c>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c r="AS2" s="363"/>
      <c r="AT2" s="363"/>
      <c r="AU2" s="363"/>
      <c r="AV2" s="363"/>
      <c r="AW2" s="363"/>
      <c r="AX2" s="363"/>
    </row>
    <row r="3" spans="2:50" s="128" customFormat="1" ht="15.75" customHeight="1">
      <c r="B3" s="364" t="s">
        <v>1320</v>
      </c>
      <c r="C3" s="365"/>
      <c r="D3" s="365"/>
      <c r="E3" s="365"/>
      <c r="F3" s="366"/>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c r="AS3" s="363"/>
      <c r="AT3" s="363"/>
      <c r="AU3" s="363"/>
      <c r="AV3" s="363"/>
      <c r="AW3" s="363"/>
      <c r="AX3" s="363"/>
    </row>
    <row r="4" spans="2:7" ht="15.75" customHeight="1">
      <c r="B4" s="130" t="s">
        <v>2022</v>
      </c>
      <c r="C4" s="16"/>
      <c r="D4" s="16"/>
      <c r="E4" s="16"/>
      <c r="F4" s="367"/>
      <c r="G4" s="274" t="s">
        <v>2474</v>
      </c>
    </row>
    <row r="5" spans="2:6" ht="12.75" customHeight="1">
      <c r="B5" s="368"/>
      <c r="C5" s="369"/>
      <c r="D5" s="370"/>
      <c r="E5" s="370"/>
      <c r="F5" s="138"/>
    </row>
    <row r="6" spans="2:6" ht="30" customHeight="1">
      <c r="B6" s="371"/>
      <c r="C6" s="372"/>
      <c r="D6" s="373" t="s">
        <v>1321</v>
      </c>
      <c r="E6" s="373" t="s">
        <v>1322</v>
      </c>
      <c r="F6" s="373" t="s">
        <v>1308</v>
      </c>
    </row>
    <row r="7" spans="2:6" ht="12.75" customHeight="1">
      <c r="B7" s="371"/>
      <c r="C7" s="372"/>
      <c r="D7" s="374"/>
      <c r="E7" s="374"/>
      <c r="F7" s="374"/>
    </row>
    <row r="8" spans="2:6" ht="12.75" customHeight="1">
      <c r="B8" s="375" t="s">
        <v>2363</v>
      </c>
      <c r="C8" s="343"/>
      <c r="D8" s="376"/>
      <c r="E8" s="376"/>
      <c r="F8" s="376"/>
    </row>
    <row r="9" spans="1:50" s="255" customFormat="1" ht="38.25" hidden="1" outlineLevel="1">
      <c r="A9" s="255" t="s">
        <v>1113</v>
      </c>
      <c r="B9" s="255" t="s">
        <v>1114</v>
      </c>
      <c r="C9" s="230" t="s">
        <v>1115</v>
      </c>
      <c r="D9" s="359">
        <v>17335.21</v>
      </c>
      <c r="E9" s="255">
        <v>18821.76</v>
      </c>
      <c r="F9" s="255">
        <v>0</v>
      </c>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row>
    <row r="10" spans="1:50" s="255" customFormat="1" ht="38.25" hidden="1" outlineLevel="1">
      <c r="A10" s="255" t="s">
        <v>2733</v>
      </c>
      <c r="B10" s="255" t="s">
        <v>2734</v>
      </c>
      <c r="C10" s="230" t="s">
        <v>2735</v>
      </c>
      <c r="D10" s="359">
        <v>0</v>
      </c>
      <c r="E10" s="255">
        <v>-32751</v>
      </c>
      <c r="F10" s="255">
        <v>0</v>
      </c>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row>
    <row r="11" spans="1:50" s="255" customFormat="1" ht="38.25" hidden="1" outlineLevel="1">
      <c r="A11" s="255" t="s">
        <v>1122</v>
      </c>
      <c r="B11" s="255" t="s">
        <v>1123</v>
      </c>
      <c r="C11" s="230" t="s">
        <v>1124</v>
      </c>
      <c r="D11" s="359">
        <v>177185.31</v>
      </c>
      <c r="E11" s="255">
        <v>306150.96</v>
      </c>
      <c r="F11" s="255">
        <v>0</v>
      </c>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row>
    <row r="12" spans="1:50" s="255" customFormat="1" ht="38.25" hidden="1" outlineLevel="1">
      <c r="A12" s="255" t="s">
        <v>1125</v>
      </c>
      <c r="B12" s="255" t="s">
        <v>1126</v>
      </c>
      <c r="C12" s="230" t="s">
        <v>1127</v>
      </c>
      <c r="D12" s="359">
        <v>162690.48</v>
      </c>
      <c r="E12" s="255">
        <v>281105.95</v>
      </c>
      <c r="F12" s="255">
        <v>0</v>
      </c>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row>
    <row r="13" spans="1:50" s="255" customFormat="1" ht="38.25" hidden="1" outlineLevel="1">
      <c r="A13" s="255" t="s">
        <v>2737</v>
      </c>
      <c r="B13" s="255" t="s">
        <v>2738</v>
      </c>
      <c r="C13" s="230" t="s">
        <v>2739</v>
      </c>
      <c r="D13" s="359">
        <v>-69276.5</v>
      </c>
      <c r="E13" s="255">
        <v>-23589.54</v>
      </c>
      <c r="F13" s="255">
        <v>0</v>
      </c>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row>
    <row r="14" spans="1:50" s="255" customFormat="1" ht="38.25" hidden="1" outlineLevel="1">
      <c r="A14" s="255" t="s">
        <v>2740</v>
      </c>
      <c r="B14" s="255" t="s">
        <v>2741</v>
      </c>
      <c r="C14" s="230" t="s">
        <v>2742</v>
      </c>
      <c r="D14" s="359">
        <v>0</v>
      </c>
      <c r="E14" s="255">
        <v>-114186</v>
      </c>
      <c r="F14" s="255">
        <v>0</v>
      </c>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row>
    <row r="15" spans="1:50" s="255" customFormat="1" ht="38.25" hidden="1" outlineLevel="1">
      <c r="A15" s="255" t="s">
        <v>2743</v>
      </c>
      <c r="B15" s="255" t="s">
        <v>2744</v>
      </c>
      <c r="C15" s="230" t="s">
        <v>2745</v>
      </c>
      <c r="D15" s="359">
        <v>0</v>
      </c>
      <c r="E15" s="255">
        <v>-57705</v>
      </c>
      <c r="F15" s="255">
        <v>0</v>
      </c>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row>
    <row r="16" spans="1:50" s="255" customFormat="1" ht="38.25" hidden="1" outlineLevel="1">
      <c r="A16" s="255" t="s">
        <v>2746</v>
      </c>
      <c r="B16" s="255" t="s">
        <v>2747</v>
      </c>
      <c r="C16" s="230" t="s">
        <v>2748</v>
      </c>
      <c r="D16" s="359">
        <v>0</v>
      </c>
      <c r="E16" s="255">
        <v>-531.06</v>
      </c>
      <c r="F16" s="255">
        <v>0</v>
      </c>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row>
    <row r="17" spans="1:50" s="255" customFormat="1" ht="38.25" hidden="1" outlineLevel="1">
      <c r="A17" s="255" t="s">
        <v>2752</v>
      </c>
      <c r="B17" s="255" t="s">
        <v>2753</v>
      </c>
      <c r="C17" s="230" t="s">
        <v>2754</v>
      </c>
      <c r="D17" s="359">
        <v>-179885</v>
      </c>
      <c r="E17" s="255">
        <v>-4789.87</v>
      </c>
      <c r="F17" s="255">
        <v>0</v>
      </c>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row>
    <row r="18" spans="1:50" s="255" customFormat="1" ht="38.25" hidden="1" outlineLevel="1">
      <c r="A18" s="255" t="s">
        <v>2755</v>
      </c>
      <c r="B18" s="255" t="s">
        <v>2756</v>
      </c>
      <c r="C18" s="230" t="s">
        <v>2757</v>
      </c>
      <c r="D18" s="359">
        <v>-78362</v>
      </c>
      <c r="E18" s="255">
        <v>-38061.91</v>
      </c>
      <c r="F18" s="255">
        <v>0</v>
      </c>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row>
    <row r="19" spans="1:50" ht="12.75" customHeight="1" collapsed="1">
      <c r="A19" s="118" t="s">
        <v>1323</v>
      </c>
      <c r="B19" s="321" t="s">
        <v>1324</v>
      </c>
      <c r="C19" s="377"/>
      <c r="D19" s="378">
        <v>29687.5</v>
      </c>
      <c r="E19" s="378">
        <v>334464.29</v>
      </c>
      <c r="F19" s="378">
        <v>0</v>
      </c>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row>
    <row r="20" spans="1:50" s="255" customFormat="1" ht="38.25" hidden="1" outlineLevel="1">
      <c r="A20" s="255" t="s">
        <v>1134</v>
      </c>
      <c r="B20" s="255" t="s">
        <v>1135</v>
      </c>
      <c r="C20" s="230" t="s">
        <v>1136</v>
      </c>
      <c r="D20" s="359">
        <v>4373</v>
      </c>
      <c r="E20" s="255">
        <v>0</v>
      </c>
      <c r="F20" s="255">
        <v>0</v>
      </c>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row>
    <row r="21" spans="1:50" s="255" customFormat="1" ht="38.25" hidden="1" outlineLevel="1">
      <c r="A21" s="255" t="s">
        <v>1137</v>
      </c>
      <c r="B21" s="255" t="s">
        <v>1138</v>
      </c>
      <c r="C21" s="230" t="s">
        <v>1139</v>
      </c>
      <c r="D21" s="359">
        <v>7683.16</v>
      </c>
      <c r="E21" s="255">
        <v>0</v>
      </c>
      <c r="F21" s="255">
        <v>0</v>
      </c>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row>
    <row r="22" spans="1:50" s="255" customFormat="1" ht="38.25" hidden="1" outlineLevel="1">
      <c r="A22" s="255" t="s">
        <v>1140</v>
      </c>
      <c r="B22" s="255" t="s">
        <v>1141</v>
      </c>
      <c r="C22" s="230" t="s">
        <v>1142</v>
      </c>
      <c r="D22" s="359">
        <v>0</v>
      </c>
      <c r="E22" s="255">
        <v>31921.29</v>
      </c>
      <c r="F22" s="255">
        <v>0</v>
      </c>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row>
    <row r="23" spans="1:50" s="255" customFormat="1" ht="38.25" hidden="1" outlineLevel="1">
      <c r="A23" s="255" t="s">
        <v>1325</v>
      </c>
      <c r="B23" s="255" t="s">
        <v>1326</v>
      </c>
      <c r="C23" s="230" t="s">
        <v>1327</v>
      </c>
      <c r="D23" s="359">
        <v>0</v>
      </c>
      <c r="E23" s="255">
        <v>12798.89</v>
      </c>
      <c r="F23" s="255">
        <v>0</v>
      </c>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row>
    <row r="24" spans="1:50" s="255" customFormat="1" ht="38.25" hidden="1" outlineLevel="1">
      <c r="A24" s="255" t="s">
        <v>1328</v>
      </c>
      <c r="B24" s="255" t="s">
        <v>1329</v>
      </c>
      <c r="C24" s="230" t="s">
        <v>1330</v>
      </c>
      <c r="D24" s="359">
        <v>0</v>
      </c>
      <c r="E24" s="255">
        <v>-81.92</v>
      </c>
      <c r="F24" s="255">
        <v>0</v>
      </c>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row>
    <row r="25" spans="1:50" s="255" customFormat="1" ht="38.25" hidden="1" outlineLevel="1">
      <c r="A25" s="255" t="s">
        <v>2768</v>
      </c>
      <c r="B25" s="255" t="s">
        <v>2769</v>
      </c>
      <c r="C25" s="230" t="s">
        <v>2770</v>
      </c>
      <c r="D25" s="359">
        <v>418665.31</v>
      </c>
      <c r="E25" s="255">
        <v>-125</v>
      </c>
      <c r="F25" s="255">
        <v>0</v>
      </c>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row>
    <row r="26" spans="1:50" s="255" customFormat="1" ht="38.25" hidden="1" outlineLevel="1">
      <c r="A26" s="255" t="s">
        <v>1331</v>
      </c>
      <c r="B26" s="255" t="s">
        <v>1332</v>
      </c>
      <c r="C26" s="230" t="s">
        <v>1333</v>
      </c>
      <c r="D26" s="359">
        <v>0</v>
      </c>
      <c r="E26" s="255">
        <v>1450</v>
      </c>
      <c r="F26" s="255">
        <v>0</v>
      </c>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row>
    <row r="27" spans="1:50" s="255" customFormat="1" ht="38.25" hidden="1" outlineLevel="1">
      <c r="A27" s="255" t="s">
        <v>1149</v>
      </c>
      <c r="B27" s="255" t="s">
        <v>1150</v>
      </c>
      <c r="C27" s="230" t="s">
        <v>1151</v>
      </c>
      <c r="D27" s="359">
        <v>0</v>
      </c>
      <c r="E27" s="255">
        <v>4980.1</v>
      </c>
      <c r="F27" s="255">
        <v>0</v>
      </c>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row>
    <row r="28" spans="1:50" s="255" customFormat="1" ht="38.25" hidden="1" outlineLevel="1">
      <c r="A28" s="255" t="s">
        <v>2771</v>
      </c>
      <c r="B28" s="255" t="s">
        <v>2772</v>
      </c>
      <c r="C28" s="230" t="s">
        <v>2773</v>
      </c>
      <c r="D28" s="359">
        <v>203170.79</v>
      </c>
      <c r="E28" s="255">
        <v>65528.39</v>
      </c>
      <c r="F28" s="255">
        <v>0</v>
      </c>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row>
    <row r="29" spans="1:50" s="255" customFormat="1" ht="38.25" hidden="1" outlineLevel="1">
      <c r="A29" s="255" t="s">
        <v>2774</v>
      </c>
      <c r="B29" s="255" t="s">
        <v>2775</v>
      </c>
      <c r="C29" s="230" t="s">
        <v>2776</v>
      </c>
      <c r="D29" s="359">
        <v>14426</v>
      </c>
      <c r="E29" s="255">
        <v>47.32</v>
      </c>
      <c r="F29" s="255">
        <v>0</v>
      </c>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row>
    <row r="30" spans="1:50" s="255" customFormat="1" ht="38.25" hidden="1" outlineLevel="1">
      <c r="A30" s="255" t="s">
        <v>1155</v>
      </c>
      <c r="B30" s="255" t="s">
        <v>1156</v>
      </c>
      <c r="C30" s="230" t="s">
        <v>1157</v>
      </c>
      <c r="D30" s="359">
        <v>5441178.3</v>
      </c>
      <c r="E30" s="255">
        <v>0</v>
      </c>
      <c r="F30" s="255">
        <v>0</v>
      </c>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row>
    <row r="31" spans="1:50" s="255" customFormat="1" ht="38.25" hidden="1" outlineLevel="1">
      <c r="A31" s="255" t="s">
        <v>2777</v>
      </c>
      <c r="B31" s="255" t="s">
        <v>2778</v>
      </c>
      <c r="C31" s="230" t="s">
        <v>2779</v>
      </c>
      <c r="D31" s="359">
        <v>10</v>
      </c>
      <c r="E31" s="255">
        <v>71</v>
      </c>
      <c r="F31" s="255">
        <v>0</v>
      </c>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row>
    <row r="32" spans="1:50" s="255" customFormat="1" ht="38.25" hidden="1" outlineLevel="1">
      <c r="A32" s="255" t="s">
        <v>1158</v>
      </c>
      <c r="B32" s="255" t="s">
        <v>1159</v>
      </c>
      <c r="C32" s="230" t="s">
        <v>1160</v>
      </c>
      <c r="D32" s="359">
        <v>220752.45</v>
      </c>
      <c r="E32" s="255">
        <v>0</v>
      </c>
      <c r="F32" s="255">
        <v>0</v>
      </c>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row>
    <row r="33" spans="1:50" s="255" customFormat="1" ht="38.25" hidden="1" outlineLevel="1">
      <c r="A33" s="255" t="s">
        <v>1334</v>
      </c>
      <c r="B33" s="255" t="s">
        <v>1335</v>
      </c>
      <c r="C33" s="230" t="s">
        <v>1336</v>
      </c>
      <c r="D33" s="359">
        <v>0</v>
      </c>
      <c r="E33" s="255">
        <v>35</v>
      </c>
      <c r="F33" s="255">
        <v>0</v>
      </c>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row>
    <row r="34" spans="1:50" s="255" customFormat="1" ht="38.25" hidden="1" outlineLevel="1">
      <c r="A34" s="255" t="s">
        <v>1337</v>
      </c>
      <c r="B34" s="255" t="s">
        <v>1338</v>
      </c>
      <c r="C34" s="230" t="s">
        <v>1339</v>
      </c>
      <c r="D34" s="359">
        <v>0</v>
      </c>
      <c r="E34" s="255">
        <v>494.47</v>
      </c>
      <c r="F34" s="255">
        <v>0</v>
      </c>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row>
    <row r="35" spans="1:50" ht="12.75" customHeight="1" collapsed="1">
      <c r="A35" s="118" t="s">
        <v>2780</v>
      </c>
      <c r="B35" s="321" t="s">
        <v>1340</v>
      </c>
      <c r="C35" s="377"/>
      <c r="D35" s="315">
        <v>6310259.01</v>
      </c>
      <c r="E35" s="315">
        <v>117119.54</v>
      </c>
      <c r="F35" s="315">
        <v>0</v>
      </c>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row>
    <row r="36" spans="1:50" s="255" customFormat="1" ht="38.25" hidden="1" outlineLevel="1">
      <c r="A36" s="255" t="s">
        <v>1341</v>
      </c>
      <c r="B36" s="255" t="s">
        <v>1342</v>
      </c>
      <c r="C36" s="230" t="s">
        <v>1343</v>
      </c>
      <c r="D36" s="379">
        <v>4500</v>
      </c>
      <c r="E36" s="380">
        <v>0</v>
      </c>
      <c r="F36" s="380">
        <v>0</v>
      </c>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row>
    <row r="37" spans="1:50" s="255" customFormat="1" ht="38.25" hidden="1" outlineLevel="1">
      <c r="A37" s="255" t="s">
        <v>2818</v>
      </c>
      <c r="B37" s="255" t="s">
        <v>2819</v>
      </c>
      <c r="C37" s="230" t="s">
        <v>2820</v>
      </c>
      <c r="D37" s="379">
        <v>1013.5</v>
      </c>
      <c r="E37" s="380">
        <v>0</v>
      </c>
      <c r="F37" s="380">
        <v>0</v>
      </c>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row>
    <row r="38" spans="1:50" s="255" customFormat="1" ht="38.25" hidden="1" outlineLevel="1">
      <c r="A38" s="255" t="s">
        <v>2821</v>
      </c>
      <c r="B38" s="255" t="s">
        <v>2822</v>
      </c>
      <c r="C38" s="230" t="s">
        <v>2823</v>
      </c>
      <c r="D38" s="379">
        <v>2915.37</v>
      </c>
      <c r="E38" s="380">
        <v>0</v>
      </c>
      <c r="F38" s="380">
        <v>0</v>
      </c>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row>
    <row r="39" spans="1:50" s="255" customFormat="1" ht="38.25" hidden="1" outlineLevel="1">
      <c r="A39" s="255" t="s">
        <v>2824</v>
      </c>
      <c r="B39" s="255" t="s">
        <v>2825</v>
      </c>
      <c r="C39" s="230" t="s">
        <v>2826</v>
      </c>
      <c r="D39" s="379">
        <v>2181.65</v>
      </c>
      <c r="E39" s="380">
        <v>0</v>
      </c>
      <c r="F39" s="380">
        <v>215425.1</v>
      </c>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row>
    <row r="40" spans="1:50" s="255" customFormat="1" ht="38.25" hidden="1" outlineLevel="1">
      <c r="A40" s="255" t="s">
        <v>2827</v>
      </c>
      <c r="B40" s="255" t="s">
        <v>2828</v>
      </c>
      <c r="C40" s="230" t="s">
        <v>2829</v>
      </c>
      <c r="D40" s="379">
        <v>6175</v>
      </c>
      <c r="E40" s="380">
        <v>32088.22</v>
      </c>
      <c r="F40" s="380">
        <v>0</v>
      </c>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row>
    <row r="41" spans="1:50" ht="12.75" customHeight="1" collapsed="1">
      <c r="A41" s="118" t="s">
        <v>1344</v>
      </c>
      <c r="B41" s="321" t="s">
        <v>1345</v>
      </c>
      <c r="C41" s="377"/>
      <c r="D41" s="315">
        <v>16785.52</v>
      </c>
      <c r="E41" s="315">
        <v>32088.22</v>
      </c>
      <c r="F41" s="315">
        <v>215425.1</v>
      </c>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row>
    <row r="42" spans="2:50" s="351" customFormat="1" ht="12.75" customHeight="1">
      <c r="B42" s="375" t="s">
        <v>1346</v>
      </c>
      <c r="C42" s="343"/>
      <c r="D42" s="318">
        <f>D19+D35+D41</f>
        <v>6356732.029999999</v>
      </c>
      <c r="E42" s="318">
        <f>E19+E35+E41</f>
        <v>483672.04999999993</v>
      </c>
      <c r="F42" s="318">
        <f>F19+F35+F41</f>
        <v>215425.1</v>
      </c>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row>
    <row r="43" spans="2:50" ht="12.75" customHeight="1">
      <c r="B43" s="321"/>
      <c r="C43" s="377"/>
      <c r="D43" s="315"/>
      <c r="E43" s="315"/>
      <c r="F43" s="315"/>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row>
    <row r="44" spans="2:50" ht="12.75" customHeight="1">
      <c r="B44" s="338" t="s">
        <v>2378</v>
      </c>
      <c r="C44" s="381"/>
      <c r="D44" s="315"/>
      <c r="E44" s="315"/>
      <c r="F44" s="315"/>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row>
    <row r="45" spans="1:50" s="255" customFormat="1" ht="38.25" hidden="1" outlineLevel="1">
      <c r="A45" s="255" t="s">
        <v>2849</v>
      </c>
      <c r="B45" s="255" t="s">
        <v>2850</v>
      </c>
      <c r="C45" s="230" t="s">
        <v>2851</v>
      </c>
      <c r="D45" s="379">
        <v>237847.42</v>
      </c>
      <c r="E45" s="380">
        <v>0</v>
      </c>
      <c r="F45" s="380">
        <v>0</v>
      </c>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row>
    <row r="46" spans="1:50" s="255" customFormat="1" ht="38.25" hidden="1" outlineLevel="1">
      <c r="A46" s="255" t="s">
        <v>2852</v>
      </c>
      <c r="B46" s="255" t="s">
        <v>2853</v>
      </c>
      <c r="C46" s="230" t="s">
        <v>2854</v>
      </c>
      <c r="D46" s="379">
        <v>54288.86</v>
      </c>
      <c r="E46" s="380">
        <v>0</v>
      </c>
      <c r="F46" s="380">
        <v>0</v>
      </c>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row>
    <row r="47" spans="1:50" s="255" customFormat="1" ht="38.25" hidden="1" outlineLevel="1">
      <c r="A47" s="255" t="s">
        <v>2855</v>
      </c>
      <c r="B47" s="255" t="s">
        <v>2856</v>
      </c>
      <c r="C47" s="230" t="s">
        <v>2857</v>
      </c>
      <c r="D47" s="379">
        <v>868.32</v>
      </c>
      <c r="E47" s="380">
        <v>0</v>
      </c>
      <c r="F47" s="380">
        <v>0</v>
      </c>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row>
    <row r="48" spans="1:50" s="255" customFormat="1" ht="38.25" hidden="1" outlineLevel="1">
      <c r="A48" s="255" t="s">
        <v>2858</v>
      </c>
      <c r="B48" s="255" t="s">
        <v>2859</v>
      </c>
      <c r="C48" s="230" t="s">
        <v>2860</v>
      </c>
      <c r="D48" s="379">
        <v>167671.51</v>
      </c>
      <c r="E48" s="380">
        <v>0</v>
      </c>
      <c r="F48" s="380">
        <v>25024.08</v>
      </c>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row>
    <row r="49" spans="1:50" s="255" customFormat="1" ht="38.25" hidden="1" outlineLevel="1">
      <c r="A49" s="255" t="s">
        <v>2861</v>
      </c>
      <c r="B49" s="255" t="s">
        <v>2862</v>
      </c>
      <c r="C49" s="230" t="s">
        <v>2863</v>
      </c>
      <c r="D49" s="379">
        <v>143138.3</v>
      </c>
      <c r="E49" s="380">
        <v>0</v>
      </c>
      <c r="F49" s="380">
        <v>0</v>
      </c>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row>
    <row r="50" spans="1:50" s="255" customFormat="1" ht="38.25" hidden="1" outlineLevel="1">
      <c r="A50" s="255" t="s">
        <v>2864</v>
      </c>
      <c r="B50" s="255" t="s">
        <v>2865</v>
      </c>
      <c r="C50" s="230" t="s">
        <v>2866</v>
      </c>
      <c r="D50" s="379">
        <v>427672.99</v>
      </c>
      <c r="E50" s="380">
        <v>0</v>
      </c>
      <c r="F50" s="380">
        <v>31818.7</v>
      </c>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row>
    <row r="51" spans="1:50" s="255" customFormat="1" ht="38.25" hidden="1" outlineLevel="1">
      <c r="A51" s="255" t="s">
        <v>2867</v>
      </c>
      <c r="B51" s="255" t="s">
        <v>2868</v>
      </c>
      <c r="C51" s="230" t="s">
        <v>2869</v>
      </c>
      <c r="D51" s="379">
        <v>179347.34</v>
      </c>
      <c r="E51" s="380">
        <v>0</v>
      </c>
      <c r="F51" s="380">
        <v>0</v>
      </c>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row>
    <row r="52" spans="1:50" s="255" customFormat="1" ht="38.25" hidden="1" outlineLevel="1">
      <c r="A52" s="255" t="s">
        <v>2873</v>
      </c>
      <c r="B52" s="255" t="s">
        <v>2874</v>
      </c>
      <c r="C52" s="230" t="s">
        <v>2875</v>
      </c>
      <c r="D52" s="379">
        <v>-6850.7</v>
      </c>
      <c r="E52" s="380">
        <v>0</v>
      </c>
      <c r="F52" s="380">
        <v>1023.57</v>
      </c>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row>
    <row r="53" spans="1:50" ht="12.75" customHeight="1" collapsed="1">
      <c r="A53" s="118" t="s">
        <v>2879</v>
      </c>
      <c r="B53" s="321" t="s">
        <v>1347</v>
      </c>
      <c r="C53" s="377"/>
      <c r="D53" s="315">
        <v>1203984.04</v>
      </c>
      <c r="E53" s="315">
        <v>0</v>
      </c>
      <c r="F53" s="315">
        <v>57866.35</v>
      </c>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row>
    <row r="54" spans="1:50" s="255" customFormat="1" ht="38.25" hidden="1" outlineLevel="1">
      <c r="A54" s="255" t="s">
        <v>2894</v>
      </c>
      <c r="B54" s="255" t="s">
        <v>2895</v>
      </c>
      <c r="C54" s="230" t="s">
        <v>2896</v>
      </c>
      <c r="D54" s="379">
        <v>51154.41</v>
      </c>
      <c r="E54" s="380">
        <v>0</v>
      </c>
      <c r="F54" s="380">
        <v>0</v>
      </c>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row>
    <row r="55" spans="1:50" s="255" customFormat="1" ht="38.25" hidden="1" outlineLevel="1">
      <c r="A55" s="255" t="s">
        <v>2897</v>
      </c>
      <c r="B55" s="255" t="s">
        <v>2898</v>
      </c>
      <c r="C55" s="230" t="s">
        <v>2899</v>
      </c>
      <c r="D55" s="379">
        <v>11659.75</v>
      </c>
      <c r="E55" s="380">
        <v>0</v>
      </c>
      <c r="F55" s="380">
        <v>0</v>
      </c>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row>
    <row r="56" spans="1:50" s="255" customFormat="1" ht="38.25" hidden="1" outlineLevel="1">
      <c r="A56" s="255" t="s">
        <v>2900</v>
      </c>
      <c r="B56" s="255" t="s">
        <v>2901</v>
      </c>
      <c r="C56" s="230" t="s">
        <v>2902</v>
      </c>
      <c r="D56" s="379">
        <v>66.43</v>
      </c>
      <c r="E56" s="380">
        <v>0</v>
      </c>
      <c r="F56" s="380">
        <v>0</v>
      </c>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row>
    <row r="57" spans="1:50" s="255" customFormat="1" ht="38.25" hidden="1" outlineLevel="1">
      <c r="A57" s="255" t="s">
        <v>2903</v>
      </c>
      <c r="B57" s="255" t="s">
        <v>2904</v>
      </c>
      <c r="C57" s="230" t="s">
        <v>2905</v>
      </c>
      <c r="D57" s="379">
        <v>31161.92</v>
      </c>
      <c r="E57" s="380">
        <v>0</v>
      </c>
      <c r="F57" s="380">
        <v>4817.48</v>
      </c>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row>
    <row r="58" spans="1:50" s="255" customFormat="1" ht="38.25" hidden="1" outlineLevel="1">
      <c r="A58" s="255" t="s">
        <v>2906</v>
      </c>
      <c r="B58" s="255" t="s">
        <v>2907</v>
      </c>
      <c r="C58" s="230" t="s">
        <v>2908</v>
      </c>
      <c r="D58" s="379">
        <v>24052.97</v>
      </c>
      <c r="E58" s="380">
        <v>0</v>
      </c>
      <c r="F58" s="380">
        <v>0</v>
      </c>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row>
    <row r="59" spans="1:50" s="255" customFormat="1" ht="38.25" hidden="1" outlineLevel="1">
      <c r="A59" s="255" t="s">
        <v>2909</v>
      </c>
      <c r="B59" s="255" t="s">
        <v>2910</v>
      </c>
      <c r="C59" s="230" t="s">
        <v>2911</v>
      </c>
      <c r="D59" s="379">
        <v>73727.02</v>
      </c>
      <c r="E59" s="380">
        <v>0</v>
      </c>
      <c r="F59" s="380">
        <v>6173.35</v>
      </c>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row>
    <row r="60" spans="1:50" s="255" customFormat="1" ht="38.25" hidden="1" outlineLevel="1">
      <c r="A60" s="255" t="s">
        <v>2912</v>
      </c>
      <c r="B60" s="255" t="s">
        <v>2913</v>
      </c>
      <c r="C60" s="230" t="s">
        <v>2914</v>
      </c>
      <c r="D60" s="379">
        <v>1032.82</v>
      </c>
      <c r="E60" s="380">
        <v>0</v>
      </c>
      <c r="F60" s="380">
        <v>0</v>
      </c>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row>
    <row r="61" spans="1:50" s="255" customFormat="1" ht="38.25" hidden="1" outlineLevel="1">
      <c r="A61" s="255" t="s">
        <v>2918</v>
      </c>
      <c r="B61" s="255" t="s">
        <v>2919</v>
      </c>
      <c r="C61" s="230" t="s">
        <v>2920</v>
      </c>
      <c r="D61" s="379">
        <v>-1520.45</v>
      </c>
      <c r="E61" s="380">
        <v>0</v>
      </c>
      <c r="F61" s="380">
        <v>223.05</v>
      </c>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row>
    <row r="62" spans="1:50" ht="12.75" customHeight="1" collapsed="1">
      <c r="A62" s="118" t="s">
        <v>2924</v>
      </c>
      <c r="B62" s="321" t="s">
        <v>1348</v>
      </c>
      <c r="C62" s="377"/>
      <c r="D62" s="315">
        <v>191334.87</v>
      </c>
      <c r="E62" s="315">
        <v>0</v>
      </c>
      <c r="F62" s="315">
        <v>11213.88</v>
      </c>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row>
    <row r="63" spans="1:50" s="255" customFormat="1" ht="38.25" hidden="1" outlineLevel="1">
      <c r="A63" s="255" t="s">
        <v>2943</v>
      </c>
      <c r="B63" s="255" t="s">
        <v>2944</v>
      </c>
      <c r="C63" s="230" t="s">
        <v>2945</v>
      </c>
      <c r="D63" s="379">
        <v>1535210.54</v>
      </c>
      <c r="E63" s="380">
        <v>0</v>
      </c>
      <c r="F63" s="380">
        <v>0</v>
      </c>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74"/>
      <c r="AU63" s="274"/>
      <c r="AV63" s="274"/>
      <c r="AW63" s="274"/>
      <c r="AX63" s="274"/>
    </row>
    <row r="64" spans="1:50" s="255" customFormat="1" ht="38.25" hidden="1" outlineLevel="1">
      <c r="A64" s="255" t="s">
        <v>2958</v>
      </c>
      <c r="B64" s="255" t="s">
        <v>2959</v>
      </c>
      <c r="C64" s="230" t="s">
        <v>2960</v>
      </c>
      <c r="D64" s="379">
        <v>130084.3</v>
      </c>
      <c r="E64" s="380">
        <v>0</v>
      </c>
      <c r="F64" s="380">
        <v>0</v>
      </c>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row>
    <row r="65" spans="1:50" ht="12.75" customHeight="1" collapsed="1">
      <c r="A65" s="118" t="s">
        <v>1349</v>
      </c>
      <c r="B65" s="321" t="s">
        <v>1350</v>
      </c>
      <c r="C65" s="377"/>
      <c r="D65" s="315">
        <v>1665294.84</v>
      </c>
      <c r="E65" s="315">
        <v>0</v>
      </c>
      <c r="F65" s="315">
        <v>0</v>
      </c>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row>
    <row r="66" spans="1:50" s="255" customFormat="1" ht="38.25" hidden="1" outlineLevel="1">
      <c r="A66" s="255" t="s">
        <v>3045</v>
      </c>
      <c r="B66" s="255" t="s">
        <v>3046</v>
      </c>
      <c r="C66" s="230" t="s">
        <v>3047</v>
      </c>
      <c r="D66" s="379">
        <v>15057.11</v>
      </c>
      <c r="E66" s="380">
        <v>6117.57</v>
      </c>
      <c r="F66" s="380">
        <v>0</v>
      </c>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4"/>
    </row>
    <row r="67" spans="1:50" s="255" customFormat="1" ht="38.25" hidden="1" outlineLevel="1">
      <c r="A67" s="255" t="s">
        <v>3048</v>
      </c>
      <c r="B67" s="255" t="s">
        <v>3049</v>
      </c>
      <c r="C67" s="230" t="s">
        <v>3050</v>
      </c>
      <c r="D67" s="379">
        <v>89</v>
      </c>
      <c r="E67" s="380">
        <v>148.9</v>
      </c>
      <c r="F67" s="380">
        <v>0</v>
      </c>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row>
    <row r="68" spans="1:50" s="255" customFormat="1" ht="38.25" hidden="1" outlineLevel="1">
      <c r="A68" s="255" t="s">
        <v>3057</v>
      </c>
      <c r="B68" s="255" t="s">
        <v>3058</v>
      </c>
      <c r="C68" s="230" t="s">
        <v>3059</v>
      </c>
      <c r="D68" s="379">
        <v>2351.99</v>
      </c>
      <c r="E68" s="380">
        <v>0</v>
      </c>
      <c r="F68" s="380">
        <v>0</v>
      </c>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row>
    <row r="69" spans="1:50" s="255" customFormat="1" ht="38.25" hidden="1" outlineLevel="1">
      <c r="A69" s="255" t="s">
        <v>3063</v>
      </c>
      <c r="B69" s="255" t="s">
        <v>3064</v>
      </c>
      <c r="C69" s="230" t="s">
        <v>3065</v>
      </c>
      <c r="D69" s="379">
        <v>1885.09</v>
      </c>
      <c r="E69" s="380">
        <v>2.91</v>
      </c>
      <c r="F69" s="380">
        <v>0</v>
      </c>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row>
    <row r="70" spans="1:50" s="255" customFormat="1" ht="38.25" hidden="1" outlineLevel="1">
      <c r="A70" s="255" t="s">
        <v>693</v>
      </c>
      <c r="B70" s="255" t="s">
        <v>694</v>
      </c>
      <c r="C70" s="230" t="s">
        <v>695</v>
      </c>
      <c r="D70" s="379">
        <v>380894.13</v>
      </c>
      <c r="E70" s="380">
        <v>111009</v>
      </c>
      <c r="F70" s="380">
        <v>0</v>
      </c>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row>
    <row r="71" spans="1:50" s="255" customFormat="1" ht="38.25" hidden="1" outlineLevel="1">
      <c r="A71" s="255" t="s">
        <v>699</v>
      </c>
      <c r="B71" s="255" t="s">
        <v>700</v>
      </c>
      <c r="C71" s="230" t="s">
        <v>701</v>
      </c>
      <c r="D71" s="379">
        <v>189714.1</v>
      </c>
      <c r="E71" s="380">
        <v>0</v>
      </c>
      <c r="F71" s="380">
        <v>0</v>
      </c>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row>
    <row r="72" spans="1:50" s="255" customFormat="1" ht="38.25" hidden="1" outlineLevel="1">
      <c r="A72" s="255" t="s">
        <v>702</v>
      </c>
      <c r="B72" s="255" t="s">
        <v>703</v>
      </c>
      <c r="C72" s="230" t="s">
        <v>704</v>
      </c>
      <c r="D72" s="379">
        <v>52392.12</v>
      </c>
      <c r="E72" s="380">
        <v>0</v>
      </c>
      <c r="F72" s="380">
        <v>0</v>
      </c>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row>
    <row r="73" spans="1:50" s="255" customFormat="1" ht="38.25" hidden="1" outlineLevel="1">
      <c r="A73" s="255" t="s">
        <v>708</v>
      </c>
      <c r="B73" s="255" t="s">
        <v>709</v>
      </c>
      <c r="C73" s="230" t="s">
        <v>710</v>
      </c>
      <c r="D73" s="379">
        <v>22784.17</v>
      </c>
      <c r="E73" s="380">
        <v>0</v>
      </c>
      <c r="F73" s="380">
        <v>0</v>
      </c>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row>
    <row r="74" spans="1:50" s="255" customFormat="1" ht="38.25" hidden="1" outlineLevel="1">
      <c r="A74" s="255" t="s">
        <v>711</v>
      </c>
      <c r="B74" s="255" t="s">
        <v>712</v>
      </c>
      <c r="C74" s="230" t="s">
        <v>713</v>
      </c>
      <c r="D74" s="379">
        <v>85647.27</v>
      </c>
      <c r="E74" s="380">
        <v>0</v>
      </c>
      <c r="F74" s="380">
        <v>0</v>
      </c>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row>
    <row r="75" spans="1:50" s="255" customFormat="1" ht="38.25" hidden="1" outlineLevel="1">
      <c r="A75" s="255" t="s">
        <v>714</v>
      </c>
      <c r="B75" s="255" t="s">
        <v>715</v>
      </c>
      <c r="C75" s="230" t="s">
        <v>716</v>
      </c>
      <c r="D75" s="379">
        <v>10546.24</v>
      </c>
      <c r="E75" s="380">
        <v>0</v>
      </c>
      <c r="F75" s="380">
        <v>0</v>
      </c>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row>
    <row r="76" spans="1:50" s="255" customFormat="1" ht="38.25" hidden="1" outlineLevel="1">
      <c r="A76" s="255" t="s">
        <v>717</v>
      </c>
      <c r="B76" s="255" t="s">
        <v>718</v>
      </c>
      <c r="C76" s="230" t="s">
        <v>719</v>
      </c>
      <c r="D76" s="379">
        <v>76361.72</v>
      </c>
      <c r="E76" s="380">
        <v>0</v>
      </c>
      <c r="F76" s="380">
        <v>0</v>
      </c>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row>
    <row r="77" spans="1:50" ht="12.75" customHeight="1" collapsed="1">
      <c r="A77" s="118" t="s">
        <v>1351</v>
      </c>
      <c r="B77" s="321" t="s">
        <v>1352</v>
      </c>
      <c r="C77" s="377"/>
      <c r="D77" s="315">
        <v>837722.94</v>
      </c>
      <c r="E77" s="315">
        <v>117278.38</v>
      </c>
      <c r="F77" s="315">
        <v>0</v>
      </c>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c r="AX77" s="118"/>
    </row>
    <row r="78" spans="1:50" s="255" customFormat="1" ht="38.25" hidden="1" outlineLevel="1">
      <c r="A78" s="255" t="s">
        <v>372</v>
      </c>
      <c r="B78" s="255" t="s">
        <v>373</v>
      </c>
      <c r="C78" s="230" t="s">
        <v>374</v>
      </c>
      <c r="D78" s="379">
        <v>137000.2</v>
      </c>
      <c r="E78" s="380">
        <v>92.7</v>
      </c>
      <c r="F78" s="380">
        <v>9590.14</v>
      </c>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row>
    <row r="79" spans="1:50" s="255" customFormat="1" ht="38.25" hidden="1" outlineLevel="1">
      <c r="A79" s="255" t="s">
        <v>375</v>
      </c>
      <c r="B79" s="255" t="s">
        <v>376</v>
      </c>
      <c r="C79" s="230" t="s">
        <v>377</v>
      </c>
      <c r="D79" s="379">
        <v>6104.35</v>
      </c>
      <c r="E79" s="380">
        <v>323.25</v>
      </c>
      <c r="F79" s="380">
        <v>165.08</v>
      </c>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274"/>
      <c r="AU79" s="274"/>
      <c r="AV79" s="274"/>
      <c r="AW79" s="274"/>
      <c r="AX79" s="274"/>
    </row>
    <row r="80" spans="1:50" s="255" customFormat="1" ht="38.25" hidden="1" outlineLevel="1">
      <c r="A80" s="255" t="s">
        <v>387</v>
      </c>
      <c r="B80" s="255" t="s">
        <v>388</v>
      </c>
      <c r="C80" s="230" t="s">
        <v>389</v>
      </c>
      <c r="D80" s="379">
        <v>529.95</v>
      </c>
      <c r="E80" s="380">
        <v>2514.02</v>
      </c>
      <c r="F80" s="380">
        <v>0</v>
      </c>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4"/>
    </row>
    <row r="81" spans="1:50" s="255" customFormat="1" ht="38.25" hidden="1" outlineLevel="1">
      <c r="A81" s="255" t="s">
        <v>390</v>
      </c>
      <c r="B81" s="255" t="s">
        <v>391</v>
      </c>
      <c r="C81" s="230" t="s">
        <v>392</v>
      </c>
      <c r="D81" s="379">
        <v>5370.18</v>
      </c>
      <c r="E81" s="380">
        <v>0</v>
      </c>
      <c r="F81" s="380">
        <v>0</v>
      </c>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row>
    <row r="82" spans="1:50" s="255" customFormat="1" ht="38.25" hidden="1" outlineLevel="1">
      <c r="A82" s="255" t="s">
        <v>393</v>
      </c>
      <c r="B82" s="255" t="s">
        <v>394</v>
      </c>
      <c r="C82" s="230" t="s">
        <v>395</v>
      </c>
      <c r="D82" s="379">
        <v>0</v>
      </c>
      <c r="E82" s="380">
        <v>30851.59</v>
      </c>
      <c r="F82" s="380">
        <v>0</v>
      </c>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row>
    <row r="83" spans="1:50" s="255" customFormat="1" ht="38.25" hidden="1" outlineLevel="1">
      <c r="A83" s="255" t="s">
        <v>396</v>
      </c>
      <c r="B83" s="255" t="s">
        <v>397</v>
      </c>
      <c r="C83" s="230" t="s">
        <v>398</v>
      </c>
      <c r="D83" s="379">
        <v>194.83</v>
      </c>
      <c r="E83" s="380">
        <v>0</v>
      </c>
      <c r="F83" s="380">
        <v>0</v>
      </c>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row>
    <row r="84" spans="1:50" s="255" customFormat="1" ht="38.25" hidden="1" outlineLevel="1">
      <c r="A84" s="255" t="s">
        <v>402</v>
      </c>
      <c r="B84" s="255" t="s">
        <v>403</v>
      </c>
      <c r="C84" s="230" t="s">
        <v>404</v>
      </c>
      <c r="D84" s="379">
        <v>0</v>
      </c>
      <c r="E84" s="380">
        <v>10</v>
      </c>
      <c r="F84" s="380">
        <v>0</v>
      </c>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row>
    <row r="85" spans="1:50" s="255" customFormat="1" ht="38.25" hidden="1" outlineLevel="1">
      <c r="A85" s="255" t="s">
        <v>405</v>
      </c>
      <c r="B85" s="255" t="s">
        <v>406</v>
      </c>
      <c r="C85" s="230" t="s">
        <v>407</v>
      </c>
      <c r="D85" s="379">
        <v>12307.44</v>
      </c>
      <c r="E85" s="380">
        <v>0</v>
      </c>
      <c r="F85" s="380">
        <v>0</v>
      </c>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4"/>
      <c r="AU85" s="274"/>
      <c r="AV85" s="274"/>
      <c r="AW85" s="274"/>
      <c r="AX85" s="274"/>
    </row>
    <row r="86" spans="1:50" s="255" customFormat="1" ht="38.25" hidden="1" outlineLevel="1">
      <c r="A86" s="255" t="s">
        <v>408</v>
      </c>
      <c r="B86" s="255" t="s">
        <v>409</v>
      </c>
      <c r="C86" s="230" t="s">
        <v>410</v>
      </c>
      <c r="D86" s="379">
        <v>0</v>
      </c>
      <c r="E86" s="380">
        <v>64135.33</v>
      </c>
      <c r="F86" s="380">
        <v>0</v>
      </c>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row>
    <row r="87" spans="1:50" s="255" customFormat="1" ht="38.25" hidden="1" outlineLevel="1">
      <c r="A87" s="255" t="s">
        <v>411</v>
      </c>
      <c r="B87" s="255" t="s">
        <v>412</v>
      </c>
      <c r="C87" s="230" t="s">
        <v>413</v>
      </c>
      <c r="D87" s="379">
        <v>1967.7</v>
      </c>
      <c r="E87" s="380">
        <v>1146.12</v>
      </c>
      <c r="F87" s="380">
        <v>25.07</v>
      </c>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row>
    <row r="88" spans="1:50" s="255" customFormat="1" ht="38.25" hidden="1" outlineLevel="1">
      <c r="A88" s="255" t="s">
        <v>414</v>
      </c>
      <c r="B88" s="255" t="s">
        <v>415</v>
      </c>
      <c r="C88" s="230" t="s">
        <v>416</v>
      </c>
      <c r="D88" s="379">
        <v>0</v>
      </c>
      <c r="E88" s="380">
        <v>150</v>
      </c>
      <c r="F88" s="380">
        <v>0</v>
      </c>
      <c r="G88" s="274"/>
      <c r="H88" s="274"/>
      <c r="I88" s="274"/>
      <c r="J88" s="274"/>
      <c r="K88" s="274"/>
      <c r="L88" s="274"/>
      <c r="M88" s="274"/>
      <c r="N88" s="274"/>
      <c r="O88" s="274"/>
      <c r="P88" s="274"/>
      <c r="Q88" s="274"/>
      <c r="R88" s="274"/>
      <c r="S88" s="274"/>
      <c r="T88" s="274"/>
      <c r="U88" s="274"/>
      <c r="V88" s="274"/>
      <c r="W88" s="274"/>
      <c r="X88" s="274"/>
      <c r="Y88" s="274"/>
      <c r="Z88" s="274"/>
      <c r="AA88" s="274"/>
      <c r="AB88" s="274"/>
      <c r="AC88" s="274"/>
      <c r="AD88" s="274"/>
      <c r="AE88" s="274"/>
      <c r="AF88" s="274"/>
      <c r="AG88" s="274"/>
      <c r="AH88" s="274"/>
      <c r="AI88" s="274"/>
      <c r="AJ88" s="274"/>
      <c r="AK88" s="274"/>
      <c r="AL88" s="274"/>
      <c r="AM88" s="274"/>
      <c r="AN88" s="274"/>
      <c r="AO88" s="274"/>
      <c r="AP88" s="274"/>
      <c r="AQ88" s="274"/>
      <c r="AR88" s="274"/>
      <c r="AS88" s="274"/>
      <c r="AT88" s="274"/>
      <c r="AU88" s="274"/>
      <c r="AV88" s="274"/>
      <c r="AW88" s="274"/>
      <c r="AX88" s="274"/>
    </row>
    <row r="89" spans="1:50" s="255" customFormat="1" ht="38.25" hidden="1" outlineLevel="1">
      <c r="A89" s="255" t="s">
        <v>420</v>
      </c>
      <c r="B89" s="255" t="s">
        <v>421</v>
      </c>
      <c r="C89" s="230" t="s">
        <v>422</v>
      </c>
      <c r="D89" s="379">
        <v>0</v>
      </c>
      <c r="E89" s="380">
        <v>256.8</v>
      </c>
      <c r="F89" s="380">
        <v>0</v>
      </c>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row>
    <row r="90" spans="1:50" s="255" customFormat="1" ht="38.25" hidden="1" outlineLevel="1">
      <c r="A90" s="255" t="s">
        <v>423</v>
      </c>
      <c r="B90" s="255" t="s">
        <v>424</v>
      </c>
      <c r="C90" s="230" t="s">
        <v>425</v>
      </c>
      <c r="D90" s="379">
        <v>4727.88</v>
      </c>
      <c r="E90" s="380">
        <v>1539.23</v>
      </c>
      <c r="F90" s="380">
        <v>0</v>
      </c>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row>
    <row r="91" spans="1:50" s="255" customFormat="1" ht="38.25" hidden="1" outlineLevel="1">
      <c r="A91" s="255" t="s">
        <v>426</v>
      </c>
      <c r="B91" s="255" t="s">
        <v>427</v>
      </c>
      <c r="C91" s="230" t="s">
        <v>428</v>
      </c>
      <c r="D91" s="379">
        <v>2914.22</v>
      </c>
      <c r="E91" s="380">
        <v>658.55</v>
      </c>
      <c r="F91" s="380">
        <v>0</v>
      </c>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row>
    <row r="92" spans="1:50" s="255" customFormat="1" ht="38.25" hidden="1" outlineLevel="1">
      <c r="A92" s="255" t="s">
        <v>432</v>
      </c>
      <c r="B92" s="255" t="s">
        <v>433</v>
      </c>
      <c r="C92" s="230" t="s">
        <v>434</v>
      </c>
      <c r="D92" s="379">
        <v>2797.93</v>
      </c>
      <c r="E92" s="380">
        <v>0</v>
      </c>
      <c r="F92" s="380">
        <v>0</v>
      </c>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row>
    <row r="93" spans="1:50" s="255" customFormat="1" ht="38.25" hidden="1" outlineLevel="1">
      <c r="A93" s="255" t="s">
        <v>438</v>
      </c>
      <c r="B93" s="255" t="s">
        <v>439</v>
      </c>
      <c r="C93" s="230" t="s">
        <v>440</v>
      </c>
      <c r="D93" s="379">
        <v>71</v>
      </c>
      <c r="E93" s="380">
        <v>0</v>
      </c>
      <c r="F93" s="380">
        <v>0</v>
      </c>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row>
    <row r="94" spans="1:50" s="255" customFormat="1" ht="38.25" hidden="1" outlineLevel="1">
      <c r="A94" s="255" t="s">
        <v>459</v>
      </c>
      <c r="B94" s="255" t="s">
        <v>460</v>
      </c>
      <c r="C94" s="230" t="s">
        <v>461</v>
      </c>
      <c r="D94" s="379">
        <v>0</v>
      </c>
      <c r="E94" s="380">
        <v>18690.26</v>
      </c>
      <c r="F94" s="380">
        <v>0</v>
      </c>
      <c r="G94" s="274"/>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row>
    <row r="95" spans="1:50" s="255" customFormat="1" ht="38.25" hidden="1" outlineLevel="1">
      <c r="A95" s="255" t="s">
        <v>516</v>
      </c>
      <c r="B95" s="255" t="s">
        <v>517</v>
      </c>
      <c r="C95" s="230" t="s">
        <v>518</v>
      </c>
      <c r="D95" s="379">
        <v>207</v>
      </c>
      <c r="E95" s="380">
        <v>178.17</v>
      </c>
      <c r="F95" s="380">
        <v>0</v>
      </c>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row>
    <row r="96" spans="1:50" s="255" customFormat="1" ht="38.25" hidden="1" outlineLevel="1">
      <c r="A96" s="255" t="s">
        <v>519</v>
      </c>
      <c r="B96" s="255" t="s">
        <v>520</v>
      </c>
      <c r="C96" s="230" t="s">
        <v>521</v>
      </c>
      <c r="D96" s="379">
        <v>28970.82</v>
      </c>
      <c r="E96" s="380">
        <v>985.28</v>
      </c>
      <c r="F96" s="380">
        <v>0</v>
      </c>
      <c r="G96" s="274"/>
      <c r="H96" s="274"/>
      <c r="I96" s="274"/>
      <c r="J96" s="274"/>
      <c r="K96" s="274"/>
      <c r="L96" s="274"/>
      <c r="M96" s="274"/>
      <c r="N96" s="274"/>
      <c r="O96" s="274"/>
      <c r="P96" s="274"/>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row>
    <row r="97" spans="1:50" s="255" customFormat="1" ht="38.25" hidden="1" outlineLevel="1">
      <c r="A97" s="255" t="s">
        <v>522</v>
      </c>
      <c r="B97" s="255" t="s">
        <v>523</v>
      </c>
      <c r="C97" s="230" t="s">
        <v>524</v>
      </c>
      <c r="D97" s="379">
        <v>368</v>
      </c>
      <c r="E97" s="380">
        <v>0</v>
      </c>
      <c r="F97" s="380">
        <v>0</v>
      </c>
      <c r="G97" s="274"/>
      <c r="H97" s="274"/>
      <c r="I97" s="274"/>
      <c r="J97" s="274"/>
      <c r="K97" s="274"/>
      <c r="L97" s="274"/>
      <c r="M97" s="274"/>
      <c r="N97" s="274"/>
      <c r="O97" s="274"/>
      <c r="P97" s="274"/>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row>
    <row r="98" spans="1:50" s="255" customFormat="1" ht="38.25" hidden="1" outlineLevel="1">
      <c r="A98" s="255" t="s">
        <v>525</v>
      </c>
      <c r="B98" s="255" t="s">
        <v>526</v>
      </c>
      <c r="C98" s="230" t="s">
        <v>527</v>
      </c>
      <c r="D98" s="379">
        <v>42.99</v>
      </c>
      <c r="E98" s="380">
        <v>0</v>
      </c>
      <c r="F98" s="380">
        <v>0</v>
      </c>
      <c r="G98" s="274"/>
      <c r="H98" s="274"/>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row>
    <row r="99" spans="1:50" s="255" customFormat="1" ht="38.25" hidden="1" outlineLevel="1">
      <c r="A99" s="255" t="s">
        <v>534</v>
      </c>
      <c r="B99" s="255" t="s">
        <v>535</v>
      </c>
      <c r="C99" s="230" t="s">
        <v>536</v>
      </c>
      <c r="D99" s="379">
        <v>37075.6</v>
      </c>
      <c r="E99" s="380">
        <v>0</v>
      </c>
      <c r="F99" s="380">
        <v>0</v>
      </c>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row>
    <row r="100" spans="1:50" s="255" customFormat="1" ht="38.25" hidden="1" outlineLevel="1">
      <c r="A100" s="255" t="s">
        <v>648</v>
      </c>
      <c r="B100" s="255" t="s">
        <v>649</v>
      </c>
      <c r="C100" s="230" t="s">
        <v>650</v>
      </c>
      <c r="D100" s="379">
        <v>134492.96</v>
      </c>
      <c r="E100" s="380">
        <v>18623.35</v>
      </c>
      <c r="F100" s="380">
        <v>382.29</v>
      </c>
      <c r="G100" s="274"/>
      <c r="H100" s="274"/>
      <c r="I100" s="274"/>
      <c r="J100" s="274"/>
      <c r="K100" s="274"/>
      <c r="L100" s="274"/>
      <c r="M100" s="274"/>
      <c r="N100" s="274"/>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row>
    <row r="101" spans="1:50" s="255" customFormat="1" ht="38.25" hidden="1" outlineLevel="1">
      <c r="A101" s="255" t="s">
        <v>651</v>
      </c>
      <c r="B101" s="255" t="s">
        <v>652</v>
      </c>
      <c r="C101" s="230" t="s">
        <v>653</v>
      </c>
      <c r="D101" s="379">
        <v>0</v>
      </c>
      <c r="E101" s="380">
        <v>873.59</v>
      </c>
      <c r="F101" s="380">
        <v>0</v>
      </c>
      <c r="G101" s="274"/>
      <c r="H101" s="274"/>
      <c r="I101" s="274"/>
      <c r="J101" s="274"/>
      <c r="K101" s="274"/>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row>
    <row r="102" spans="1:50" s="255" customFormat="1" ht="38.25" hidden="1" outlineLevel="1">
      <c r="A102" s="255" t="s">
        <v>672</v>
      </c>
      <c r="B102" s="255" t="s">
        <v>673</v>
      </c>
      <c r="C102" s="230" t="s">
        <v>674</v>
      </c>
      <c r="D102" s="379">
        <v>11556</v>
      </c>
      <c r="E102" s="380">
        <v>20097.7</v>
      </c>
      <c r="F102" s="380">
        <v>29476.14</v>
      </c>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row>
    <row r="103" spans="1:50" s="255" customFormat="1" ht="38.25" hidden="1" outlineLevel="1">
      <c r="A103" s="255" t="s">
        <v>675</v>
      </c>
      <c r="B103" s="255" t="s">
        <v>676</v>
      </c>
      <c r="C103" s="230" t="s">
        <v>677</v>
      </c>
      <c r="D103" s="379">
        <v>1763</v>
      </c>
      <c r="E103" s="380">
        <v>0</v>
      </c>
      <c r="F103" s="380">
        <v>16045.47</v>
      </c>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row>
    <row r="104" spans="1:50" s="255" customFormat="1" ht="38.25" hidden="1" outlineLevel="1">
      <c r="A104" s="255" t="s">
        <v>678</v>
      </c>
      <c r="B104" s="255" t="s">
        <v>679</v>
      </c>
      <c r="C104" s="230" t="s">
        <v>680</v>
      </c>
      <c r="D104" s="379">
        <v>0</v>
      </c>
      <c r="E104" s="380">
        <v>37551</v>
      </c>
      <c r="F104" s="380">
        <v>0</v>
      </c>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row>
    <row r="105" spans="1:50" s="255" customFormat="1" ht="38.25" hidden="1" outlineLevel="1">
      <c r="A105" s="255" t="s">
        <v>681</v>
      </c>
      <c r="B105" s="255" t="s">
        <v>682</v>
      </c>
      <c r="C105" s="230" t="s">
        <v>683</v>
      </c>
      <c r="D105" s="379">
        <v>286481.22</v>
      </c>
      <c r="E105" s="380">
        <v>33813.69</v>
      </c>
      <c r="F105" s="380">
        <v>0</v>
      </c>
      <c r="G105" s="274"/>
      <c r="H105" s="274"/>
      <c r="I105" s="274"/>
      <c r="J105" s="274"/>
      <c r="K105" s="274"/>
      <c r="L105" s="274"/>
      <c r="M105" s="274"/>
      <c r="N105" s="274"/>
      <c r="O105" s="274"/>
      <c r="P105" s="274"/>
      <c r="Q105" s="274"/>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row>
    <row r="106" spans="1:50" s="255" customFormat="1" ht="38.25" hidden="1" outlineLevel="1">
      <c r="A106" s="255" t="s">
        <v>684</v>
      </c>
      <c r="B106" s="255" t="s">
        <v>685</v>
      </c>
      <c r="C106" s="230" t="s">
        <v>686</v>
      </c>
      <c r="D106" s="379">
        <v>2474.97</v>
      </c>
      <c r="E106" s="380">
        <v>0</v>
      </c>
      <c r="F106" s="380">
        <v>0</v>
      </c>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row>
    <row r="107" spans="1:50" s="255" customFormat="1" ht="38.25" hidden="1" outlineLevel="1">
      <c r="A107" s="255" t="s">
        <v>687</v>
      </c>
      <c r="B107" s="255" t="s">
        <v>688</v>
      </c>
      <c r="C107" s="230" t="s">
        <v>689</v>
      </c>
      <c r="D107" s="379">
        <v>63404</v>
      </c>
      <c r="E107" s="380">
        <v>0</v>
      </c>
      <c r="F107" s="380">
        <v>0</v>
      </c>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row>
    <row r="108" spans="1:50" ht="12.75" customHeight="1" collapsed="1">
      <c r="A108" s="118" t="s">
        <v>1353</v>
      </c>
      <c r="B108" s="321" t="s">
        <v>1354</v>
      </c>
      <c r="C108" s="377"/>
      <c r="D108" s="315">
        <v>740822.24</v>
      </c>
      <c r="E108" s="315">
        <v>232490.63</v>
      </c>
      <c r="F108" s="315">
        <v>55684.19</v>
      </c>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8"/>
      <c r="AV108" s="118"/>
      <c r="AW108" s="118"/>
      <c r="AX108" s="118"/>
    </row>
    <row r="109" spans="1:50" s="255" customFormat="1" ht="38.25" hidden="1" outlineLevel="1">
      <c r="A109" s="255" t="s">
        <v>600</v>
      </c>
      <c r="B109" s="255" t="s">
        <v>601</v>
      </c>
      <c r="C109" s="230" t="s">
        <v>602</v>
      </c>
      <c r="D109" s="379">
        <v>13937.2</v>
      </c>
      <c r="E109" s="380">
        <v>0</v>
      </c>
      <c r="F109" s="380">
        <v>0</v>
      </c>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row>
    <row r="110" spans="1:50" s="255" customFormat="1" ht="38.25" hidden="1" outlineLevel="1">
      <c r="A110" s="255" t="s">
        <v>606</v>
      </c>
      <c r="B110" s="255" t="s">
        <v>607</v>
      </c>
      <c r="C110" s="230" t="s">
        <v>608</v>
      </c>
      <c r="D110" s="379">
        <v>0</v>
      </c>
      <c r="E110" s="380">
        <v>7320.93</v>
      </c>
      <c r="F110" s="380">
        <v>0</v>
      </c>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row>
    <row r="111" spans="1:50" s="255" customFormat="1" ht="38.25" hidden="1" outlineLevel="1">
      <c r="A111" s="255" t="s">
        <v>609</v>
      </c>
      <c r="B111" s="255" t="s">
        <v>610</v>
      </c>
      <c r="C111" s="230" t="s">
        <v>611</v>
      </c>
      <c r="D111" s="379">
        <v>76.5</v>
      </c>
      <c r="E111" s="380">
        <v>0</v>
      </c>
      <c r="F111" s="380">
        <v>0</v>
      </c>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row>
    <row r="112" spans="1:50" s="255" customFormat="1" ht="38.25" hidden="1" outlineLevel="1">
      <c r="A112" s="255" t="s">
        <v>612</v>
      </c>
      <c r="B112" s="255" t="s">
        <v>613</v>
      </c>
      <c r="C112" s="230" t="s">
        <v>614</v>
      </c>
      <c r="D112" s="379">
        <v>70736.57</v>
      </c>
      <c r="E112" s="380">
        <v>0</v>
      </c>
      <c r="F112" s="380">
        <v>0</v>
      </c>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row>
    <row r="113" spans="1:50" s="255" customFormat="1" ht="38.25" hidden="1" outlineLevel="1">
      <c r="A113" s="255" t="s">
        <v>615</v>
      </c>
      <c r="B113" s="255" t="s">
        <v>616</v>
      </c>
      <c r="C113" s="230" t="s">
        <v>617</v>
      </c>
      <c r="D113" s="379">
        <v>29734.58</v>
      </c>
      <c r="E113" s="380">
        <v>0</v>
      </c>
      <c r="F113" s="380">
        <v>0</v>
      </c>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row>
    <row r="114" spans="1:50" s="255" customFormat="1" ht="38.25" hidden="1" outlineLevel="1">
      <c r="A114" s="255" t="s">
        <v>621</v>
      </c>
      <c r="B114" s="255" t="s">
        <v>622</v>
      </c>
      <c r="C114" s="230" t="s">
        <v>623</v>
      </c>
      <c r="D114" s="379">
        <v>0</v>
      </c>
      <c r="E114" s="380">
        <v>2657.86</v>
      </c>
      <c r="F114" s="380">
        <v>0</v>
      </c>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4"/>
    </row>
    <row r="115" spans="1:50" ht="12.75" customHeight="1" collapsed="1">
      <c r="A115" s="118" t="s">
        <v>1355</v>
      </c>
      <c r="B115" s="321" t="s">
        <v>1356</v>
      </c>
      <c r="C115" s="377"/>
      <c r="D115" s="315">
        <v>114484.85</v>
      </c>
      <c r="E115" s="315">
        <v>9978.79</v>
      </c>
      <c r="F115" s="315">
        <v>0</v>
      </c>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row>
    <row r="116" spans="1:50" s="255" customFormat="1" ht="38.25" hidden="1" outlineLevel="1">
      <c r="A116" s="255" t="s">
        <v>2925</v>
      </c>
      <c r="B116" s="255" t="s">
        <v>2926</v>
      </c>
      <c r="C116" s="230" t="s">
        <v>2927</v>
      </c>
      <c r="D116" s="379">
        <v>-2596116.67</v>
      </c>
      <c r="E116" s="380">
        <v>-291969.37</v>
      </c>
      <c r="F116" s="380">
        <v>0</v>
      </c>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row>
    <row r="117" spans="1:50" s="255" customFormat="1" ht="38.25" hidden="1" outlineLevel="1">
      <c r="A117" s="255" t="s">
        <v>2928</v>
      </c>
      <c r="B117" s="255" t="s">
        <v>2929</v>
      </c>
      <c r="C117" s="230" t="s">
        <v>2930</v>
      </c>
      <c r="D117" s="379">
        <v>-201965.04</v>
      </c>
      <c r="E117" s="380">
        <v>-83840</v>
      </c>
      <c r="F117" s="380">
        <v>-693</v>
      </c>
      <c r="G117" s="274"/>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4"/>
      <c r="AN117" s="274"/>
      <c r="AO117" s="274"/>
      <c r="AP117" s="274"/>
      <c r="AQ117" s="274"/>
      <c r="AR117" s="274"/>
      <c r="AS117" s="274"/>
      <c r="AT117" s="274"/>
      <c r="AU117" s="274"/>
      <c r="AV117" s="274"/>
      <c r="AW117" s="274"/>
      <c r="AX117" s="274"/>
    </row>
    <row r="118" spans="1:50" s="255" customFormat="1" ht="38.25" hidden="1" outlineLevel="1">
      <c r="A118" s="255" t="s">
        <v>2970</v>
      </c>
      <c r="B118" s="255" t="s">
        <v>2971</v>
      </c>
      <c r="C118" s="230" t="s">
        <v>2972</v>
      </c>
      <c r="D118" s="379">
        <v>-30992.07</v>
      </c>
      <c r="E118" s="380">
        <v>0</v>
      </c>
      <c r="F118" s="380">
        <v>0</v>
      </c>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74"/>
      <c r="AU118" s="274"/>
      <c r="AV118" s="274"/>
      <c r="AW118" s="274"/>
      <c r="AX118" s="274"/>
    </row>
    <row r="119" spans="1:50" s="255" customFormat="1" ht="38.25" hidden="1" outlineLevel="1">
      <c r="A119" s="255" t="s">
        <v>2973</v>
      </c>
      <c r="B119" s="255" t="s">
        <v>2974</v>
      </c>
      <c r="C119" s="230" t="s">
        <v>2975</v>
      </c>
      <c r="D119" s="379">
        <v>13045.58</v>
      </c>
      <c r="E119" s="380">
        <v>0</v>
      </c>
      <c r="F119" s="380">
        <v>494.71</v>
      </c>
      <c r="G119" s="274"/>
      <c r="H119" s="274"/>
      <c r="I119" s="274"/>
      <c r="J119" s="274"/>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4"/>
      <c r="AP119" s="274"/>
      <c r="AQ119" s="274"/>
      <c r="AR119" s="274"/>
      <c r="AS119" s="274"/>
      <c r="AT119" s="274"/>
      <c r="AU119" s="274"/>
      <c r="AV119" s="274"/>
      <c r="AW119" s="274"/>
      <c r="AX119" s="274"/>
    </row>
    <row r="120" spans="1:50" s="255" customFormat="1" ht="38.25" hidden="1" outlineLevel="1">
      <c r="A120" s="255" t="s">
        <v>2976</v>
      </c>
      <c r="B120" s="255" t="s">
        <v>2977</v>
      </c>
      <c r="C120" s="230" t="s">
        <v>2978</v>
      </c>
      <c r="D120" s="379">
        <v>5176.79</v>
      </c>
      <c r="E120" s="380">
        <v>2205.39</v>
      </c>
      <c r="F120" s="380">
        <v>0</v>
      </c>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4"/>
    </row>
    <row r="121" spans="1:50" s="255" customFormat="1" ht="38.25" hidden="1" outlineLevel="1">
      <c r="A121" s="255" t="s">
        <v>2979</v>
      </c>
      <c r="B121" s="255" t="s">
        <v>2980</v>
      </c>
      <c r="C121" s="230" t="s">
        <v>2981</v>
      </c>
      <c r="D121" s="379">
        <v>3052.47</v>
      </c>
      <c r="E121" s="380">
        <v>2824.12</v>
      </c>
      <c r="F121" s="380">
        <v>0</v>
      </c>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4"/>
      <c r="AW121" s="274"/>
      <c r="AX121" s="274"/>
    </row>
    <row r="122" spans="1:50" s="255" customFormat="1" ht="38.25" hidden="1" outlineLevel="1">
      <c r="A122" s="255" t="s">
        <v>2982</v>
      </c>
      <c r="B122" s="255" t="s">
        <v>2983</v>
      </c>
      <c r="C122" s="230" t="s">
        <v>2984</v>
      </c>
      <c r="D122" s="379">
        <v>6902.88</v>
      </c>
      <c r="E122" s="380">
        <v>0</v>
      </c>
      <c r="F122" s="380">
        <v>0</v>
      </c>
      <c r="G122" s="274"/>
      <c r="H122" s="274"/>
      <c r="I122" s="274"/>
      <c r="J122" s="274"/>
      <c r="K122" s="274"/>
      <c r="L122" s="274"/>
      <c r="M122" s="274"/>
      <c r="N122" s="274"/>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4"/>
      <c r="AJ122" s="274"/>
      <c r="AK122" s="274"/>
      <c r="AL122" s="274"/>
      <c r="AM122" s="274"/>
      <c r="AN122" s="274"/>
      <c r="AO122" s="274"/>
      <c r="AP122" s="274"/>
      <c r="AQ122" s="274"/>
      <c r="AR122" s="274"/>
      <c r="AS122" s="274"/>
      <c r="AT122" s="274"/>
      <c r="AU122" s="274"/>
      <c r="AV122" s="274"/>
      <c r="AW122" s="274"/>
      <c r="AX122" s="274"/>
    </row>
    <row r="123" spans="1:50" s="255" customFormat="1" ht="38.25" hidden="1" outlineLevel="1">
      <c r="A123" s="255" t="s">
        <v>2985</v>
      </c>
      <c r="B123" s="255" t="s">
        <v>2986</v>
      </c>
      <c r="C123" s="230" t="s">
        <v>2987</v>
      </c>
      <c r="D123" s="379">
        <v>2271.42</v>
      </c>
      <c r="E123" s="380">
        <v>0</v>
      </c>
      <c r="F123" s="380">
        <v>0</v>
      </c>
      <c r="G123" s="274"/>
      <c r="H123" s="274"/>
      <c r="I123" s="274"/>
      <c r="J123" s="274"/>
      <c r="K123" s="274"/>
      <c r="L123" s="274"/>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274"/>
      <c r="AO123" s="274"/>
      <c r="AP123" s="274"/>
      <c r="AQ123" s="274"/>
      <c r="AR123" s="274"/>
      <c r="AS123" s="274"/>
      <c r="AT123" s="274"/>
      <c r="AU123" s="274"/>
      <c r="AV123" s="274"/>
      <c r="AW123" s="274"/>
      <c r="AX123" s="274"/>
    </row>
    <row r="124" spans="1:50" s="255" customFormat="1" ht="38.25" hidden="1" outlineLevel="1">
      <c r="A124" s="255" t="s">
        <v>2988</v>
      </c>
      <c r="B124" s="255" t="s">
        <v>2989</v>
      </c>
      <c r="C124" s="230" t="s">
        <v>2990</v>
      </c>
      <c r="D124" s="379">
        <v>102.24</v>
      </c>
      <c r="E124" s="380">
        <v>44015.63</v>
      </c>
      <c r="F124" s="380">
        <v>0</v>
      </c>
      <c r="G124" s="274"/>
      <c r="H124" s="274"/>
      <c r="I124" s="274"/>
      <c r="J124" s="274"/>
      <c r="K124" s="274"/>
      <c r="L124" s="274"/>
      <c r="M124" s="274"/>
      <c r="N124" s="274"/>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c r="AO124" s="274"/>
      <c r="AP124" s="274"/>
      <c r="AQ124" s="274"/>
      <c r="AR124" s="274"/>
      <c r="AS124" s="274"/>
      <c r="AT124" s="274"/>
      <c r="AU124" s="274"/>
      <c r="AV124" s="274"/>
      <c r="AW124" s="274"/>
      <c r="AX124" s="274"/>
    </row>
    <row r="125" spans="1:50" s="255" customFormat="1" ht="38.25" hidden="1" outlineLevel="1">
      <c r="A125" s="255" t="s">
        <v>2991</v>
      </c>
      <c r="B125" s="255" t="s">
        <v>2992</v>
      </c>
      <c r="C125" s="230" t="s">
        <v>2993</v>
      </c>
      <c r="D125" s="379">
        <v>287.5</v>
      </c>
      <c r="E125" s="380">
        <v>192397.44</v>
      </c>
      <c r="F125" s="380">
        <v>0</v>
      </c>
      <c r="G125" s="274"/>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c r="AO125" s="274"/>
      <c r="AP125" s="274"/>
      <c r="AQ125" s="274"/>
      <c r="AR125" s="274"/>
      <c r="AS125" s="274"/>
      <c r="AT125" s="274"/>
      <c r="AU125" s="274"/>
      <c r="AV125" s="274"/>
      <c r="AW125" s="274"/>
      <c r="AX125" s="274"/>
    </row>
    <row r="126" spans="1:50" s="255" customFormat="1" ht="38.25" hidden="1" outlineLevel="1">
      <c r="A126" s="255" t="s">
        <v>2994</v>
      </c>
      <c r="B126" s="255" t="s">
        <v>2995</v>
      </c>
      <c r="C126" s="230" t="s">
        <v>2996</v>
      </c>
      <c r="D126" s="379">
        <v>0</v>
      </c>
      <c r="E126" s="380">
        <v>47504.77</v>
      </c>
      <c r="F126" s="380">
        <v>0</v>
      </c>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74"/>
      <c r="AD126" s="27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4"/>
    </row>
    <row r="127" spans="1:50" s="255" customFormat="1" ht="38.25" hidden="1" outlineLevel="1">
      <c r="A127" s="255" t="s">
        <v>3000</v>
      </c>
      <c r="B127" s="255" t="s">
        <v>3001</v>
      </c>
      <c r="C127" s="230" t="s">
        <v>3002</v>
      </c>
      <c r="D127" s="379">
        <v>156.95</v>
      </c>
      <c r="E127" s="380">
        <v>0</v>
      </c>
      <c r="F127" s="380">
        <v>0</v>
      </c>
      <c r="G127" s="274"/>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74"/>
      <c r="AD127" s="274"/>
      <c r="AE127" s="274"/>
      <c r="AF127" s="274"/>
      <c r="AG127" s="274"/>
      <c r="AH127" s="274"/>
      <c r="AI127" s="274"/>
      <c r="AJ127" s="274"/>
      <c r="AK127" s="274"/>
      <c r="AL127" s="274"/>
      <c r="AM127" s="274"/>
      <c r="AN127" s="274"/>
      <c r="AO127" s="274"/>
      <c r="AP127" s="274"/>
      <c r="AQ127" s="274"/>
      <c r="AR127" s="274"/>
      <c r="AS127" s="274"/>
      <c r="AT127" s="274"/>
      <c r="AU127" s="274"/>
      <c r="AV127" s="274"/>
      <c r="AW127" s="274"/>
      <c r="AX127" s="274"/>
    </row>
    <row r="128" spans="1:50" s="255" customFormat="1" ht="38.25" hidden="1" outlineLevel="1">
      <c r="A128" s="255" t="s">
        <v>3006</v>
      </c>
      <c r="B128" s="255" t="s">
        <v>3007</v>
      </c>
      <c r="C128" s="230" t="s">
        <v>3008</v>
      </c>
      <c r="D128" s="379">
        <v>6484.57</v>
      </c>
      <c r="E128" s="380">
        <v>567</v>
      </c>
      <c r="F128" s="380">
        <v>0</v>
      </c>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74"/>
      <c r="AW128" s="274"/>
      <c r="AX128" s="274"/>
    </row>
    <row r="129" spans="1:50" s="255" customFormat="1" ht="38.25" hidden="1" outlineLevel="1">
      <c r="A129" s="255" t="s">
        <v>3015</v>
      </c>
      <c r="B129" s="255" t="s">
        <v>3016</v>
      </c>
      <c r="C129" s="230" t="s">
        <v>3017</v>
      </c>
      <c r="D129" s="379">
        <v>5</v>
      </c>
      <c r="E129" s="380">
        <v>0</v>
      </c>
      <c r="F129" s="380">
        <v>453</v>
      </c>
      <c r="G129" s="274"/>
      <c r="H129" s="274"/>
      <c r="I129" s="274"/>
      <c r="J129" s="274"/>
      <c r="K129" s="274"/>
      <c r="L129" s="274"/>
      <c r="M129" s="274"/>
      <c r="N129" s="274"/>
      <c r="O129" s="274"/>
      <c r="P129" s="274"/>
      <c r="Q129" s="274"/>
      <c r="R129" s="274"/>
      <c r="S129" s="274"/>
      <c r="T129" s="274"/>
      <c r="U129" s="274"/>
      <c r="V129" s="274"/>
      <c r="W129" s="274"/>
      <c r="X129" s="274"/>
      <c r="Y129" s="274"/>
      <c r="Z129" s="274"/>
      <c r="AA129" s="274"/>
      <c r="AB129" s="274"/>
      <c r="AC129" s="274"/>
      <c r="AD129" s="274"/>
      <c r="AE129" s="274"/>
      <c r="AF129" s="274"/>
      <c r="AG129" s="274"/>
      <c r="AH129" s="274"/>
      <c r="AI129" s="274"/>
      <c r="AJ129" s="274"/>
      <c r="AK129" s="274"/>
      <c r="AL129" s="274"/>
      <c r="AM129" s="274"/>
      <c r="AN129" s="274"/>
      <c r="AO129" s="274"/>
      <c r="AP129" s="274"/>
      <c r="AQ129" s="274"/>
      <c r="AR129" s="274"/>
      <c r="AS129" s="274"/>
      <c r="AT129" s="274"/>
      <c r="AU129" s="274"/>
      <c r="AV129" s="274"/>
      <c r="AW129" s="274"/>
      <c r="AX129" s="274"/>
    </row>
    <row r="130" spans="1:50" s="255" customFormat="1" ht="38.25" hidden="1" outlineLevel="1">
      <c r="A130" s="255" t="s">
        <v>3024</v>
      </c>
      <c r="B130" s="255" t="s">
        <v>3025</v>
      </c>
      <c r="C130" s="230" t="s">
        <v>3026</v>
      </c>
      <c r="D130" s="379">
        <v>194.53</v>
      </c>
      <c r="E130" s="380">
        <v>0</v>
      </c>
      <c r="F130" s="380">
        <v>0</v>
      </c>
      <c r="G130" s="274"/>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4"/>
    </row>
    <row r="131" spans="1:50" s="255" customFormat="1" ht="38.25" hidden="1" outlineLevel="1">
      <c r="A131" s="255" t="s">
        <v>3030</v>
      </c>
      <c r="B131" s="255" t="s">
        <v>3031</v>
      </c>
      <c r="C131" s="230" t="s">
        <v>3032</v>
      </c>
      <c r="D131" s="379">
        <v>8204.89</v>
      </c>
      <c r="E131" s="380">
        <v>0</v>
      </c>
      <c r="F131" s="380">
        <v>1.88</v>
      </c>
      <c r="G131" s="274"/>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row>
    <row r="132" spans="1:50" s="255" customFormat="1" ht="38.25" hidden="1" outlineLevel="1">
      <c r="A132" s="255" t="s">
        <v>3033</v>
      </c>
      <c r="B132" s="255" t="s">
        <v>3034</v>
      </c>
      <c r="C132" s="230" t="s">
        <v>3035</v>
      </c>
      <c r="D132" s="379">
        <v>6961.52</v>
      </c>
      <c r="E132" s="380">
        <v>1642.34</v>
      </c>
      <c r="F132" s="380">
        <v>0</v>
      </c>
      <c r="G132" s="274"/>
      <c r="H132" s="274"/>
      <c r="I132" s="274"/>
      <c r="J132" s="274"/>
      <c r="K132" s="274"/>
      <c r="L132" s="274"/>
      <c r="M132" s="274"/>
      <c r="N132" s="274"/>
      <c r="O132" s="274"/>
      <c r="P132" s="274"/>
      <c r="Q132" s="274"/>
      <c r="R132" s="274"/>
      <c r="S132" s="274"/>
      <c r="T132" s="274"/>
      <c r="U132" s="274"/>
      <c r="V132" s="274"/>
      <c r="W132" s="274"/>
      <c r="X132" s="274"/>
      <c r="Y132" s="274"/>
      <c r="Z132" s="274"/>
      <c r="AA132" s="274"/>
      <c r="AB132" s="274"/>
      <c r="AC132" s="274"/>
      <c r="AD132" s="274"/>
      <c r="AE132" s="274"/>
      <c r="AF132" s="274"/>
      <c r="AG132" s="274"/>
      <c r="AH132" s="274"/>
      <c r="AI132" s="274"/>
      <c r="AJ132" s="274"/>
      <c r="AK132" s="274"/>
      <c r="AL132" s="274"/>
      <c r="AM132" s="274"/>
      <c r="AN132" s="274"/>
      <c r="AO132" s="274"/>
      <c r="AP132" s="274"/>
      <c r="AQ132" s="274"/>
      <c r="AR132" s="274"/>
      <c r="AS132" s="274"/>
      <c r="AT132" s="274"/>
      <c r="AU132" s="274"/>
      <c r="AV132" s="274"/>
      <c r="AW132" s="274"/>
      <c r="AX132" s="274"/>
    </row>
    <row r="133" spans="1:50" s="255" customFormat="1" ht="38.25" hidden="1" outlineLevel="1">
      <c r="A133" s="255" t="s">
        <v>3039</v>
      </c>
      <c r="B133" s="255" t="s">
        <v>3040</v>
      </c>
      <c r="C133" s="230" t="s">
        <v>3041</v>
      </c>
      <c r="D133" s="379">
        <v>560.18</v>
      </c>
      <c r="E133" s="380">
        <v>3778.57</v>
      </c>
      <c r="F133" s="380">
        <v>0</v>
      </c>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74"/>
      <c r="AW133" s="274"/>
      <c r="AX133" s="274"/>
    </row>
    <row r="134" spans="1:50" s="255" customFormat="1" ht="38.25" hidden="1" outlineLevel="1">
      <c r="A134" s="255" t="s">
        <v>3042</v>
      </c>
      <c r="B134" s="255" t="s">
        <v>3043</v>
      </c>
      <c r="C134" s="230" t="s">
        <v>3044</v>
      </c>
      <c r="D134" s="379">
        <v>91.33</v>
      </c>
      <c r="E134" s="380">
        <v>0</v>
      </c>
      <c r="F134" s="380">
        <v>5.58</v>
      </c>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row>
    <row r="135" spans="1:50" s="255" customFormat="1" ht="38.25" hidden="1" outlineLevel="1">
      <c r="A135" s="255" t="s">
        <v>3066</v>
      </c>
      <c r="B135" s="255" t="s">
        <v>3067</v>
      </c>
      <c r="C135" s="230" t="s">
        <v>3068</v>
      </c>
      <c r="D135" s="379">
        <v>310</v>
      </c>
      <c r="E135" s="380">
        <v>0</v>
      </c>
      <c r="F135" s="380">
        <v>0</v>
      </c>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74"/>
      <c r="AW135" s="274"/>
      <c r="AX135" s="274"/>
    </row>
    <row r="136" spans="1:50" s="255" customFormat="1" ht="38.25" hidden="1" outlineLevel="1">
      <c r="A136" s="255" t="s">
        <v>3069</v>
      </c>
      <c r="B136" s="255" t="s">
        <v>3070</v>
      </c>
      <c r="C136" s="230" t="s">
        <v>3071</v>
      </c>
      <c r="D136" s="379">
        <v>1723.47</v>
      </c>
      <c r="E136" s="380">
        <v>0</v>
      </c>
      <c r="F136" s="380">
        <v>0</v>
      </c>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74"/>
      <c r="AW136" s="274"/>
      <c r="AX136" s="274"/>
    </row>
    <row r="137" spans="1:50" s="255" customFormat="1" ht="38.25" hidden="1" outlineLevel="1">
      <c r="A137" s="255" t="s">
        <v>3078</v>
      </c>
      <c r="B137" s="255" t="s">
        <v>3079</v>
      </c>
      <c r="C137" s="230" t="s">
        <v>3080</v>
      </c>
      <c r="D137" s="379">
        <v>908.5</v>
      </c>
      <c r="E137" s="380">
        <v>27.5</v>
      </c>
      <c r="F137" s="380">
        <v>0</v>
      </c>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row>
    <row r="138" spans="1:50" s="255" customFormat="1" ht="38.25" hidden="1" outlineLevel="1">
      <c r="A138" s="255" t="s">
        <v>3090</v>
      </c>
      <c r="B138" s="255" t="s">
        <v>3091</v>
      </c>
      <c r="C138" s="230" t="s">
        <v>3092</v>
      </c>
      <c r="D138" s="379">
        <v>9951.59</v>
      </c>
      <c r="E138" s="380">
        <v>40.25</v>
      </c>
      <c r="F138" s="380">
        <v>0</v>
      </c>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S138" s="274"/>
      <c r="AT138" s="274"/>
      <c r="AU138" s="274"/>
      <c r="AV138" s="274"/>
      <c r="AW138" s="274"/>
      <c r="AX138" s="274"/>
    </row>
    <row r="139" spans="1:50" s="255" customFormat="1" ht="38.25" hidden="1" outlineLevel="1">
      <c r="A139" s="255" t="s">
        <v>3093</v>
      </c>
      <c r="B139" s="255" t="s">
        <v>3094</v>
      </c>
      <c r="C139" s="230" t="s">
        <v>3095</v>
      </c>
      <c r="D139" s="379">
        <v>31575.86</v>
      </c>
      <c r="E139" s="380">
        <v>9995.88</v>
      </c>
      <c r="F139" s="380">
        <v>0</v>
      </c>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S139" s="274"/>
      <c r="AT139" s="274"/>
      <c r="AU139" s="274"/>
      <c r="AV139" s="274"/>
      <c r="AW139" s="274"/>
      <c r="AX139" s="274"/>
    </row>
    <row r="140" spans="1:50" s="255" customFormat="1" ht="38.25" hidden="1" outlineLevel="1">
      <c r="A140" s="255" t="s">
        <v>3096</v>
      </c>
      <c r="B140" s="255" t="s">
        <v>3097</v>
      </c>
      <c r="C140" s="230" t="s">
        <v>3098</v>
      </c>
      <c r="D140" s="379">
        <v>-13086.08</v>
      </c>
      <c r="E140" s="380">
        <v>1625.09</v>
      </c>
      <c r="F140" s="380">
        <v>0</v>
      </c>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4"/>
      <c r="AW140" s="274"/>
      <c r="AX140" s="274"/>
    </row>
    <row r="141" spans="1:50" s="255" customFormat="1" ht="38.25" hidden="1" outlineLevel="1">
      <c r="A141" s="255" t="s">
        <v>3099</v>
      </c>
      <c r="B141" s="255" t="s">
        <v>370</v>
      </c>
      <c r="C141" s="230" t="s">
        <v>371</v>
      </c>
      <c r="D141" s="379">
        <v>97</v>
      </c>
      <c r="E141" s="380">
        <v>0</v>
      </c>
      <c r="F141" s="380">
        <v>0</v>
      </c>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S141" s="274"/>
      <c r="AT141" s="274"/>
      <c r="AU141" s="274"/>
      <c r="AV141" s="274"/>
      <c r="AW141" s="274"/>
      <c r="AX141" s="274"/>
    </row>
    <row r="142" spans="1:50" s="255" customFormat="1" ht="38.25" hidden="1" outlineLevel="1">
      <c r="A142" s="255" t="s">
        <v>480</v>
      </c>
      <c r="B142" s="255" t="s">
        <v>481</v>
      </c>
      <c r="C142" s="230" t="s">
        <v>482</v>
      </c>
      <c r="D142" s="379">
        <v>2600</v>
      </c>
      <c r="E142" s="380">
        <v>10831.98</v>
      </c>
      <c r="F142" s="380">
        <v>0</v>
      </c>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4"/>
      <c r="AQ142" s="274"/>
      <c r="AR142" s="274"/>
      <c r="AS142" s="274"/>
      <c r="AT142" s="274"/>
      <c r="AU142" s="274"/>
      <c r="AV142" s="274"/>
      <c r="AW142" s="274"/>
      <c r="AX142" s="274"/>
    </row>
    <row r="143" spans="1:50" s="255" customFormat="1" ht="38.25" hidden="1" outlineLevel="1">
      <c r="A143" s="255" t="s">
        <v>483</v>
      </c>
      <c r="B143" s="255" t="s">
        <v>484</v>
      </c>
      <c r="C143" s="230" t="s">
        <v>485</v>
      </c>
      <c r="D143" s="379">
        <v>80</v>
      </c>
      <c r="E143" s="380">
        <v>220</v>
      </c>
      <c r="F143" s="380">
        <v>0</v>
      </c>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S143" s="274"/>
      <c r="AT143" s="274"/>
      <c r="AU143" s="274"/>
      <c r="AV143" s="274"/>
      <c r="AW143" s="274"/>
      <c r="AX143" s="274"/>
    </row>
    <row r="144" spans="1:50" s="255" customFormat="1" ht="38.25" hidden="1" outlineLevel="1">
      <c r="A144" s="255" t="s">
        <v>489</v>
      </c>
      <c r="B144" s="255" t="s">
        <v>490</v>
      </c>
      <c r="C144" s="230" t="s">
        <v>491</v>
      </c>
      <c r="D144" s="379">
        <v>500</v>
      </c>
      <c r="E144" s="380">
        <v>0</v>
      </c>
      <c r="F144" s="380">
        <v>0</v>
      </c>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row>
    <row r="145" spans="1:50" s="255" customFormat="1" ht="38.25" hidden="1" outlineLevel="1">
      <c r="A145" s="255" t="s">
        <v>492</v>
      </c>
      <c r="B145" s="255" t="s">
        <v>493</v>
      </c>
      <c r="C145" s="230" t="s">
        <v>494</v>
      </c>
      <c r="D145" s="379">
        <v>76.91</v>
      </c>
      <c r="E145" s="380">
        <v>0</v>
      </c>
      <c r="F145" s="380">
        <v>0</v>
      </c>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S145" s="274"/>
      <c r="AT145" s="274"/>
      <c r="AU145" s="274"/>
      <c r="AV145" s="274"/>
      <c r="AW145" s="274"/>
      <c r="AX145" s="274"/>
    </row>
    <row r="146" spans="1:50" s="255" customFormat="1" ht="38.25" hidden="1" outlineLevel="1">
      <c r="A146" s="255" t="s">
        <v>498</v>
      </c>
      <c r="B146" s="255" t="s">
        <v>499</v>
      </c>
      <c r="C146" s="230" t="s">
        <v>500</v>
      </c>
      <c r="D146" s="379">
        <v>685.16</v>
      </c>
      <c r="E146" s="380">
        <v>0</v>
      </c>
      <c r="F146" s="380">
        <v>0</v>
      </c>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274"/>
    </row>
    <row r="147" spans="1:50" s="255" customFormat="1" ht="38.25" hidden="1" outlineLevel="1">
      <c r="A147" s="255" t="s">
        <v>501</v>
      </c>
      <c r="B147" s="255" t="s">
        <v>502</v>
      </c>
      <c r="C147" s="230" t="s">
        <v>503</v>
      </c>
      <c r="D147" s="379">
        <v>0</v>
      </c>
      <c r="E147" s="380">
        <v>365</v>
      </c>
      <c r="F147" s="380">
        <v>0</v>
      </c>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S147" s="274"/>
      <c r="AT147" s="274"/>
      <c r="AU147" s="274"/>
      <c r="AV147" s="274"/>
      <c r="AW147" s="274"/>
      <c r="AX147" s="274"/>
    </row>
    <row r="148" spans="1:50" s="255" customFormat="1" ht="38.25" hidden="1" outlineLevel="1">
      <c r="A148" s="255" t="s">
        <v>510</v>
      </c>
      <c r="B148" s="255" t="s">
        <v>511</v>
      </c>
      <c r="C148" s="230" t="s">
        <v>512</v>
      </c>
      <c r="D148" s="379">
        <v>50</v>
      </c>
      <c r="E148" s="380">
        <v>0</v>
      </c>
      <c r="F148" s="380">
        <v>0</v>
      </c>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4"/>
      <c r="AS148" s="274"/>
      <c r="AT148" s="274"/>
      <c r="AU148" s="274"/>
      <c r="AV148" s="274"/>
      <c r="AW148" s="274"/>
      <c r="AX148" s="274"/>
    </row>
    <row r="149" spans="1:50" s="255" customFormat="1" ht="38.25" hidden="1" outlineLevel="1">
      <c r="A149" s="255" t="s">
        <v>543</v>
      </c>
      <c r="B149" s="255" t="s">
        <v>544</v>
      </c>
      <c r="C149" s="230" t="s">
        <v>545</v>
      </c>
      <c r="D149" s="379">
        <v>0</v>
      </c>
      <c r="E149" s="380">
        <v>2250</v>
      </c>
      <c r="F149" s="380">
        <v>0</v>
      </c>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S149" s="274"/>
      <c r="AT149" s="274"/>
      <c r="AU149" s="274"/>
      <c r="AV149" s="274"/>
      <c r="AW149" s="274"/>
      <c r="AX149" s="274"/>
    </row>
    <row r="150" spans="1:50" s="255" customFormat="1" ht="38.25" hidden="1" outlineLevel="1">
      <c r="A150" s="255" t="s">
        <v>546</v>
      </c>
      <c r="B150" s="255" t="s">
        <v>547</v>
      </c>
      <c r="C150" s="230" t="s">
        <v>548</v>
      </c>
      <c r="D150" s="379">
        <v>329.47</v>
      </c>
      <c r="E150" s="380">
        <v>0</v>
      </c>
      <c r="F150" s="380">
        <v>0</v>
      </c>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S150" s="274"/>
      <c r="AT150" s="274"/>
      <c r="AU150" s="274"/>
      <c r="AV150" s="274"/>
      <c r="AW150" s="274"/>
      <c r="AX150" s="274"/>
    </row>
    <row r="151" spans="1:50" s="255" customFormat="1" ht="38.25" hidden="1" outlineLevel="1">
      <c r="A151" s="255" t="s">
        <v>549</v>
      </c>
      <c r="B151" s="255" t="s">
        <v>550</v>
      </c>
      <c r="C151" s="230" t="s">
        <v>551</v>
      </c>
      <c r="D151" s="379">
        <v>0</v>
      </c>
      <c r="E151" s="380">
        <v>278.5</v>
      </c>
      <c r="F151" s="380">
        <v>0</v>
      </c>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S151" s="274"/>
      <c r="AT151" s="274"/>
      <c r="AU151" s="274"/>
      <c r="AV151" s="274"/>
      <c r="AW151" s="274"/>
      <c r="AX151" s="274"/>
    </row>
    <row r="152" spans="1:50" s="255" customFormat="1" ht="38.25" hidden="1" outlineLevel="1">
      <c r="A152" s="255" t="s">
        <v>552</v>
      </c>
      <c r="B152" s="255" t="s">
        <v>553</v>
      </c>
      <c r="C152" s="230" t="s">
        <v>554</v>
      </c>
      <c r="D152" s="379">
        <v>80</v>
      </c>
      <c r="E152" s="380">
        <v>0</v>
      </c>
      <c r="F152" s="380">
        <v>0</v>
      </c>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S152" s="274"/>
      <c r="AT152" s="274"/>
      <c r="AU152" s="274"/>
      <c r="AV152" s="274"/>
      <c r="AW152" s="274"/>
      <c r="AX152" s="274"/>
    </row>
    <row r="153" spans="1:50" s="255" customFormat="1" ht="38.25" hidden="1" outlineLevel="1">
      <c r="A153" s="255" t="s">
        <v>555</v>
      </c>
      <c r="B153" s="255" t="s">
        <v>556</v>
      </c>
      <c r="C153" s="230" t="s">
        <v>557</v>
      </c>
      <c r="D153" s="379">
        <v>1075</v>
      </c>
      <c r="E153" s="380">
        <v>0</v>
      </c>
      <c r="F153" s="380">
        <v>0</v>
      </c>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row>
    <row r="154" spans="1:50" s="255" customFormat="1" ht="38.25" hidden="1" outlineLevel="1">
      <c r="A154" s="255" t="s">
        <v>558</v>
      </c>
      <c r="B154" s="255" t="s">
        <v>559</v>
      </c>
      <c r="C154" s="230" t="s">
        <v>560</v>
      </c>
      <c r="D154" s="379">
        <v>18.77</v>
      </c>
      <c r="E154" s="380">
        <v>0</v>
      </c>
      <c r="F154" s="380">
        <v>0</v>
      </c>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S154" s="274"/>
      <c r="AT154" s="274"/>
      <c r="AU154" s="274"/>
      <c r="AV154" s="274"/>
      <c r="AW154" s="274"/>
      <c r="AX154" s="274"/>
    </row>
    <row r="155" spans="1:50" s="255" customFormat="1" ht="38.25" hidden="1" outlineLevel="1">
      <c r="A155" s="255" t="s">
        <v>561</v>
      </c>
      <c r="B155" s="255" t="s">
        <v>562</v>
      </c>
      <c r="C155" s="230" t="s">
        <v>563</v>
      </c>
      <c r="D155" s="379">
        <v>17112.38</v>
      </c>
      <c r="E155" s="380">
        <v>4990.85</v>
      </c>
      <c r="F155" s="380">
        <v>0</v>
      </c>
      <c r="G155" s="274"/>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4"/>
      <c r="AK155" s="274"/>
      <c r="AL155" s="274"/>
      <c r="AM155" s="274"/>
      <c r="AN155" s="274"/>
      <c r="AO155" s="274"/>
      <c r="AP155" s="274"/>
      <c r="AQ155" s="274"/>
      <c r="AR155" s="274"/>
      <c r="AS155" s="274"/>
      <c r="AT155" s="274"/>
      <c r="AU155" s="274"/>
      <c r="AV155" s="274"/>
      <c r="AW155" s="274"/>
      <c r="AX155" s="274"/>
    </row>
    <row r="156" spans="1:50" s="255" customFormat="1" ht="38.25" hidden="1" outlineLevel="1">
      <c r="A156" s="255" t="s">
        <v>576</v>
      </c>
      <c r="B156" s="255" t="s">
        <v>577</v>
      </c>
      <c r="C156" s="230" t="s">
        <v>578</v>
      </c>
      <c r="D156" s="379">
        <v>0</v>
      </c>
      <c r="E156" s="380">
        <v>3000</v>
      </c>
      <c r="F156" s="380">
        <v>0</v>
      </c>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row>
    <row r="157" spans="1:50" s="255" customFormat="1" ht="38.25" hidden="1" outlineLevel="1">
      <c r="A157" s="255" t="s">
        <v>579</v>
      </c>
      <c r="B157" s="255" t="s">
        <v>580</v>
      </c>
      <c r="C157" s="230" t="s">
        <v>581</v>
      </c>
      <c r="D157" s="379">
        <v>250</v>
      </c>
      <c r="E157" s="380">
        <v>0</v>
      </c>
      <c r="F157" s="380">
        <v>0</v>
      </c>
      <c r="G157" s="274"/>
      <c r="H157" s="274"/>
      <c r="I157" s="274"/>
      <c r="J157" s="274"/>
      <c r="K157" s="274"/>
      <c r="L157" s="274"/>
      <c r="M157" s="274"/>
      <c r="N157" s="274"/>
      <c r="O157" s="274"/>
      <c r="P157" s="274"/>
      <c r="Q157" s="274"/>
      <c r="R157" s="274"/>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4"/>
      <c r="AN157" s="274"/>
      <c r="AO157" s="274"/>
      <c r="AP157" s="274"/>
      <c r="AQ157" s="274"/>
      <c r="AR157" s="274"/>
      <c r="AS157" s="274"/>
      <c r="AT157" s="274"/>
      <c r="AU157" s="274"/>
      <c r="AV157" s="274"/>
      <c r="AW157" s="274"/>
      <c r="AX157" s="274"/>
    </row>
    <row r="158" spans="1:50" s="255" customFormat="1" ht="38.25" hidden="1" outlineLevel="1">
      <c r="A158" s="255" t="s">
        <v>588</v>
      </c>
      <c r="B158" s="255" t="s">
        <v>589</v>
      </c>
      <c r="C158" s="230" t="s">
        <v>590</v>
      </c>
      <c r="D158" s="379">
        <v>0</v>
      </c>
      <c r="E158" s="380">
        <v>7060.12</v>
      </c>
      <c r="F158" s="380">
        <v>0</v>
      </c>
      <c r="G158" s="274"/>
      <c r="H158" s="274"/>
      <c r="I158" s="274"/>
      <c r="J158" s="274"/>
      <c r="K158" s="274"/>
      <c r="L158" s="274"/>
      <c r="M158" s="274"/>
      <c r="N158" s="274"/>
      <c r="O158" s="274"/>
      <c r="P158" s="274"/>
      <c r="Q158" s="274"/>
      <c r="R158" s="274"/>
      <c r="S158" s="274"/>
      <c r="T158" s="274"/>
      <c r="U158" s="274"/>
      <c r="V158" s="274"/>
      <c r="W158" s="274"/>
      <c r="X158" s="274"/>
      <c r="Y158" s="274"/>
      <c r="Z158" s="274"/>
      <c r="AA158" s="274"/>
      <c r="AB158" s="274"/>
      <c r="AC158" s="274"/>
      <c r="AD158" s="274"/>
      <c r="AE158" s="274"/>
      <c r="AF158" s="274"/>
      <c r="AG158" s="274"/>
      <c r="AH158" s="274"/>
      <c r="AI158" s="274"/>
      <c r="AJ158" s="274"/>
      <c r="AK158" s="274"/>
      <c r="AL158" s="274"/>
      <c r="AM158" s="274"/>
      <c r="AN158" s="274"/>
      <c r="AO158" s="274"/>
      <c r="AP158" s="274"/>
      <c r="AQ158" s="274"/>
      <c r="AR158" s="274"/>
      <c r="AS158" s="274"/>
      <c r="AT158" s="274"/>
      <c r="AU158" s="274"/>
      <c r="AV158" s="274"/>
      <c r="AW158" s="274"/>
      <c r="AX158" s="274"/>
    </row>
    <row r="159" spans="1:50" s="255" customFormat="1" ht="38.25" hidden="1" outlineLevel="1">
      <c r="A159" s="255" t="s">
        <v>591</v>
      </c>
      <c r="B159" s="255" t="s">
        <v>592</v>
      </c>
      <c r="C159" s="230" t="s">
        <v>593</v>
      </c>
      <c r="D159" s="379">
        <v>-204.28</v>
      </c>
      <c r="E159" s="380">
        <v>0</v>
      </c>
      <c r="F159" s="380">
        <v>119.37</v>
      </c>
      <c r="G159" s="274"/>
      <c r="H159" s="274"/>
      <c r="I159" s="274"/>
      <c r="J159" s="274"/>
      <c r="K159" s="274"/>
      <c r="L159" s="274"/>
      <c r="M159" s="274"/>
      <c r="N159" s="274"/>
      <c r="O159" s="274"/>
      <c r="P159" s="274"/>
      <c r="Q159" s="274"/>
      <c r="R159" s="274"/>
      <c r="S159" s="274"/>
      <c r="T159" s="274"/>
      <c r="U159" s="274"/>
      <c r="V159" s="274"/>
      <c r="W159" s="274"/>
      <c r="X159" s="274"/>
      <c r="Y159" s="274"/>
      <c r="Z159" s="274"/>
      <c r="AA159" s="274"/>
      <c r="AB159" s="274"/>
      <c r="AC159" s="274"/>
      <c r="AD159" s="274"/>
      <c r="AE159" s="274"/>
      <c r="AF159" s="274"/>
      <c r="AG159" s="274"/>
      <c r="AH159" s="274"/>
      <c r="AI159" s="274"/>
      <c r="AJ159" s="274"/>
      <c r="AK159" s="274"/>
      <c r="AL159" s="274"/>
      <c r="AM159" s="274"/>
      <c r="AN159" s="274"/>
      <c r="AO159" s="274"/>
      <c r="AP159" s="274"/>
      <c r="AQ159" s="274"/>
      <c r="AR159" s="274"/>
      <c r="AS159" s="274"/>
      <c r="AT159" s="274"/>
      <c r="AU159" s="274"/>
      <c r="AV159" s="274"/>
      <c r="AW159" s="274"/>
      <c r="AX159" s="274"/>
    </row>
    <row r="160" spans="1:50" s="255" customFormat="1" ht="38.25" hidden="1" outlineLevel="1">
      <c r="A160" s="255" t="s">
        <v>594</v>
      </c>
      <c r="B160" s="255" t="s">
        <v>595</v>
      </c>
      <c r="C160" s="230" t="s">
        <v>596</v>
      </c>
      <c r="D160" s="379">
        <v>502.08</v>
      </c>
      <c r="E160" s="380">
        <v>0</v>
      </c>
      <c r="F160" s="380">
        <v>0</v>
      </c>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4"/>
      <c r="AJ160" s="274"/>
      <c r="AK160" s="274"/>
      <c r="AL160" s="274"/>
      <c r="AM160" s="274"/>
      <c r="AN160" s="274"/>
      <c r="AO160" s="274"/>
      <c r="AP160" s="274"/>
      <c r="AQ160" s="274"/>
      <c r="AR160" s="274"/>
      <c r="AS160" s="274"/>
      <c r="AT160" s="274"/>
      <c r="AU160" s="274"/>
      <c r="AV160" s="274"/>
      <c r="AW160" s="274"/>
      <c r="AX160" s="274"/>
    </row>
    <row r="161" spans="1:50" s="255" customFormat="1" ht="38.25" hidden="1" outlineLevel="1">
      <c r="A161" s="255" t="s">
        <v>1754</v>
      </c>
      <c r="B161" s="255" t="s">
        <v>1755</v>
      </c>
      <c r="C161" s="230" t="s">
        <v>1756</v>
      </c>
      <c r="D161" s="379">
        <v>11350</v>
      </c>
      <c r="E161" s="380">
        <v>0</v>
      </c>
      <c r="F161" s="380">
        <v>0</v>
      </c>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4"/>
      <c r="AK161" s="274"/>
      <c r="AL161" s="274"/>
      <c r="AM161" s="274"/>
      <c r="AN161" s="274"/>
      <c r="AO161" s="274"/>
      <c r="AP161" s="274"/>
      <c r="AQ161" s="274"/>
      <c r="AR161" s="274"/>
      <c r="AS161" s="274"/>
      <c r="AT161" s="274"/>
      <c r="AU161" s="274"/>
      <c r="AV161" s="274"/>
      <c r="AW161" s="274"/>
      <c r="AX161" s="274"/>
    </row>
    <row r="162" spans="1:50" s="255" customFormat="1" ht="38.25" hidden="1" outlineLevel="1">
      <c r="A162" s="255" t="s">
        <v>1766</v>
      </c>
      <c r="B162" s="255" t="s">
        <v>1767</v>
      </c>
      <c r="C162" s="230" t="s">
        <v>1768</v>
      </c>
      <c r="D162" s="379">
        <v>-18522.8</v>
      </c>
      <c r="E162" s="380">
        <v>0</v>
      </c>
      <c r="F162" s="380">
        <v>0</v>
      </c>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4"/>
      <c r="AW162" s="274"/>
      <c r="AX162" s="274"/>
    </row>
    <row r="163" spans="1:50" s="255" customFormat="1" ht="38.25" hidden="1" outlineLevel="1">
      <c r="A163" s="255" t="s">
        <v>1769</v>
      </c>
      <c r="B163" s="255" t="s">
        <v>1770</v>
      </c>
      <c r="C163" s="230" t="s">
        <v>1771</v>
      </c>
      <c r="D163" s="379">
        <v>0</v>
      </c>
      <c r="E163" s="380">
        <v>5000</v>
      </c>
      <c r="F163" s="380">
        <v>0</v>
      </c>
      <c r="G163" s="274"/>
      <c r="H163" s="274"/>
      <c r="I163" s="274"/>
      <c r="J163" s="274"/>
      <c r="K163" s="274"/>
      <c r="L163" s="274"/>
      <c r="M163" s="274"/>
      <c r="N163" s="274"/>
      <c r="O163" s="274"/>
      <c r="P163" s="274"/>
      <c r="Q163" s="274"/>
      <c r="R163" s="274"/>
      <c r="S163" s="274"/>
      <c r="T163" s="274"/>
      <c r="U163" s="274"/>
      <c r="V163" s="274"/>
      <c r="W163" s="274"/>
      <c r="X163" s="274"/>
      <c r="Y163" s="274"/>
      <c r="Z163" s="274"/>
      <c r="AA163" s="274"/>
      <c r="AB163" s="274"/>
      <c r="AC163" s="274"/>
      <c r="AD163" s="274"/>
      <c r="AE163" s="274"/>
      <c r="AF163" s="274"/>
      <c r="AG163" s="274"/>
      <c r="AH163" s="274"/>
      <c r="AI163" s="274"/>
      <c r="AJ163" s="274"/>
      <c r="AK163" s="274"/>
      <c r="AL163" s="274"/>
      <c r="AM163" s="274"/>
      <c r="AN163" s="274"/>
      <c r="AO163" s="274"/>
      <c r="AP163" s="274"/>
      <c r="AQ163" s="274"/>
      <c r="AR163" s="274"/>
      <c r="AS163" s="274"/>
      <c r="AT163" s="274"/>
      <c r="AU163" s="274"/>
      <c r="AV163" s="274"/>
      <c r="AW163" s="274"/>
      <c r="AX163" s="274"/>
    </row>
    <row r="164" spans="1:50" s="255" customFormat="1" ht="38.25" hidden="1" outlineLevel="1">
      <c r="A164" s="255" t="s">
        <v>1784</v>
      </c>
      <c r="B164" s="255" t="s">
        <v>1785</v>
      </c>
      <c r="C164" s="230" t="s">
        <v>1786</v>
      </c>
      <c r="D164" s="379">
        <v>0</v>
      </c>
      <c r="E164" s="380">
        <v>0</v>
      </c>
      <c r="F164" s="380">
        <v>776.29</v>
      </c>
      <c r="G164" s="274"/>
      <c r="H164" s="274"/>
      <c r="I164" s="274"/>
      <c r="J164" s="274"/>
      <c r="K164" s="274"/>
      <c r="L164" s="274"/>
      <c r="M164" s="274"/>
      <c r="N164" s="274"/>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4"/>
      <c r="AJ164" s="274"/>
      <c r="AK164" s="274"/>
      <c r="AL164" s="274"/>
      <c r="AM164" s="274"/>
      <c r="AN164" s="274"/>
      <c r="AO164" s="274"/>
      <c r="AP164" s="274"/>
      <c r="AQ164" s="274"/>
      <c r="AR164" s="274"/>
      <c r="AS164" s="274"/>
      <c r="AT164" s="274"/>
      <c r="AU164" s="274"/>
      <c r="AV164" s="274"/>
      <c r="AW164" s="274"/>
      <c r="AX164" s="274"/>
    </row>
    <row r="165" spans="1:50" s="255" customFormat="1" ht="38.25" hidden="1" outlineLevel="1">
      <c r="A165" s="255" t="s">
        <v>1790</v>
      </c>
      <c r="B165" s="255" t="s">
        <v>1791</v>
      </c>
      <c r="C165" s="230" t="s">
        <v>1792</v>
      </c>
      <c r="D165" s="379">
        <v>115315.6</v>
      </c>
      <c r="E165" s="380">
        <v>0</v>
      </c>
      <c r="F165" s="380">
        <v>0</v>
      </c>
      <c r="G165" s="274"/>
      <c r="H165" s="274"/>
      <c r="I165" s="274"/>
      <c r="J165" s="274"/>
      <c r="K165" s="274"/>
      <c r="L165" s="274"/>
      <c r="M165" s="274"/>
      <c r="N165" s="274"/>
      <c r="O165" s="274"/>
      <c r="P165" s="274"/>
      <c r="Q165" s="274"/>
      <c r="R165" s="274"/>
      <c r="S165" s="274"/>
      <c r="T165" s="274"/>
      <c r="U165" s="274"/>
      <c r="V165" s="274"/>
      <c r="W165" s="274"/>
      <c r="X165" s="274"/>
      <c r="Y165" s="274"/>
      <c r="Z165" s="274"/>
      <c r="AA165" s="274"/>
      <c r="AB165" s="274"/>
      <c r="AC165" s="274"/>
      <c r="AD165" s="274"/>
      <c r="AE165" s="274"/>
      <c r="AF165" s="274"/>
      <c r="AG165" s="274"/>
      <c r="AH165" s="274"/>
      <c r="AI165" s="274"/>
      <c r="AJ165" s="274"/>
      <c r="AK165" s="274"/>
      <c r="AL165" s="274"/>
      <c r="AM165" s="274"/>
      <c r="AN165" s="274"/>
      <c r="AO165" s="274"/>
      <c r="AP165" s="274"/>
      <c r="AQ165" s="274"/>
      <c r="AR165" s="274"/>
      <c r="AS165" s="274"/>
      <c r="AT165" s="274"/>
      <c r="AU165" s="274"/>
      <c r="AV165" s="274"/>
      <c r="AW165" s="274"/>
      <c r="AX165" s="274"/>
    </row>
    <row r="166" spans="1:50" s="255" customFormat="1" ht="38.25" hidden="1" outlineLevel="1">
      <c r="A166" s="255" t="s">
        <v>1798</v>
      </c>
      <c r="B166" s="255" t="s">
        <v>1799</v>
      </c>
      <c r="C166" s="230" t="s">
        <v>1800</v>
      </c>
      <c r="D166" s="379">
        <v>54039.17</v>
      </c>
      <c r="E166" s="380">
        <v>0</v>
      </c>
      <c r="F166" s="380">
        <v>0</v>
      </c>
      <c r="G166" s="274"/>
      <c r="H166" s="274"/>
      <c r="I166" s="274"/>
      <c r="J166" s="274"/>
      <c r="K166" s="274"/>
      <c r="L166" s="274"/>
      <c r="M166" s="274"/>
      <c r="N166" s="274"/>
      <c r="O166" s="274"/>
      <c r="P166" s="274"/>
      <c r="Q166" s="274"/>
      <c r="R166" s="274"/>
      <c r="S166" s="274"/>
      <c r="T166" s="274"/>
      <c r="U166" s="274"/>
      <c r="V166" s="274"/>
      <c r="W166" s="274"/>
      <c r="X166" s="274"/>
      <c r="Y166" s="274"/>
      <c r="Z166" s="274"/>
      <c r="AA166" s="274"/>
      <c r="AB166" s="274"/>
      <c r="AC166" s="274"/>
      <c r="AD166" s="274"/>
      <c r="AE166" s="274"/>
      <c r="AF166" s="274"/>
      <c r="AG166" s="274"/>
      <c r="AH166" s="274"/>
      <c r="AI166" s="274"/>
      <c r="AJ166" s="274"/>
      <c r="AK166" s="274"/>
      <c r="AL166" s="274"/>
      <c r="AM166" s="274"/>
      <c r="AN166" s="274"/>
      <c r="AO166" s="274"/>
      <c r="AP166" s="274"/>
      <c r="AQ166" s="274"/>
      <c r="AR166" s="274"/>
      <c r="AS166" s="274"/>
      <c r="AT166" s="274"/>
      <c r="AU166" s="274"/>
      <c r="AV166" s="274"/>
      <c r="AW166" s="274"/>
      <c r="AX166" s="274"/>
    </row>
    <row r="167" spans="1:50" s="255" customFormat="1" ht="38.25" hidden="1" outlineLevel="1">
      <c r="A167" s="255" t="s">
        <v>723</v>
      </c>
      <c r="B167" s="255" t="s">
        <v>724</v>
      </c>
      <c r="C167" s="230" t="s">
        <v>725</v>
      </c>
      <c r="D167" s="379">
        <v>2771250.64</v>
      </c>
      <c r="E167" s="380">
        <v>107936.39</v>
      </c>
      <c r="F167" s="380">
        <v>225.76</v>
      </c>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274"/>
      <c r="AL167" s="274"/>
      <c r="AM167" s="274"/>
      <c r="AN167" s="274"/>
      <c r="AO167" s="274"/>
      <c r="AP167" s="274"/>
      <c r="AQ167" s="274"/>
      <c r="AR167" s="274"/>
      <c r="AS167" s="274"/>
      <c r="AT167" s="274"/>
      <c r="AU167" s="274"/>
      <c r="AV167" s="274"/>
      <c r="AW167" s="274"/>
      <c r="AX167" s="274"/>
    </row>
    <row r="168" spans="1:50" s="255" customFormat="1" ht="38.25" hidden="1" outlineLevel="1">
      <c r="A168" s="255" t="s">
        <v>726</v>
      </c>
      <c r="B168" s="255" t="s">
        <v>727</v>
      </c>
      <c r="C168" s="230" t="s">
        <v>728</v>
      </c>
      <c r="D168" s="379">
        <v>0</v>
      </c>
      <c r="E168" s="380">
        <v>39000</v>
      </c>
      <c r="F168" s="380">
        <v>5900</v>
      </c>
      <c r="G168" s="274"/>
      <c r="H168" s="274"/>
      <c r="I168" s="274"/>
      <c r="J168" s="274"/>
      <c r="K168" s="274"/>
      <c r="L168" s="274"/>
      <c r="M168" s="274"/>
      <c r="N168" s="274"/>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c r="AK168" s="274"/>
      <c r="AL168" s="274"/>
      <c r="AM168" s="274"/>
      <c r="AN168" s="274"/>
      <c r="AO168" s="274"/>
      <c r="AP168" s="274"/>
      <c r="AQ168" s="274"/>
      <c r="AR168" s="274"/>
      <c r="AS168" s="274"/>
      <c r="AT168" s="274"/>
      <c r="AU168" s="274"/>
      <c r="AV168" s="274"/>
      <c r="AW168" s="274"/>
      <c r="AX168" s="274"/>
    </row>
    <row r="169" spans="1:50" s="255" customFormat="1" ht="38.25" hidden="1" outlineLevel="1">
      <c r="A169" s="255" t="s">
        <v>729</v>
      </c>
      <c r="B169" s="255" t="s">
        <v>730</v>
      </c>
      <c r="C169" s="230" t="s">
        <v>731</v>
      </c>
      <c r="D169" s="379">
        <v>221004</v>
      </c>
      <c r="E169" s="380">
        <v>0</v>
      </c>
      <c r="F169" s="380">
        <v>0</v>
      </c>
      <c r="G169" s="274"/>
      <c r="H169" s="274"/>
      <c r="I169" s="274"/>
      <c r="J169" s="274"/>
      <c r="K169" s="274"/>
      <c r="L169" s="274"/>
      <c r="M169" s="274"/>
      <c r="N169" s="274"/>
      <c r="O169" s="274"/>
      <c r="P169" s="274"/>
      <c r="Q169" s="274"/>
      <c r="R169" s="274"/>
      <c r="S169" s="274"/>
      <c r="T169" s="274"/>
      <c r="U169" s="274"/>
      <c r="V169" s="274"/>
      <c r="W169" s="274"/>
      <c r="X169" s="274"/>
      <c r="Y169" s="274"/>
      <c r="Z169" s="274"/>
      <c r="AA169" s="274"/>
      <c r="AB169" s="274"/>
      <c r="AC169" s="274"/>
      <c r="AD169" s="274"/>
      <c r="AE169" s="274"/>
      <c r="AF169" s="274"/>
      <c r="AG169" s="274"/>
      <c r="AH169" s="274"/>
      <c r="AI169" s="274"/>
      <c r="AJ169" s="274"/>
      <c r="AK169" s="274"/>
      <c r="AL169" s="274"/>
      <c r="AM169" s="274"/>
      <c r="AN169" s="274"/>
      <c r="AO169" s="274"/>
      <c r="AP169" s="274"/>
      <c r="AQ169" s="274"/>
      <c r="AR169" s="274"/>
      <c r="AS169" s="274"/>
      <c r="AT169" s="274"/>
      <c r="AU169" s="274"/>
      <c r="AV169" s="274"/>
      <c r="AW169" s="274"/>
      <c r="AX169" s="274"/>
    </row>
    <row r="170" spans="1:50" ht="12.75" customHeight="1" collapsed="1">
      <c r="A170" s="118" t="s">
        <v>1357</v>
      </c>
      <c r="B170" s="321" t="s">
        <v>1358</v>
      </c>
      <c r="C170" s="377"/>
      <c r="D170" s="315">
        <v>433496.51000000164</v>
      </c>
      <c r="E170" s="315">
        <v>111747.45</v>
      </c>
      <c r="F170" s="315">
        <v>7283.59</v>
      </c>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row>
    <row r="171" spans="2:50" s="170" customFormat="1" ht="12.75" customHeight="1">
      <c r="B171" s="375" t="s">
        <v>1359</v>
      </c>
      <c r="C171" s="343"/>
      <c r="D171" s="318">
        <f>D53+D62+D65+D77+D108+D115+D170</f>
        <v>5187140.290000001</v>
      </c>
      <c r="E171" s="318">
        <f>E53+E62+E65+E77+E108+E115+E170</f>
        <v>471495.25</v>
      </c>
      <c r="F171" s="318">
        <f>F53+F62+F65+F77+F108+F115+F170</f>
        <v>132048.01</v>
      </c>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8"/>
      <c r="AL171" s="118"/>
      <c r="AM171" s="118"/>
      <c r="AN171" s="118"/>
      <c r="AO171" s="118"/>
      <c r="AP171" s="118"/>
      <c r="AQ171" s="118"/>
      <c r="AR171" s="118"/>
      <c r="AS171" s="118"/>
      <c r="AT171" s="118"/>
      <c r="AU171" s="118"/>
      <c r="AV171" s="118"/>
      <c r="AW171" s="118"/>
      <c r="AX171" s="118"/>
    </row>
    <row r="172" spans="2:50" ht="12.75" customHeight="1">
      <c r="B172" s="338"/>
      <c r="C172" s="381"/>
      <c r="D172" s="315"/>
      <c r="E172" s="315"/>
      <c r="F172" s="315"/>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8"/>
    </row>
    <row r="173" spans="2:50" ht="12.75" customHeight="1">
      <c r="B173" s="338" t="s">
        <v>1360</v>
      </c>
      <c r="C173" s="381"/>
      <c r="D173" s="315"/>
      <c r="E173" s="315"/>
      <c r="F173" s="315"/>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8"/>
    </row>
    <row r="174" spans="2:50" s="170" customFormat="1" ht="12.75" customHeight="1">
      <c r="B174" s="382" t="s">
        <v>1361</v>
      </c>
      <c r="C174" s="381"/>
      <c r="D174" s="318">
        <f>D42-D171</f>
        <v>1169591.7399999984</v>
      </c>
      <c r="E174" s="318">
        <f>E42-E171</f>
        <v>12176.79999999993</v>
      </c>
      <c r="F174" s="318">
        <f>F42-F171</f>
        <v>83377.09</v>
      </c>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8"/>
    </row>
    <row r="175" spans="2:50" ht="12.75" customHeight="1">
      <c r="B175" s="321"/>
      <c r="C175" s="377"/>
      <c r="D175" s="315"/>
      <c r="E175" s="315"/>
      <c r="F175" s="315"/>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8"/>
    </row>
    <row r="176" spans="2:50" ht="12.75" customHeight="1">
      <c r="B176" s="338" t="s">
        <v>1362</v>
      </c>
      <c r="C176" s="381"/>
      <c r="D176" s="315"/>
      <c r="E176" s="315"/>
      <c r="F176" s="315"/>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8"/>
    </row>
    <row r="177" spans="1:50" s="255" customFormat="1" ht="38.25" hidden="1" outlineLevel="1">
      <c r="A177" s="255" t="s">
        <v>1851</v>
      </c>
      <c r="B177" s="255" t="s">
        <v>1852</v>
      </c>
      <c r="C177" s="230" t="s">
        <v>1853</v>
      </c>
      <c r="D177" s="379">
        <v>32311.9</v>
      </c>
      <c r="E177" s="380">
        <v>0</v>
      </c>
      <c r="F177" s="380">
        <v>4085.12</v>
      </c>
      <c r="G177" s="274"/>
      <c r="H177" s="274"/>
      <c r="I177" s="274"/>
      <c r="J177" s="274"/>
      <c r="K177" s="274"/>
      <c r="L177" s="274"/>
      <c r="M177" s="274"/>
      <c r="N177" s="274"/>
      <c r="O177" s="274"/>
      <c r="P177" s="274"/>
      <c r="Q177" s="274"/>
      <c r="R177" s="274"/>
      <c r="S177" s="274"/>
      <c r="T177" s="274"/>
      <c r="U177" s="274"/>
      <c r="V177" s="274"/>
      <c r="W177" s="274"/>
      <c r="X177" s="274"/>
      <c r="Y177" s="274"/>
      <c r="Z177" s="274"/>
      <c r="AA177" s="274"/>
      <c r="AB177" s="274"/>
      <c r="AC177" s="274"/>
      <c r="AD177" s="274"/>
      <c r="AE177" s="274"/>
      <c r="AF177" s="274"/>
      <c r="AG177" s="274"/>
      <c r="AH177" s="274"/>
      <c r="AI177" s="274"/>
      <c r="AJ177" s="274"/>
      <c r="AK177" s="274"/>
      <c r="AL177" s="274"/>
      <c r="AM177" s="274"/>
      <c r="AN177" s="274"/>
      <c r="AO177" s="274"/>
      <c r="AP177" s="274"/>
      <c r="AQ177" s="274"/>
      <c r="AR177" s="274"/>
      <c r="AS177" s="274"/>
      <c r="AT177" s="274"/>
      <c r="AU177" s="274"/>
      <c r="AV177" s="274"/>
      <c r="AW177" s="274"/>
      <c r="AX177" s="274"/>
    </row>
    <row r="178" spans="1:50" ht="12.75" customHeight="1" collapsed="1">
      <c r="A178" s="118" t="s">
        <v>1863</v>
      </c>
      <c r="B178" s="321" t="s">
        <v>1363</v>
      </c>
      <c r="C178" s="377"/>
      <c r="D178" s="315">
        <v>32311.9</v>
      </c>
      <c r="E178" s="315">
        <v>0</v>
      </c>
      <c r="F178" s="315">
        <v>4085.12</v>
      </c>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8"/>
      <c r="AL178" s="118"/>
      <c r="AM178" s="118"/>
      <c r="AN178" s="118"/>
      <c r="AO178" s="118"/>
      <c r="AP178" s="118"/>
      <c r="AQ178" s="118"/>
      <c r="AR178" s="118"/>
      <c r="AS178" s="118"/>
      <c r="AT178" s="118"/>
      <c r="AU178" s="118"/>
      <c r="AV178" s="118"/>
      <c r="AW178" s="118"/>
      <c r="AX178" s="118"/>
    </row>
    <row r="179" spans="1:50" s="255" customFormat="1" ht="38.25" hidden="1" outlineLevel="1">
      <c r="A179" s="255" t="s">
        <v>1364</v>
      </c>
      <c r="B179" s="255" t="s">
        <v>1365</v>
      </c>
      <c r="C179" s="230" t="s">
        <v>1366</v>
      </c>
      <c r="D179" s="379">
        <v>0</v>
      </c>
      <c r="E179" s="380">
        <v>250</v>
      </c>
      <c r="F179" s="380">
        <v>0</v>
      </c>
      <c r="G179" s="274"/>
      <c r="H179" s="274"/>
      <c r="I179" s="274"/>
      <c r="J179" s="274"/>
      <c r="K179" s="274"/>
      <c r="L179" s="274"/>
      <c r="M179" s="274"/>
      <c r="N179" s="274"/>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274"/>
      <c r="AV179" s="274"/>
      <c r="AW179" s="274"/>
      <c r="AX179" s="274"/>
    </row>
    <row r="180" spans="1:50" s="255" customFormat="1" ht="38.25" hidden="1" outlineLevel="1">
      <c r="A180" s="255" t="s">
        <v>1367</v>
      </c>
      <c r="B180" s="255" t="s">
        <v>1368</v>
      </c>
      <c r="C180" s="230" t="s">
        <v>1369</v>
      </c>
      <c r="D180" s="379">
        <v>0</v>
      </c>
      <c r="E180" s="380">
        <v>25</v>
      </c>
      <c r="F180" s="380">
        <v>0</v>
      </c>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4"/>
    </row>
    <row r="181" spans="1:50" ht="12.75" customHeight="1" collapsed="1">
      <c r="A181" s="118" t="s">
        <v>1370</v>
      </c>
      <c r="B181" s="321" t="s">
        <v>1371</v>
      </c>
      <c r="C181" s="377"/>
      <c r="D181" s="315">
        <v>0</v>
      </c>
      <c r="E181" s="315">
        <v>275</v>
      </c>
      <c r="F181" s="315">
        <v>0</v>
      </c>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8"/>
      <c r="AW181" s="118"/>
      <c r="AX181" s="118"/>
    </row>
    <row r="182" spans="1:50" ht="12.75" customHeight="1">
      <c r="A182" s="118" t="s">
        <v>1372</v>
      </c>
      <c r="B182" s="321" t="s">
        <v>1373</v>
      </c>
      <c r="C182" s="377"/>
      <c r="D182" s="315">
        <v>0</v>
      </c>
      <c r="E182" s="315">
        <v>0</v>
      </c>
      <c r="F182" s="315">
        <v>0</v>
      </c>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row>
    <row r="183" spans="1:50" ht="12.75" customHeight="1">
      <c r="A183" s="118" t="s">
        <v>1374</v>
      </c>
      <c r="B183" s="321" t="s">
        <v>1375</v>
      </c>
      <c r="C183" s="377"/>
      <c r="D183" s="315">
        <v>0</v>
      </c>
      <c r="E183" s="315">
        <v>0</v>
      </c>
      <c r="F183" s="315">
        <v>0</v>
      </c>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8"/>
    </row>
    <row r="184" spans="1:50" s="255" customFormat="1" ht="38.25" hidden="1" outlineLevel="1">
      <c r="A184" s="255" t="s">
        <v>1902</v>
      </c>
      <c r="B184" s="255" t="s">
        <v>1903</v>
      </c>
      <c r="C184" s="230" t="s">
        <v>1904</v>
      </c>
      <c r="D184" s="379">
        <v>-479064</v>
      </c>
      <c r="E184" s="380">
        <v>0</v>
      </c>
      <c r="F184" s="380">
        <v>0</v>
      </c>
      <c r="G184" s="274"/>
      <c r="H184" s="274"/>
      <c r="I184" s="274"/>
      <c r="J184" s="274"/>
      <c r="K184" s="274"/>
      <c r="L184" s="274"/>
      <c r="M184" s="274"/>
      <c r="N184" s="274"/>
      <c r="O184" s="274"/>
      <c r="P184" s="274"/>
      <c r="Q184" s="274"/>
      <c r="R184" s="274"/>
      <c r="S184" s="274"/>
      <c r="T184" s="274"/>
      <c r="U184" s="274"/>
      <c r="V184" s="274"/>
      <c r="W184" s="274"/>
      <c r="X184" s="274"/>
      <c r="Y184" s="274"/>
      <c r="Z184" s="274"/>
      <c r="AA184" s="274"/>
      <c r="AB184" s="274"/>
      <c r="AC184" s="274"/>
      <c r="AD184" s="274"/>
      <c r="AE184" s="274"/>
      <c r="AF184" s="274"/>
      <c r="AG184" s="274"/>
      <c r="AH184" s="274"/>
      <c r="AI184" s="274"/>
      <c r="AJ184" s="274"/>
      <c r="AK184" s="274"/>
      <c r="AL184" s="274"/>
      <c r="AM184" s="274"/>
      <c r="AN184" s="274"/>
      <c r="AO184" s="274"/>
      <c r="AP184" s="274"/>
      <c r="AQ184" s="274"/>
      <c r="AR184" s="274"/>
      <c r="AS184" s="274"/>
      <c r="AT184" s="274"/>
      <c r="AU184" s="274"/>
      <c r="AV184" s="274"/>
      <c r="AW184" s="274"/>
      <c r="AX184" s="274"/>
    </row>
    <row r="185" spans="1:50" s="255" customFormat="1" ht="38.25" hidden="1" outlineLevel="1">
      <c r="A185" s="255" t="s">
        <v>1922</v>
      </c>
      <c r="B185" s="255" t="s">
        <v>1923</v>
      </c>
      <c r="C185" s="230" t="s">
        <v>1924</v>
      </c>
      <c r="D185" s="379">
        <v>0</v>
      </c>
      <c r="E185" s="380">
        <v>0</v>
      </c>
      <c r="F185" s="380">
        <v>-57201.43</v>
      </c>
      <c r="G185" s="274"/>
      <c r="H185" s="274"/>
      <c r="I185" s="274"/>
      <c r="J185" s="274"/>
      <c r="K185" s="274"/>
      <c r="L185" s="274"/>
      <c r="M185" s="274"/>
      <c r="N185" s="274"/>
      <c r="O185" s="274"/>
      <c r="P185" s="274"/>
      <c r="Q185" s="274"/>
      <c r="R185" s="274"/>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4"/>
      <c r="AN185" s="274"/>
      <c r="AO185" s="274"/>
      <c r="AP185" s="274"/>
      <c r="AQ185" s="274"/>
      <c r="AR185" s="274"/>
      <c r="AS185" s="274"/>
      <c r="AT185" s="274"/>
      <c r="AU185" s="274"/>
      <c r="AV185" s="274"/>
      <c r="AW185" s="274"/>
      <c r="AX185" s="274"/>
    </row>
    <row r="186" spans="1:50" s="255" customFormat="1" ht="38.25" hidden="1" outlineLevel="1">
      <c r="A186" s="255" t="s">
        <v>1925</v>
      </c>
      <c r="B186" s="255" t="s">
        <v>1926</v>
      </c>
      <c r="C186" s="230" t="s">
        <v>1927</v>
      </c>
      <c r="D186" s="379">
        <v>-500004</v>
      </c>
      <c r="E186" s="380">
        <v>0</v>
      </c>
      <c r="F186" s="380">
        <v>0</v>
      </c>
      <c r="G186" s="274"/>
      <c r="H186" s="274"/>
      <c r="I186" s="274"/>
      <c r="J186" s="274"/>
      <c r="K186" s="274"/>
      <c r="L186" s="274"/>
      <c r="M186" s="274"/>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S186" s="274"/>
      <c r="AT186" s="274"/>
      <c r="AU186" s="274"/>
      <c r="AV186" s="274"/>
      <c r="AW186" s="274"/>
      <c r="AX186" s="274"/>
    </row>
    <row r="187" spans="1:50" ht="12.75" customHeight="1" collapsed="1">
      <c r="A187" s="118" t="s">
        <v>1376</v>
      </c>
      <c r="B187" s="321" t="s">
        <v>1377</v>
      </c>
      <c r="C187" s="377"/>
      <c r="D187" s="315">
        <v>-979068</v>
      </c>
      <c r="E187" s="315">
        <v>0</v>
      </c>
      <c r="F187" s="315">
        <v>-57201.43</v>
      </c>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8"/>
    </row>
    <row r="188" spans="2:50" ht="12.75" customHeight="1">
      <c r="B188" s="375" t="s">
        <v>1378</v>
      </c>
      <c r="C188" s="377"/>
      <c r="D188" s="315"/>
      <c r="E188" s="315"/>
      <c r="F188" s="315"/>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18"/>
    </row>
    <row r="189" spans="2:50" s="170" customFormat="1" ht="12.75" customHeight="1">
      <c r="B189" s="375" t="s">
        <v>1379</v>
      </c>
      <c r="C189" s="343"/>
      <c r="D189" s="318">
        <f>D178+D181+D182+D183+D187</f>
        <v>-946756.1</v>
      </c>
      <c r="E189" s="318">
        <f>E178+E181+E182+E183+E187</f>
        <v>275</v>
      </c>
      <c r="F189" s="318">
        <f>F178+F181+F182+F183+F187</f>
        <v>-53116.31</v>
      </c>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8"/>
    </row>
    <row r="190" spans="2:50" ht="12.75" customHeight="1">
      <c r="B190" s="321"/>
      <c r="C190" s="377"/>
      <c r="D190" s="315"/>
      <c r="E190" s="315"/>
      <c r="F190" s="315"/>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8"/>
      <c r="AL190" s="118"/>
      <c r="AM190" s="118"/>
      <c r="AN190" s="118"/>
      <c r="AO190" s="118"/>
      <c r="AP190" s="118"/>
      <c r="AQ190" s="118"/>
      <c r="AR190" s="118"/>
      <c r="AS190" s="118"/>
      <c r="AT190" s="118"/>
      <c r="AU190" s="118"/>
      <c r="AV190" s="118"/>
      <c r="AW190" s="118"/>
      <c r="AX190" s="118"/>
    </row>
    <row r="191" spans="2:50" s="170" customFormat="1" ht="12.75" customHeight="1">
      <c r="B191" s="338" t="s">
        <v>1380</v>
      </c>
      <c r="C191" s="381"/>
      <c r="D191" s="318">
        <f>D174+D189</f>
        <v>222835.63999999838</v>
      </c>
      <c r="E191" s="318">
        <f>E174+E189</f>
        <v>12451.79999999993</v>
      </c>
      <c r="F191" s="318">
        <f>F174+F189</f>
        <v>30260.78</v>
      </c>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8"/>
    </row>
    <row r="192" spans="2:50" ht="12.75" customHeight="1">
      <c r="B192" s="321"/>
      <c r="C192" s="377"/>
      <c r="D192" s="315"/>
      <c r="E192" s="315"/>
      <c r="F192" s="315"/>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8"/>
      <c r="AL192" s="118"/>
      <c r="AM192" s="118"/>
      <c r="AN192" s="118"/>
      <c r="AO192" s="118"/>
      <c r="AP192" s="118"/>
      <c r="AQ192" s="118"/>
      <c r="AR192" s="118"/>
      <c r="AS192" s="118"/>
      <c r="AT192" s="118"/>
      <c r="AU192" s="118"/>
      <c r="AV192" s="118"/>
      <c r="AW192" s="118"/>
      <c r="AX192" s="118"/>
    </row>
    <row r="193" spans="1:50" s="255" customFormat="1" ht="38.25" hidden="1" outlineLevel="1">
      <c r="A193" s="255" t="s">
        <v>1935</v>
      </c>
      <c r="B193" s="255" t="s">
        <v>1936</v>
      </c>
      <c r="C193" s="230" t="s">
        <v>1937</v>
      </c>
      <c r="D193" s="379">
        <v>-79283.92</v>
      </c>
      <c r="E193" s="380">
        <v>63886.67</v>
      </c>
      <c r="F193" s="380">
        <v>56527.98</v>
      </c>
      <c r="G193" s="274"/>
      <c r="H193" s="274"/>
      <c r="I193" s="274"/>
      <c r="J193" s="274"/>
      <c r="K193" s="274"/>
      <c r="L193" s="274"/>
      <c r="M193" s="274"/>
      <c r="N193" s="274"/>
      <c r="O193" s="274"/>
      <c r="P193" s="274"/>
      <c r="Q193" s="274"/>
      <c r="R193" s="274"/>
      <c r="S193" s="274"/>
      <c r="T193" s="274"/>
      <c r="U193" s="274"/>
      <c r="V193" s="274"/>
      <c r="W193" s="274"/>
      <c r="X193" s="274"/>
      <c r="Y193" s="274"/>
      <c r="Z193" s="274"/>
      <c r="AA193" s="274"/>
      <c r="AB193" s="274"/>
      <c r="AC193" s="274"/>
      <c r="AD193" s="274"/>
      <c r="AE193" s="274"/>
      <c r="AF193" s="274"/>
      <c r="AG193" s="274"/>
      <c r="AH193" s="274"/>
      <c r="AI193" s="274"/>
      <c r="AJ193" s="274"/>
      <c r="AK193" s="274"/>
      <c r="AL193" s="274"/>
      <c r="AM193" s="274"/>
      <c r="AN193" s="274"/>
      <c r="AO193" s="274"/>
      <c r="AP193" s="274"/>
      <c r="AQ193" s="274"/>
      <c r="AR193" s="274"/>
      <c r="AS193" s="274"/>
      <c r="AT193" s="274"/>
      <c r="AU193" s="274"/>
      <c r="AV193" s="274"/>
      <c r="AW193" s="274"/>
      <c r="AX193" s="274"/>
    </row>
    <row r="194" spans="1:7" s="274" customFormat="1" ht="12.75" customHeight="1" collapsed="1">
      <c r="A194" s="383" t="s">
        <v>1938</v>
      </c>
      <c r="B194" s="23" t="s">
        <v>1939</v>
      </c>
      <c r="C194" s="72"/>
      <c r="D194" s="39">
        <v>-79283.92</v>
      </c>
      <c r="E194" s="39">
        <v>63886.67</v>
      </c>
      <c r="F194" s="39">
        <v>56527.98</v>
      </c>
      <c r="G194" s="384"/>
    </row>
    <row r="195" spans="1:7" s="274" customFormat="1" ht="12.75" customHeight="1">
      <c r="A195" s="383"/>
      <c r="B195" s="23"/>
      <c r="C195" s="72"/>
      <c r="D195" s="27"/>
      <c r="E195" s="27"/>
      <c r="F195" s="27"/>
      <c r="G195" s="384"/>
    </row>
    <row r="196" spans="1:7" s="274" customFormat="1" ht="12.75" customHeight="1">
      <c r="A196" s="383"/>
      <c r="B196" s="23" t="s">
        <v>2408</v>
      </c>
      <c r="C196" s="72"/>
      <c r="D196" s="385">
        <f>D191+D194</f>
        <v>143551.7199999984</v>
      </c>
      <c r="E196" s="385">
        <f>E191+E194</f>
        <v>76338.46999999993</v>
      </c>
      <c r="F196" s="385">
        <f>F191+F194</f>
        <v>86788.76000000001</v>
      </c>
      <c r="G196" s="384"/>
    </row>
    <row r="197" spans="3:7" s="274" customFormat="1" ht="12.75">
      <c r="C197" s="386"/>
      <c r="D197" s="349"/>
      <c r="E197" s="349"/>
      <c r="F197" s="349"/>
      <c r="G197" s="387"/>
    </row>
    <row r="198" spans="3:6" s="274" customFormat="1" ht="12.75">
      <c r="C198" s="386"/>
      <c r="D198" s="118"/>
      <c r="E198" s="118"/>
      <c r="F198" s="118"/>
    </row>
    <row r="199" spans="3:6" s="274" customFormat="1" ht="12.75">
      <c r="C199" s="386"/>
      <c r="D199" s="118"/>
      <c r="E199" s="118"/>
      <c r="F199" s="118"/>
    </row>
    <row r="200" spans="3:6" s="274" customFormat="1" ht="12.75">
      <c r="C200" s="386"/>
      <c r="D200" s="118"/>
      <c r="E200" s="118"/>
      <c r="F200" s="118"/>
    </row>
    <row r="201" spans="3:6" s="274" customFormat="1" ht="12.75">
      <c r="C201" s="386"/>
      <c r="D201" s="118"/>
      <c r="E201" s="118"/>
      <c r="F201" s="118"/>
    </row>
    <row r="202" spans="3:6" s="274" customFormat="1" ht="12.75">
      <c r="C202" s="386"/>
      <c r="D202" s="118"/>
      <c r="E202" s="118"/>
      <c r="F202" s="118"/>
    </row>
    <row r="203" spans="3:6" s="274" customFormat="1" ht="12.75">
      <c r="C203" s="386"/>
      <c r="D203" s="118"/>
      <c r="E203" s="118"/>
      <c r="F203" s="118"/>
    </row>
    <row r="204" spans="3:6" s="274" customFormat="1" ht="12.75">
      <c r="C204" s="386"/>
      <c r="D204" s="118"/>
      <c r="E204" s="118"/>
      <c r="F204" s="118"/>
    </row>
    <row r="205" spans="3:6" s="274" customFormat="1" ht="12.75">
      <c r="C205" s="386"/>
      <c r="D205" s="118"/>
      <c r="E205" s="118"/>
      <c r="F205" s="118"/>
    </row>
    <row r="206" spans="3:6" s="274" customFormat="1" ht="12.75">
      <c r="C206" s="386"/>
      <c r="D206" s="118"/>
      <c r="E206" s="118"/>
      <c r="F206" s="118"/>
    </row>
    <row r="207" spans="3:6" s="274" customFormat="1" ht="12.75">
      <c r="C207" s="386"/>
      <c r="D207" s="118"/>
      <c r="E207" s="118"/>
      <c r="F207" s="118"/>
    </row>
    <row r="208" spans="3:6" s="274" customFormat="1" ht="12.75">
      <c r="C208" s="386"/>
      <c r="D208" s="118"/>
      <c r="E208" s="118"/>
      <c r="F208" s="118"/>
    </row>
    <row r="209" spans="3:6" s="274" customFormat="1" ht="12.75">
      <c r="C209" s="386"/>
      <c r="D209" s="118"/>
      <c r="E209" s="118"/>
      <c r="F209" s="118"/>
    </row>
    <row r="210" spans="3:6" s="274" customFormat="1" ht="12.75">
      <c r="C210" s="386"/>
      <c r="D210" s="118"/>
      <c r="E210" s="118"/>
      <c r="F210" s="118"/>
    </row>
    <row r="211" spans="3:6" s="274" customFormat="1" ht="12.75">
      <c r="C211" s="386"/>
      <c r="D211" s="118"/>
      <c r="E211" s="118"/>
      <c r="F211" s="118"/>
    </row>
    <row r="212" spans="3:6" s="274" customFormat="1" ht="12.75">
      <c r="C212" s="386"/>
      <c r="D212" s="118"/>
      <c r="E212" s="118"/>
      <c r="F212" s="118"/>
    </row>
    <row r="213" spans="3:6" s="274" customFormat="1" ht="12.75">
      <c r="C213" s="386"/>
      <c r="D213" s="118"/>
      <c r="E213" s="118"/>
      <c r="F213" s="118"/>
    </row>
    <row r="214" spans="3:6" s="274" customFormat="1" ht="12.75">
      <c r="C214" s="386"/>
      <c r="D214" s="118"/>
      <c r="E214" s="118"/>
      <c r="F214" s="118"/>
    </row>
    <row r="215" spans="3:6" s="274" customFormat="1" ht="12.75">
      <c r="C215" s="386"/>
      <c r="D215" s="118"/>
      <c r="E215" s="118"/>
      <c r="F215" s="118"/>
    </row>
    <row r="216" spans="3:6" s="274" customFormat="1" ht="12.75">
      <c r="C216" s="386"/>
      <c r="D216" s="118"/>
      <c r="E216" s="118"/>
      <c r="F216" s="118"/>
    </row>
    <row r="217" spans="3:6" s="274" customFormat="1" ht="12.75">
      <c r="C217" s="386"/>
      <c r="D217" s="118"/>
      <c r="E217" s="118"/>
      <c r="F217" s="118"/>
    </row>
    <row r="218" spans="3:6" s="274" customFormat="1" ht="12.75">
      <c r="C218" s="386"/>
      <c r="D218" s="118"/>
      <c r="E218" s="118"/>
      <c r="F218" s="118"/>
    </row>
    <row r="219" spans="3:6" s="274" customFormat="1" ht="12.75">
      <c r="C219" s="386"/>
      <c r="D219" s="118"/>
      <c r="E219" s="118"/>
      <c r="F219" s="118"/>
    </row>
    <row r="220" spans="3:6" s="274" customFormat="1" ht="12.75">
      <c r="C220" s="386"/>
      <c r="D220" s="118"/>
      <c r="E220" s="118"/>
      <c r="F220" s="118"/>
    </row>
    <row r="221" spans="3:6" s="274" customFormat="1" ht="12.75">
      <c r="C221" s="386"/>
      <c r="D221" s="118"/>
      <c r="E221" s="118"/>
      <c r="F221" s="118"/>
    </row>
    <row r="222" spans="3:6" s="274" customFormat="1" ht="12.75">
      <c r="C222" s="386"/>
      <c r="D222" s="118"/>
      <c r="E222" s="118"/>
      <c r="F222" s="118"/>
    </row>
    <row r="223" spans="3:6" s="274" customFormat="1" ht="12.75">
      <c r="C223" s="386"/>
      <c r="D223" s="118"/>
      <c r="E223" s="118"/>
      <c r="F223" s="118"/>
    </row>
    <row r="224" spans="3:6" s="274" customFormat="1" ht="12.75">
      <c r="C224" s="386"/>
      <c r="D224" s="118"/>
      <c r="E224" s="118"/>
      <c r="F224" s="118"/>
    </row>
    <row r="225" spans="3:6" s="274" customFormat="1" ht="12.75">
      <c r="C225" s="386"/>
      <c r="D225" s="118"/>
      <c r="E225" s="118"/>
      <c r="F225" s="118"/>
    </row>
    <row r="226" spans="3:6" s="274" customFormat="1" ht="12.75">
      <c r="C226" s="386"/>
      <c r="D226" s="118"/>
      <c r="E226" s="118"/>
      <c r="F226" s="118"/>
    </row>
    <row r="227" spans="3:6" s="274" customFormat="1" ht="12.75">
      <c r="C227" s="386"/>
      <c r="D227" s="118"/>
      <c r="E227" s="118"/>
      <c r="F227" s="118"/>
    </row>
    <row r="228" spans="3:6" s="274" customFormat="1" ht="12.75">
      <c r="C228" s="386"/>
      <c r="D228" s="118"/>
      <c r="E228" s="118"/>
      <c r="F228" s="118"/>
    </row>
    <row r="229" spans="3:6" s="274" customFormat="1" ht="12.75">
      <c r="C229" s="386"/>
      <c r="D229" s="118"/>
      <c r="E229" s="118"/>
      <c r="F229" s="118"/>
    </row>
    <row r="230" spans="3:6" s="274" customFormat="1" ht="12.75">
      <c r="C230" s="386"/>
      <c r="D230" s="118"/>
      <c r="E230" s="118"/>
      <c r="F230" s="118"/>
    </row>
    <row r="231" spans="3:6" s="274" customFormat="1" ht="12.75">
      <c r="C231" s="386"/>
      <c r="D231" s="118"/>
      <c r="E231" s="118"/>
      <c r="F231" s="118"/>
    </row>
    <row r="232" spans="3:6" s="274" customFormat="1" ht="12.75">
      <c r="C232" s="386"/>
      <c r="D232" s="118"/>
      <c r="E232" s="118"/>
      <c r="F232" s="118"/>
    </row>
    <row r="233" spans="3:6" s="274" customFormat="1" ht="12.75">
      <c r="C233" s="386"/>
      <c r="D233" s="118"/>
      <c r="E233" s="118"/>
      <c r="F233" s="118"/>
    </row>
    <row r="234" spans="3:6" s="274" customFormat="1" ht="12.75">
      <c r="C234" s="386"/>
      <c r="D234" s="118"/>
      <c r="E234" s="118"/>
      <c r="F234" s="118"/>
    </row>
    <row r="235" spans="3:6" s="274" customFormat="1" ht="12.75">
      <c r="C235" s="386"/>
      <c r="D235" s="118"/>
      <c r="E235" s="118"/>
      <c r="F235" s="118"/>
    </row>
    <row r="236" spans="3:6" s="274" customFormat="1" ht="12.75">
      <c r="C236" s="386"/>
      <c r="D236" s="118"/>
      <c r="E236" s="118"/>
      <c r="F236" s="118"/>
    </row>
    <row r="237" spans="3:6" s="274" customFormat="1" ht="12.75">
      <c r="C237" s="386"/>
      <c r="D237" s="118"/>
      <c r="E237" s="118"/>
      <c r="F237" s="118"/>
    </row>
    <row r="238" spans="3:6" s="274" customFormat="1" ht="12.75">
      <c r="C238" s="386"/>
      <c r="D238" s="118"/>
      <c r="E238" s="118"/>
      <c r="F238" s="118"/>
    </row>
    <row r="239" spans="3:6" s="274" customFormat="1" ht="12.75">
      <c r="C239" s="386"/>
      <c r="D239" s="118"/>
      <c r="E239" s="118"/>
      <c r="F239" s="118"/>
    </row>
    <row r="240" spans="3:6" s="274" customFormat="1" ht="12.75">
      <c r="C240" s="386"/>
      <c r="D240" s="118"/>
      <c r="E240" s="118"/>
      <c r="F240" s="118"/>
    </row>
    <row r="241" spans="3:6" s="274" customFormat="1" ht="12.75">
      <c r="C241" s="386"/>
      <c r="D241" s="118"/>
      <c r="E241" s="118"/>
      <c r="F241" s="118"/>
    </row>
    <row r="242" spans="3:6" s="274" customFormat="1" ht="12.75">
      <c r="C242" s="386"/>
      <c r="D242" s="118"/>
      <c r="E242" s="118"/>
      <c r="F242" s="118"/>
    </row>
    <row r="243" spans="3:6" s="274" customFormat="1" ht="12.75">
      <c r="C243" s="386"/>
      <c r="D243" s="118"/>
      <c r="E243" s="118"/>
      <c r="F243" s="118"/>
    </row>
    <row r="244" spans="3:6" s="274" customFormat="1" ht="12.75">
      <c r="C244" s="386"/>
      <c r="D244" s="118"/>
      <c r="E244" s="118"/>
      <c r="F244" s="118"/>
    </row>
    <row r="245" spans="3:6" s="274" customFormat="1" ht="12.75">
      <c r="C245" s="386"/>
      <c r="D245" s="118"/>
      <c r="E245" s="118"/>
      <c r="F245" s="118"/>
    </row>
    <row r="246" spans="3:6" s="274" customFormat="1" ht="12.75">
      <c r="C246" s="386"/>
      <c r="D246" s="118"/>
      <c r="E246" s="118"/>
      <c r="F246" s="118"/>
    </row>
    <row r="247" spans="3:6" s="274" customFormat="1" ht="12.75">
      <c r="C247" s="386"/>
      <c r="D247" s="118"/>
      <c r="E247" s="118"/>
      <c r="F247" s="118"/>
    </row>
    <row r="248" spans="3:6" s="274" customFormat="1" ht="12.75">
      <c r="C248" s="386"/>
      <c r="D248" s="118"/>
      <c r="E248" s="118"/>
      <c r="F248" s="118"/>
    </row>
    <row r="249" spans="3:6" s="274" customFormat="1" ht="12.75">
      <c r="C249" s="386"/>
      <c r="D249" s="118"/>
      <c r="E249" s="118"/>
      <c r="F249" s="118"/>
    </row>
    <row r="250" spans="3:6" s="274" customFormat="1" ht="12.75">
      <c r="C250" s="386"/>
      <c r="D250" s="118"/>
      <c r="E250" s="118"/>
      <c r="F250" s="118"/>
    </row>
    <row r="251" spans="3:6" s="274" customFormat="1" ht="12.75">
      <c r="C251" s="386"/>
      <c r="D251" s="118"/>
      <c r="E251" s="118"/>
      <c r="F251" s="118"/>
    </row>
    <row r="252" spans="3:6" s="274" customFormat="1" ht="12.75">
      <c r="C252" s="386"/>
      <c r="D252" s="118"/>
      <c r="E252" s="118"/>
      <c r="F252" s="118"/>
    </row>
    <row r="253" spans="3:6" s="274" customFormat="1" ht="12.75">
      <c r="C253" s="386"/>
      <c r="D253" s="118"/>
      <c r="E253" s="118"/>
      <c r="F253" s="118"/>
    </row>
    <row r="254" spans="3:6" s="274" customFormat="1" ht="12.75">
      <c r="C254" s="386"/>
      <c r="D254" s="118"/>
      <c r="E254" s="118"/>
      <c r="F254" s="118"/>
    </row>
    <row r="255" spans="3:6" s="274" customFormat="1" ht="12.75">
      <c r="C255" s="386"/>
      <c r="D255" s="118"/>
      <c r="E255" s="118"/>
      <c r="F255" s="118"/>
    </row>
    <row r="256" spans="3:6" s="274" customFormat="1" ht="12.75">
      <c r="C256" s="386"/>
      <c r="D256" s="118"/>
      <c r="E256" s="118"/>
      <c r="F256" s="118"/>
    </row>
    <row r="257" spans="3:6" s="274" customFormat="1" ht="12.75">
      <c r="C257" s="386"/>
      <c r="D257" s="118"/>
      <c r="E257" s="118"/>
      <c r="F257" s="118"/>
    </row>
    <row r="258" spans="3:6" s="274" customFormat="1" ht="12.75">
      <c r="C258" s="386"/>
      <c r="D258" s="118"/>
      <c r="E258" s="118"/>
      <c r="F258" s="118"/>
    </row>
    <row r="259" spans="3:6" s="274" customFormat="1" ht="12.75">
      <c r="C259" s="386"/>
      <c r="D259" s="118"/>
      <c r="E259" s="118"/>
      <c r="F259" s="118"/>
    </row>
    <row r="260" spans="3:6" s="274" customFormat="1" ht="12.75">
      <c r="C260" s="386"/>
      <c r="D260" s="118"/>
      <c r="E260" s="118"/>
      <c r="F260" s="118"/>
    </row>
    <row r="261" spans="3:6" s="274" customFormat="1" ht="12.75">
      <c r="C261" s="386"/>
      <c r="D261" s="118"/>
      <c r="E261" s="118"/>
      <c r="F261" s="118"/>
    </row>
    <row r="262" spans="3:6" s="274" customFormat="1" ht="12.75">
      <c r="C262" s="386"/>
      <c r="D262" s="118"/>
      <c r="E262" s="118"/>
      <c r="F262" s="118"/>
    </row>
    <row r="263" spans="3:6" s="274" customFormat="1" ht="12.75">
      <c r="C263" s="386"/>
      <c r="D263" s="118"/>
      <c r="E263" s="118"/>
      <c r="F263" s="118"/>
    </row>
    <row r="264" spans="3:6" s="274" customFormat="1" ht="12.75">
      <c r="C264" s="386"/>
      <c r="D264" s="118"/>
      <c r="E264" s="118"/>
      <c r="F264" s="118"/>
    </row>
    <row r="265" spans="3:6" s="274" customFormat="1" ht="12.75">
      <c r="C265" s="386"/>
      <c r="D265" s="118"/>
      <c r="E265" s="118"/>
      <c r="F265" s="118"/>
    </row>
    <row r="266" spans="3:6" s="274" customFormat="1" ht="12.75">
      <c r="C266" s="386"/>
      <c r="D266" s="118"/>
      <c r="E266" s="118"/>
      <c r="F266" s="118"/>
    </row>
    <row r="267" spans="3:6" s="274" customFormat="1" ht="12.75">
      <c r="C267" s="386"/>
      <c r="D267" s="118"/>
      <c r="E267" s="118"/>
      <c r="F267" s="118"/>
    </row>
    <row r="268" spans="3:6" s="274" customFormat="1" ht="12.75">
      <c r="C268" s="386"/>
      <c r="D268" s="118"/>
      <c r="E268" s="118"/>
      <c r="F268" s="118"/>
    </row>
    <row r="269" spans="3:6" s="274" customFormat="1" ht="12.75">
      <c r="C269" s="386"/>
      <c r="D269" s="118"/>
      <c r="E269" s="118"/>
      <c r="F269" s="118"/>
    </row>
    <row r="270" spans="3:6" s="274" customFormat="1" ht="12.75">
      <c r="C270" s="386"/>
      <c r="D270" s="118"/>
      <c r="E270" s="118"/>
      <c r="F270" s="118"/>
    </row>
    <row r="271" spans="3:6" s="274" customFormat="1" ht="12.75">
      <c r="C271" s="386"/>
      <c r="D271" s="118"/>
      <c r="E271" s="118"/>
      <c r="F271" s="118"/>
    </row>
    <row r="272" spans="3:6" s="274" customFormat="1" ht="12.75">
      <c r="C272" s="386"/>
      <c r="D272" s="118"/>
      <c r="E272" s="118"/>
      <c r="F272" s="118"/>
    </row>
    <row r="273" spans="3:6" s="274" customFormat="1" ht="12.75">
      <c r="C273" s="386"/>
      <c r="D273" s="118"/>
      <c r="E273" s="118"/>
      <c r="F273" s="118"/>
    </row>
    <row r="274" spans="3:6" s="274" customFormat="1" ht="12.75">
      <c r="C274" s="386"/>
      <c r="D274" s="118"/>
      <c r="E274" s="118"/>
      <c r="F274" s="118"/>
    </row>
    <row r="275" spans="3:6" s="274" customFormat="1" ht="12.75">
      <c r="C275" s="386"/>
      <c r="D275" s="118"/>
      <c r="E275" s="118"/>
      <c r="F275" s="118"/>
    </row>
    <row r="276" spans="3:6" s="274" customFormat="1" ht="12.75">
      <c r="C276" s="386"/>
      <c r="D276" s="118"/>
      <c r="E276" s="118"/>
      <c r="F276" s="118"/>
    </row>
    <row r="277" spans="3:6" s="274" customFormat="1" ht="12.75">
      <c r="C277" s="386"/>
      <c r="D277" s="118"/>
      <c r="E277" s="118"/>
      <c r="F277" s="118"/>
    </row>
    <row r="278" spans="3:6" s="274" customFormat="1" ht="12.75">
      <c r="C278" s="386"/>
      <c r="D278" s="118"/>
      <c r="E278" s="118"/>
      <c r="F278" s="118"/>
    </row>
    <row r="279" spans="3:6" s="274" customFormat="1" ht="12.75">
      <c r="C279" s="386"/>
      <c r="D279" s="118"/>
      <c r="E279" s="118"/>
      <c r="F279" s="118"/>
    </row>
    <row r="280" spans="3:6" s="274" customFormat="1" ht="12.75">
      <c r="C280" s="386"/>
      <c r="D280" s="118"/>
      <c r="E280" s="118"/>
      <c r="F280" s="118"/>
    </row>
    <row r="281" spans="3:6" s="274" customFormat="1" ht="12.75">
      <c r="C281" s="386"/>
      <c r="D281" s="118"/>
      <c r="E281" s="118"/>
      <c r="F281" s="118"/>
    </row>
    <row r="282" spans="3:6" s="274" customFormat="1" ht="12.75">
      <c r="C282" s="386"/>
      <c r="D282" s="118"/>
      <c r="E282" s="118"/>
      <c r="F282" s="118"/>
    </row>
    <row r="283" spans="3:6" s="274" customFormat="1" ht="12.75">
      <c r="C283" s="386"/>
      <c r="D283" s="118"/>
      <c r="E283" s="118"/>
      <c r="F283" s="118"/>
    </row>
    <row r="284" spans="3:6" s="274" customFormat="1" ht="12.75">
      <c r="C284" s="386"/>
      <c r="D284" s="118"/>
      <c r="E284" s="118"/>
      <c r="F284" s="118"/>
    </row>
    <row r="285" spans="3:6" s="274" customFormat="1" ht="12.75">
      <c r="C285" s="386"/>
      <c r="D285" s="118"/>
      <c r="E285" s="118"/>
      <c r="F285" s="118"/>
    </row>
    <row r="286" spans="3:6" s="274" customFormat="1" ht="12.75">
      <c r="C286" s="386"/>
      <c r="D286" s="118"/>
      <c r="E286" s="118"/>
      <c r="F286" s="118"/>
    </row>
    <row r="287" spans="3:6" s="274" customFormat="1" ht="12.75">
      <c r="C287" s="386"/>
      <c r="D287" s="118"/>
      <c r="E287" s="118"/>
      <c r="F287" s="118"/>
    </row>
    <row r="288" spans="3:6" s="274" customFormat="1" ht="12.75">
      <c r="C288" s="386"/>
      <c r="D288" s="118"/>
      <c r="E288" s="118"/>
      <c r="F288" s="118"/>
    </row>
    <row r="289" spans="3:6" s="274" customFormat="1" ht="12.75">
      <c r="C289" s="386"/>
      <c r="D289" s="118"/>
      <c r="E289" s="118"/>
      <c r="F289" s="118"/>
    </row>
    <row r="290" spans="3:6" s="274" customFormat="1" ht="12.75">
      <c r="C290" s="386"/>
      <c r="D290" s="118"/>
      <c r="E290" s="118"/>
      <c r="F290" s="118"/>
    </row>
    <row r="291" spans="3:6" s="274" customFormat="1" ht="12.75">
      <c r="C291" s="386"/>
      <c r="D291" s="118"/>
      <c r="E291" s="118"/>
      <c r="F291" s="118"/>
    </row>
    <row r="292" spans="3:6" s="274" customFormat="1" ht="12.75">
      <c r="C292" s="386"/>
      <c r="D292" s="118"/>
      <c r="E292" s="118"/>
      <c r="F292" s="118"/>
    </row>
    <row r="293" spans="3:6" s="274" customFormat="1" ht="12.75">
      <c r="C293" s="386"/>
      <c r="D293" s="118"/>
      <c r="E293" s="118"/>
      <c r="F293" s="118"/>
    </row>
    <row r="294" spans="3:6" s="274" customFormat="1" ht="12.75">
      <c r="C294" s="386"/>
      <c r="D294" s="118"/>
      <c r="E294" s="118"/>
      <c r="F294" s="118"/>
    </row>
    <row r="295" spans="3:6" s="274" customFormat="1" ht="12.75">
      <c r="C295" s="386"/>
      <c r="D295" s="118"/>
      <c r="E295" s="118"/>
      <c r="F295" s="118"/>
    </row>
    <row r="296" spans="3:6" s="274" customFormat="1" ht="12.75">
      <c r="C296" s="386"/>
      <c r="D296" s="118"/>
      <c r="E296" s="118"/>
      <c r="F296" s="118"/>
    </row>
    <row r="297" spans="3:6" s="274" customFormat="1" ht="12.75">
      <c r="C297" s="386"/>
      <c r="D297" s="118"/>
      <c r="E297" s="118"/>
      <c r="F297" s="118"/>
    </row>
    <row r="298" spans="3:6" s="274" customFormat="1" ht="12.75">
      <c r="C298" s="386"/>
      <c r="D298" s="118"/>
      <c r="E298" s="118"/>
      <c r="F298" s="118"/>
    </row>
    <row r="299" spans="3:6" s="274" customFormat="1" ht="12.75">
      <c r="C299" s="386"/>
      <c r="D299" s="118"/>
      <c r="E299" s="118"/>
      <c r="F299" s="118"/>
    </row>
    <row r="300" spans="3:6" s="274" customFormat="1" ht="12.75">
      <c r="C300" s="386"/>
      <c r="D300" s="118"/>
      <c r="E300" s="118"/>
      <c r="F300" s="118"/>
    </row>
    <row r="301" spans="3:6" s="274" customFormat="1" ht="12.75">
      <c r="C301" s="386"/>
      <c r="D301" s="118"/>
      <c r="E301" s="118"/>
      <c r="F301" s="118"/>
    </row>
    <row r="302" spans="3:6" s="274" customFormat="1" ht="12.75">
      <c r="C302" s="386"/>
      <c r="D302" s="118"/>
      <c r="E302" s="118"/>
      <c r="F302" s="118"/>
    </row>
    <row r="303" spans="3:6" s="274" customFormat="1" ht="12.75">
      <c r="C303" s="386"/>
      <c r="D303" s="118"/>
      <c r="E303" s="118"/>
      <c r="F303" s="118"/>
    </row>
    <row r="304" spans="3:6" s="274" customFormat="1" ht="12.75">
      <c r="C304" s="386"/>
      <c r="D304" s="118"/>
      <c r="E304" s="118"/>
      <c r="F304" s="118"/>
    </row>
    <row r="305" spans="3:6" s="274" customFormat="1" ht="12.75">
      <c r="C305" s="386"/>
      <c r="D305" s="118"/>
      <c r="E305" s="118"/>
      <c r="F305" s="118"/>
    </row>
    <row r="306" spans="3:6" s="274" customFormat="1" ht="12.75">
      <c r="C306" s="386"/>
      <c r="D306" s="118"/>
      <c r="E306" s="118"/>
      <c r="F306" s="118"/>
    </row>
    <row r="307" spans="3:6" s="274" customFormat="1" ht="12.75">
      <c r="C307" s="386"/>
      <c r="D307" s="118"/>
      <c r="E307" s="118"/>
      <c r="F307" s="118"/>
    </row>
    <row r="308" spans="3:6" s="274" customFormat="1" ht="12.75">
      <c r="C308" s="386"/>
      <c r="D308" s="118"/>
      <c r="E308" s="118"/>
      <c r="F308" s="118"/>
    </row>
    <row r="309" spans="3:6" s="274" customFormat="1" ht="12.75">
      <c r="C309" s="386"/>
      <c r="D309" s="118"/>
      <c r="E309" s="118"/>
      <c r="F309" s="118"/>
    </row>
    <row r="310" spans="3:6" s="274" customFormat="1" ht="12.75">
      <c r="C310" s="386"/>
      <c r="D310" s="118"/>
      <c r="E310" s="118"/>
      <c r="F310" s="118"/>
    </row>
    <row r="311" spans="3:6" s="274" customFormat="1" ht="12.75">
      <c r="C311" s="386"/>
      <c r="D311" s="118"/>
      <c r="E311" s="118"/>
      <c r="F311" s="118"/>
    </row>
  </sheetData>
  <printOptions horizontalCentered="1"/>
  <pageMargins left="0.5" right="0.5" top="0.75" bottom="0.5" header="0.5" footer="0.5"/>
  <pageSetup horizontalDpi="600" verticalDpi="600" orientation="landscape" scale="75" r:id="rId1"/>
</worksheet>
</file>

<file path=xl/worksheets/sheet11.xml><?xml version="1.0" encoding="utf-8"?>
<worksheet xmlns="http://schemas.openxmlformats.org/spreadsheetml/2006/main" xmlns:r="http://schemas.openxmlformats.org/officeDocument/2006/relationships">
  <dimension ref="A1:AK198"/>
  <sheetViews>
    <sheetView workbookViewId="0" topLeftCell="B2">
      <selection activeCell="B55" sqref="A55:IV55"/>
    </sheetView>
  </sheetViews>
  <sheetFormatPr defaultColWidth="9.140625" defaultRowHeight="12.75" outlineLevelRow="1"/>
  <cols>
    <col min="1" max="1" width="4.7109375" style="388" hidden="1" customWidth="1"/>
    <col min="2" max="2" width="3.8515625" style="404" customWidth="1"/>
    <col min="3" max="3" width="28.57421875" style="419" hidden="1" customWidth="1"/>
    <col min="4" max="4" width="50.7109375" style="419" customWidth="1"/>
    <col min="5" max="5" width="1.57421875" style="419" customWidth="1"/>
    <col min="6" max="6" width="15.140625" style="434" customWidth="1"/>
    <col min="7" max="7" width="16.00390625" style="421" customWidth="1"/>
    <col min="8" max="8" width="16.28125" style="422" customWidth="1"/>
    <col min="9" max="9" width="15.8515625" style="422" customWidth="1"/>
    <col min="10" max="11" width="16.140625" style="422" customWidth="1"/>
    <col min="12" max="12" width="17.28125" style="422" customWidth="1"/>
    <col min="13" max="13" width="11.57421875" style="388" hidden="1" customWidth="1"/>
    <col min="14" max="14" width="0" style="388" hidden="1" customWidth="1"/>
    <col min="15" max="15" width="9.140625" style="388" hidden="1" customWidth="1"/>
    <col min="16" max="16384" width="9.140625" style="388" customWidth="1"/>
  </cols>
  <sheetData>
    <row r="1" spans="1:37" ht="12.75" hidden="1">
      <c r="A1" s="388" t="s">
        <v>1247</v>
      </c>
      <c r="B1" s="389" t="s">
        <v>2308</v>
      </c>
      <c r="C1" s="390" t="s">
        <v>2309</v>
      </c>
      <c r="D1" s="390" t="s">
        <v>2310</v>
      </c>
      <c r="E1" s="390"/>
      <c r="F1" s="391" t="s">
        <v>1381</v>
      </c>
      <c r="G1" s="392" t="s">
        <v>1382</v>
      </c>
      <c r="H1" s="393" t="s">
        <v>1383</v>
      </c>
      <c r="I1" s="393" t="s">
        <v>1384</v>
      </c>
      <c r="J1" s="393" t="s">
        <v>1385</v>
      </c>
      <c r="K1" s="393" t="s">
        <v>1386</v>
      </c>
      <c r="L1" s="393" t="s">
        <v>2310</v>
      </c>
      <c r="P1" s="440"/>
      <c r="Q1" s="438"/>
      <c r="R1" s="438"/>
      <c r="S1" s="438"/>
      <c r="T1" s="438"/>
      <c r="U1" s="438"/>
      <c r="V1" s="438"/>
      <c r="W1" s="438"/>
      <c r="X1" s="438"/>
      <c r="Y1" s="438"/>
      <c r="Z1" s="438"/>
      <c r="AA1" s="438"/>
      <c r="AB1" s="438"/>
      <c r="AC1" s="438"/>
      <c r="AD1" s="438"/>
      <c r="AE1" s="438"/>
      <c r="AF1" s="438"/>
      <c r="AG1" s="438"/>
      <c r="AH1" s="438"/>
      <c r="AI1" s="438"/>
      <c r="AJ1" s="438"/>
      <c r="AK1" s="438"/>
    </row>
    <row r="2" spans="1:37" s="403" customFormat="1" ht="15.75" customHeight="1">
      <c r="A2" s="394"/>
      <c r="B2" s="395" t="s">
        <v>2311</v>
      </c>
      <c r="C2" s="396"/>
      <c r="D2" s="397"/>
      <c r="E2" s="284"/>
      <c r="F2" s="398"/>
      <c r="G2" s="398"/>
      <c r="H2" s="399" t="s">
        <v>2308</v>
      </c>
      <c r="I2" s="398"/>
      <c r="J2" s="400"/>
      <c r="K2" s="398"/>
      <c r="L2" s="401"/>
      <c r="M2" s="402"/>
      <c r="N2" s="403" t="s">
        <v>2475</v>
      </c>
      <c r="O2" s="403" t="s">
        <v>1251</v>
      </c>
      <c r="P2" s="441"/>
      <c r="Q2" s="442"/>
      <c r="R2" s="442"/>
      <c r="S2" s="442"/>
      <c r="T2" s="442"/>
      <c r="U2" s="442"/>
      <c r="V2" s="442"/>
      <c r="W2" s="442"/>
      <c r="X2" s="442"/>
      <c r="Y2" s="442"/>
      <c r="Z2" s="442"/>
      <c r="AA2" s="442"/>
      <c r="AB2" s="442"/>
      <c r="AC2" s="442"/>
      <c r="AD2" s="442"/>
      <c r="AE2" s="442"/>
      <c r="AF2" s="442"/>
      <c r="AG2" s="442"/>
      <c r="AH2" s="442"/>
      <c r="AI2" s="442"/>
      <c r="AJ2" s="442"/>
      <c r="AK2" s="442"/>
    </row>
    <row r="3" spans="1:37" ht="15.75" customHeight="1">
      <c r="A3" s="404"/>
      <c r="B3" s="182" t="s">
        <v>1387</v>
      </c>
      <c r="C3" s="405"/>
      <c r="D3" s="406"/>
      <c r="E3" s="407"/>
      <c r="F3" s="328"/>
      <c r="G3" s="328"/>
      <c r="H3" s="329"/>
      <c r="I3" s="408"/>
      <c r="J3" s="328"/>
      <c r="K3" s="328"/>
      <c r="L3" s="409"/>
      <c r="M3" s="410"/>
      <c r="O3" s="388" t="s">
        <v>1388</v>
      </c>
      <c r="P3" s="440"/>
      <c r="Q3" s="438"/>
      <c r="R3" s="438"/>
      <c r="S3" s="438"/>
      <c r="T3" s="438"/>
      <c r="U3" s="438"/>
      <c r="V3" s="438"/>
      <c r="W3" s="438"/>
      <c r="X3" s="438"/>
      <c r="Y3" s="438"/>
      <c r="Z3" s="438"/>
      <c r="AA3" s="438"/>
      <c r="AB3" s="438"/>
      <c r="AC3" s="438"/>
      <c r="AD3" s="438"/>
      <c r="AE3" s="438"/>
      <c r="AF3" s="438"/>
      <c r="AG3" s="438"/>
      <c r="AH3" s="438"/>
      <c r="AI3" s="438"/>
      <c r="AJ3" s="438"/>
      <c r="AK3" s="438"/>
    </row>
    <row r="4" spans="1:37" ht="15.75" customHeight="1">
      <c r="A4" s="404"/>
      <c r="B4" s="290" t="s">
        <v>2023</v>
      </c>
      <c r="C4" s="405"/>
      <c r="D4" s="406"/>
      <c r="E4" s="407"/>
      <c r="F4" s="328"/>
      <c r="G4" s="328"/>
      <c r="H4" s="328"/>
      <c r="I4" s="328"/>
      <c r="J4" s="328"/>
      <c r="K4" s="328"/>
      <c r="L4" s="411"/>
      <c r="M4" s="410"/>
      <c r="O4" s="388" t="s">
        <v>2474</v>
      </c>
      <c r="P4" s="440"/>
      <c r="Q4" s="438"/>
      <c r="R4" s="438"/>
      <c r="S4" s="438"/>
      <c r="T4" s="438"/>
      <c r="U4" s="438"/>
      <c r="V4" s="438"/>
      <c r="W4" s="438"/>
      <c r="X4" s="438"/>
      <c r="Y4" s="438"/>
      <c r="Z4" s="438"/>
      <c r="AA4" s="438"/>
      <c r="AB4" s="438"/>
      <c r="AC4" s="438"/>
      <c r="AD4" s="438"/>
      <c r="AE4" s="438"/>
      <c r="AF4" s="438"/>
      <c r="AG4" s="438"/>
      <c r="AH4" s="438"/>
      <c r="AI4" s="438"/>
      <c r="AJ4" s="438"/>
      <c r="AK4" s="438"/>
    </row>
    <row r="5" spans="1:37" ht="12.75" customHeight="1">
      <c r="A5" s="404"/>
      <c r="B5" s="290"/>
      <c r="C5" s="405"/>
      <c r="D5" s="406"/>
      <c r="E5" s="407"/>
      <c r="F5" s="328"/>
      <c r="G5" s="328"/>
      <c r="H5" s="328"/>
      <c r="I5" s="328"/>
      <c r="J5" s="328"/>
      <c r="K5" s="328"/>
      <c r="L5" s="83"/>
      <c r="M5" s="412"/>
      <c r="P5" s="440"/>
      <c r="Q5" s="438"/>
      <c r="R5" s="438"/>
      <c r="S5" s="438"/>
      <c r="T5" s="438"/>
      <c r="U5" s="438"/>
      <c r="V5" s="438"/>
      <c r="W5" s="438"/>
      <c r="X5" s="438"/>
      <c r="Y5" s="438"/>
      <c r="Z5" s="438"/>
      <c r="AA5" s="438"/>
      <c r="AB5" s="438"/>
      <c r="AC5" s="438"/>
      <c r="AD5" s="438"/>
      <c r="AE5" s="438"/>
      <c r="AF5" s="438"/>
      <c r="AG5" s="438"/>
      <c r="AH5" s="438"/>
      <c r="AI5" s="438"/>
      <c r="AJ5" s="438"/>
      <c r="AK5" s="438"/>
    </row>
    <row r="6" spans="2:37" s="413" customFormat="1" ht="27.75" customHeight="1">
      <c r="B6" s="414"/>
      <c r="C6" s="415"/>
      <c r="D6" s="415"/>
      <c r="E6" s="415"/>
      <c r="F6" s="416" t="s">
        <v>1389</v>
      </c>
      <c r="G6" s="302" t="s">
        <v>1390</v>
      </c>
      <c r="H6" s="417" t="s">
        <v>1391</v>
      </c>
      <c r="I6" s="417" t="s">
        <v>1392</v>
      </c>
      <c r="J6" s="417" t="s">
        <v>1393</v>
      </c>
      <c r="K6" s="417" t="s">
        <v>1394</v>
      </c>
      <c r="L6" s="417" t="s">
        <v>1395</v>
      </c>
      <c r="P6" s="443"/>
      <c r="Q6" s="444"/>
      <c r="R6" s="444"/>
      <c r="S6" s="444"/>
      <c r="T6" s="444"/>
      <c r="U6" s="444"/>
      <c r="V6" s="444"/>
      <c r="W6" s="444"/>
      <c r="X6" s="444"/>
      <c r="Y6" s="444"/>
      <c r="Z6" s="444"/>
      <c r="AA6" s="444"/>
      <c r="AB6" s="444"/>
      <c r="AC6" s="444"/>
      <c r="AD6" s="444"/>
      <c r="AE6" s="444"/>
      <c r="AF6" s="444"/>
      <c r="AG6" s="444"/>
      <c r="AH6" s="444"/>
      <c r="AI6" s="444"/>
      <c r="AJ6" s="444"/>
      <c r="AK6" s="444"/>
    </row>
    <row r="7" spans="1:37" ht="12.75">
      <c r="A7" s="388" t="s">
        <v>2308</v>
      </c>
      <c r="B7" s="338" t="s">
        <v>1396</v>
      </c>
      <c r="C7" s="418"/>
      <c r="D7" s="418"/>
      <c r="F7" s="420"/>
      <c r="P7" s="440"/>
      <c r="Q7" s="438"/>
      <c r="R7" s="438"/>
      <c r="S7" s="438"/>
      <c r="T7" s="438"/>
      <c r="U7" s="438"/>
      <c r="V7" s="438"/>
      <c r="W7" s="438"/>
      <c r="X7" s="438"/>
      <c r="Y7" s="438"/>
      <c r="Z7" s="438"/>
      <c r="AA7" s="438"/>
      <c r="AB7" s="438"/>
      <c r="AC7" s="438"/>
      <c r="AD7" s="438"/>
      <c r="AE7" s="438"/>
      <c r="AF7" s="438"/>
      <c r="AG7" s="438"/>
      <c r="AH7" s="438"/>
      <c r="AI7" s="438"/>
      <c r="AJ7" s="438"/>
      <c r="AK7" s="438"/>
    </row>
    <row r="8" spans="1:37" ht="12.75" outlineLevel="1">
      <c r="A8" s="388" t="s">
        <v>1397</v>
      </c>
      <c r="B8" s="389"/>
      <c r="C8" s="390" t="s">
        <v>1398</v>
      </c>
      <c r="D8" s="390" t="str">
        <f aca="true" t="shared" si="0" ref="D8:D52">UPPER(C8)</f>
        <v>PERKINS LOAN(FEDERAL</v>
      </c>
      <c r="E8" s="390"/>
      <c r="F8" s="423">
        <v>5252341.99</v>
      </c>
      <c r="G8" s="424">
        <v>33942</v>
      </c>
      <c r="H8" s="425">
        <v>78338.31</v>
      </c>
      <c r="I8" s="425">
        <v>-1765.34</v>
      </c>
      <c r="J8" s="425">
        <v>60387.74</v>
      </c>
      <c r="K8" s="425">
        <v>34582.03</v>
      </c>
      <c r="L8" s="425">
        <f aca="true" t="shared" si="1" ref="L8:L52">F8+G8+H8+I8-J8+K8</f>
        <v>5337051.25</v>
      </c>
      <c r="P8" s="440"/>
      <c r="Q8" s="438"/>
      <c r="R8" s="438"/>
      <c r="S8" s="438"/>
      <c r="T8" s="438"/>
      <c r="U8" s="438"/>
      <c r="V8" s="438"/>
      <c r="W8" s="438"/>
      <c r="X8" s="438"/>
      <c r="Y8" s="438"/>
      <c r="Z8" s="438"/>
      <c r="AA8" s="438"/>
      <c r="AB8" s="438"/>
      <c r="AC8" s="438"/>
      <c r="AD8" s="438"/>
      <c r="AE8" s="438"/>
      <c r="AF8" s="438"/>
      <c r="AG8" s="438"/>
      <c r="AH8" s="438"/>
      <c r="AI8" s="438"/>
      <c r="AJ8" s="438"/>
      <c r="AK8" s="438"/>
    </row>
    <row r="9" spans="1:37" ht="12.75" outlineLevel="1">
      <c r="A9" s="388" t="s">
        <v>1399</v>
      </c>
      <c r="B9" s="389"/>
      <c r="C9" s="390" t="s">
        <v>1400</v>
      </c>
      <c r="D9" s="390" t="str">
        <f t="shared" si="0"/>
        <v>ICL(FEDERAL)</v>
      </c>
      <c r="E9" s="390"/>
      <c r="F9" s="426">
        <v>137659.96</v>
      </c>
      <c r="G9" s="427">
        <v>0</v>
      </c>
      <c r="H9" s="428">
        <v>0</v>
      </c>
      <c r="I9" s="428">
        <v>3219.68</v>
      </c>
      <c r="J9" s="428">
        <v>0</v>
      </c>
      <c r="K9" s="428">
        <v>0</v>
      </c>
      <c r="L9" s="428">
        <f t="shared" si="1"/>
        <v>140879.63999999998</v>
      </c>
      <c r="P9" s="440"/>
      <c r="Q9" s="438"/>
      <c r="R9" s="438"/>
      <c r="S9" s="438"/>
      <c r="T9" s="438"/>
      <c r="U9" s="438"/>
      <c r="V9" s="438"/>
      <c r="W9" s="438"/>
      <c r="X9" s="438"/>
      <c r="Y9" s="438"/>
      <c r="Z9" s="438"/>
      <c r="AA9" s="438"/>
      <c r="AB9" s="438"/>
      <c r="AC9" s="438"/>
      <c r="AD9" s="438"/>
      <c r="AE9" s="438"/>
      <c r="AF9" s="438"/>
      <c r="AG9" s="438"/>
      <c r="AH9" s="438"/>
      <c r="AI9" s="438"/>
      <c r="AJ9" s="438"/>
      <c r="AK9" s="438"/>
    </row>
    <row r="10" spans="1:37" ht="12.75" outlineLevel="1">
      <c r="A10" s="388" t="s">
        <v>1401</v>
      </c>
      <c r="B10" s="389"/>
      <c r="C10" s="390" t="s">
        <v>1402</v>
      </c>
      <c r="D10" s="390" t="str">
        <f t="shared" si="0"/>
        <v>ALLOW DBTFL LOAN-FED</v>
      </c>
      <c r="E10" s="390"/>
      <c r="F10" s="426">
        <v>-345000</v>
      </c>
      <c r="G10" s="427">
        <v>0</v>
      </c>
      <c r="H10" s="428">
        <v>-77000</v>
      </c>
      <c r="I10" s="428">
        <v>0</v>
      </c>
      <c r="J10" s="428">
        <v>0</v>
      </c>
      <c r="K10" s="428">
        <v>1387.48</v>
      </c>
      <c r="L10" s="428">
        <f t="shared" si="1"/>
        <v>-420612.52</v>
      </c>
      <c r="P10" s="440"/>
      <c r="Q10" s="438"/>
      <c r="R10" s="438"/>
      <c r="S10" s="438"/>
      <c r="T10" s="438"/>
      <c r="U10" s="438"/>
      <c r="V10" s="438"/>
      <c r="W10" s="438"/>
      <c r="X10" s="438"/>
      <c r="Y10" s="438"/>
      <c r="Z10" s="438"/>
      <c r="AA10" s="438"/>
      <c r="AB10" s="438"/>
      <c r="AC10" s="438"/>
      <c r="AD10" s="438"/>
      <c r="AE10" s="438"/>
      <c r="AF10" s="438"/>
      <c r="AG10" s="438"/>
      <c r="AH10" s="438"/>
      <c r="AI10" s="438"/>
      <c r="AJ10" s="438"/>
      <c r="AK10" s="438"/>
    </row>
    <row r="11" spans="1:37" ht="12.75" outlineLevel="1">
      <c r="A11" s="388" t="s">
        <v>1403</v>
      </c>
      <c r="B11" s="389"/>
      <c r="C11" s="390" t="s">
        <v>1404</v>
      </c>
      <c r="D11" s="390" t="str">
        <f t="shared" si="0"/>
        <v>ALUMNI STUDENT LOAN</v>
      </c>
      <c r="E11" s="390"/>
      <c r="F11" s="426">
        <v>434201.3</v>
      </c>
      <c r="G11" s="427">
        <v>142.97</v>
      </c>
      <c r="H11" s="428">
        <v>4368.72</v>
      </c>
      <c r="I11" s="428">
        <v>644.75</v>
      </c>
      <c r="J11" s="428">
        <v>0</v>
      </c>
      <c r="K11" s="428">
        <v>0</v>
      </c>
      <c r="L11" s="428">
        <f t="shared" si="1"/>
        <v>439357.73999999993</v>
      </c>
      <c r="P11" s="440"/>
      <c r="Q11" s="438"/>
      <c r="R11" s="438"/>
      <c r="S11" s="438"/>
      <c r="T11" s="438"/>
      <c r="U11" s="438"/>
      <c r="V11" s="438"/>
      <c r="W11" s="438"/>
      <c r="X11" s="438"/>
      <c r="Y11" s="438"/>
      <c r="Z11" s="438"/>
      <c r="AA11" s="438"/>
      <c r="AB11" s="438"/>
      <c r="AC11" s="438"/>
      <c r="AD11" s="438"/>
      <c r="AE11" s="438"/>
      <c r="AF11" s="438"/>
      <c r="AG11" s="438"/>
      <c r="AH11" s="438"/>
      <c r="AI11" s="438"/>
      <c r="AJ11" s="438"/>
      <c r="AK11" s="438"/>
    </row>
    <row r="12" spans="1:37" ht="12.75" outlineLevel="1">
      <c r="A12" s="388" t="s">
        <v>1405</v>
      </c>
      <c r="B12" s="389"/>
      <c r="C12" s="390" t="s">
        <v>1406</v>
      </c>
      <c r="D12" s="390" t="str">
        <f t="shared" si="0"/>
        <v>A S M E LOAN FUND</v>
      </c>
      <c r="E12" s="390"/>
      <c r="F12" s="426">
        <v>541.34</v>
      </c>
      <c r="G12" s="427">
        <v>0</v>
      </c>
      <c r="H12" s="428">
        <v>0</v>
      </c>
      <c r="I12" s="428">
        <v>21.7</v>
      </c>
      <c r="J12" s="428">
        <v>0</v>
      </c>
      <c r="K12" s="428">
        <v>0</v>
      </c>
      <c r="L12" s="428">
        <f t="shared" si="1"/>
        <v>563.0400000000001</v>
      </c>
      <c r="P12" s="440"/>
      <c r="Q12" s="438"/>
      <c r="R12" s="438"/>
      <c r="S12" s="438"/>
      <c r="T12" s="438"/>
      <c r="U12" s="438"/>
      <c r="V12" s="438"/>
      <c r="W12" s="438"/>
      <c r="X12" s="438"/>
      <c r="Y12" s="438"/>
      <c r="Z12" s="438"/>
      <c r="AA12" s="438"/>
      <c r="AB12" s="438"/>
      <c r="AC12" s="438"/>
      <c r="AD12" s="438"/>
      <c r="AE12" s="438"/>
      <c r="AF12" s="438"/>
      <c r="AG12" s="438"/>
      <c r="AH12" s="438"/>
      <c r="AI12" s="438"/>
      <c r="AJ12" s="438"/>
      <c r="AK12" s="438"/>
    </row>
    <row r="13" spans="1:37" ht="12.75" outlineLevel="1">
      <c r="A13" s="388" t="s">
        <v>1407</v>
      </c>
      <c r="B13" s="389"/>
      <c r="C13" s="390" t="s">
        <v>1408</v>
      </c>
      <c r="D13" s="390" t="str">
        <f t="shared" si="0"/>
        <v>R A ARMSTRONG LOAN</v>
      </c>
      <c r="E13" s="390"/>
      <c r="F13" s="426">
        <v>140367.62</v>
      </c>
      <c r="G13" s="427">
        <v>0</v>
      </c>
      <c r="H13" s="428">
        <v>1067.19</v>
      </c>
      <c r="I13" s="428">
        <v>898.73</v>
      </c>
      <c r="J13" s="428">
        <v>0</v>
      </c>
      <c r="K13" s="428">
        <v>0</v>
      </c>
      <c r="L13" s="428">
        <f t="shared" si="1"/>
        <v>142333.54</v>
      </c>
      <c r="P13" s="440"/>
      <c r="Q13" s="438"/>
      <c r="R13" s="438"/>
      <c r="S13" s="438"/>
      <c r="T13" s="438"/>
      <c r="U13" s="438"/>
      <c r="V13" s="438"/>
      <c r="W13" s="438"/>
      <c r="X13" s="438"/>
      <c r="Y13" s="438"/>
      <c r="Z13" s="438"/>
      <c r="AA13" s="438"/>
      <c r="AB13" s="438"/>
      <c r="AC13" s="438"/>
      <c r="AD13" s="438"/>
      <c r="AE13" s="438"/>
      <c r="AF13" s="438"/>
      <c r="AG13" s="438"/>
      <c r="AH13" s="438"/>
      <c r="AI13" s="438"/>
      <c r="AJ13" s="438"/>
      <c r="AK13" s="438"/>
    </row>
    <row r="14" spans="1:37" ht="12.75" outlineLevel="1">
      <c r="A14" s="388" t="s">
        <v>1409</v>
      </c>
      <c r="B14" s="389"/>
      <c r="C14" s="390" t="s">
        <v>1410</v>
      </c>
      <c r="D14" s="390" t="str">
        <f t="shared" si="0"/>
        <v>J B ARTHUR LOAN</v>
      </c>
      <c r="E14" s="390"/>
      <c r="F14" s="426">
        <v>39837.73</v>
      </c>
      <c r="G14" s="427">
        <v>0</v>
      </c>
      <c r="H14" s="428">
        <v>0</v>
      </c>
      <c r="I14" s="428">
        <v>5517.05</v>
      </c>
      <c r="J14" s="428">
        <v>0</v>
      </c>
      <c r="K14" s="428">
        <v>-7372.78</v>
      </c>
      <c r="L14" s="428">
        <f t="shared" si="1"/>
        <v>37982.00000000001</v>
      </c>
      <c r="P14" s="440"/>
      <c r="Q14" s="438"/>
      <c r="R14" s="438"/>
      <c r="S14" s="438"/>
      <c r="T14" s="438"/>
      <c r="U14" s="438"/>
      <c r="V14" s="438"/>
      <c r="W14" s="438"/>
      <c r="X14" s="438"/>
      <c r="Y14" s="438"/>
      <c r="Z14" s="438"/>
      <c r="AA14" s="438"/>
      <c r="AB14" s="438"/>
      <c r="AC14" s="438"/>
      <c r="AD14" s="438"/>
      <c r="AE14" s="438"/>
      <c r="AF14" s="438"/>
      <c r="AG14" s="438"/>
      <c r="AH14" s="438"/>
      <c r="AI14" s="438"/>
      <c r="AJ14" s="438"/>
      <c r="AK14" s="438"/>
    </row>
    <row r="15" spans="1:37" ht="12.75" outlineLevel="1">
      <c r="A15" s="388" t="s">
        <v>1411</v>
      </c>
      <c r="B15" s="389"/>
      <c r="C15" s="390" t="s">
        <v>1412</v>
      </c>
      <c r="D15" s="390" t="str">
        <f t="shared" si="0"/>
        <v>C S BARNARD LOAN</v>
      </c>
      <c r="E15" s="390"/>
      <c r="F15" s="426">
        <v>1914.68</v>
      </c>
      <c r="G15" s="427">
        <v>0</v>
      </c>
      <c r="H15" s="428">
        <v>0</v>
      </c>
      <c r="I15" s="428">
        <v>76.78</v>
      </c>
      <c r="J15" s="428">
        <v>0</v>
      </c>
      <c r="K15" s="428">
        <v>0</v>
      </c>
      <c r="L15" s="428">
        <f t="shared" si="1"/>
        <v>1991.46</v>
      </c>
      <c r="P15" s="440"/>
      <c r="Q15" s="438"/>
      <c r="R15" s="438"/>
      <c r="S15" s="438"/>
      <c r="T15" s="438"/>
      <c r="U15" s="438"/>
      <c r="V15" s="438"/>
      <c r="W15" s="438"/>
      <c r="X15" s="438"/>
      <c r="Y15" s="438"/>
      <c r="Z15" s="438"/>
      <c r="AA15" s="438"/>
      <c r="AB15" s="438"/>
      <c r="AC15" s="438"/>
      <c r="AD15" s="438"/>
      <c r="AE15" s="438"/>
      <c r="AF15" s="438"/>
      <c r="AG15" s="438"/>
      <c r="AH15" s="438"/>
      <c r="AI15" s="438"/>
      <c r="AJ15" s="438"/>
      <c r="AK15" s="438"/>
    </row>
    <row r="16" spans="1:37" ht="12.75" outlineLevel="1">
      <c r="A16" s="388" t="s">
        <v>1413</v>
      </c>
      <c r="B16" s="389"/>
      <c r="C16" s="390" t="s">
        <v>1414</v>
      </c>
      <c r="D16" s="390" t="str">
        <f t="shared" si="0"/>
        <v>EUNICE BEIMDIEK LN</v>
      </c>
      <c r="E16" s="390"/>
      <c r="F16" s="426">
        <v>27.55</v>
      </c>
      <c r="G16" s="427">
        <v>0</v>
      </c>
      <c r="H16" s="428">
        <v>0</v>
      </c>
      <c r="I16" s="428">
        <v>1.11</v>
      </c>
      <c r="J16" s="428">
        <v>0</v>
      </c>
      <c r="K16" s="428">
        <v>0</v>
      </c>
      <c r="L16" s="428">
        <f t="shared" si="1"/>
        <v>28.66</v>
      </c>
      <c r="P16" s="440"/>
      <c r="Q16" s="438"/>
      <c r="R16" s="438"/>
      <c r="S16" s="438"/>
      <c r="T16" s="438"/>
      <c r="U16" s="438"/>
      <c r="V16" s="438"/>
      <c r="W16" s="438"/>
      <c r="X16" s="438"/>
      <c r="Y16" s="438"/>
      <c r="Z16" s="438"/>
      <c r="AA16" s="438"/>
      <c r="AB16" s="438"/>
      <c r="AC16" s="438"/>
      <c r="AD16" s="438"/>
      <c r="AE16" s="438"/>
      <c r="AF16" s="438"/>
      <c r="AG16" s="438"/>
      <c r="AH16" s="438"/>
      <c r="AI16" s="438"/>
      <c r="AJ16" s="438"/>
      <c r="AK16" s="438"/>
    </row>
    <row r="17" spans="1:37" ht="12.75" outlineLevel="1">
      <c r="A17" s="388" t="s">
        <v>1415</v>
      </c>
      <c r="B17" s="389"/>
      <c r="C17" s="390" t="s">
        <v>1416</v>
      </c>
      <c r="D17" s="390" t="str">
        <f t="shared" si="0"/>
        <v>BERUTT MEM LOAN</v>
      </c>
      <c r="E17" s="390"/>
      <c r="F17" s="426">
        <v>0</v>
      </c>
      <c r="G17" s="427">
        <v>0</v>
      </c>
      <c r="H17" s="428">
        <v>0</v>
      </c>
      <c r="I17" s="428">
        <v>9.83</v>
      </c>
      <c r="J17" s="428">
        <v>0</v>
      </c>
      <c r="K17" s="428">
        <v>0</v>
      </c>
      <c r="L17" s="428">
        <f t="shared" si="1"/>
        <v>9.83</v>
      </c>
      <c r="P17" s="440"/>
      <c r="Q17" s="438"/>
      <c r="R17" s="438"/>
      <c r="S17" s="438"/>
      <c r="T17" s="438"/>
      <c r="U17" s="438"/>
      <c r="V17" s="438"/>
      <c r="W17" s="438"/>
      <c r="X17" s="438"/>
      <c r="Y17" s="438"/>
      <c r="Z17" s="438"/>
      <c r="AA17" s="438"/>
      <c r="AB17" s="438"/>
      <c r="AC17" s="438"/>
      <c r="AD17" s="438"/>
      <c r="AE17" s="438"/>
      <c r="AF17" s="438"/>
      <c r="AG17" s="438"/>
      <c r="AH17" s="438"/>
      <c r="AI17" s="438"/>
      <c r="AJ17" s="438"/>
      <c r="AK17" s="438"/>
    </row>
    <row r="18" spans="1:37" ht="12.75" outlineLevel="1">
      <c r="A18" s="388" t="s">
        <v>1417</v>
      </c>
      <c r="B18" s="389"/>
      <c r="C18" s="390" t="s">
        <v>1418</v>
      </c>
      <c r="D18" s="390" t="str">
        <f t="shared" si="0"/>
        <v>JACK BOBBITT LOAN FD</v>
      </c>
      <c r="E18" s="390"/>
      <c r="F18" s="426">
        <v>1751.15</v>
      </c>
      <c r="G18" s="427">
        <v>0</v>
      </c>
      <c r="H18" s="428">
        <v>0</v>
      </c>
      <c r="I18" s="428">
        <v>70.21</v>
      </c>
      <c r="J18" s="428">
        <v>0</v>
      </c>
      <c r="K18" s="428">
        <v>0</v>
      </c>
      <c r="L18" s="428">
        <f t="shared" si="1"/>
        <v>1821.3600000000001</v>
      </c>
      <c r="P18" s="440"/>
      <c r="Q18" s="438"/>
      <c r="R18" s="438"/>
      <c r="S18" s="438"/>
      <c r="T18" s="438"/>
      <c r="U18" s="438"/>
      <c r="V18" s="438"/>
      <c r="W18" s="438"/>
      <c r="X18" s="438"/>
      <c r="Y18" s="438"/>
      <c r="Z18" s="438"/>
      <c r="AA18" s="438"/>
      <c r="AB18" s="438"/>
      <c r="AC18" s="438"/>
      <c r="AD18" s="438"/>
      <c r="AE18" s="438"/>
      <c r="AF18" s="438"/>
      <c r="AG18" s="438"/>
      <c r="AH18" s="438"/>
      <c r="AI18" s="438"/>
      <c r="AJ18" s="438"/>
      <c r="AK18" s="438"/>
    </row>
    <row r="19" spans="1:37" ht="12.75" outlineLevel="1">
      <c r="A19" s="388" t="s">
        <v>1419</v>
      </c>
      <c r="B19" s="389"/>
      <c r="C19" s="390" t="s">
        <v>1420</v>
      </c>
      <c r="D19" s="390" t="str">
        <f t="shared" si="0"/>
        <v>BOYD MEM LOAN</v>
      </c>
      <c r="E19" s="390"/>
      <c r="F19" s="426">
        <v>0.72</v>
      </c>
      <c r="G19" s="427">
        <v>0</v>
      </c>
      <c r="H19" s="428">
        <v>0</v>
      </c>
      <c r="I19" s="428">
        <v>0.01</v>
      </c>
      <c r="J19" s="428">
        <v>0</v>
      </c>
      <c r="K19" s="428">
        <v>0</v>
      </c>
      <c r="L19" s="428">
        <f t="shared" si="1"/>
        <v>0.73</v>
      </c>
      <c r="P19" s="440"/>
      <c r="Q19" s="438"/>
      <c r="R19" s="438"/>
      <c r="S19" s="438"/>
      <c r="T19" s="438"/>
      <c r="U19" s="438"/>
      <c r="V19" s="438"/>
      <c r="W19" s="438"/>
      <c r="X19" s="438"/>
      <c r="Y19" s="438"/>
      <c r="Z19" s="438"/>
      <c r="AA19" s="438"/>
      <c r="AB19" s="438"/>
      <c r="AC19" s="438"/>
      <c r="AD19" s="438"/>
      <c r="AE19" s="438"/>
      <c r="AF19" s="438"/>
      <c r="AG19" s="438"/>
      <c r="AH19" s="438"/>
      <c r="AI19" s="438"/>
      <c r="AJ19" s="438"/>
      <c r="AK19" s="438"/>
    </row>
    <row r="20" spans="1:37" ht="12.75" outlineLevel="1">
      <c r="A20" s="388" t="s">
        <v>1421</v>
      </c>
      <c r="B20" s="389"/>
      <c r="C20" s="390" t="s">
        <v>1422</v>
      </c>
      <c r="D20" s="390" t="str">
        <f t="shared" si="0"/>
        <v>BOYD/WATTS LOAN</v>
      </c>
      <c r="E20" s="390"/>
      <c r="F20" s="426">
        <v>16778.81</v>
      </c>
      <c r="G20" s="427">
        <v>0</v>
      </c>
      <c r="H20" s="428">
        <v>12</v>
      </c>
      <c r="I20" s="428">
        <v>8818.28</v>
      </c>
      <c r="J20" s="428">
        <v>0</v>
      </c>
      <c r="K20" s="428">
        <v>-2988.15</v>
      </c>
      <c r="L20" s="428">
        <f t="shared" si="1"/>
        <v>22620.940000000002</v>
      </c>
      <c r="P20" s="440"/>
      <c r="Q20" s="438"/>
      <c r="R20" s="438"/>
      <c r="S20" s="438"/>
      <c r="T20" s="438"/>
      <c r="U20" s="438"/>
      <c r="V20" s="438"/>
      <c r="W20" s="438"/>
      <c r="X20" s="438"/>
      <c r="Y20" s="438"/>
      <c r="Z20" s="438"/>
      <c r="AA20" s="438"/>
      <c r="AB20" s="438"/>
      <c r="AC20" s="438"/>
      <c r="AD20" s="438"/>
      <c r="AE20" s="438"/>
      <c r="AF20" s="438"/>
      <c r="AG20" s="438"/>
      <c r="AH20" s="438"/>
      <c r="AI20" s="438"/>
      <c r="AJ20" s="438"/>
      <c r="AK20" s="438"/>
    </row>
    <row r="21" spans="1:37" ht="12.75" outlineLevel="1">
      <c r="A21" s="388" t="s">
        <v>1423</v>
      </c>
      <c r="B21" s="389"/>
      <c r="C21" s="390" t="s">
        <v>1424</v>
      </c>
      <c r="D21" s="390" t="str">
        <f t="shared" si="0"/>
        <v>HUGH AND FLO BRYANT</v>
      </c>
      <c r="E21" s="390"/>
      <c r="F21" s="426">
        <v>41952.48</v>
      </c>
      <c r="G21" s="427">
        <v>0</v>
      </c>
      <c r="H21" s="428">
        <v>902.3</v>
      </c>
      <c r="I21" s="428">
        <v>0</v>
      </c>
      <c r="J21" s="428">
        <v>-58354.78</v>
      </c>
      <c r="K21" s="428">
        <v>15500</v>
      </c>
      <c r="L21" s="428">
        <f t="shared" si="1"/>
        <v>116709.56</v>
      </c>
      <c r="P21" s="440"/>
      <c r="Q21" s="438"/>
      <c r="R21" s="438"/>
      <c r="S21" s="438"/>
      <c r="T21" s="438"/>
      <c r="U21" s="438"/>
      <c r="V21" s="438"/>
      <c r="W21" s="438"/>
      <c r="X21" s="438"/>
      <c r="Y21" s="438"/>
      <c r="Z21" s="438"/>
      <c r="AA21" s="438"/>
      <c r="AB21" s="438"/>
      <c r="AC21" s="438"/>
      <c r="AD21" s="438"/>
      <c r="AE21" s="438"/>
      <c r="AF21" s="438"/>
      <c r="AG21" s="438"/>
      <c r="AH21" s="438"/>
      <c r="AI21" s="438"/>
      <c r="AJ21" s="438"/>
      <c r="AK21" s="438"/>
    </row>
    <row r="22" spans="1:37" ht="12.75" outlineLevel="1">
      <c r="A22" s="388" t="s">
        <v>1425</v>
      </c>
      <c r="B22" s="389"/>
      <c r="C22" s="390" t="s">
        <v>1426</v>
      </c>
      <c r="D22" s="390" t="str">
        <f t="shared" si="0"/>
        <v>EBEN R CRUM LOAN</v>
      </c>
      <c r="E22" s="390"/>
      <c r="F22" s="426">
        <v>65308.97</v>
      </c>
      <c r="G22" s="427">
        <v>0</v>
      </c>
      <c r="H22" s="428">
        <v>1554.36</v>
      </c>
      <c r="I22" s="428">
        <v>166.37</v>
      </c>
      <c r="J22" s="428">
        <v>-8.52</v>
      </c>
      <c r="K22" s="428">
        <v>0</v>
      </c>
      <c r="L22" s="428">
        <f t="shared" si="1"/>
        <v>67038.22</v>
      </c>
      <c r="P22" s="440"/>
      <c r="Q22" s="438"/>
      <c r="R22" s="438"/>
      <c r="S22" s="438"/>
      <c r="T22" s="438"/>
      <c r="U22" s="438"/>
      <c r="V22" s="438"/>
      <c r="W22" s="438"/>
      <c r="X22" s="438"/>
      <c r="Y22" s="438"/>
      <c r="Z22" s="438"/>
      <c r="AA22" s="438"/>
      <c r="AB22" s="438"/>
      <c r="AC22" s="438"/>
      <c r="AD22" s="438"/>
      <c r="AE22" s="438"/>
      <c r="AF22" s="438"/>
      <c r="AG22" s="438"/>
      <c r="AH22" s="438"/>
      <c r="AI22" s="438"/>
      <c r="AJ22" s="438"/>
      <c r="AK22" s="438"/>
    </row>
    <row r="23" spans="1:37" ht="12.75" outlineLevel="1">
      <c r="A23" s="388" t="s">
        <v>1427</v>
      </c>
      <c r="B23" s="389"/>
      <c r="C23" s="390" t="s">
        <v>1428</v>
      </c>
      <c r="D23" s="390" t="str">
        <f t="shared" si="0"/>
        <v>PB &amp; JJ DOYLE LN FD</v>
      </c>
      <c r="E23" s="390"/>
      <c r="F23" s="426">
        <v>423365.84</v>
      </c>
      <c r="G23" s="427">
        <v>369.17</v>
      </c>
      <c r="H23" s="428">
        <v>9623.83</v>
      </c>
      <c r="I23" s="428">
        <v>1462.27</v>
      </c>
      <c r="J23" s="428">
        <v>-45.71</v>
      </c>
      <c r="K23" s="428">
        <v>0</v>
      </c>
      <c r="L23" s="428">
        <f t="shared" si="1"/>
        <v>434866.82000000007</v>
      </c>
      <c r="P23" s="440"/>
      <c r="Q23" s="438"/>
      <c r="R23" s="438"/>
      <c r="S23" s="438"/>
      <c r="T23" s="438"/>
      <c r="U23" s="438"/>
      <c r="V23" s="438"/>
      <c r="W23" s="438"/>
      <c r="X23" s="438"/>
      <c r="Y23" s="438"/>
      <c r="Z23" s="438"/>
      <c r="AA23" s="438"/>
      <c r="AB23" s="438"/>
      <c r="AC23" s="438"/>
      <c r="AD23" s="438"/>
      <c r="AE23" s="438"/>
      <c r="AF23" s="438"/>
      <c r="AG23" s="438"/>
      <c r="AH23" s="438"/>
      <c r="AI23" s="438"/>
      <c r="AJ23" s="438"/>
      <c r="AK23" s="438"/>
    </row>
    <row r="24" spans="1:37" ht="12.75" outlineLevel="1">
      <c r="A24" s="388" t="s">
        <v>1429</v>
      </c>
      <c r="B24" s="389"/>
      <c r="C24" s="390" t="s">
        <v>1430</v>
      </c>
      <c r="D24" s="390" t="str">
        <f t="shared" si="0"/>
        <v>ELECT ENG LOAN FD</v>
      </c>
      <c r="E24" s="390"/>
      <c r="F24" s="426">
        <v>2747.35</v>
      </c>
      <c r="G24" s="427">
        <v>0</v>
      </c>
      <c r="H24" s="428">
        <v>0</v>
      </c>
      <c r="I24" s="428">
        <v>110.17</v>
      </c>
      <c r="J24" s="428">
        <v>0</v>
      </c>
      <c r="K24" s="428">
        <v>0</v>
      </c>
      <c r="L24" s="428">
        <f t="shared" si="1"/>
        <v>2857.52</v>
      </c>
      <c r="P24" s="440"/>
      <c r="Q24" s="438"/>
      <c r="R24" s="438"/>
      <c r="S24" s="438"/>
      <c r="T24" s="438"/>
      <c r="U24" s="438"/>
      <c r="V24" s="438"/>
      <c r="W24" s="438"/>
      <c r="X24" s="438"/>
      <c r="Y24" s="438"/>
      <c r="Z24" s="438"/>
      <c r="AA24" s="438"/>
      <c r="AB24" s="438"/>
      <c r="AC24" s="438"/>
      <c r="AD24" s="438"/>
      <c r="AE24" s="438"/>
      <c r="AF24" s="438"/>
      <c r="AG24" s="438"/>
      <c r="AH24" s="438"/>
      <c r="AI24" s="438"/>
      <c r="AJ24" s="438"/>
      <c r="AK24" s="438"/>
    </row>
    <row r="25" spans="1:37" ht="12.75" outlineLevel="1">
      <c r="A25" s="388" t="s">
        <v>1431</v>
      </c>
      <c r="B25" s="389"/>
      <c r="C25" s="390" t="s">
        <v>1432</v>
      </c>
      <c r="D25" s="390" t="str">
        <f t="shared" si="0"/>
        <v>H Q FULLER SCH-LN FD</v>
      </c>
      <c r="E25" s="390"/>
      <c r="F25" s="426">
        <v>10790.54</v>
      </c>
      <c r="G25" s="427">
        <v>0</v>
      </c>
      <c r="H25" s="428">
        <v>0</v>
      </c>
      <c r="I25" s="428">
        <v>1103.87</v>
      </c>
      <c r="J25" s="428">
        <v>0</v>
      </c>
      <c r="K25" s="428">
        <v>0</v>
      </c>
      <c r="L25" s="428">
        <f t="shared" si="1"/>
        <v>11894.41</v>
      </c>
      <c r="P25" s="440"/>
      <c r="Q25" s="438"/>
      <c r="R25" s="438"/>
      <c r="S25" s="438"/>
      <c r="T25" s="438"/>
      <c r="U25" s="438"/>
      <c r="V25" s="438"/>
      <c r="W25" s="438"/>
      <c r="X25" s="438"/>
      <c r="Y25" s="438"/>
      <c r="Z25" s="438"/>
      <c r="AA25" s="438"/>
      <c r="AB25" s="438"/>
      <c r="AC25" s="438"/>
      <c r="AD25" s="438"/>
      <c r="AE25" s="438"/>
      <c r="AF25" s="438"/>
      <c r="AG25" s="438"/>
      <c r="AH25" s="438"/>
      <c r="AI25" s="438"/>
      <c r="AJ25" s="438"/>
      <c r="AK25" s="438"/>
    </row>
    <row r="26" spans="1:37" ht="12.75" outlineLevel="1">
      <c r="A26" s="388" t="s">
        <v>1433</v>
      </c>
      <c r="B26" s="389"/>
      <c r="C26" s="390" t="s">
        <v>1434</v>
      </c>
      <c r="D26" s="390" t="str">
        <f t="shared" si="0"/>
        <v>HARTVIGSEN ESTATE FD</v>
      </c>
      <c r="E26" s="390"/>
      <c r="F26" s="426">
        <v>19858.7</v>
      </c>
      <c r="G26" s="427">
        <v>0</v>
      </c>
      <c r="H26" s="428">
        <v>95.83</v>
      </c>
      <c r="I26" s="428">
        <v>706.89</v>
      </c>
      <c r="J26" s="428">
        <v>-34661.42</v>
      </c>
      <c r="K26" s="428">
        <v>14000</v>
      </c>
      <c r="L26" s="428">
        <f t="shared" si="1"/>
        <v>69322.84</v>
      </c>
      <c r="P26" s="440"/>
      <c r="Q26" s="438"/>
      <c r="R26" s="438"/>
      <c r="S26" s="438"/>
      <c r="T26" s="438"/>
      <c r="U26" s="438"/>
      <c r="V26" s="438"/>
      <c r="W26" s="438"/>
      <c r="X26" s="438"/>
      <c r="Y26" s="438"/>
      <c r="Z26" s="438"/>
      <c r="AA26" s="438"/>
      <c r="AB26" s="438"/>
      <c r="AC26" s="438"/>
      <c r="AD26" s="438"/>
      <c r="AE26" s="438"/>
      <c r="AF26" s="438"/>
      <c r="AG26" s="438"/>
      <c r="AH26" s="438"/>
      <c r="AI26" s="438"/>
      <c r="AJ26" s="438"/>
      <c r="AK26" s="438"/>
    </row>
    <row r="27" spans="1:37" ht="12.75" outlineLevel="1">
      <c r="A27" s="388" t="s">
        <v>1435</v>
      </c>
      <c r="B27" s="389"/>
      <c r="C27" s="390" t="s">
        <v>1436</v>
      </c>
      <c r="D27" s="390" t="str">
        <f t="shared" si="0"/>
        <v>GOLD LOAN FUND</v>
      </c>
      <c r="E27" s="390"/>
      <c r="F27" s="426">
        <v>4490744.02</v>
      </c>
      <c r="G27" s="427">
        <v>0</v>
      </c>
      <c r="H27" s="428">
        <v>50640.76</v>
      </c>
      <c r="I27" s="428">
        <v>16522.78</v>
      </c>
      <c r="J27" s="428">
        <v>195.6</v>
      </c>
      <c r="K27" s="428">
        <v>0</v>
      </c>
      <c r="L27" s="428">
        <f t="shared" si="1"/>
        <v>4557711.96</v>
      </c>
      <c r="P27" s="440"/>
      <c r="Q27" s="438"/>
      <c r="R27" s="438"/>
      <c r="S27" s="438"/>
      <c r="T27" s="438"/>
      <c r="U27" s="438"/>
      <c r="V27" s="438"/>
      <c r="W27" s="438"/>
      <c r="X27" s="438"/>
      <c r="Y27" s="438"/>
      <c r="Z27" s="438"/>
      <c r="AA27" s="438"/>
      <c r="AB27" s="438"/>
      <c r="AC27" s="438"/>
      <c r="AD27" s="438"/>
      <c r="AE27" s="438"/>
      <c r="AF27" s="438"/>
      <c r="AG27" s="438"/>
      <c r="AH27" s="438"/>
      <c r="AI27" s="438"/>
      <c r="AJ27" s="438"/>
      <c r="AK27" s="438"/>
    </row>
    <row r="28" spans="1:37" ht="12.75" outlineLevel="1">
      <c r="A28" s="388" t="s">
        <v>1437</v>
      </c>
      <c r="B28" s="389"/>
      <c r="C28" s="390" t="s">
        <v>1438</v>
      </c>
      <c r="D28" s="390" t="str">
        <f t="shared" si="0"/>
        <v>JOHN P HARMON LOAN</v>
      </c>
      <c r="E28" s="390"/>
      <c r="F28" s="426">
        <v>30528.65</v>
      </c>
      <c r="G28" s="427">
        <v>19.82</v>
      </c>
      <c r="H28" s="428">
        <v>413.06</v>
      </c>
      <c r="I28" s="428">
        <f>-71.08-9.15</f>
        <v>-80.23</v>
      </c>
      <c r="J28" s="428">
        <v>0</v>
      </c>
      <c r="K28" s="428">
        <v>1882.91</v>
      </c>
      <c r="L28" s="428">
        <f t="shared" si="1"/>
        <v>32764.210000000003</v>
      </c>
      <c r="P28" s="440"/>
      <c r="Q28" s="438"/>
      <c r="R28" s="438"/>
      <c r="S28" s="438"/>
      <c r="T28" s="438"/>
      <c r="U28" s="438"/>
      <c r="V28" s="438"/>
      <c r="W28" s="438"/>
      <c r="X28" s="438"/>
      <c r="Y28" s="438"/>
      <c r="Z28" s="438"/>
      <c r="AA28" s="438"/>
      <c r="AB28" s="438"/>
      <c r="AC28" s="438"/>
      <c r="AD28" s="438"/>
      <c r="AE28" s="438"/>
      <c r="AF28" s="438"/>
      <c r="AG28" s="438"/>
      <c r="AH28" s="438"/>
      <c r="AI28" s="438"/>
      <c r="AJ28" s="438"/>
      <c r="AK28" s="438"/>
    </row>
    <row r="29" spans="1:37" ht="12.75" outlineLevel="1">
      <c r="A29" s="388" t="s">
        <v>1439</v>
      </c>
      <c r="B29" s="389"/>
      <c r="C29" s="390" t="s">
        <v>1440</v>
      </c>
      <c r="D29" s="390" t="str">
        <f t="shared" si="0"/>
        <v>HASSELMANN LOAN FUND</v>
      </c>
      <c r="E29" s="390"/>
      <c r="F29" s="426">
        <v>24292.59</v>
      </c>
      <c r="G29" s="427">
        <v>0</v>
      </c>
      <c r="H29" s="428">
        <v>125.09</v>
      </c>
      <c r="I29" s="428">
        <v>383.81</v>
      </c>
      <c r="J29" s="428">
        <v>0</v>
      </c>
      <c r="K29" s="428">
        <v>-1202.64</v>
      </c>
      <c r="L29" s="428">
        <f t="shared" si="1"/>
        <v>23598.850000000002</v>
      </c>
      <c r="P29" s="440"/>
      <c r="Q29" s="438"/>
      <c r="R29" s="438"/>
      <c r="S29" s="438"/>
      <c r="T29" s="438"/>
      <c r="U29" s="438"/>
      <c r="V29" s="438"/>
      <c r="W29" s="438"/>
      <c r="X29" s="438"/>
      <c r="Y29" s="438"/>
      <c r="Z29" s="438"/>
      <c r="AA29" s="438"/>
      <c r="AB29" s="438"/>
      <c r="AC29" s="438"/>
      <c r="AD29" s="438"/>
      <c r="AE29" s="438"/>
      <c r="AF29" s="438"/>
      <c r="AG29" s="438"/>
      <c r="AH29" s="438"/>
      <c r="AI29" s="438"/>
      <c r="AJ29" s="438"/>
      <c r="AK29" s="438"/>
    </row>
    <row r="30" spans="1:37" ht="12.75" outlineLevel="1">
      <c r="A30" s="388" t="s">
        <v>1441</v>
      </c>
      <c r="B30" s="389"/>
      <c r="C30" s="390" t="s">
        <v>1442</v>
      </c>
      <c r="D30" s="390" t="str">
        <f t="shared" si="0"/>
        <v>JACKLING LOAN FUND</v>
      </c>
      <c r="E30" s="390"/>
      <c r="F30" s="426">
        <v>117017.64</v>
      </c>
      <c r="G30" s="427">
        <v>0</v>
      </c>
      <c r="H30" s="428">
        <v>4947.41</v>
      </c>
      <c r="I30" s="428">
        <v>-610.26</v>
      </c>
      <c r="J30" s="428">
        <v>-0.09</v>
      </c>
      <c r="K30" s="428">
        <v>-7106.66</v>
      </c>
      <c r="L30" s="428">
        <f t="shared" si="1"/>
        <v>114248.22</v>
      </c>
      <c r="P30" s="440"/>
      <c r="Q30" s="438"/>
      <c r="R30" s="438"/>
      <c r="S30" s="438"/>
      <c r="T30" s="438"/>
      <c r="U30" s="438"/>
      <c r="V30" s="438"/>
      <c r="W30" s="438"/>
      <c r="X30" s="438"/>
      <c r="Y30" s="438"/>
      <c r="Z30" s="438"/>
      <c r="AA30" s="438"/>
      <c r="AB30" s="438"/>
      <c r="AC30" s="438"/>
      <c r="AD30" s="438"/>
      <c r="AE30" s="438"/>
      <c r="AF30" s="438"/>
      <c r="AG30" s="438"/>
      <c r="AH30" s="438"/>
      <c r="AI30" s="438"/>
      <c r="AJ30" s="438"/>
      <c r="AK30" s="438"/>
    </row>
    <row r="31" spans="1:37" ht="12.75" outlineLevel="1">
      <c r="A31" s="388" t="s">
        <v>1443</v>
      </c>
      <c r="B31" s="389"/>
      <c r="C31" s="390" t="s">
        <v>1444</v>
      </c>
      <c r="D31" s="390" t="str">
        <f t="shared" si="0"/>
        <v>MCBRIDE LOAN/SCHP</v>
      </c>
      <c r="E31" s="390"/>
      <c r="F31" s="426">
        <v>326634.2</v>
      </c>
      <c r="G31" s="427">
        <v>0</v>
      </c>
      <c r="H31" s="428">
        <v>3787.33</v>
      </c>
      <c r="I31" s="428">
        <v>122773.64</v>
      </c>
      <c r="J31" s="428">
        <v>0</v>
      </c>
      <c r="K31" s="428">
        <v>-101984.3</v>
      </c>
      <c r="L31" s="428">
        <f t="shared" si="1"/>
        <v>351210.87000000005</v>
      </c>
      <c r="P31" s="440"/>
      <c r="Q31" s="438"/>
      <c r="R31" s="438"/>
      <c r="S31" s="438"/>
      <c r="T31" s="438"/>
      <c r="U31" s="438"/>
      <c r="V31" s="438"/>
      <c r="W31" s="438"/>
      <c r="X31" s="438"/>
      <c r="Y31" s="438"/>
      <c r="Z31" s="438"/>
      <c r="AA31" s="438"/>
      <c r="AB31" s="438"/>
      <c r="AC31" s="438"/>
      <c r="AD31" s="438"/>
      <c r="AE31" s="438"/>
      <c r="AF31" s="438"/>
      <c r="AG31" s="438"/>
      <c r="AH31" s="438"/>
      <c r="AI31" s="438"/>
      <c r="AJ31" s="438"/>
      <c r="AK31" s="438"/>
    </row>
    <row r="32" spans="1:37" ht="12.75" outlineLevel="1">
      <c r="A32" s="388" t="s">
        <v>1445</v>
      </c>
      <c r="B32" s="389"/>
      <c r="C32" s="390" t="s">
        <v>1446</v>
      </c>
      <c r="D32" s="390" t="str">
        <f t="shared" si="0"/>
        <v>"M" CLUB LOAN FUND</v>
      </c>
      <c r="E32" s="390"/>
      <c r="F32" s="426">
        <v>2021.47</v>
      </c>
      <c r="G32" s="427">
        <v>0</v>
      </c>
      <c r="H32" s="428">
        <v>0</v>
      </c>
      <c r="I32" s="428">
        <v>81.06</v>
      </c>
      <c r="J32" s="428">
        <v>0</v>
      </c>
      <c r="K32" s="428">
        <v>0</v>
      </c>
      <c r="L32" s="428">
        <f t="shared" si="1"/>
        <v>2102.53</v>
      </c>
      <c r="P32" s="440"/>
      <c r="Q32" s="438"/>
      <c r="R32" s="438"/>
      <c r="S32" s="438"/>
      <c r="T32" s="438"/>
      <c r="U32" s="438"/>
      <c r="V32" s="438"/>
      <c r="W32" s="438"/>
      <c r="X32" s="438"/>
      <c r="Y32" s="438"/>
      <c r="Z32" s="438"/>
      <c r="AA32" s="438"/>
      <c r="AB32" s="438"/>
      <c r="AC32" s="438"/>
      <c r="AD32" s="438"/>
      <c r="AE32" s="438"/>
      <c r="AF32" s="438"/>
      <c r="AG32" s="438"/>
      <c r="AH32" s="438"/>
      <c r="AI32" s="438"/>
      <c r="AJ32" s="438"/>
      <c r="AK32" s="438"/>
    </row>
    <row r="33" spans="1:37" ht="12.75" outlineLevel="1">
      <c r="A33" s="388" t="s">
        <v>1447</v>
      </c>
      <c r="B33" s="389"/>
      <c r="C33" s="390" t="s">
        <v>1448</v>
      </c>
      <c r="D33" s="390" t="str">
        <f t="shared" si="0"/>
        <v>STONE SCHP/LOAN</v>
      </c>
      <c r="E33" s="390"/>
      <c r="F33" s="426">
        <v>47027.11</v>
      </c>
      <c r="G33" s="427">
        <v>0</v>
      </c>
      <c r="H33" s="428">
        <v>166.48</v>
      </c>
      <c r="I33" s="428">
        <v>20742.57</v>
      </c>
      <c r="J33" s="428">
        <v>12493.37</v>
      </c>
      <c r="K33" s="428">
        <v>-8383.38</v>
      </c>
      <c r="L33" s="428">
        <f t="shared" si="1"/>
        <v>47059.41</v>
      </c>
      <c r="P33" s="440"/>
      <c r="Q33" s="438"/>
      <c r="R33" s="438"/>
      <c r="S33" s="438"/>
      <c r="T33" s="438"/>
      <c r="U33" s="438"/>
      <c r="V33" s="438"/>
      <c r="W33" s="438"/>
      <c r="X33" s="438"/>
      <c r="Y33" s="438"/>
      <c r="Z33" s="438"/>
      <c r="AA33" s="438"/>
      <c r="AB33" s="438"/>
      <c r="AC33" s="438"/>
      <c r="AD33" s="438"/>
      <c r="AE33" s="438"/>
      <c r="AF33" s="438"/>
      <c r="AG33" s="438"/>
      <c r="AH33" s="438"/>
      <c r="AI33" s="438"/>
      <c r="AJ33" s="438"/>
      <c r="AK33" s="438"/>
    </row>
    <row r="34" spans="1:37" ht="12.75" outlineLevel="1">
      <c r="A34" s="388" t="s">
        <v>1449</v>
      </c>
      <c r="B34" s="389"/>
      <c r="C34" s="390" t="s">
        <v>1450</v>
      </c>
      <c r="D34" s="390" t="str">
        <f t="shared" si="0"/>
        <v>H L PRANGE LOAN</v>
      </c>
      <c r="E34" s="390"/>
      <c r="F34" s="426">
        <v>26929.84</v>
      </c>
      <c r="G34" s="427">
        <v>1000</v>
      </c>
      <c r="H34" s="428">
        <v>140.81</v>
      </c>
      <c r="I34" s="428">
        <v>-25.55</v>
      </c>
      <c r="J34" s="428">
        <v>0</v>
      </c>
      <c r="K34" s="428">
        <v>-1655.8</v>
      </c>
      <c r="L34" s="428">
        <f t="shared" si="1"/>
        <v>26389.300000000003</v>
      </c>
      <c r="P34" s="440"/>
      <c r="Q34" s="438"/>
      <c r="R34" s="438"/>
      <c r="S34" s="438"/>
      <c r="T34" s="438"/>
      <c r="U34" s="438"/>
      <c r="V34" s="438"/>
      <c r="W34" s="438"/>
      <c r="X34" s="438"/>
      <c r="Y34" s="438"/>
      <c r="Z34" s="438"/>
      <c r="AA34" s="438"/>
      <c r="AB34" s="438"/>
      <c r="AC34" s="438"/>
      <c r="AD34" s="438"/>
      <c r="AE34" s="438"/>
      <c r="AF34" s="438"/>
      <c r="AG34" s="438"/>
      <c r="AH34" s="438"/>
      <c r="AI34" s="438"/>
      <c r="AJ34" s="438"/>
      <c r="AK34" s="438"/>
    </row>
    <row r="35" spans="1:37" ht="12.75" outlineLevel="1">
      <c r="A35" s="388" t="s">
        <v>1451</v>
      </c>
      <c r="B35" s="389"/>
      <c r="C35" s="390" t="s">
        <v>1452</v>
      </c>
      <c r="D35" s="390" t="str">
        <f t="shared" si="0"/>
        <v>RHOADES 32 LOAN FD</v>
      </c>
      <c r="E35" s="390"/>
      <c r="F35" s="426">
        <v>57721.37</v>
      </c>
      <c r="G35" s="427">
        <v>0</v>
      </c>
      <c r="H35" s="428">
        <v>712.44</v>
      </c>
      <c r="I35" s="428">
        <v>463.37</v>
      </c>
      <c r="J35" s="428">
        <v>0</v>
      </c>
      <c r="K35" s="428">
        <v>0</v>
      </c>
      <c r="L35" s="428">
        <f t="shared" si="1"/>
        <v>58897.18000000001</v>
      </c>
      <c r="P35" s="440"/>
      <c r="Q35" s="438"/>
      <c r="R35" s="438"/>
      <c r="S35" s="438"/>
      <c r="T35" s="438"/>
      <c r="U35" s="438"/>
      <c r="V35" s="438"/>
      <c r="W35" s="438"/>
      <c r="X35" s="438"/>
      <c r="Y35" s="438"/>
      <c r="Z35" s="438"/>
      <c r="AA35" s="438"/>
      <c r="AB35" s="438"/>
      <c r="AC35" s="438"/>
      <c r="AD35" s="438"/>
      <c r="AE35" s="438"/>
      <c r="AF35" s="438"/>
      <c r="AG35" s="438"/>
      <c r="AH35" s="438"/>
      <c r="AI35" s="438"/>
      <c r="AJ35" s="438"/>
      <c r="AK35" s="438"/>
    </row>
    <row r="36" spans="1:37" ht="12.75" outlineLevel="1">
      <c r="A36" s="388" t="s">
        <v>1453</v>
      </c>
      <c r="B36" s="389"/>
      <c r="C36" s="390" t="s">
        <v>1454</v>
      </c>
      <c r="D36" s="390" t="str">
        <f t="shared" si="0"/>
        <v>ROLLA ROTARY CLUB LN</v>
      </c>
      <c r="E36" s="390"/>
      <c r="F36" s="426">
        <v>5531.66</v>
      </c>
      <c r="G36" s="427">
        <v>0</v>
      </c>
      <c r="H36" s="428">
        <v>175</v>
      </c>
      <c r="I36" s="428">
        <v>82.65</v>
      </c>
      <c r="J36" s="428">
        <v>0</v>
      </c>
      <c r="K36" s="428">
        <v>0</v>
      </c>
      <c r="L36" s="428">
        <f t="shared" si="1"/>
        <v>5789.3099999999995</v>
      </c>
      <c r="P36" s="440"/>
      <c r="Q36" s="438"/>
      <c r="R36" s="438"/>
      <c r="S36" s="438"/>
      <c r="T36" s="438"/>
      <c r="U36" s="438"/>
      <c r="V36" s="438"/>
      <c r="W36" s="438"/>
      <c r="X36" s="438"/>
      <c r="Y36" s="438"/>
      <c r="Z36" s="438"/>
      <c r="AA36" s="438"/>
      <c r="AB36" s="438"/>
      <c r="AC36" s="438"/>
      <c r="AD36" s="438"/>
      <c r="AE36" s="438"/>
      <c r="AF36" s="438"/>
      <c r="AG36" s="438"/>
      <c r="AH36" s="438"/>
      <c r="AI36" s="438"/>
      <c r="AJ36" s="438"/>
      <c r="AK36" s="438"/>
    </row>
    <row r="37" spans="1:37" ht="12.75" outlineLevel="1">
      <c r="A37" s="388" t="s">
        <v>1455</v>
      </c>
      <c r="B37" s="389"/>
      <c r="C37" s="390" t="s">
        <v>1456</v>
      </c>
      <c r="D37" s="390" t="str">
        <f t="shared" si="0"/>
        <v>D R SCHOOLER MEM LN</v>
      </c>
      <c r="E37" s="390"/>
      <c r="F37" s="426">
        <v>752.95</v>
      </c>
      <c r="G37" s="427">
        <v>0</v>
      </c>
      <c r="H37" s="428">
        <v>0</v>
      </c>
      <c r="I37" s="428">
        <v>30.22</v>
      </c>
      <c r="J37" s="428">
        <v>0</v>
      </c>
      <c r="K37" s="428">
        <v>0</v>
      </c>
      <c r="L37" s="428">
        <f t="shared" si="1"/>
        <v>783.1700000000001</v>
      </c>
      <c r="P37" s="440"/>
      <c r="Q37" s="438"/>
      <c r="R37" s="438"/>
      <c r="S37" s="438"/>
      <c r="T37" s="438"/>
      <c r="U37" s="438"/>
      <c r="V37" s="438"/>
      <c r="W37" s="438"/>
      <c r="X37" s="438"/>
      <c r="Y37" s="438"/>
      <c r="Z37" s="438"/>
      <c r="AA37" s="438"/>
      <c r="AB37" s="438"/>
      <c r="AC37" s="438"/>
      <c r="AD37" s="438"/>
      <c r="AE37" s="438"/>
      <c r="AF37" s="438"/>
      <c r="AG37" s="438"/>
      <c r="AH37" s="438"/>
      <c r="AI37" s="438"/>
      <c r="AJ37" s="438"/>
      <c r="AK37" s="438"/>
    </row>
    <row r="38" spans="1:37" ht="12.75" outlineLevel="1">
      <c r="A38" s="388" t="s">
        <v>1457</v>
      </c>
      <c r="B38" s="389"/>
      <c r="C38" s="390" t="s">
        <v>1458</v>
      </c>
      <c r="D38" s="390" t="str">
        <f t="shared" si="0"/>
        <v>W T SCHRENK LOAN</v>
      </c>
      <c r="E38" s="390"/>
      <c r="F38" s="426">
        <v>112744.68</v>
      </c>
      <c r="G38" s="427">
        <v>100</v>
      </c>
      <c r="H38" s="428">
        <v>762.83</v>
      </c>
      <c r="I38" s="428">
        <v>1793.78</v>
      </c>
      <c r="J38" s="428">
        <v>8.48</v>
      </c>
      <c r="K38" s="428">
        <v>0</v>
      </c>
      <c r="L38" s="428">
        <f t="shared" si="1"/>
        <v>115392.81</v>
      </c>
      <c r="P38" s="440"/>
      <c r="Q38" s="438"/>
      <c r="R38" s="438"/>
      <c r="S38" s="438"/>
      <c r="T38" s="438"/>
      <c r="U38" s="438"/>
      <c r="V38" s="438"/>
      <c r="W38" s="438"/>
      <c r="X38" s="438"/>
      <c r="Y38" s="438"/>
      <c r="Z38" s="438"/>
      <c r="AA38" s="438"/>
      <c r="AB38" s="438"/>
      <c r="AC38" s="438"/>
      <c r="AD38" s="438"/>
      <c r="AE38" s="438"/>
      <c r="AF38" s="438"/>
      <c r="AG38" s="438"/>
      <c r="AH38" s="438"/>
      <c r="AI38" s="438"/>
      <c r="AJ38" s="438"/>
      <c r="AK38" s="438"/>
    </row>
    <row r="39" spans="1:37" ht="12.75" outlineLevel="1">
      <c r="A39" s="388" t="s">
        <v>1459</v>
      </c>
      <c r="B39" s="389"/>
      <c r="C39" s="390" t="s">
        <v>1460</v>
      </c>
      <c r="D39" s="390" t="str">
        <f t="shared" si="0"/>
        <v>O M SCOTT LOAN</v>
      </c>
      <c r="E39" s="390"/>
      <c r="F39" s="426">
        <v>4245.85</v>
      </c>
      <c r="G39" s="427">
        <v>0</v>
      </c>
      <c r="H39" s="428">
        <v>273.84</v>
      </c>
      <c r="I39" s="428">
        <v>81.95</v>
      </c>
      <c r="J39" s="428">
        <v>-4601.64</v>
      </c>
      <c r="K39" s="428">
        <v>0</v>
      </c>
      <c r="L39" s="428">
        <f t="shared" si="1"/>
        <v>9203.28</v>
      </c>
      <c r="P39" s="440"/>
      <c r="Q39" s="438"/>
      <c r="R39" s="438"/>
      <c r="S39" s="438"/>
      <c r="T39" s="438"/>
      <c r="U39" s="438"/>
      <c r="V39" s="438"/>
      <c r="W39" s="438"/>
      <c r="X39" s="438"/>
      <c r="Y39" s="438"/>
      <c r="Z39" s="438"/>
      <c r="AA39" s="438"/>
      <c r="AB39" s="438"/>
      <c r="AC39" s="438"/>
      <c r="AD39" s="438"/>
      <c r="AE39" s="438"/>
      <c r="AF39" s="438"/>
      <c r="AG39" s="438"/>
      <c r="AH39" s="438"/>
      <c r="AI39" s="438"/>
      <c r="AJ39" s="438"/>
      <c r="AK39" s="438"/>
    </row>
    <row r="40" spans="1:37" ht="12.75" outlineLevel="1">
      <c r="A40" s="388" t="s">
        <v>1461</v>
      </c>
      <c r="B40" s="389"/>
      <c r="C40" s="390" t="s">
        <v>1462</v>
      </c>
      <c r="D40" s="390" t="str">
        <f t="shared" si="0"/>
        <v>JOHN R STUBBINS LOAN</v>
      </c>
      <c r="E40" s="390"/>
      <c r="F40" s="426">
        <v>77644.03</v>
      </c>
      <c r="G40" s="427">
        <v>0</v>
      </c>
      <c r="H40" s="428">
        <v>1342.62</v>
      </c>
      <c r="I40" s="428">
        <v>55.64</v>
      </c>
      <c r="J40" s="428">
        <v>0</v>
      </c>
      <c r="K40" s="428">
        <v>0</v>
      </c>
      <c r="L40" s="428">
        <f t="shared" si="1"/>
        <v>79042.29</v>
      </c>
      <c r="P40" s="440"/>
      <c r="Q40" s="438"/>
      <c r="R40" s="438"/>
      <c r="S40" s="438"/>
      <c r="T40" s="438"/>
      <c r="U40" s="438"/>
      <c r="V40" s="438"/>
      <c r="W40" s="438"/>
      <c r="X40" s="438"/>
      <c r="Y40" s="438"/>
      <c r="Z40" s="438"/>
      <c r="AA40" s="438"/>
      <c r="AB40" s="438"/>
      <c r="AC40" s="438"/>
      <c r="AD40" s="438"/>
      <c r="AE40" s="438"/>
      <c r="AF40" s="438"/>
      <c r="AG40" s="438"/>
      <c r="AH40" s="438"/>
      <c r="AI40" s="438"/>
      <c r="AJ40" s="438"/>
      <c r="AK40" s="438"/>
    </row>
    <row r="41" spans="1:37" ht="12.75" outlineLevel="1">
      <c r="A41" s="388" t="s">
        <v>1463</v>
      </c>
      <c r="B41" s="389"/>
      <c r="C41" s="390" t="s">
        <v>1464</v>
      </c>
      <c r="D41" s="390" t="str">
        <f t="shared" si="0"/>
        <v>TRAGITT MEM LOAN</v>
      </c>
      <c r="E41" s="390"/>
      <c r="F41" s="426">
        <v>8268.15</v>
      </c>
      <c r="G41" s="427">
        <v>0</v>
      </c>
      <c r="H41" s="428">
        <v>216.09</v>
      </c>
      <c r="I41" s="428">
        <v>64.75</v>
      </c>
      <c r="J41" s="428">
        <v>0</v>
      </c>
      <c r="K41" s="428">
        <v>0</v>
      </c>
      <c r="L41" s="428">
        <f t="shared" si="1"/>
        <v>8548.99</v>
      </c>
      <c r="P41" s="440"/>
      <c r="Q41" s="438"/>
      <c r="R41" s="438"/>
      <c r="S41" s="438"/>
      <c r="T41" s="438"/>
      <c r="U41" s="438"/>
      <c r="V41" s="438"/>
      <c r="W41" s="438"/>
      <c r="X41" s="438"/>
      <c r="Y41" s="438"/>
      <c r="Z41" s="438"/>
      <c r="AA41" s="438"/>
      <c r="AB41" s="438"/>
      <c r="AC41" s="438"/>
      <c r="AD41" s="438"/>
      <c r="AE41" s="438"/>
      <c r="AF41" s="438"/>
      <c r="AG41" s="438"/>
      <c r="AH41" s="438"/>
      <c r="AI41" s="438"/>
      <c r="AJ41" s="438"/>
      <c r="AK41" s="438"/>
    </row>
    <row r="42" spans="1:37" ht="12.75" outlineLevel="1">
      <c r="A42" s="388" t="s">
        <v>1465</v>
      </c>
      <c r="B42" s="389"/>
      <c r="C42" s="390" t="s">
        <v>1466</v>
      </c>
      <c r="D42" s="390" t="str">
        <f t="shared" si="0"/>
        <v>F E TOWNSEND LOAN</v>
      </c>
      <c r="E42" s="390"/>
      <c r="F42" s="426">
        <v>22632.69</v>
      </c>
      <c r="G42" s="427">
        <v>0</v>
      </c>
      <c r="H42" s="428">
        <v>108.17</v>
      </c>
      <c r="I42" s="428">
        <v>68.26</v>
      </c>
      <c r="J42" s="428">
        <v>0</v>
      </c>
      <c r="K42" s="428">
        <v>0</v>
      </c>
      <c r="L42" s="428">
        <f t="shared" si="1"/>
        <v>22809.119999999995</v>
      </c>
      <c r="P42" s="440"/>
      <c r="Q42" s="438"/>
      <c r="R42" s="438"/>
      <c r="S42" s="438"/>
      <c r="T42" s="438"/>
      <c r="U42" s="438"/>
      <c r="V42" s="438"/>
      <c r="W42" s="438"/>
      <c r="X42" s="438"/>
      <c r="Y42" s="438"/>
      <c r="Z42" s="438"/>
      <c r="AA42" s="438"/>
      <c r="AB42" s="438"/>
      <c r="AC42" s="438"/>
      <c r="AD42" s="438"/>
      <c r="AE42" s="438"/>
      <c r="AF42" s="438"/>
      <c r="AG42" s="438"/>
      <c r="AH42" s="438"/>
      <c r="AI42" s="438"/>
      <c r="AJ42" s="438"/>
      <c r="AK42" s="438"/>
    </row>
    <row r="43" spans="1:37" ht="12.75" outlineLevel="1">
      <c r="A43" s="388" t="s">
        <v>1467</v>
      </c>
      <c r="B43" s="389"/>
      <c r="C43" s="390" t="s">
        <v>1468</v>
      </c>
      <c r="D43" s="390" t="str">
        <f t="shared" si="0"/>
        <v>UNITED STUDENT AID</v>
      </c>
      <c r="E43" s="390"/>
      <c r="F43" s="426">
        <v>3000</v>
      </c>
      <c r="G43" s="427">
        <v>0</v>
      </c>
      <c r="H43" s="428">
        <v>0</v>
      </c>
      <c r="I43" s="428">
        <v>0</v>
      </c>
      <c r="J43" s="428">
        <v>0</v>
      </c>
      <c r="K43" s="428">
        <v>0</v>
      </c>
      <c r="L43" s="428">
        <f t="shared" si="1"/>
        <v>3000</v>
      </c>
      <c r="P43" s="440"/>
      <c r="Q43" s="438"/>
      <c r="R43" s="438"/>
      <c r="S43" s="438"/>
      <c r="T43" s="438"/>
      <c r="U43" s="438"/>
      <c r="V43" s="438"/>
      <c r="W43" s="438"/>
      <c r="X43" s="438"/>
      <c r="Y43" s="438"/>
      <c r="Z43" s="438"/>
      <c r="AA43" s="438"/>
      <c r="AB43" s="438"/>
      <c r="AC43" s="438"/>
      <c r="AD43" s="438"/>
      <c r="AE43" s="438"/>
      <c r="AF43" s="438"/>
      <c r="AG43" s="438"/>
      <c r="AH43" s="438"/>
      <c r="AI43" s="438"/>
      <c r="AJ43" s="438"/>
      <c r="AK43" s="438"/>
    </row>
    <row r="44" spans="1:37" ht="12.75" outlineLevel="1">
      <c r="A44" s="388" t="s">
        <v>1469</v>
      </c>
      <c r="B44" s="389"/>
      <c r="C44" s="390" t="s">
        <v>1470</v>
      </c>
      <c r="D44" s="390" t="str">
        <f t="shared" si="0"/>
        <v>E W WAGGONER LOAN</v>
      </c>
      <c r="E44" s="390"/>
      <c r="F44" s="426">
        <v>1489.1</v>
      </c>
      <c r="G44" s="427">
        <v>0</v>
      </c>
      <c r="H44" s="428">
        <v>0</v>
      </c>
      <c r="I44" s="428">
        <v>59.73</v>
      </c>
      <c r="J44" s="428">
        <v>0</v>
      </c>
      <c r="K44" s="428">
        <v>0</v>
      </c>
      <c r="L44" s="428">
        <f t="shared" si="1"/>
        <v>1548.83</v>
      </c>
      <c r="P44" s="440"/>
      <c r="Q44" s="438"/>
      <c r="R44" s="438"/>
      <c r="S44" s="438"/>
      <c r="T44" s="438"/>
      <c r="U44" s="438"/>
      <c r="V44" s="438"/>
      <c r="W44" s="438"/>
      <c r="X44" s="438"/>
      <c r="Y44" s="438"/>
      <c r="Z44" s="438"/>
      <c r="AA44" s="438"/>
      <c r="AB44" s="438"/>
      <c r="AC44" s="438"/>
      <c r="AD44" s="438"/>
      <c r="AE44" s="438"/>
      <c r="AF44" s="438"/>
      <c r="AG44" s="438"/>
      <c r="AH44" s="438"/>
      <c r="AI44" s="438"/>
      <c r="AJ44" s="438"/>
      <c r="AK44" s="438"/>
    </row>
    <row r="45" spans="1:37" ht="12.75" outlineLevel="1">
      <c r="A45" s="388" t="s">
        <v>1471</v>
      </c>
      <c r="B45" s="389"/>
      <c r="C45" s="390" t="s">
        <v>1472</v>
      </c>
      <c r="D45" s="390" t="str">
        <f t="shared" si="0"/>
        <v>WESTERN ELECTRIC LN</v>
      </c>
      <c r="E45" s="390"/>
      <c r="F45" s="426">
        <v>43.78</v>
      </c>
      <c r="G45" s="427">
        <v>0</v>
      </c>
      <c r="H45" s="428">
        <v>0</v>
      </c>
      <c r="I45" s="428">
        <v>1.76</v>
      </c>
      <c r="J45" s="428">
        <v>0</v>
      </c>
      <c r="K45" s="428">
        <v>0</v>
      </c>
      <c r="L45" s="428">
        <f t="shared" si="1"/>
        <v>45.54</v>
      </c>
      <c r="P45" s="440"/>
      <c r="Q45" s="438"/>
      <c r="R45" s="438"/>
      <c r="S45" s="438"/>
      <c r="T45" s="438"/>
      <c r="U45" s="438"/>
      <c r="V45" s="438"/>
      <c r="W45" s="438"/>
      <c r="X45" s="438"/>
      <c r="Y45" s="438"/>
      <c r="Z45" s="438"/>
      <c r="AA45" s="438"/>
      <c r="AB45" s="438"/>
      <c r="AC45" s="438"/>
      <c r="AD45" s="438"/>
      <c r="AE45" s="438"/>
      <c r="AF45" s="438"/>
      <c r="AG45" s="438"/>
      <c r="AH45" s="438"/>
      <c r="AI45" s="438"/>
      <c r="AJ45" s="438"/>
      <c r="AK45" s="438"/>
    </row>
    <row r="46" spans="1:37" ht="12.75" outlineLevel="1">
      <c r="A46" s="388" t="s">
        <v>1473</v>
      </c>
      <c r="B46" s="389"/>
      <c r="C46" s="390" t="s">
        <v>1474</v>
      </c>
      <c r="D46" s="390" t="str">
        <f t="shared" si="0"/>
        <v>WOMEN'S AUXILIARY LN</v>
      </c>
      <c r="E46" s="390"/>
      <c r="F46" s="426">
        <v>1964.55</v>
      </c>
      <c r="G46" s="427">
        <v>0</v>
      </c>
      <c r="H46" s="428">
        <v>0</v>
      </c>
      <c r="I46" s="428">
        <v>78.76</v>
      </c>
      <c r="J46" s="428">
        <v>0</v>
      </c>
      <c r="K46" s="428">
        <v>0</v>
      </c>
      <c r="L46" s="428">
        <f t="shared" si="1"/>
        <v>2043.31</v>
      </c>
      <c r="P46" s="440"/>
      <c r="Q46" s="438"/>
      <c r="R46" s="438"/>
      <c r="S46" s="438"/>
      <c r="T46" s="438"/>
      <c r="U46" s="438"/>
      <c r="V46" s="438"/>
      <c r="W46" s="438"/>
      <c r="X46" s="438"/>
      <c r="Y46" s="438"/>
      <c r="Z46" s="438"/>
      <c r="AA46" s="438"/>
      <c r="AB46" s="438"/>
      <c r="AC46" s="438"/>
      <c r="AD46" s="438"/>
      <c r="AE46" s="438"/>
      <c r="AF46" s="438"/>
      <c r="AG46" s="438"/>
      <c r="AH46" s="438"/>
      <c r="AI46" s="438"/>
      <c r="AJ46" s="438"/>
      <c r="AK46" s="438"/>
    </row>
    <row r="47" spans="1:37" ht="12.75" outlineLevel="1">
      <c r="A47" s="388" t="s">
        <v>1475</v>
      </c>
      <c r="B47" s="389"/>
      <c r="C47" s="390" t="s">
        <v>1476</v>
      </c>
      <c r="D47" s="390" t="str">
        <f t="shared" si="0"/>
        <v>H E ZOLLER ST N FD</v>
      </c>
      <c r="E47" s="390"/>
      <c r="F47" s="426">
        <v>39792.05</v>
      </c>
      <c r="G47" s="427">
        <v>0</v>
      </c>
      <c r="H47" s="428">
        <v>405.29</v>
      </c>
      <c r="I47" s="428">
        <v>-167.67</v>
      </c>
      <c r="J47" s="428">
        <v>0</v>
      </c>
      <c r="K47" s="428">
        <v>3445.53</v>
      </c>
      <c r="L47" s="428">
        <f t="shared" si="1"/>
        <v>43475.200000000004</v>
      </c>
      <c r="P47" s="440"/>
      <c r="Q47" s="438"/>
      <c r="R47" s="438"/>
      <c r="S47" s="438"/>
      <c r="T47" s="438"/>
      <c r="U47" s="438"/>
      <c r="V47" s="438"/>
      <c r="W47" s="438"/>
      <c r="X47" s="438"/>
      <c r="Y47" s="438"/>
      <c r="Z47" s="438"/>
      <c r="AA47" s="438"/>
      <c r="AB47" s="438"/>
      <c r="AC47" s="438"/>
      <c r="AD47" s="438"/>
      <c r="AE47" s="438"/>
      <c r="AF47" s="438"/>
      <c r="AG47" s="438"/>
      <c r="AH47" s="438"/>
      <c r="AI47" s="438"/>
      <c r="AJ47" s="438"/>
      <c r="AK47" s="438"/>
    </row>
    <row r="48" spans="1:37" ht="12.75" outlineLevel="1">
      <c r="A48" s="388" t="s">
        <v>1477</v>
      </c>
      <c r="B48" s="389"/>
      <c r="C48" s="390" t="s">
        <v>1478</v>
      </c>
      <c r="D48" s="390" t="str">
        <f t="shared" si="0"/>
        <v>ALLOW DBFL NOT NF RE</v>
      </c>
      <c r="E48" s="390"/>
      <c r="F48" s="426">
        <v>-277000</v>
      </c>
      <c r="G48" s="427">
        <v>0</v>
      </c>
      <c r="H48" s="428">
        <v>-40000</v>
      </c>
      <c r="I48" s="428">
        <v>0</v>
      </c>
      <c r="J48" s="428">
        <v>0</v>
      </c>
      <c r="K48" s="428">
        <v>0</v>
      </c>
      <c r="L48" s="428">
        <f t="shared" si="1"/>
        <v>-317000</v>
      </c>
      <c r="P48" s="440"/>
      <c r="Q48" s="438"/>
      <c r="R48" s="438"/>
      <c r="S48" s="438"/>
      <c r="T48" s="438"/>
      <c r="U48" s="438"/>
      <c r="V48" s="438"/>
      <c r="W48" s="438"/>
      <c r="X48" s="438"/>
      <c r="Y48" s="438"/>
      <c r="Z48" s="438"/>
      <c r="AA48" s="438"/>
      <c r="AB48" s="438"/>
      <c r="AC48" s="438"/>
      <c r="AD48" s="438"/>
      <c r="AE48" s="438"/>
      <c r="AF48" s="438"/>
      <c r="AG48" s="438"/>
      <c r="AH48" s="438"/>
      <c r="AI48" s="438"/>
      <c r="AJ48" s="438"/>
      <c r="AK48" s="438"/>
    </row>
    <row r="49" spans="1:37" ht="12.75" outlineLevel="1">
      <c r="A49" s="388" t="s">
        <v>1479</v>
      </c>
      <c r="B49" s="389"/>
      <c r="C49" s="390" t="s">
        <v>1480</v>
      </c>
      <c r="D49" s="390" t="str">
        <f t="shared" si="0"/>
        <v>IVA BASORE LOAN</v>
      </c>
      <c r="E49" s="390"/>
      <c r="F49" s="426">
        <v>7707.18</v>
      </c>
      <c r="G49" s="427">
        <v>0</v>
      </c>
      <c r="H49" s="428">
        <v>7.87</v>
      </c>
      <c r="I49" s="428">
        <v>420.62</v>
      </c>
      <c r="J49" s="428">
        <v>0</v>
      </c>
      <c r="K49" s="428">
        <v>8000</v>
      </c>
      <c r="L49" s="428">
        <f t="shared" si="1"/>
        <v>16135.67</v>
      </c>
      <c r="P49" s="440"/>
      <c r="Q49" s="438"/>
      <c r="R49" s="438"/>
      <c r="S49" s="438"/>
      <c r="T49" s="438"/>
      <c r="U49" s="438"/>
      <c r="V49" s="438"/>
      <c r="W49" s="438"/>
      <c r="X49" s="438"/>
      <c r="Y49" s="438"/>
      <c r="Z49" s="438"/>
      <c r="AA49" s="438"/>
      <c r="AB49" s="438"/>
      <c r="AC49" s="438"/>
      <c r="AD49" s="438"/>
      <c r="AE49" s="438"/>
      <c r="AF49" s="438"/>
      <c r="AG49" s="438"/>
      <c r="AH49" s="438"/>
      <c r="AI49" s="438"/>
      <c r="AJ49" s="438"/>
      <c r="AK49" s="438"/>
    </row>
    <row r="50" spans="1:37" ht="12.75" outlineLevel="1">
      <c r="A50" s="388" t="s">
        <v>1481</v>
      </c>
      <c r="B50" s="389"/>
      <c r="C50" s="390" t="s">
        <v>1482</v>
      </c>
      <c r="D50" s="390" t="str">
        <f t="shared" si="0"/>
        <v>MET ENGR ALUMNI LN</v>
      </c>
      <c r="E50" s="390"/>
      <c r="F50" s="426">
        <v>10657.13</v>
      </c>
      <c r="G50" s="427">
        <v>0</v>
      </c>
      <c r="H50" s="428">
        <v>0</v>
      </c>
      <c r="I50" s="428">
        <v>427.37</v>
      </c>
      <c r="J50" s="428">
        <v>0</v>
      </c>
      <c r="K50" s="428">
        <v>0</v>
      </c>
      <c r="L50" s="428">
        <f t="shared" si="1"/>
        <v>11084.5</v>
      </c>
      <c r="P50" s="440"/>
      <c r="Q50" s="438"/>
      <c r="R50" s="438"/>
      <c r="S50" s="438"/>
      <c r="T50" s="438"/>
      <c r="U50" s="438"/>
      <c r="V50" s="438"/>
      <c r="W50" s="438"/>
      <c r="X50" s="438"/>
      <c r="Y50" s="438"/>
      <c r="Z50" s="438"/>
      <c r="AA50" s="438"/>
      <c r="AB50" s="438"/>
      <c r="AC50" s="438"/>
      <c r="AD50" s="438"/>
      <c r="AE50" s="438"/>
      <c r="AF50" s="438"/>
      <c r="AG50" s="438"/>
      <c r="AH50" s="438"/>
      <c r="AI50" s="438"/>
      <c r="AJ50" s="438"/>
      <c r="AK50" s="438"/>
    </row>
    <row r="51" spans="1:37" ht="12.75" outlineLevel="1">
      <c r="A51" s="388" t="s">
        <v>1483</v>
      </c>
      <c r="B51" s="389"/>
      <c r="C51" s="390" t="s">
        <v>1484</v>
      </c>
      <c r="D51" s="390" t="str">
        <f t="shared" si="0"/>
        <v>CHRISTIAN LOAN FUND</v>
      </c>
      <c r="E51" s="390"/>
      <c r="F51" s="426">
        <v>0</v>
      </c>
      <c r="G51" s="427">
        <v>0</v>
      </c>
      <c r="H51" s="428">
        <v>0</v>
      </c>
      <c r="I51" s="428">
        <v>131.03</v>
      </c>
      <c r="J51" s="428">
        <v>0</v>
      </c>
      <c r="K51" s="428">
        <v>5000</v>
      </c>
      <c r="L51" s="428">
        <f t="shared" si="1"/>
        <v>5131.03</v>
      </c>
      <c r="P51" s="440"/>
      <c r="Q51" s="438"/>
      <c r="R51" s="438"/>
      <c r="S51" s="438"/>
      <c r="T51" s="438"/>
      <c r="U51" s="438"/>
      <c r="V51" s="438"/>
      <c r="W51" s="438"/>
      <c r="X51" s="438"/>
      <c r="Y51" s="438"/>
      <c r="Z51" s="438"/>
      <c r="AA51" s="438"/>
      <c r="AB51" s="438"/>
      <c r="AC51" s="438"/>
      <c r="AD51" s="438"/>
      <c r="AE51" s="438"/>
      <c r="AF51" s="438"/>
      <c r="AG51" s="438"/>
      <c r="AH51" s="438"/>
      <c r="AI51" s="438"/>
      <c r="AJ51" s="438"/>
      <c r="AK51" s="438"/>
    </row>
    <row r="52" spans="1:37" ht="12.75" outlineLevel="1">
      <c r="A52" s="388" t="s">
        <v>1485</v>
      </c>
      <c r="B52" s="389"/>
      <c r="C52" s="390" t="s">
        <v>1486</v>
      </c>
      <c r="D52" s="390" t="str">
        <f t="shared" si="0"/>
        <v>FORGIVENESS LOAN</v>
      </c>
      <c r="E52" s="390"/>
      <c r="F52" s="426">
        <v>290597.63</v>
      </c>
      <c r="G52" s="427">
        <v>0</v>
      </c>
      <c r="H52" s="428">
        <v>0</v>
      </c>
      <c r="I52" s="428">
        <v>5585.94</v>
      </c>
      <c r="J52" s="428">
        <v>0</v>
      </c>
      <c r="K52" s="428">
        <v>0</v>
      </c>
      <c r="L52" s="428">
        <f t="shared" si="1"/>
        <v>296183.57</v>
      </c>
      <c r="P52" s="440"/>
      <c r="Q52" s="438"/>
      <c r="R52" s="438"/>
      <c r="S52" s="438"/>
      <c r="T52" s="438"/>
      <c r="U52" s="438"/>
      <c r="V52" s="438"/>
      <c r="W52" s="438"/>
      <c r="X52" s="438"/>
      <c r="Y52" s="438"/>
      <c r="Z52" s="438"/>
      <c r="AA52" s="438"/>
      <c r="AB52" s="438"/>
      <c r="AC52" s="438"/>
      <c r="AD52" s="438"/>
      <c r="AE52" s="438"/>
      <c r="AF52" s="438"/>
      <c r="AG52" s="438"/>
      <c r="AH52" s="438"/>
      <c r="AI52" s="438"/>
      <c r="AJ52" s="438"/>
      <c r="AK52" s="438"/>
    </row>
    <row r="53" spans="1:37" s="305" customFormat="1" ht="12" customHeight="1">
      <c r="A53" s="305" t="s">
        <v>1487</v>
      </c>
      <c r="B53" s="338"/>
      <c r="C53" s="429" t="s">
        <v>1488</v>
      </c>
      <c r="D53" s="429" t="str">
        <f>UPPER(C53)</f>
        <v>TOTAL RESTRICTED</v>
      </c>
      <c r="E53" s="418"/>
      <c r="F53" s="430">
        <v>11677435.049999999</v>
      </c>
      <c r="G53" s="318">
        <v>35573.96</v>
      </c>
      <c r="H53" s="317">
        <v>43187.63</v>
      </c>
      <c r="I53" s="317">
        <f>190037.49-9.15</f>
        <v>190028.34</v>
      </c>
      <c r="J53" s="317">
        <v>-24586.98</v>
      </c>
      <c r="K53" s="317">
        <v>-46895.76</v>
      </c>
      <c r="L53" s="317">
        <f>F53+G53+H53+I53-J53+K53</f>
        <v>11923916.200000001</v>
      </c>
      <c r="P53" s="358"/>
      <c r="Q53" s="351"/>
      <c r="R53" s="351"/>
      <c r="S53" s="351"/>
      <c r="T53" s="351"/>
      <c r="U53" s="351"/>
      <c r="V53" s="351"/>
      <c r="W53" s="351"/>
      <c r="X53" s="351"/>
      <c r="Y53" s="351"/>
      <c r="Z53" s="351"/>
      <c r="AA53" s="351"/>
      <c r="AB53" s="351"/>
      <c r="AC53" s="351"/>
      <c r="AD53" s="351"/>
      <c r="AE53" s="351"/>
      <c r="AF53" s="351"/>
      <c r="AG53" s="351"/>
      <c r="AH53" s="351"/>
      <c r="AI53" s="351"/>
      <c r="AJ53" s="351"/>
      <c r="AK53" s="351"/>
    </row>
    <row r="54" spans="6:37" ht="12" customHeight="1">
      <c r="F54" s="431"/>
      <c r="G54" s="432"/>
      <c r="H54" s="433"/>
      <c r="I54" s="433"/>
      <c r="J54" s="433"/>
      <c r="K54" s="433"/>
      <c r="L54" s="433"/>
      <c r="P54" s="440"/>
      <c r="Q54" s="438"/>
      <c r="R54" s="438"/>
      <c r="S54" s="438"/>
      <c r="T54" s="438"/>
      <c r="U54" s="438"/>
      <c r="V54" s="438"/>
      <c r="W54" s="438"/>
      <c r="X54" s="438"/>
      <c r="Y54" s="438"/>
      <c r="Z54" s="438"/>
      <c r="AA54" s="438"/>
      <c r="AB54" s="438"/>
      <c r="AC54" s="438"/>
      <c r="AD54" s="438"/>
      <c r="AE54" s="438"/>
      <c r="AF54" s="438"/>
      <c r="AG54" s="438"/>
      <c r="AH54" s="438"/>
      <c r="AI54" s="438"/>
      <c r="AJ54" s="438"/>
      <c r="AK54" s="438"/>
    </row>
    <row r="55" spans="2:37" ht="12.75">
      <c r="B55" s="338" t="s">
        <v>1489</v>
      </c>
      <c r="C55" s="418"/>
      <c r="D55" s="418"/>
      <c r="F55" s="431"/>
      <c r="G55" s="432"/>
      <c r="H55" s="433"/>
      <c r="I55" s="433"/>
      <c r="J55" s="433"/>
      <c r="K55" s="433"/>
      <c r="L55" s="433"/>
      <c r="P55" s="440"/>
      <c r="Q55" s="438"/>
      <c r="R55" s="438"/>
      <c r="S55" s="438"/>
      <c r="T55" s="438"/>
      <c r="U55" s="438"/>
      <c r="V55" s="438"/>
      <c r="W55" s="438"/>
      <c r="X55" s="438"/>
      <c r="Y55" s="438"/>
      <c r="Z55" s="438"/>
      <c r="AA55" s="438"/>
      <c r="AB55" s="438"/>
      <c r="AC55" s="438"/>
      <c r="AD55" s="438"/>
      <c r="AE55" s="438"/>
      <c r="AF55" s="438"/>
      <c r="AG55" s="438"/>
      <c r="AH55" s="438"/>
      <c r="AI55" s="438"/>
      <c r="AJ55" s="438"/>
      <c r="AK55" s="438"/>
    </row>
    <row r="56" spans="1:37" ht="12.75" outlineLevel="1">
      <c r="A56" s="388" t="s">
        <v>1490</v>
      </c>
      <c r="B56" s="389"/>
      <c r="C56" s="390" t="s">
        <v>1491</v>
      </c>
      <c r="D56" s="390" t="str">
        <f>UPPER(C56)</f>
        <v>UMR COMMEMORATIVE LN</v>
      </c>
      <c r="E56" s="390"/>
      <c r="F56" s="426">
        <v>67228.39</v>
      </c>
      <c r="G56" s="427">
        <v>0</v>
      </c>
      <c r="H56" s="428">
        <v>1190.45</v>
      </c>
      <c r="I56" s="428">
        <v>2650.46</v>
      </c>
      <c r="J56" s="428">
        <v>0</v>
      </c>
      <c r="K56" s="428">
        <v>3434.02</v>
      </c>
      <c r="L56" s="428">
        <f>F56+G56+H56+I56-J56+K56</f>
        <v>74503.32</v>
      </c>
      <c r="P56" s="440"/>
      <c r="Q56" s="438"/>
      <c r="R56" s="438"/>
      <c r="S56" s="438"/>
      <c r="T56" s="438"/>
      <c r="U56" s="438"/>
      <c r="V56" s="438"/>
      <c r="W56" s="438"/>
      <c r="X56" s="438"/>
      <c r="Y56" s="438"/>
      <c r="Z56" s="438"/>
      <c r="AA56" s="438"/>
      <c r="AB56" s="438"/>
      <c r="AC56" s="438"/>
      <c r="AD56" s="438"/>
      <c r="AE56" s="438"/>
      <c r="AF56" s="438"/>
      <c r="AG56" s="438"/>
      <c r="AH56" s="438"/>
      <c r="AI56" s="438"/>
      <c r="AJ56" s="438"/>
      <c r="AK56" s="438"/>
    </row>
    <row r="57" spans="1:37" ht="12.75" outlineLevel="1">
      <c r="A57" s="388" t="s">
        <v>1492</v>
      </c>
      <c r="B57" s="389"/>
      <c r="C57" s="390" t="s">
        <v>1493</v>
      </c>
      <c r="D57" s="390" t="str">
        <f>UPPER(C57)</f>
        <v>LOAN PAYTS SUSPENSE</v>
      </c>
      <c r="E57" s="390"/>
      <c r="F57" s="426">
        <v>-93.66</v>
      </c>
      <c r="G57" s="427">
        <v>0</v>
      </c>
      <c r="H57" s="428">
        <v>0</v>
      </c>
      <c r="I57" s="428">
        <v>-23.05</v>
      </c>
      <c r="J57" s="428">
        <v>646.4</v>
      </c>
      <c r="K57" s="428">
        <v>0</v>
      </c>
      <c r="L57" s="428">
        <f>F57+G57+H57+I57-J57+K57</f>
        <v>-763.11</v>
      </c>
      <c r="P57" s="440"/>
      <c r="Q57" s="438"/>
      <c r="R57" s="438"/>
      <c r="S57" s="438"/>
      <c r="T57" s="438"/>
      <c r="U57" s="438"/>
      <c r="V57" s="438"/>
      <c r="W57" s="438"/>
      <c r="X57" s="438"/>
      <c r="Y57" s="438"/>
      <c r="Z57" s="438"/>
      <c r="AA57" s="438"/>
      <c r="AB57" s="438"/>
      <c r="AC57" s="438"/>
      <c r="AD57" s="438"/>
      <c r="AE57" s="438"/>
      <c r="AF57" s="438"/>
      <c r="AG57" s="438"/>
      <c r="AH57" s="438"/>
      <c r="AI57" s="438"/>
      <c r="AJ57" s="438"/>
      <c r="AK57" s="438"/>
    </row>
    <row r="58" spans="1:37" ht="12.75" outlineLevel="1">
      <c r="A58" s="388" t="s">
        <v>1494</v>
      </c>
      <c r="B58" s="389"/>
      <c r="C58" s="390" t="s">
        <v>1495</v>
      </c>
      <c r="D58" s="390" t="str">
        <f>UPPER(C58)</f>
        <v>ALLOW DBFL NOT UNRES</v>
      </c>
      <c r="E58" s="390"/>
      <c r="F58" s="426">
        <v>-5000</v>
      </c>
      <c r="G58" s="427">
        <v>0</v>
      </c>
      <c r="H58" s="428">
        <v>0</v>
      </c>
      <c r="I58" s="428">
        <v>0</v>
      </c>
      <c r="J58" s="428">
        <v>0</v>
      </c>
      <c r="K58" s="428">
        <v>0</v>
      </c>
      <c r="L58" s="428">
        <f>F58+G58+H58+I58-J58+K58</f>
        <v>-5000</v>
      </c>
      <c r="P58" s="440"/>
      <c r="Q58" s="438"/>
      <c r="R58" s="438"/>
      <c r="S58" s="438"/>
      <c r="T58" s="438"/>
      <c r="U58" s="438"/>
      <c r="V58" s="438"/>
      <c r="W58" s="438"/>
      <c r="X58" s="438"/>
      <c r="Y58" s="438"/>
      <c r="Z58" s="438"/>
      <c r="AA58" s="438"/>
      <c r="AB58" s="438"/>
      <c r="AC58" s="438"/>
      <c r="AD58" s="438"/>
      <c r="AE58" s="438"/>
      <c r="AF58" s="438"/>
      <c r="AG58" s="438"/>
      <c r="AH58" s="438"/>
      <c r="AI58" s="438"/>
      <c r="AJ58" s="438"/>
      <c r="AK58" s="438"/>
    </row>
    <row r="59" spans="1:37" s="305" customFormat="1" ht="12.75">
      <c r="A59" s="305" t="s">
        <v>1496</v>
      </c>
      <c r="B59" s="338"/>
      <c r="C59" s="429" t="s">
        <v>1497</v>
      </c>
      <c r="D59" s="429" t="str">
        <f>UPPER(C59)</f>
        <v>TOTAL UNRESTRICTED</v>
      </c>
      <c r="E59" s="418"/>
      <c r="F59" s="430">
        <v>62134.73</v>
      </c>
      <c r="G59" s="318">
        <v>0</v>
      </c>
      <c r="H59" s="317">
        <v>1190.45</v>
      </c>
      <c r="I59" s="317">
        <v>2627.41</v>
      </c>
      <c r="J59" s="317">
        <v>646.33</v>
      </c>
      <c r="K59" s="317">
        <v>3434.02</v>
      </c>
      <c r="L59" s="317">
        <f>F59+G59+H59+I59-J59+K59</f>
        <v>68740.28</v>
      </c>
      <c r="P59" s="358"/>
      <c r="Q59" s="351"/>
      <c r="R59" s="351"/>
      <c r="S59" s="351"/>
      <c r="T59" s="351"/>
      <c r="U59" s="351"/>
      <c r="V59" s="351"/>
      <c r="W59" s="351"/>
      <c r="X59" s="351"/>
      <c r="Y59" s="351"/>
      <c r="Z59" s="351"/>
      <c r="AA59" s="351"/>
      <c r="AB59" s="351"/>
      <c r="AC59" s="351"/>
      <c r="AD59" s="351"/>
      <c r="AE59" s="351"/>
      <c r="AF59" s="351"/>
      <c r="AG59" s="351"/>
      <c r="AH59" s="351"/>
      <c r="AI59" s="351"/>
      <c r="AJ59" s="351"/>
      <c r="AK59" s="351"/>
    </row>
    <row r="60" spans="16:37" ht="12.75">
      <c r="P60" s="440"/>
      <c r="Q60" s="438"/>
      <c r="R60" s="438"/>
      <c r="S60" s="438"/>
      <c r="T60" s="438"/>
      <c r="U60" s="438"/>
      <c r="V60" s="438"/>
      <c r="W60" s="438"/>
      <c r="X60" s="438"/>
      <c r="Y60" s="438"/>
      <c r="Z60" s="438"/>
      <c r="AA60" s="438"/>
      <c r="AB60" s="438"/>
      <c r="AC60" s="438"/>
      <c r="AD60" s="438"/>
      <c r="AE60" s="438"/>
      <c r="AF60" s="438"/>
      <c r="AG60" s="438"/>
      <c r="AH60" s="438"/>
      <c r="AI60" s="438"/>
      <c r="AJ60" s="438"/>
      <c r="AK60" s="438"/>
    </row>
    <row r="61" spans="2:37" s="305" customFormat="1" ht="12.75">
      <c r="B61" s="338"/>
      <c r="C61" s="418" t="s">
        <v>1498</v>
      </c>
      <c r="D61" s="418" t="s">
        <v>1499</v>
      </c>
      <c r="E61" s="418"/>
      <c r="F61" s="435">
        <f aca="true" t="shared" si="2" ref="F61:L61">F53+F59</f>
        <v>11739569.78</v>
      </c>
      <c r="G61" s="319">
        <f t="shared" si="2"/>
        <v>35573.96</v>
      </c>
      <c r="H61" s="436">
        <f t="shared" si="2"/>
        <v>44378.079999999994</v>
      </c>
      <c r="I61" s="436">
        <f t="shared" si="2"/>
        <v>192655.75</v>
      </c>
      <c r="J61" s="436">
        <f t="shared" si="2"/>
        <v>-23940.649999999998</v>
      </c>
      <c r="K61" s="436">
        <f t="shared" si="2"/>
        <v>-43461.740000000005</v>
      </c>
      <c r="L61" s="436">
        <f t="shared" si="2"/>
        <v>11992656.48</v>
      </c>
      <c r="P61" s="358"/>
      <c r="Q61" s="351"/>
      <c r="R61" s="351"/>
      <c r="S61" s="351"/>
      <c r="T61" s="351"/>
      <c r="U61" s="351"/>
      <c r="V61" s="351"/>
      <c r="W61" s="351"/>
      <c r="X61" s="351"/>
      <c r="Y61" s="351"/>
      <c r="Z61" s="351"/>
      <c r="AA61" s="351"/>
      <c r="AB61" s="351"/>
      <c r="AC61" s="351"/>
      <c r="AD61" s="351"/>
      <c r="AE61" s="351"/>
      <c r="AF61" s="351"/>
      <c r="AG61" s="351"/>
      <c r="AH61" s="351"/>
      <c r="AI61" s="351"/>
      <c r="AJ61" s="351"/>
      <c r="AK61" s="351"/>
    </row>
    <row r="62" spans="6:37" s="390" customFormat="1" ht="12.75">
      <c r="F62" s="437"/>
      <c r="G62" s="437"/>
      <c r="H62" s="437"/>
      <c r="I62" s="437"/>
      <c r="J62" s="437"/>
      <c r="K62" s="437"/>
      <c r="L62" s="437"/>
      <c r="P62" s="438"/>
      <c r="Q62" s="438"/>
      <c r="R62" s="438"/>
      <c r="S62" s="438"/>
      <c r="T62" s="438"/>
      <c r="U62" s="438"/>
      <c r="V62" s="438"/>
      <c r="W62" s="438"/>
      <c r="X62" s="438"/>
      <c r="Y62" s="438"/>
      <c r="Z62" s="438"/>
      <c r="AA62" s="438"/>
      <c r="AB62" s="438"/>
      <c r="AC62" s="438"/>
      <c r="AD62" s="438"/>
      <c r="AE62" s="438"/>
      <c r="AF62" s="438"/>
      <c r="AG62" s="438"/>
      <c r="AH62" s="438"/>
      <c r="AI62" s="438"/>
      <c r="AJ62" s="438"/>
      <c r="AK62" s="438"/>
    </row>
    <row r="63" spans="6:12" s="438" customFormat="1" ht="12.75">
      <c r="F63" s="439"/>
      <c r="G63" s="439"/>
      <c r="H63" s="439"/>
      <c r="I63" s="439"/>
      <c r="J63" s="439"/>
      <c r="K63" s="439"/>
      <c r="L63" s="439"/>
    </row>
    <row r="64" spans="6:12" s="438" customFormat="1" ht="12.75">
      <c r="F64" s="439"/>
      <c r="G64" s="439"/>
      <c r="H64" s="439"/>
      <c r="I64" s="439"/>
      <c r="J64" s="439"/>
      <c r="K64" s="439"/>
      <c r="L64" s="439"/>
    </row>
    <row r="65" spans="6:12" s="438" customFormat="1" ht="12.75">
      <c r="F65" s="439"/>
      <c r="G65" s="439"/>
      <c r="H65" s="439"/>
      <c r="I65" s="439"/>
      <c r="J65" s="439"/>
      <c r="K65" s="439"/>
      <c r="L65" s="439"/>
    </row>
    <row r="66" spans="6:12" s="438" customFormat="1" ht="12.75">
      <c r="F66" s="439"/>
      <c r="G66" s="439"/>
      <c r="H66" s="439"/>
      <c r="I66" s="439"/>
      <c r="J66" s="439"/>
      <c r="K66" s="439"/>
      <c r="L66" s="439"/>
    </row>
    <row r="67" spans="6:12" s="438" customFormat="1" ht="12.75">
      <c r="F67" s="439"/>
      <c r="G67" s="439"/>
      <c r="H67" s="439"/>
      <c r="I67" s="439"/>
      <c r="J67" s="439"/>
      <c r="K67" s="439"/>
      <c r="L67" s="439"/>
    </row>
    <row r="68" spans="6:12" s="438" customFormat="1" ht="12.75">
      <c r="F68" s="439"/>
      <c r="G68" s="439"/>
      <c r="H68" s="439"/>
      <c r="I68" s="439"/>
      <c r="J68" s="439"/>
      <c r="K68" s="439"/>
      <c r="L68" s="439"/>
    </row>
    <row r="69" spans="6:12" s="438" customFormat="1" ht="12.75">
      <c r="F69" s="439"/>
      <c r="G69" s="439"/>
      <c r="H69" s="439"/>
      <c r="I69" s="439"/>
      <c r="J69" s="439"/>
      <c r="K69" s="439"/>
      <c r="L69" s="439"/>
    </row>
    <row r="70" spans="6:12" s="438" customFormat="1" ht="12.75">
      <c r="F70" s="439"/>
      <c r="G70" s="439"/>
      <c r="H70" s="439"/>
      <c r="I70" s="439"/>
      <c r="J70" s="439"/>
      <c r="K70" s="439"/>
      <c r="L70" s="439"/>
    </row>
    <row r="71" spans="6:12" s="438" customFormat="1" ht="12.75">
      <c r="F71" s="439"/>
      <c r="G71" s="439"/>
      <c r="H71" s="439"/>
      <c r="I71" s="439"/>
      <c r="J71" s="439"/>
      <c r="K71" s="439"/>
      <c r="L71" s="439"/>
    </row>
    <row r="72" spans="6:12" s="438" customFormat="1" ht="12.75">
      <c r="F72" s="439"/>
      <c r="G72" s="439"/>
      <c r="H72" s="439"/>
      <c r="I72" s="439"/>
      <c r="J72" s="439"/>
      <c r="K72" s="439"/>
      <c r="L72" s="439"/>
    </row>
    <row r="73" spans="6:12" s="438" customFormat="1" ht="12.75">
      <c r="F73" s="439"/>
      <c r="G73" s="439"/>
      <c r="H73" s="439"/>
      <c r="I73" s="439"/>
      <c r="J73" s="439"/>
      <c r="K73" s="439"/>
      <c r="L73" s="439"/>
    </row>
    <row r="74" spans="6:12" s="438" customFormat="1" ht="12.75">
      <c r="F74" s="439"/>
      <c r="G74" s="439"/>
      <c r="H74" s="439"/>
      <c r="I74" s="439"/>
      <c r="J74" s="439"/>
      <c r="K74" s="439"/>
      <c r="L74" s="439"/>
    </row>
    <row r="75" spans="6:12" s="438" customFormat="1" ht="12.75">
      <c r="F75" s="439"/>
      <c r="G75" s="439"/>
      <c r="H75" s="439"/>
      <c r="I75" s="439"/>
      <c r="J75" s="439"/>
      <c r="K75" s="439"/>
      <c r="L75" s="439"/>
    </row>
    <row r="76" spans="6:12" s="438" customFormat="1" ht="12.75">
      <c r="F76" s="439"/>
      <c r="G76" s="439"/>
      <c r="H76" s="439"/>
      <c r="I76" s="439"/>
      <c r="J76" s="439"/>
      <c r="K76" s="439"/>
      <c r="L76" s="439"/>
    </row>
    <row r="77" spans="6:12" s="438" customFormat="1" ht="12.75">
      <c r="F77" s="439"/>
      <c r="G77" s="439"/>
      <c r="H77" s="439"/>
      <c r="I77" s="439"/>
      <c r="J77" s="439"/>
      <c r="K77" s="439"/>
      <c r="L77" s="439"/>
    </row>
    <row r="78" spans="6:12" s="438" customFormat="1" ht="12.75">
      <c r="F78" s="439"/>
      <c r="G78" s="439"/>
      <c r="H78" s="439"/>
      <c r="I78" s="439"/>
      <c r="J78" s="439"/>
      <c r="K78" s="439"/>
      <c r="L78" s="439"/>
    </row>
    <row r="79" spans="6:12" s="438" customFormat="1" ht="12.75">
      <c r="F79" s="439"/>
      <c r="G79" s="439"/>
      <c r="H79" s="439"/>
      <c r="I79" s="439"/>
      <c r="J79" s="439"/>
      <c r="K79" s="439"/>
      <c r="L79" s="439"/>
    </row>
    <row r="80" spans="6:12" s="438" customFormat="1" ht="12.75">
      <c r="F80" s="439"/>
      <c r="G80" s="439"/>
      <c r="H80" s="439"/>
      <c r="I80" s="439"/>
      <c r="J80" s="439"/>
      <c r="K80" s="439"/>
      <c r="L80" s="439"/>
    </row>
    <row r="81" spans="6:12" s="438" customFormat="1" ht="12.75">
      <c r="F81" s="439"/>
      <c r="G81" s="439"/>
      <c r="H81" s="439"/>
      <c r="I81" s="439"/>
      <c r="J81" s="439"/>
      <c r="K81" s="439"/>
      <c r="L81" s="439"/>
    </row>
    <row r="82" spans="6:12" s="438" customFormat="1" ht="12.75">
      <c r="F82" s="439"/>
      <c r="G82" s="439"/>
      <c r="H82" s="439"/>
      <c r="I82" s="439"/>
      <c r="J82" s="439"/>
      <c r="K82" s="439"/>
      <c r="L82" s="439"/>
    </row>
    <row r="83" spans="6:12" s="438" customFormat="1" ht="12.75">
      <c r="F83" s="439"/>
      <c r="G83" s="439"/>
      <c r="H83" s="439"/>
      <c r="I83" s="439"/>
      <c r="J83" s="439"/>
      <c r="K83" s="439"/>
      <c r="L83" s="439"/>
    </row>
    <row r="84" spans="6:12" s="438" customFormat="1" ht="12.75">
      <c r="F84" s="439"/>
      <c r="G84" s="439"/>
      <c r="H84" s="439"/>
      <c r="I84" s="439"/>
      <c r="J84" s="439"/>
      <c r="K84" s="439"/>
      <c r="L84" s="439"/>
    </row>
    <row r="85" spans="6:12" s="438" customFormat="1" ht="12.75">
      <c r="F85" s="439"/>
      <c r="G85" s="439"/>
      <c r="H85" s="439"/>
      <c r="I85" s="439"/>
      <c r="J85" s="439"/>
      <c r="K85" s="439"/>
      <c r="L85" s="439"/>
    </row>
    <row r="86" spans="6:12" s="438" customFormat="1" ht="12.75">
      <c r="F86" s="439"/>
      <c r="G86" s="439"/>
      <c r="H86" s="439"/>
      <c r="I86" s="439"/>
      <c r="J86" s="439"/>
      <c r="K86" s="439"/>
      <c r="L86" s="439"/>
    </row>
    <row r="87" spans="6:12" s="438" customFormat="1" ht="12.75">
      <c r="F87" s="439"/>
      <c r="G87" s="439"/>
      <c r="H87" s="439"/>
      <c r="I87" s="439"/>
      <c r="J87" s="439"/>
      <c r="K87" s="439"/>
      <c r="L87" s="439"/>
    </row>
    <row r="88" spans="6:12" s="438" customFormat="1" ht="12.75">
      <c r="F88" s="439"/>
      <c r="G88" s="439"/>
      <c r="H88" s="439"/>
      <c r="I88" s="439"/>
      <c r="J88" s="439"/>
      <c r="K88" s="439"/>
      <c r="L88" s="439"/>
    </row>
    <row r="89" spans="6:12" s="438" customFormat="1" ht="12.75">
      <c r="F89" s="439"/>
      <c r="G89" s="439"/>
      <c r="H89" s="439"/>
      <c r="I89" s="439"/>
      <c r="J89" s="439"/>
      <c r="K89" s="439"/>
      <c r="L89" s="439"/>
    </row>
    <row r="90" spans="6:12" s="438" customFormat="1" ht="12.75">
      <c r="F90" s="439"/>
      <c r="G90" s="439"/>
      <c r="H90" s="439"/>
      <c r="I90" s="439"/>
      <c r="J90" s="439"/>
      <c r="K90" s="439"/>
      <c r="L90" s="439"/>
    </row>
    <row r="91" spans="6:12" s="438" customFormat="1" ht="12.75">
      <c r="F91" s="439"/>
      <c r="G91" s="439"/>
      <c r="H91" s="439"/>
      <c r="I91" s="439"/>
      <c r="J91" s="439"/>
      <c r="K91" s="439"/>
      <c r="L91" s="439"/>
    </row>
    <row r="92" spans="6:12" s="438" customFormat="1" ht="12.75">
      <c r="F92" s="439"/>
      <c r="G92" s="439"/>
      <c r="H92" s="439"/>
      <c r="I92" s="439"/>
      <c r="J92" s="439"/>
      <c r="K92" s="439"/>
      <c r="L92" s="439"/>
    </row>
    <row r="93" spans="6:12" s="438" customFormat="1" ht="12.75">
      <c r="F93" s="439"/>
      <c r="G93" s="439"/>
      <c r="H93" s="439"/>
      <c r="I93" s="439"/>
      <c r="J93" s="439"/>
      <c r="K93" s="439"/>
      <c r="L93" s="439"/>
    </row>
    <row r="94" spans="6:12" s="438" customFormat="1" ht="12.75">
      <c r="F94" s="439"/>
      <c r="G94" s="439"/>
      <c r="H94" s="439"/>
      <c r="I94" s="439"/>
      <c r="J94" s="439"/>
      <c r="K94" s="439"/>
      <c r="L94" s="439"/>
    </row>
    <row r="95" spans="6:12" s="438" customFormat="1" ht="12.75">
      <c r="F95" s="439"/>
      <c r="G95" s="439"/>
      <c r="H95" s="439"/>
      <c r="I95" s="439"/>
      <c r="J95" s="439"/>
      <c r="K95" s="439"/>
      <c r="L95" s="439"/>
    </row>
    <row r="96" spans="6:12" s="438" customFormat="1" ht="12.75">
      <c r="F96" s="439"/>
      <c r="G96" s="439"/>
      <c r="H96" s="439"/>
      <c r="I96" s="439"/>
      <c r="J96" s="439"/>
      <c r="K96" s="439"/>
      <c r="L96" s="439"/>
    </row>
    <row r="97" spans="6:12" s="438" customFormat="1" ht="12.75">
      <c r="F97" s="439"/>
      <c r="G97" s="439"/>
      <c r="H97" s="439"/>
      <c r="I97" s="439"/>
      <c r="J97" s="439"/>
      <c r="K97" s="439"/>
      <c r="L97" s="439"/>
    </row>
    <row r="98" spans="6:12" s="438" customFormat="1" ht="12.75">
      <c r="F98" s="439"/>
      <c r="G98" s="439"/>
      <c r="H98" s="439"/>
      <c r="I98" s="439"/>
      <c r="J98" s="439"/>
      <c r="K98" s="439"/>
      <c r="L98" s="439"/>
    </row>
    <row r="99" spans="6:12" s="438" customFormat="1" ht="12.75">
      <c r="F99" s="439"/>
      <c r="G99" s="439"/>
      <c r="H99" s="439"/>
      <c r="I99" s="439"/>
      <c r="J99" s="439"/>
      <c r="K99" s="439"/>
      <c r="L99" s="439"/>
    </row>
    <row r="100" spans="6:12" s="438" customFormat="1" ht="12.75">
      <c r="F100" s="439"/>
      <c r="G100" s="439"/>
      <c r="H100" s="439"/>
      <c r="I100" s="439"/>
      <c r="J100" s="439"/>
      <c r="K100" s="439"/>
      <c r="L100" s="439"/>
    </row>
    <row r="101" spans="6:12" s="438" customFormat="1" ht="12.75">
      <c r="F101" s="439"/>
      <c r="G101" s="439"/>
      <c r="H101" s="439"/>
      <c r="I101" s="439"/>
      <c r="J101" s="439"/>
      <c r="K101" s="439"/>
      <c r="L101" s="439"/>
    </row>
    <row r="102" spans="6:12" s="438" customFormat="1" ht="12.75">
      <c r="F102" s="439"/>
      <c r="G102" s="439"/>
      <c r="H102" s="439"/>
      <c r="I102" s="439"/>
      <c r="J102" s="439"/>
      <c r="K102" s="439"/>
      <c r="L102" s="439"/>
    </row>
    <row r="103" spans="6:12" s="438" customFormat="1" ht="12.75">
      <c r="F103" s="439"/>
      <c r="G103" s="439"/>
      <c r="H103" s="439"/>
      <c r="I103" s="439"/>
      <c r="J103" s="439"/>
      <c r="K103" s="439"/>
      <c r="L103" s="439"/>
    </row>
    <row r="104" spans="6:12" s="438" customFormat="1" ht="12.75">
      <c r="F104" s="439"/>
      <c r="G104" s="439"/>
      <c r="H104" s="439"/>
      <c r="I104" s="439"/>
      <c r="J104" s="439"/>
      <c r="K104" s="439"/>
      <c r="L104" s="439"/>
    </row>
    <row r="105" spans="6:12" s="438" customFormat="1" ht="12.75">
      <c r="F105" s="439"/>
      <c r="G105" s="439"/>
      <c r="H105" s="439"/>
      <c r="I105" s="439"/>
      <c r="J105" s="439"/>
      <c r="K105" s="439"/>
      <c r="L105" s="439"/>
    </row>
    <row r="106" spans="6:12" s="438" customFormat="1" ht="12.75">
      <c r="F106" s="439"/>
      <c r="G106" s="439"/>
      <c r="H106" s="439"/>
      <c r="I106" s="439"/>
      <c r="J106" s="439"/>
      <c r="K106" s="439"/>
      <c r="L106" s="439"/>
    </row>
    <row r="107" spans="6:12" s="438" customFormat="1" ht="12.75">
      <c r="F107" s="439"/>
      <c r="G107" s="439"/>
      <c r="H107" s="439"/>
      <c r="I107" s="439"/>
      <c r="J107" s="439"/>
      <c r="K107" s="439"/>
      <c r="L107" s="439"/>
    </row>
    <row r="108" spans="6:12" s="438" customFormat="1" ht="12.75">
      <c r="F108" s="439"/>
      <c r="G108" s="439"/>
      <c r="H108" s="439"/>
      <c r="I108" s="439"/>
      <c r="J108" s="439"/>
      <c r="K108" s="439"/>
      <c r="L108" s="439"/>
    </row>
    <row r="109" spans="6:12" s="438" customFormat="1" ht="12.75">
      <c r="F109" s="439"/>
      <c r="G109" s="439"/>
      <c r="H109" s="439"/>
      <c r="I109" s="439"/>
      <c r="J109" s="439"/>
      <c r="K109" s="439"/>
      <c r="L109" s="439"/>
    </row>
    <row r="110" spans="6:12" s="438" customFormat="1" ht="12.75">
      <c r="F110" s="439"/>
      <c r="G110" s="439"/>
      <c r="H110" s="439"/>
      <c r="I110" s="439"/>
      <c r="J110" s="439"/>
      <c r="K110" s="439"/>
      <c r="L110" s="439"/>
    </row>
    <row r="111" spans="6:12" s="438" customFormat="1" ht="12.75">
      <c r="F111" s="439"/>
      <c r="G111" s="439"/>
      <c r="H111" s="439"/>
      <c r="I111" s="439"/>
      <c r="J111" s="439"/>
      <c r="K111" s="439"/>
      <c r="L111" s="439"/>
    </row>
    <row r="112" spans="6:12" s="438" customFormat="1" ht="12.75">
      <c r="F112" s="439"/>
      <c r="G112" s="439"/>
      <c r="H112" s="439"/>
      <c r="I112" s="439"/>
      <c r="J112" s="439"/>
      <c r="K112" s="439"/>
      <c r="L112" s="439"/>
    </row>
    <row r="113" spans="6:12" s="438" customFormat="1" ht="12.75">
      <c r="F113" s="439"/>
      <c r="G113" s="439"/>
      <c r="H113" s="439"/>
      <c r="I113" s="439"/>
      <c r="J113" s="439"/>
      <c r="K113" s="439"/>
      <c r="L113" s="439"/>
    </row>
    <row r="114" spans="6:12" s="438" customFormat="1" ht="12.75">
      <c r="F114" s="439"/>
      <c r="G114" s="439"/>
      <c r="H114" s="439"/>
      <c r="I114" s="439"/>
      <c r="J114" s="439"/>
      <c r="K114" s="439"/>
      <c r="L114" s="439"/>
    </row>
    <row r="115" spans="6:12" s="438" customFormat="1" ht="12.75">
      <c r="F115" s="439"/>
      <c r="G115" s="439"/>
      <c r="H115" s="439"/>
      <c r="I115" s="439"/>
      <c r="J115" s="439"/>
      <c r="K115" s="439"/>
      <c r="L115" s="439"/>
    </row>
    <row r="116" spans="6:12" s="438" customFormat="1" ht="12.75">
      <c r="F116" s="439"/>
      <c r="G116" s="439"/>
      <c r="H116" s="439"/>
      <c r="I116" s="439"/>
      <c r="J116" s="439"/>
      <c r="K116" s="439"/>
      <c r="L116" s="439"/>
    </row>
    <row r="117" spans="6:12" s="438" customFormat="1" ht="12.75">
      <c r="F117" s="439"/>
      <c r="G117" s="439"/>
      <c r="H117" s="439"/>
      <c r="I117" s="439"/>
      <c r="J117" s="439"/>
      <c r="K117" s="439"/>
      <c r="L117" s="439"/>
    </row>
    <row r="118" spans="6:12" s="438" customFormat="1" ht="12.75">
      <c r="F118" s="439"/>
      <c r="G118" s="439"/>
      <c r="H118" s="439"/>
      <c r="I118" s="439"/>
      <c r="J118" s="439"/>
      <c r="K118" s="439"/>
      <c r="L118" s="439"/>
    </row>
    <row r="119" spans="6:12" s="438" customFormat="1" ht="12.75">
      <c r="F119" s="439"/>
      <c r="G119" s="439"/>
      <c r="H119" s="439"/>
      <c r="I119" s="439"/>
      <c r="J119" s="439"/>
      <c r="K119" s="439"/>
      <c r="L119" s="439"/>
    </row>
    <row r="120" spans="6:12" s="438" customFormat="1" ht="12.75">
      <c r="F120" s="439"/>
      <c r="G120" s="439"/>
      <c r="H120" s="439"/>
      <c r="I120" s="439"/>
      <c r="J120" s="439"/>
      <c r="K120" s="439"/>
      <c r="L120" s="439"/>
    </row>
    <row r="121" spans="6:12" s="438" customFormat="1" ht="12.75">
      <c r="F121" s="439"/>
      <c r="G121" s="439"/>
      <c r="H121" s="439"/>
      <c r="I121" s="439"/>
      <c r="J121" s="439"/>
      <c r="K121" s="439"/>
      <c r="L121" s="439"/>
    </row>
    <row r="122" spans="6:12" s="438" customFormat="1" ht="12.75">
      <c r="F122" s="439"/>
      <c r="G122" s="439"/>
      <c r="H122" s="439"/>
      <c r="I122" s="439"/>
      <c r="J122" s="439"/>
      <c r="K122" s="439"/>
      <c r="L122" s="439"/>
    </row>
    <row r="123" spans="6:12" s="438" customFormat="1" ht="12.75">
      <c r="F123" s="439"/>
      <c r="G123" s="439"/>
      <c r="H123" s="439"/>
      <c r="I123" s="439"/>
      <c r="J123" s="439"/>
      <c r="K123" s="439"/>
      <c r="L123" s="439"/>
    </row>
    <row r="124" spans="6:12" s="438" customFormat="1" ht="12.75">
      <c r="F124" s="439"/>
      <c r="G124" s="439"/>
      <c r="H124" s="439"/>
      <c r="I124" s="439"/>
      <c r="J124" s="439"/>
      <c r="K124" s="439"/>
      <c r="L124" s="439"/>
    </row>
    <row r="125" spans="6:12" s="438" customFormat="1" ht="12.75">
      <c r="F125" s="439"/>
      <c r="G125" s="439"/>
      <c r="H125" s="439"/>
      <c r="I125" s="439"/>
      <c r="J125" s="439"/>
      <c r="K125" s="439"/>
      <c r="L125" s="439"/>
    </row>
    <row r="126" spans="6:12" s="438" customFormat="1" ht="12.75">
      <c r="F126" s="439"/>
      <c r="G126" s="439"/>
      <c r="H126" s="439"/>
      <c r="I126" s="439"/>
      <c r="J126" s="439"/>
      <c r="K126" s="439"/>
      <c r="L126" s="439"/>
    </row>
    <row r="127" spans="6:12" s="438" customFormat="1" ht="12.75">
      <c r="F127" s="439"/>
      <c r="G127" s="439"/>
      <c r="H127" s="439"/>
      <c r="I127" s="439"/>
      <c r="J127" s="439"/>
      <c r="K127" s="439"/>
      <c r="L127" s="439"/>
    </row>
    <row r="128" spans="6:12" s="438" customFormat="1" ht="12.75">
      <c r="F128" s="439"/>
      <c r="G128" s="439"/>
      <c r="H128" s="439"/>
      <c r="I128" s="439"/>
      <c r="J128" s="439"/>
      <c r="K128" s="439"/>
      <c r="L128" s="439"/>
    </row>
    <row r="129" spans="6:12" s="438" customFormat="1" ht="12.75">
      <c r="F129" s="439"/>
      <c r="G129" s="439"/>
      <c r="H129" s="439"/>
      <c r="I129" s="439"/>
      <c r="J129" s="439"/>
      <c r="K129" s="439"/>
      <c r="L129" s="439"/>
    </row>
    <row r="130" spans="6:12" s="438" customFormat="1" ht="12.75">
      <c r="F130" s="439"/>
      <c r="G130" s="439"/>
      <c r="H130" s="439"/>
      <c r="I130" s="439"/>
      <c r="J130" s="439"/>
      <c r="K130" s="439"/>
      <c r="L130" s="439"/>
    </row>
    <row r="131" spans="6:12" s="438" customFormat="1" ht="12.75">
      <c r="F131" s="439"/>
      <c r="G131" s="439"/>
      <c r="H131" s="439"/>
      <c r="I131" s="439"/>
      <c r="J131" s="439"/>
      <c r="K131" s="439"/>
      <c r="L131" s="439"/>
    </row>
    <row r="132" spans="6:12" s="438" customFormat="1" ht="12.75">
      <c r="F132" s="439"/>
      <c r="G132" s="439"/>
      <c r="H132" s="439"/>
      <c r="I132" s="439"/>
      <c r="J132" s="439"/>
      <c r="K132" s="439"/>
      <c r="L132" s="439"/>
    </row>
    <row r="133" spans="6:12" s="438" customFormat="1" ht="12.75">
      <c r="F133" s="439"/>
      <c r="G133" s="439"/>
      <c r="H133" s="439"/>
      <c r="I133" s="439"/>
      <c r="J133" s="439"/>
      <c r="K133" s="439"/>
      <c r="L133" s="439"/>
    </row>
    <row r="134" spans="6:12" s="438" customFormat="1" ht="12.75">
      <c r="F134" s="439"/>
      <c r="G134" s="439"/>
      <c r="H134" s="439"/>
      <c r="I134" s="439"/>
      <c r="J134" s="439"/>
      <c r="K134" s="439"/>
      <c r="L134" s="439"/>
    </row>
    <row r="135" spans="6:12" s="438" customFormat="1" ht="12.75">
      <c r="F135" s="439"/>
      <c r="G135" s="439"/>
      <c r="H135" s="439"/>
      <c r="I135" s="439"/>
      <c r="J135" s="439"/>
      <c r="K135" s="439"/>
      <c r="L135" s="439"/>
    </row>
    <row r="136" spans="6:12" s="438" customFormat="1" ht="12.75">
      <c r="F136" s="439"/>
      <c r="G136" s="439"/>
      <c r="H136" s="439"/>
      <c r="I136" s="439"/>
      <c r="J136" s="439"/>
      <c r="K136" s="439"/>
      <c r="L136" s="439"/>
    </row>
    <row r="137" spans="6:12" s="438" customFormat="1" ht="12.75">
      <c r="F137" s="439"/>
      <c r="G137" s="439"/>
      <c r="H137" s="439"/>
      <c r="I137" s="439"/>
      <c r="J137" s="439"/>
      <c r="K137" s="439"/>
      <c r="L137" s="439"/>
    </row>
    <row r="138" spans="6:12" s="438" customFormat="1" ht="12.75">
      <c r="F138" s="439"/>
      <c r="G138" s="439"/>
      <c r="H138" s="439"/>
      <c r="I138" s="439"/>
      <c r="J138" s="439"/>
      <c r="K138" s="439"/>
      <c r="L138" s="439"/>
    </row>
    <row r="139" spans="6:12" s="438" customFormat="1" ht="12.75">
      <c r="F139" s="439"/>
      <c r="G139" s="439"/>
      <c r="H139" s="439"/>
      <c r="I139" s="439"/>
      <c r="J139" s="439"/>
      <c r="K139" s="439"/>
      <c r="L139" s="439"/>
    </row>
    <row r="140" spans="6:12" s="438" customFormat="1" ht="12.75">
      <c r="F140" s="439"/>
      <c r="G140" s="439"/>
      <c r="H140" s="439"/>
      <c r="I140" s="439"/>
      <c r="J140" s="439"/>
      <c r="K140" s="439"/>
      <c r="L140" s="439"/>
    </row>
    <row r="141" spans="6:12" s="438" customFormat="1" ht="12.75">
      <c r="F141" s="439"/>
      <c r="G141" s="439"/>
      <c r="H141" s="439"/>
      <c r="I141" s="439"/>
      <c r="J141" s="439"/>
      <c r="K141" s="439"/>
      <c r="L141" s="439"/>
    </row>
    <row r="142" spans="6:12" s="438" customFormat="1" ht="12.75">
      <c r="F142" s="439"/>
      <c r="G142" s="439"/>
      <c r="H142" s="439"/>
      <c r="I142" s="439"/>
      <c r="J142" s="439"/>
      <c r="K142" s="439"/>
      <c r="L142" s="439"/>
    </row>
    <row r="143" spans="6:12" s="438" customFormat="1" ht="12.75">
      <c r="F143" s="439"/>
      <c r="G143" s="439"/>
      <c r="H143" s="439"/>
      <c r="I143" s="439"/>
      <c r="J143" s="439"/>
      <c r="K143" s="439"/>
      <c r="L143" s="439"/>
    </row>
    <row r="144" spans="6:12" s="438" customFormat="1" ht="12.75">
      <c r="F144" s="439"/>
      <c r="G144" s="439"/>
      <c r="H144" s="439"/>
      <c r="I144" s="439"/>
      <c r="J144" s="439"/>
      <c r="K144" s="439"/>
      <c r="L144" s="439"/>
    </row>
    <row r="145" spans="6:12" s="438" customFormat="1" ht="12.75">
      <c r="F145" s="439"/>
      <c r="G145" s="439"/>
      <c r="H145" s="439"/>
      <c r="I145" s="439"/>
      <c r="J145" s="439"/>
      <c r="K145" s="439"/>
      <c r="L145" s="439"/>
    </row>
    <row r="146" spans="6:12" s="438" customFormat="1" ht="12.75">
      <c r="F146" s="439"/>
      <c r="G146" s="439"/>
      <c r="H146" s="439"/>
      <c r="I146" s="439"/>
      <c r="J146" s="439"/>
      <c r="K146" s="439"/>
      <c r="L146" s="439"/>
    </row>
    <row r="147" spans="6:12" s="438" customFormat="1" ht="12.75">
      <c r="F147" s="439"/>
      <c r="G147" s="439"/>
      <c r="H147" s="439"/>
      <c r="I147" s="439"/>
      <c r="J147" s="439"/>
      <c r="K147" s="439"/>
      <c r="L147" s="439"/>
    </row>
    <row r="148" spans="6:12" s="438" customFormat="1" ht="12.75">
      <c r="F148" s="439"/>
      <c r="G148" s="439"/>
      <c r="H148" s="439"/>
      <c r="I148" s="439"/>
      <c r="J148" s="439"/>
      <c r="K148" s="439"/>
      <c r="L148" s="439"/>
    </row>
    <row r="149" spans="6:12" s="438" customFormat="1" ht="12.75">
      <c r="F149" s="439"/>
      <c r="G149" s="439"/>
      <c r="H149" s="439"/>
      <c r="I149" s="439"/>
      <c r="J149" s="439"/>
      <c r="K149" s="439"/>
      <c r="L149" s="439"/>
    </row>
    <row r="150" spans="6:12" s="438" customFormat="1" ht="12.75">
      <c r="F150" s="439"/>
      <c r="G150" s="439"/>
      <c r="H150" s="439"/>
      <c r="I150" s="439"/>
      <c r="J150" s="439"/>
      <c r="K150" s="439"/>
      <c r="L150" s="439"/>
    </row>
    <row r="151" spans="6:12" s="438" customFormat="1" ht="12.75">
      <c r="F151" s="439"/>
      <c r="G151" s="439"/>
      <c r="H151" s="439"/>
      <c r="I151" s="439"/>
      <c r="J151" s="439"/>
      <c r="K151" s="439"/>
      <c r="L151" s="439"/>
    </row>
    <row r="152" spans="6:12" s="438" customFormat="1" ht="12.75">
      <c r="F152" s="439"/>
      <c r="G152" s="439"/>
      <c r="H152" s="439"/>
      <c r="I152" s="439"/>
      <c r="J152" s="439"/>
      <c r="K152" s="439"/>
      <c r="L152" s="439"/>
    </row>
    <row r="153" spans="6:12" s="438" customFormat="1" ht="12.75">
      <c r="F153" s="439"/>
      <c r="G153" s="439"/>
      <c r="H153" s="439"/>
      <c r="I153" s="439"/>
      <c r="J153" s="439"/>
      <c r="K153" s="439"/>
      <c r="L153" s="439"/>
    </row>
    <row r="154" spans="6:12" s="438" customFormat="1" ht="12.75">
      <c r="F154" s="439"/>
      <c r="G154" s="439"/>
      <c r="H154" s="439"/>
      <c r="I154" s="439"/>
      <c r="J154" s="439"/>
      <c r="K154" s="439"/>
      <c r="L154" s="439"/>
    </row>
    <row r="155" spans="6:12" s="438" customFormat="1" ht="12.75">
      <c r="F155" s="439"/>
      <c r="G155" s="439"/>
      <c r="H155" s="439"/>
      <c r="I155" s="439"/>
      <c r="J155" s="439"/>
      <c r="K155" s="439"/>
      <c r="L155" s="439"/>
    </row>
    <row r="156" spans="6:12" s="438" customFormat="1" ht="12.75">
      <c r="F156" s="439"/>
      <c r="G156" s="439"/>
      <c r="H156" s="439"/>
      <c r="I156" s="439"/>
      <c r="J156" s="439"/>
      <c r="K156" s="439"/>
      <c r="L156" s="439"/>
    </row>
    <row r="157" spans="6:12" s="438" customFormat="1" ht="12.75">
      <c r="F157" s="439"/>
      <c r="G157" s="439"/>
      <c r="H157" s="439"/>
      <c r="I157" s="439"/>
      <c r="J157" s="439"/>
      <c r="K157" s="439"/>
      <c r="L157" s="439"/>
    </row>
    <row r="158" spans="6:12" s="438" customFormat="1" ht="12.75">
      <c r="F158" s="439"/>
      <c r="G158" s="439"/>
      <c r="H158" s="439"/>
      <c r="I158" s="439"/>
      <c r="J158" s="439"/>
      <c r="K158" s="439"/>
      <c r="L158" s="439"/>
    </row>
    <row r="159" spans="6:12" s="438" customFormat="1" ht="12.75">
      <c r="F159" s="439"/>
      <c r="G159" s="439"/>
      <c r="H159" s="439"/>
      <c r="I159" s="439"/>
      <c r="J159" s="439"/>
      <c r="K159" s="439"/>
      <c r="L159" s="439"/>
    </row>
    <row r="160" spans="6:12" s="438" customFormat="1" ht="12.75">
      <c r="F160" s="439"/>
      <c r="G160" s="439"/>
      <c r="H160" s="439"/>
      <c r="I160" s="439"/>
      <c r="J160" s="439"/>
      <c r="K160" s="439"/>
      <c r="L160" s="439"/>
    </row>
    <row r="161" spans="6:12" s="438" customFormat="1" ht="12.75">
      <c r="F161" s="439"/>
      <c r="G161" s="439"/>
      <c r="H161" s="439"/>
      <c r="I161" s="439"/>
      <c r="J161" s="439"/>
      <c r="K161" s="439"/>
      <c r="L161" s="439"/>
    </row>
    <row r="162" spans="6:12" s="438" customFormat="1" ht="12.75">
      <c r="F162" s="439"/>
      <c r="G162" s="439"/>
      <c r="H162" s="439"/>
      <c r="I162" s="439"/>
      <c r="J162" s="439"/>
      <c r="K162" s="439"/>
      <c r="L162" s="439"/>
    </row>
    <row r="163" spans="6:12" s="438" customFormat="1" ht="12.75">
      <c r="F163" s="439"/>
      <c r="G163" s="439"/>
      <c r="H163" s="439"/>
      <c r="I163" s="439"/>
      <c r="J163" s="439"/>
      <c r="K163" s="439"/>
      <c r="L163" s="439"/>
    </row>
    <row r="164" spans="6:12" s="438" customFormat="1" ht="12.75">
      <c r="F164" s="439"/>
      <c r="G164" s="439"/>
      <c r="H164" s="439"/>
      <c r="I164" s="439"/>
      <c r="J164" s="439"/>
      <c r="K164" s="439"/>
      <c r="L164" s="439"/>
    </row>
    <row r="165" spans="6:12" s="438" customFormat="1" ht="12.75">
      <c r="F165" s="439"/>
      <c r="G165" s="439"/>
      <c r="H165" s="439"/>
      <c r="I165" s="439"/>
      <c r="J165" s="439"/>
      <c r="K165" s="439"/>
      <c r="L165" s="439"/>
    </row>
    <row r="166" spans="6:12" s="438" customFormat="1" ht="12.75">
      <c r="F166" s="439"/>
      <c r="G166" s="439"/>
      <c r="H166" s="439"/>
      <c r="I166" s="439"/>
      <c r="J166" s="439"/>
      <c r="K166" s="439"/>
      <c r="L166" s="439"/>
    </row>
    <row r="167" spans="6:12" s="438" customFormat="1" ht="12.75">
      <c r="F167" s="439"/>
      <c r="G167" s="439"/>
      <c r="H167" s="439"/>
      <c r="I167" s="439"/>
      <c r="J167" s="439"/>
      <c r="K167" s="439"/>
      <c r="L167" s="439"/>
    </row>
    <row r="168" spans="6:12" s="438" customFormat="1" ht="12.75">
      <c r="F168" s="439"/>
      <c r="G168" s="439"/>
      <c r="H168" s="439"/>
      <c r="I168" s="439"/>
      <c r="J168" s="439"/>
      <c r="K168" s="439"/>
      <c r="L168" s="439"/>
    </row>
    <row r="169" spans="6:12" s="438" customFormat="1" ht="12.75">
      <c r="F169" s="439"/>
      <c r="G169" s="439"/>
      <c r="H169" s="439"/>
      <c r="I169" s="439"/>
      <c r="J169" s="439"/>
      <c r="K169" s="439"/>
      <c r="L169" s="439"/>
    </row>
    <row r="170" spans="6:12" s="438" customFormat="1" ht="12.75">
      <c r="F170" s="439"/>
      <c r="G170" s="439"/>
      <c r="H170" s="439"/>
      <c r="I170" s="439"/>
      <c r="J170" s="439"/>
      <c r="K170" s="439"/>
      <c r="L170" s="439"/>
    </row>
    <row r="171" spans="6:12" s="438" customFormat="1" ht="12.75">
      <c r="F171" s="439"/>
      <c r="G171" s="439"/>
      <c r="H171" s="439"/>
      <c r="I171" s="439"/>
      <c r="J171" s="439"/>
      <c r="K171" s="439"/>
      <c r="L171" s="439"/>
    </row>
    <row r="172" spans="6:12" s="438" customFormat="1" ht="12.75">
      <c r="F172" s="439"/>
      <c r="G172" s="439"/>
      <c r="H172" s="439"/>
      <c r="I172" s="439"/>
      <c r="J172" s="439"/>
      <c r="K172" s="439"/>
      <c r="L172" s="439"/>
    </row>
    <row r="173" spans="6:12" s="438" customFormat="1" ht="12.75">
      <c r="F173" s="439"/>
      <c r="G173" s="439"/>
      <c r="H173" s="439"/>
      <c r="I173" s="439"/>
      <c r="J173" s="439"/>
      <c r="K173" s="439"/>
      <c r="L173" s="439"/>
    </row>
    <row r="174" spans="6:12" s="438" customFormat="1" ht="12.75">
      <c r="F174" s="439"/>
      <c r="G174" s="439"/>
      <c r="H174" s="439"/>
      <c r="I174" s="439"/>
      <c r="J174" s="439"/>
      <c r="K174" s="439"/>
      <c r="L174" s="439"/>
    </row>
    <row r="175" spans="6:12" s="438" customFormat="1" ht="12.75">
      <c r="F175" s="439"/>
      <c r="G175" s="439"/>
      <c r="H175" s="439"/>
      <c r="I175" s="439"/>
      <c r="J175" s="439"/>
      <c r="K175" s="439"/>
      <c r="L175" s="439"/>
    </row>
    <row r="176" spans="6:12" s="438" customFormat="1" ht="12.75">
      <c r="F176" s="439"/>
      <c r="G176" s="439"/>
      <c r="H176" s="439"/>
      <c r="I176" s="439"/>
      <c r="J176" s="439"/>
      <c r="K176" s="439"/>
      <c r="L176" s="439"/>
    </row>
    <row r="177" spans="6:12" s="438" customFormat="1" ht="12.75">
      <c r="F177" s="439"/>
      <c r="G177" s="439"/>
      <c r="H177" s="439"/>
      <c r="I177" s="439"/>
      <c r="J177" s="439"/>
      <c r="K177" s="439"/>
      <c r="L177" s="439"/>
    </row>
    <row r="178" spans="6:12" s="438" customFormat="1" ht="12.75">
      <c r="F178" s="439"/>
      <c r="G178" s="439"/>
      <c r="H178" s="439"/>
      <c r="I178" s="439"/>
      <c r="J178" s="439"/>
      <c r="K178" s="439"/>
      <c r="L178" s="439"/>
    </row>
    <row r="179" spans="6:12" s="438" customFormat="1" ht="12.75">
      <c r="F179" s="439"/>
      <c r="G179" s="439"/>
      <c r="H179" s="439"/>
      <c r="I179" s="439"/>
      <c r="J179" s="439"/>
      <c r="K179" s="439"/>
      <c r="L179" s="439"/>
    </row>
    <row r="180" spans="6:12" s="438" customFormat="1" ht="12.75">
      <c r="F180" s="439"/>
      <c r="G180" s="439"/>
      <c r="H180" s="439"/>
      <c r="I180" s="439"/>
      <c r="J180" s="439"/>
      <c r="K180" s="439"/>
      <c r="L180" s="439"/>
    </row>
    <row r="181" spans="6:12" s="438" customFormat="1" ht="12.75">
      <c r="F181" s="439"/>
      <c r="G181" s="439"/>
      <c r="H181" s="439"/>
      <c r="I181" s="439"/>
      <c r="J181" s="439"/>
      <c r="K181" s="439"/>
      <c r="L181" s="439"/>
    </row>
    <row r="182" spans="6:12" s="438" customFormat="1" ht="12.75">
      <c r="F182" s="439"/>
      <c r="G182" s="439"/>
      <c r="H182" s="439"/>
      <c r="I182" s="439"/>
      <c r="J182" s="439"/>
      <c r="K182" s="439"/>
      <c r="L182" s="439"/>
    </row>
    <row r="183" spans="6:12" s="438" customFormat="1" ht="12.75">
      <c r="F183" s="439"/>
      <c r="G183" s="439"/>
      <c r="H183" s="439"/>
      <c r="I183" s="439"/>
      <c r="J183" s="439"/>
      <c r="K183" s="439"/>
      <c r="L183" s="439"/>
    </row>
    <row r="184" spans="6:12" s="438" customFormat="1" ht="12.75">
      <c r="F184" s="439"/>
      <c r="G184" s="439"/>
      <c r="H184" s="439"/>
      <c r="I184" s="439"/>
      <c r="J184" s="439"/>
      <c r="K184" s="439"/>
      <c r="L184" s="439"/>
    </row>
    <row r="185" spans="6:12" s="438" customFormat="1" ht="12.75">
      <c r="F185" s="439"/>
      <c r="G185" s="439"/>
      <c r="H185" s="439"/>
      <c r="I185" s="439"/>
      <c r="J185" s="439"/>
      <c r="K185" s="439"/>
      <c r="L185" s="439"/>
    </row>
    <row r="186" spans="6:12" s="438" customFormat="1" ht="12.75">
      <c r="F186" s="439"/>
      <c r="G186" s="439"/>
      <c r="H186" s="439"/>
      <c r="I186" s="439"/>
      <c r="J186" s="439"/>
      <c r="K186" s="439"/>
      <c r="L186" s="439"/>
    </row>
    <row r="187" spans="6:12" s="438" customFormat="1" ht="12.75">
      <c r="F187" s="439"/>
      <c r="G187" s="439"/>
      <c r="H187" s="439"/>
      <c r="I187" s="439"/>
      <c r="J187" s="439"/>
      <c r="K187" s="439"/>
      <c r="L187" s="439"/>
    </row>
    <row r="188" spans="6:12" s="438" customFormat="1" ht="12.75">
      <c r="F188" s="439"/>
      <c r="G188" s="439"/>
      <c r="H188" s="439"/>
      <c r="I188" s="439"/>
      <c r="J188" s="439"/>
      <c r="K188" s="439"/>
      <c r="L188" s="439"/>
    </row>
    <row r="189" spans="6:12" s="438" customFormat="1" ht="12.75">
      <c r="F189" s="439"/>
      <c r="G189" s="439"/>
      <c r="H189" s="439"/>
      <c r="I189" s="439"/>
      <c r="J189" s="439"/>
      <c r="K189" s="439"/>
      <c r="L189" s="439"/>
    </row>
    <row r="190" spans="6:12" s="438" customFormat="1" ht="12.75">
      <c r="F190" s="439"/>
      <c r="G190" s="439"/>
      <c r="H190" s="439"/>
      <c r="I190" s="439"/>
      <c r="J190" s="439"/>
      <c r="K190" s="439"/>
      <c r="L190" s="439"/>
    </row>
    <row r="191" spans="6:12" s="438" customFormat="1" ht="12.75">
      <c r="F191" s="439"/>
      <c r="G191" s="439"/>
      <c r="H191" s="439"/>
      <c r="I191" s="439"/>
      <c r="J191" s="439"/>
      <c r="K191" s="439"/>
      <c r="L191" s="439"/>
    </row>
    <row r="192" spans="6:12" s="438" customFormat="1" ht="12.75">
      <c r="F192" s="439"/>
      <c r="G192" s="439"/>
      <c r="H192" s="439"/>
      <c r="I192" s="439"/>
      <c r="J192" s="439"/>
      <c r="K192" s="439"/>
      <c r="L192" s="439"/>
    </row>
    <row r="193" spans="6:12" s="438" customFormat="1" ht="12.75">
      <c r="F193" s="439"/>
      <c r="G193" s="439"/>
      <c r="H193" s="439"/>
      <c r="I193" s="439"/>
      <c r="J193" s="439"/>
      <c r="K193" s="439"/>
      <c r="L193" s="439"/>
    </row>
    <row r="194" spans="6:12" s="438" customFormat="1" ht="12.75">
      <c r="F194" s="439"/>
      <c r="G194" s="439"/>
      <c r="H194" s="439"/>
      <c r="I194" s="439"/>
      <c r="J194" s="439"/>
      <c r="K194" s="439"/>
      <c r="L194" s="439"/>
    </row>
    <row r="195" spans="6:12" s="438" customFormat="1" ht="12.75">
      <c r="F195" s="439"/>
      <c r="G195" s="439"/>
      <c r="H195" s="439"/>
      <c r="I195" s="439"/>
      <c r="J195" s="439"/>
      <c r="K195" s="439"/>
      <c r="L195" s="439"/>
    </row>
    <row r="196" spans="6:12" s="438" customFormat="1" ht="12.75">
      <c r="F196" s="439"/>
      <c r="G196" s="439"/>
      <c r="H196" s="439"/>
      <c r="I196" s="439"/>
      <c r="J196" s="439"/>
      <c r="K196" s="439"/>
      <c r="L196" s="439"/>
    </row>
    <row r="197" spans="6:12" s="438" customFormat="1" ht="12.75">
      <c r="F197" s="439"/>
      <c r="G197" s="439"/>
      <c r="H197" s="439"/>
      <c r="I197" s="439"/>
      <c r="J197" s="439"/>
      <c r="K197" s="439"/>
      <c r="L197" s="439"/>
    </row>
    <row r="198" spans="6:12" s="438" customFormat="1" ht="12.75">
      <c r="F198" s="439"/>
      <c r="G198" s="439"/>
      <c r="H198" s="439"/>
      <c r="I198" s="439"/>
      <c r="J198" s="439"/>
      <c r="K198" s="439"/>
      <c r="L198" s="439"/>
    </row>
  </sheetData>
  <printOptions horizontalCentered="1"/>
  <pageMargins left="0.5" right="0.5" top="0.75" bottom="0.5" header="0.5" footer="0.5"/>
  <pageSetup horizontalDpi="600" verticalDpi="600" orientation="landscape" scale="75" r:id="rId1"/>
  <rowBreaks count="1" manualBreakCount="1">
    <brk id="54" max="255" man="1"/>
  </rowBreaks>
</worksheet>
</file>

<file path=xl/worksheets/sheet12.xml><?xml version="1.0" encoding="utf-8"?>
<worksheet xmlns="http://schemas.openxmlformats.org/spreadsheetml/2006/main" xmlns:r="http://schemas.openxmlformats.org/officeDocument/2006/relationships">
  <dimension ref="A1:AX512"/>
  <sheetViews>
    <sheetView workbookViewId="0" topLeftCell="B2">
      <selection activeCell="F6" sqref="F6"/>
    </sheetView>
  </sheetViews>
  <sheetFormatPr defaultColWidth="9.140625" defaultRowHeight="12.75" outlineLevelRow="1"/>
  <cols>
    <col min="1" max="1" width="0" style="388" hidden="1" customWidth="1"/>
    <col min="2" max="2" width="1.1484375" style="404" customWidth="1"/>
    <col min="3" max="3" width="1.1484375" style="419" customWidth="1"/>
    <col min="4" max="4" width="2.421875" style="419" customWidth="1"/>
    <col min="5" max="5" width="43.28125" style="419" hidden="1" customWidth="1"/>
    <col min="6" max="6" width="58.8515625" style="410" customWidth="1"/>
    <col min="7" max="7" width="15.140625" style="421" customWidth="1"/>
    <col min="8" max="8" width="15.140625" style="422" customWidth="1"/>
    <col min="9" max="9" width="16.28125" style="422" customWidth="1"/>
    <col min="10" max="10" width="15.28125" style="422" customWidth="1"/>
    <col min="11" max="11" width="13.7109375" style="422" customWidth="1"/>
    <col min="12" max="13" width="16.00390625" style="422" customWidth="1"/>
    <col min="14" max="14" width="11.57421875" style="438" hidden="1" customWidth="1"/>
    <col min="15" max="15" width="0" style="410" hidden="1" customWidth="1"/>
    <col min="16" max="17" width="9.140625" style="388" customWidth="1"/>
    <col min="18" max="18" width="9.140625" style="388" hidden="1" customWidth="1"/>
    <col min="19" max="16384" width="9.140625" style="388" customWidth="1"/>
  </cols>
  <sheetData>
    <row r="1" spans="1:49" ht="12.75" hidden="1">
      <c r="A1" s="388" t="s">
        <v>1247</v>
      </c>
      <c r="B1" s="404" t="s">
        <v>2308</v>
      </c>
      <c r="C1" s="445"/>
      <c r="D1" s="445"/>
      <c r="E1" s="419" t="s">
        <v>2309</v>
      </c>
      <c r="F1" s="446" t="s">
        <v>2310</v>
      </c>
      <c r="G1" s="392" t="s">
        <v>1381</v>
      </c>
      <c r="H1" s="422" t="s">
        <v>1500</v>
      </c>
      <c r="I1" s="422" t="s">
        <v>1501</v>
      </c>
      <c r="J1" s="422" t="s">
        <v>1502</v>
      </c>
      <c r="K1" s="422" t="s">
        <v>1503</v>
      </c>
      <c r="L1" s="422" t="s">
        <v>1504</v>
      </c>
      <c r="M1" s="422" t="s">
        <v>2310</v>
      </c>
      <c r="P1" s="486"/>
      <c r="Q1" s="486"/>
      <c r="R1" s="486"/>
      <c r="S1" s="486"/>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86"/>
      <c r="AS1" s="486"/>
      <c r="AT1" s="486"/>
      <c r="AU1" s="486"/>
      <c r="AV1" s="486"/>
      <c r="AW1" s="486"/>
    </row>
    <row r="2" spans="2:49" s="447" customFormat="1" ht="15.75" customHeight="1">
      <c r="B2" s="395" t="s">
        <v>2311</v>
      </c>
      <c r="C2" s="448"/>
      <c r="D2" s="448"/>
      <c r="E2" s="449"/>
      <c r="F2" s="123"/>
      <c r="G2" s="450"/>
      <c r="H2" s="451"/>
      <c r="I2" s="452"/>
      <c r="J2" s="451"/>
      <c r="K2" s="453"/>
      <c r="L2" s="451"/>
      <c r="M2" s="454"/>
      <c r="N2" s="455"/>
      <c r="O2" s="456" t="s">
        <v>2475</v>
      </c>
      <c r="P2" s="487"/>
      <c r="Q2" s="455"/>
      <c r="R2" s="455" t="s">
        <v>1251</v>
      </c>
      <c r="S2" s="455"/>
      <c r="T2" s="455"/>
      <c r="U2" s="455"/>
      <c r="V2" s="455"/>
      <c r="W2" s="455"/>
      <c r="X2" s="455"/>
      <c r="Y2" s="455"/>
      <c r="Z2" s="455"/>
      <c r="AA2" s="455"/>
      <c r="AB2" s="455"/>
      <c r="AC2" s="455"/>
      <c r="AD2" s="455"/>
      <c r="AE2" s="455"/>
      <c r="AF2" s="455"/>
      <c r="AG2" s="455"/>
      <c r="AH2" s="455"/>
      <c r="AI2" s="455"/>
      <c r="AJ2" s="455"/>
      <c r="AK2" s="455"/>
      <c r="AL2" s="455"/>
      <c r="AM2" s="455"/>
      <c r="AN2" s="455"/>
      <c r="AO2" s="455"/>
      <c r="AP2" s="455"/>
      <c r="AQ2" s="455"/>
      <c r="AR2" s="455"/>
      <c r="AS2" s="455"/>
      <c r="AT2" s="455"/>
      <c r="AU2" s="455"/>
      <c r="AV2" s="455"/>
      <c r="AW2" s="455"/>
    </row>
    <row r="3" spans="2:49" s="403" customFormat="1" ht="15.75" customHeight="1">
      <c r="B3" s="182" t="s">
        <v>1505</v>
      </c>
      <c r="C3" s="457"/>
      <c r="D3" s="457"/>
      <c r="E3" s="458"/>
      <c r="F3" s="127"/>
      <c r="G3" s="459"/>
      <c r="H3" s="287"/>
      <c r="I3" s="288"/>
      <c r="J3" s="460"/>
      <c r="K3" s="287"/>
      <c r="L3" s="287"/>
      <c r="M3" s="461"/>
      <c r="N3" s="442"/>
      <c r="O3" s="402"/>
      <c r="P3" s="441"/>
      <c r="Q3" s="442"/>
      <c r="R3" s="442" t="s">
        <v>1506</v>
      </c>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row>
    <row r="4" spans="2:49" ht="15.75" customHeight="1">
      <c r="B4" s="290" t="s">
        <v>2023</v>
      </c>
      <c r="C4" s="406"/>
      <c r="D4" s="406"/>
      <c r="E4" s="407"/>
      <c r="F4" s="133"/>
      <c r="G4" s="462"/>
      <c r="H4" s="328"/>
      <c r="I4" s="328"/>
      <c r="J4" s="328"/>
      <c r="K4" s="328"/>
      <c r="L4" s="328"/>
      <c r="M4" s="411"/>
      <c r="P4" s="440"/>
      <c r="Q4" s="438"/>
      <c r="R4" s="438" t="s">
        <v>2474</v>
      </c>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row>
    <row r="5" spans="2:49" ht="12.75" customHeight="1">
      <c r="B5" s="295"/>
      <c r="C5" s="463"/>
      <c r="D5" s="463"/>
      <c r="E5" s="370"/>
      <c r="F5" s="138"/>
      <c r="G5" s="330"/>
      <c r="H5" s="331"/>
      <c r="I5" s="331"/>
      <c r="J5" s="331"/>
      <c r="K5" s="331"/>
      <c r="L5" s="331"/>
      <c r="M5" s="464"/>
      <c r="N5" s="465"/>
      <c r="P5" s="440"/>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row>
    <row r="6" spans="2:49" s="413" customFormat="1" ht="39" customHeight="1">
      <c r="B6" s="414"/>
      <c r="C6" s="415"/>
      <c r="D6" s="415"/>
      <c r="E6" s="415"/>
      <c r="F6" s="466"/>
      <c r="G6" s="302" t="s">
        <v>1389</v>
      </c>
      <c r="H6" s="417" t="s">
        <v>1507</v>
      </c>
      <c r="I6" s="417" t="s">
        <v>1508</v>
      </c>
      <c r="J6" s="417" t="s">
        <v>1509</v>
      </c>
      <c r="K6" s="417" t="s">
        <v>1393</v>
      </c>
      <c r="L6" s="417" t="s">
        <v>1394</v>
      </c>
      <c r="M6" s="417" t="s">
        <v>1395</v>
      </c>
      <c r="N6" s="444"/>
      <c r="O6" s="466"/>
      <c r="P6" s="443"/>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row>
    <row r="7" spans="2:49" s="467" customFormat="1" ht="12.75" customHeight="1">
      <c r="B7" s="375" t="s">
        <v>1510</v>
      </c>
      <c r="C7" s="468"/>
      <c r="D7" s="468"/>
      <c r="E7" s="469"/>
      <c r="F7" s="470"/>
      <c r="G7" s="471"/>
      <c r="H7" s="472"/>
      <c r="I7" s="472"/>
      <c r="J7" s="472"/>
      <c r="K7" s="472"/>
      <c r="L7" s="472"/>
      <c r="M7" s="472"/>
      <c r="N7" s="473"/>
      <c r="O7" s="470"/>
      <c r="P7" s="488"/>
      <c r="Q7" s="473"/>
      <c r="R7" s="473"/>
      <c r="S7" s="473"/>
      <c r="T7" s="473"/>
      <c r="U7" s="473"/>
      <c r="V7" s="473"/>
      <c r="W7" s="473"/>
      <c r="X7" s="473"/>
      <c r="Y7" s="473"/>
      <c r="Z7" s="473"/>
      <c r="AA7" s="473"/>
      <c r="AB7" s="473"/>
      <c r="AC7" s="473"/>
      <c r="AD7" s="473"/>
      <c r="AE7" s="473"/>
      <c r="AF7" s="473"/>
      <c r="AG7" s="473"/>
      <c r="AH7" s="473"/>
      <c r="AI7" s="473"/>
      <c r="AJ7" s="473"/>
      <c r="AK7" s="473"/>
      <c r="AL7" s="473"/>
      <c r="AM7" s="473"/>
      <c r="AN7" s="473"/>
      <c r="AO7" s="473"/>
      <c r="AP7" s="473"/>
      <c r="AQ7" s="473"/>
      <c r="AR7" s="473"/>
      <c r="AS7" s="473"/>
      <c r="AT7" s="473"/>
      <c r="AU7" s="473"/>
      <c r="AV7" s="473"/>
      <c r="AW7" s="473"/>
    </row>
    <row r="8" spans="3:49" ht="12.75" customHeight="1">
      <c r="C8" s="418" t="s">
        <v>1511</v>
      </c>
      <c r="D8" s="418"/>
      <c r="P8" s="440"/>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row>
    <row r="9" spans="1:49" ht="12.75" outlineLevel="1">
      <c r="A9" s="388" t="s">
        <v>1512</v>
      </c>
      <c r="C9" s="445"/>
      <c r="D9" s="445"/>
      <c r="E9" s="419" t="s">
        <v>1513</v>
      </c>
      <c r="F9" s="446" t="str">
        <f aca="true" t="shared" si="0" ref="F9:F72">UPPER(E9)</f>
        <v>ABBETT SCHP</v>
      </c>
      <c r="G9" s="424">
        <v>1019559.31</v>
      </c>
      <c r="H9" s="474">
        <v>0</v>
      </c>
      <c r="I9" s="474">
        <v>-25807.97</v>
      </c>
      <c r="J9" s="474">
        <v>10547.37</v>
      </c>
      <c r="K9" s="474">
        <v>0</v>
      </c>
      <c r="L9" s="474">
        <v>0</v>
      </c>
      <c r="M9" s="474">
        <f aca="true" t="shared" si="1" ref="M9:M72">G9+H9+I9+J9-K9+L9</f>
        <v>1004298.7100000001</v>
      </c>
      <c r="P9" s="440"/>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row>
    <row r="10" spans="1:49" ht="12.75" outlineLevel="1">
      <c r="A10" s="388" t="s">
        <v>1514</v>
      </c>
      <c r="C10" s="445"/>
      <c r="D10" s="445"/>
      <c r="E10" s="419" t="s">
        <v>1515</v>
      </c>
      <c r="F10" s="446" t="str">
        <f t="shared" si="0"/>
        <v>AEROSPACE ENG SCHP</v>
      </c>
      <c r="G10" s="427">
        <v>28555.7</v>
      </c>
      <c r="H10" s="433">
        <v>0</v>
      </c>
      <c r="I10" s="433">
        <v>586.81</v>
      </c>
      <c r="J10" s="433">
        <v>1616.02</v>
      </c>
      <c r="K10" s="433">
        <v>0</v>
      </c>
      <c r="L10" s="433">
        <v>0</v>
      </c>
      <c r="M10" s="433">
        <f t="shared" si="1"/>
        <v>30758.530000000002</v>
      </c>
      <c r="P10" s="440"/>
      <c r="Q10" s="438"/>
      <c r="R10" s="438"/>
      <c r="S10" s="438"/>
      <c r="T10" s="438"/>
      <c r="U10" s="438"/>
      <c r="V10" s="438"/>
      <c r="W10" s="438"/>
      <c r="X10" s="438"/>
      <c r="Y10" s="438"/>
      <c r="Z10" s="438"/>
      <c r="AA10" s="438"/>
      <c r="AB10" s="438"/>
      <c r="AC10" s="438"/>
      <c r="AD10" s="438"/>
      <c r="AE10" s="438"/>
      <c r="AF10" s="438"/>
      <c r="AG10" s="438"/>
      <c r="AH10" s="438"/>
      <c r="AI10" s="438"/>
      <c r="AJ10" s="438"/>
      <c r="AK10" s="438"/>
      <c r="AL10" s="438"/>
      <c r="AM10" s="438"/>
      <c r="AN10" s="438"/>
      <c r="AO10" s="438"/>
      <c r="AP10" s="438"/>
      <c r="AQ10" s="438"/>
      <c r="AR10" s="438"/>
      <c r="AS10" s="438"/>
      <c r="AT10" s="438"/>
      <c r="AU10" s="438"/>
      <c r="AV10" s="438"/>
      <c r="AW10" s="438"/>
    </row>
    <row r="11" spans="1:49" ht="12.75" outlineLevel="1">
      <c r="A11" s="388" t="s">
        <v>1516</v>
      </c>
      <c r="C11" s="445"/>
      <c r="D11" s="445"/>
      <c r="E11" s="419" t="s">
        <v>1517</v>
      </c>
      <c r="F11" s="446" t="str">
        <f t="shared" si="0"/>
        <v>ALL AMER SWIM SCHP</v>
      </c>
      <c r="G11" s="427">
        <v>28571.25</v>
      </c>
      <c r="H11" s="433">
        <v>925</v>
      </c>
      <c r="I11" s="433">
        <v>-721.59</v>
      </c>
      <c r="J11" s="433">
        <v>329.01</v>
      </c>
      <c r="K11" s="433">
        <v>0</v>
      </c>
      <c r="L11" s="433">
        <v>0</v>
      </c>
      <c r="M11" s="433">
        <f t="shared" si="1"/>
        <v>29103.67</v>
      </c>
      <c r="P11" s="440"/>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row>
    <row r="12" spans="1:49" ht="12.75" outlineLevel="1">
      <c r="A12" s="388" t="s">
        <v>1518</v>
      </c>
      <c r="C12" s="445"/>
      <c r="D12" s="445"/>
      <c r="E12" s="419" t="s">
        <v>1519</v>
      </c>
      <c r="F12" s="446" t="str">
        <f t="shared" si="0"/>
        <v>ALLIED SIGNAL FUND</v>
      </c>
      <c r="G12" s="427">
        <v>78574.03</v>
      </c>
      <c r="H12" s="433">
        <v>0</v>
      </c>
      <c r="I12" s="433">
        <v>-2053.59</v>
      </c>
      <c r="J12" s="433">
        <v>812.16</v>
      </c>
      <c r="K12" s="433">
        <v>0</v>
      </c>
      <c r="L12" s="433">
        <v>0</v>
      </c>
      <c r="M12" s="433">
        <f t="shared" si="1"/>
        <v>77332.6</v>
      </c>
      <c r="P12" s="440"/>
      <c r="Q12" s="438"/>
      <c r="R12" s="438"/>
      <c r="S12" s="438"/>
      <c r="T12" s="438"/>
      <c r="U12" s="438"/>
      <c r="V12" s="438"/>
      <c r="W12" s="438"/>
      <c r="X12" s="438"/>
      <c r="Y12" s="438"/>
      <c r="Z12" s="438"/>
      <c r="AA12" s="438"/>
      <c r="AB12" s="438"/>
      <c r="AC12" s="438"/>
      <c r="AD12" s="438"/>
      <c r="AE12" s="438"/>
      <c r="AF12" s="438"/>
      <c r="AG12" s="438"/>
      <c r="AH12" s="438"/>
      <c r="AI12" s="438"/>
      <c r="AJ12" s="438"/>
      <c r="AK12" s="438"/>
      <c r="AL12" s="438"/>
      <c r="AM12" s="438"/>
      <c r="AN12" s="438"/>
      <c r="AO12" s="438"/>
      <c r="AP12" s="438"/>
      <c r="AQ12" s="438"/>
      <c r="AR12" s="438"/>
      <c r="AS12" s="438"/>
      <c r="AT12" s="438"/>
      <c r="AU12" s="438"/>
      <c r="AV12" s="438"/>
      <c r="AW12" s="438"/>
    </row>
    <row r="13" spans="1:49" ht="12.75" outlineLevel="1">
      <c r="A13" s="388" t="s">
        <v>1520</v>
      </c>
      <c r="C13" s="445"/>
      <c r="D13" s="445"/>
      <c r="E13" s="419" t="s">
        <v>1521</v>
      </c>
      <c r="F13" s="446" t="str">
        <f t="shared" si="0"/>
        <v>ALUMNI-FAC-FRIENDS</v>
      </c>
      <c r="G13" s="427">
        <v>16935.8</v>
      </c>
      <c r="H13" s="433">
        <v>0</v>
      </c>
      <c r="I13" s="433">
        <v>-442.62</v>
      </c>
      <c r="J13" s="433">
        <v>175.06</v>
      </c>
      <c r="K13" s="433">
        <v>0</v>
      </c>
      <c r="L13" s="433">
        <v>0</v>
      </c>
      <c r="M13" s="433">
        <f t="shared" si="1"/>
        <v>16668.24</v>
      </c>
      <c r="P13" s="440"/>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row>
    <row r="14" spans="1:49" ht="12.75" outlineLevel="1">
      <c r="A14" s="388" t="s">
        <v>1522</v>
      </c>
      <c r="C14" s="445"/>
      <c r="D14" s="445"/>
      <c r="E14" s="419" t="s">
        <v>1523</v>
      </c>
      <c r="F14" s="446" t="str">
        <f t="shared" si="0"/>
        <v>MCCRAE-ANDERSON-ROTH</v>
      </c>
      <c r="G14" s="427">
        <v>45719.74</v>
      </c>
      <c r="H14" s="433">
        <v>0</v>
      </c>
      <c r="I14" s="433">
        <v>3093.46</v>
      </c>
      <c r="J14" s="433">
        <v>2665.75</v>
      </c>
      <c r="K14" s="433">
        <v>0</v>
      </c>
      <c r="L14" s="433">
        <v>0</v>
      </c>
      <c r="M14" s="433">
        <f t="shared" si="1"/>
        <v>51478.95</v>
      </c>
      <c r="P14" s="440"/>
      <c r="Q14" s="438"/>
      <c r="R14" s="438"/>
      <c r="S14" s="438"/>
      <c r="T14" s="438"/>
      <c r="U14" s="438"/>
      <c r="V14" s="438"/>
      <c r="W14" s="438"/>
      <c r="X14" s="438"/>
      <c r="Y14" s="438"/>
      <c r="Z14" s="438"/>
      <c r="AA14" s="438"/>
      <c r="AB14" s="438"/>
      <c r="AC14" s="438"/>
      <c r="AD14" s="438"/>
      <c r="AE14" s="438"/>
      <c r="AF14" s="438"/>
      <c r="AG14" s="438"/>
      <c r="AH14" s="438"/>
      <c r="AI14" s="438"/>
      <c r="AJ14" s="438"/>
      <c r="AK14" s="438"/>
      <c r="AL14" s="438"/>
      <c r="AM14" s="438"/>
      <c r="AN14" s="438"/>
      <c r="AO14" s="438"/>
      <c r="AP14" s="438"/>
      <c r="AQ14" s="438"/>
      <c r="AR14" s="438"/>
      <c r="AS14" s="438"/>
      <c r="AT14" s="438"/>
      <c r="AU14" s="438"/>
      <c r="AV14" s="438"/>
      <c r="AW14" s="438"/>
    </row>
    <row r="15" spans="1:49" ht="12.75" outlineLevel="1">
      <c r="A15" s="388" t="s">
        <v>1524</v>
      </c>
      <c r="C15" s="445"/>
      <c r="D15" s="445"/>
      <c r="E15" s="419" t="s">
        <v>1525</v>
      </c>
      <c r="F15" s="446" t="str">
        <f t="shared" si="0"/>
        <v>J B ARTHUR SCHP</v>
      </c>
      <c r="G15" s="427">
        <v>583167</v>
      </c>
      <c r="H15" s="433">
        <v>27000</v>
      </c>
      <c r="I15" s="433">
        <v>-3463.8</v>
      </c>
      <c r="J15" s="433">
        <v>11415.9</v>
      </c>
      <c r="K15" s="433">
        <v>0</v>
      </c>
      <c r="L15" s="433">
        <v>7372.78</v>
      </c>
      <c r="M15" s="433">
        <f t="shared" si="1"/>
        <v>625491.88</v>
      </c>
      <c r="P15" s="440"/>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38"/>
      <c r="AW15" s="438"/>
    </row>
    <row r="16" spans="1:49" ht="12.75" outlineLevel="1">
      <c r="A16" s="388" t="s">
        <v>1526</v>
      </c>
      <c r="C16" s="445"/>
      <c r="D16" s="445"/>
      <c r="E16" s="419" t="s">
        <v>1527</v>
      </c>
      <c r="F16" s="446" t="str">
        <f t="shared" si="0"/>
        <v>ASARCO FDN SCHP</v>
      </c>
      <c r="G16" s="427">
        <v>156601.89</v>
      </c>
      <c r="H16" s="433">
        <v>0</v>
      </c>
      <c r="I16" s="433">
        <v>-4092.91</v>
      </c>
      <c r="J16" s="433">
        <v>1618.67</v>
      </c>
      <c r="K16" s="433">
        <v>0</v>
      </c>
      <c r="L16" s="433">
        <v>0</v>
      </c>
      <c r="M16" s="433">
        <f t="shared" si="1"/>
        <v>154127.65000000002</v>
      </c>
      <c r="P16" s="440"/>
      <c r="Q16" s="438"/>
      <c r="R16" s="438"/>
      <c r="S16" s="438"/>
      <c r="T16" s="438"/>
      <c r="U16" s="438"/>
      <c r="V16" s="438"/>
      <c r="W16" s="438"/>
      <c r="X16" s="438"/>
      <c r="Y16" s="438"/>
      <c r="Z16" s="438"/>
      <c r="AA16" s="438"/>
      <c r="AB16" s="438"/>
      <c r="AC16" s="438"/>
      <c r="AD16" s="438"/>
      <c r="AE16" s="438"/>
      <c r="AF16" s="438"/>
      <c r="AG16" s="438"/>
      <c r="AH16" s="438"/>
      <c r="AI16" s="438"/>
      <c r="AJ16" s="438"/>
      <c r="AK16" s="438"/>
      <c r="AL16" s="438"/>
      <c r="AM16" s="438"/>
      <c r="AN16" s="438"/>
      <c r="AO16" s="438"/>
      <c r="AP16" s="438"/>
      <c r="AQ16" s="438"/>
      <c r="AR16" s="438"/>
      <c r="AS16" s="438"/>
      <c r="AT16" s="438"/>
      <c r="AU16" s="438"/>
      <c r="AV16" s="438"/>
      <c r="AW16" s="438"/>
    </row>
    <row r="17" spans="1:49" ht="12.75" outlineLevel="1">
      <c r="A17" s="388" t="s">
        <v>1528</v>
      </c>
      <c r="C17" s="445"/>
      <c r="D17" s="445"/>
      <c r="E17" s="419" t="s">
        <v>1529</v>
      </c>
      <c r="F17" s="446" t="str">
        <f t="shared" si="0"/>
        <v>AT&amp;T MINORITY SCH</v>
      </c>
      <c r="G17" s="427">
        <v>16139.28</v>
      </c>
      <c r="H17" s="433">
        <v>0</v>
      </c>
      <c r="I17" s="433">
        <v>-421.82</v>
      </c>
      <c r="J17" s="433">
        <v>166.83</v>
      </c>
      <c r="K17" s="433">
        <v>0</v>
      </c>
      <c r="L17" s="433">
        <v>0</v>
      </c>
      <c r="M17" s="433">
        <f t="shared" si="1"/>
        <v>15884.29</v>
      </c>
      <c r="P17" s="440"/>
      <c r="Q17" s="438"/>
      <c r="R17" s="438"/>
      <c r="S17" s="438"/>
      <c r="T17" s="438"/>
      <c r="U17" s="438"/>
      <c r="V17" s="438"/>
      <c r="W17" s="438"/>
      <c r="X17" s="438"/>
      <c r="Y17" s="438"/>
      <c r="Z17" s="438"/>
      <c r="AA17" s="438"/>
      <c r="AB17" s="438"/>
      <c r="AC17" s="438"/>
      <c r="AD17" s="438"/>
      <c r="AE17" s="438"/>
      <c r="AF17" s="438"/>
      <c r="AG17" s="438"/>
      <c r="AH17" s="438"/>
      <c r="AI17" s="438"/>
      <c r="AJ17" s="438"/>
      <c r="AK17" s="438"/>
      <c r="AL17" s="438"/>
      <c r="AM17" s="438"/>
      <c r="AN17" s="438"/>
      <c r="AO17" s="438"/>
      <c r="AP17" s="438"/>
      <c r="AQ17" s="438"/>
      <c r="AR17" s="438"/>
      <c r="AS17" s="438"/>
      <c r="AT17" s="438"/>
      <c r="AU17" s="438"/>
      <c r="AV17" s="438"/>
      <c r="AW17" s="438"/>
    </row>
    <row r="18" spans="1:49" ht="12.75" outlineLevel="1">
      <c r="A18" s="388" t="s">
        <v>1530</v>
      </c>
      <c r="C18" s="445"/>
      <c r="D18" s="445"/>
      <c r="E18" s="419" t="s">
        <v>1531</v>
      </c>
      <c r="F18" s="446" t="str">
        <f t="shared" si="0"/>
        <v>R L BANKS END SCHP</v>
      </c>
      <c r="G18" s="427">
        <v>78718.78</v>
      </c>
      <c r="H18" s="433">
        <v>0</v>
      </c>
      <c r="I18" s="433">
        <v>-2057.35</v>
      </c>
      <c r="J18" s="433">
        <v>813.65</v>
      </c>
      <c r="K18" s="433">
        <v>0</v>
      </c>
      <c r="L18" s="433">
        <v>0</v>
      </c>
      <c r="M18" s="433">
        <f t="shared" si="1"/>
        <v>77475.07999999999</v>
      </c>
      <c r="P18" s="440"/>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row>
    <row r="19" spans="1:49" ht="12.75" outlineLevel="1">
      <c r="A19" s="388" t="s">
        <v>1532</v>
      </c>
      <c r="C19" s="445"/>
      <c r="D19" s="445"/>
      <c r="E19" s="419" t="s">
        <v>1533</v>
      </c>
      <c r="F19" s="446" t="str">
        <f t="shared" si="0"/>
        <v>BALEY SCHOLARS END</v>
      </c>
      <c r="G19" s="427">
        <v>1144334.04</v>
      </c>
      <c r="H19" s="433">
        <v>0</v>
      </c>
      <c r="I19" s="433">
        <v>-29907.89</v>
      </c>
      <c r="J19" s="433">
        <v>11828.17</v>
      </c>
      <c r="K19" s="433">
        <v>0</v>
      </c>
      <c r="L19" s="433">
        <v>0</v>
      </c>
      <c r="M19" s="433">
        <f t="shared" si="1"/>
        <v>1126254.32</v>
      </c>
      <c r="P19" s="440"/>
      <c r="Q19" s="438"/>
      <c r="R19" s="438"/>
      <c r="S19" s="438"/>
      <c r="T19" s="438"/>
      <c r="U19" s="438"/>
      <c r="V19" s="438"/>
      <c r="W19" s="438"/>
      <c r="X19" s="438"/>
      <c r="Y19" s="438"/>
      <c r="Z19" s="438"/>
      <c r="AA19" s="438"/>
      <c r="AB19" s="438"/>
      <c r="AC19" s="438"/>
      <c r="AD19" s="438"/>
      <c r="AE19" s="438"/>
      <c r="AF19" s="438"/>
      <c r="AG19" s="438"/>
      <c r="AH19" s="438"/>
      <c r="AI19" s="438"/>
      <c r="AJ19" s="438"/>
      <c r="AK19" s="438"/>
      <c r="AL19" s="438"/>
      <c r="AM19" s="438"/>
      <c r="AN19" s="438"/>
      <c r="AO19" s="438"/>
      <c r="AP19" s="438"/>
      <c r="AQ19" s="438"/>
      <c r="AR19" s="438"/>
      <c r="AS19" s="438"/>
      <c r="AT19" s="438"/>
      <c r="AU19" s="438"/>
      <c r="AV19" s="438"/>
      <c r="AW19" s="438"/>
    </row>
    <row r="20" spans="1:49" ht="12.75" outlineLevel="1">
      <c r="A20" s="388" t="s">
        <v>1534</v>
      </c>
      <c r="C20" s="445"/>
      <c r="D20" s="445"/>
      <c r="E20" s="419" t="s">
        <v>1535</v>
      </c>
      <c r="F20" s="446" t="str">
        <f t="shared" si="0"/>
        <v>BARRETT MEM SCHP</v>
      </c>
      <c r="G20" s="427">
        <v>112348.51</v>
      </c>
      <c r="H20" s="433">
        <v>0</v>
      </c>
      <c r="I20" s="433">
        <v>-2936.28</v>
      </c>
      <c r="J20" s="433">
        <v>1161.27</v>
      </c>
      <c r="K20" s="433">
        <v>0</v>
      </c>
      <c r="L20" s="433">
        <v>0</v>
      </c>
      <c r="M20" s="433">
        <f t="shared" si="1"/>
        <v>110573.5</v>
      </c>
      <c r="P20" s="440"/>
      <c r="Q20" s="438"/>
      <c r="R20" s="438"/>
      <c r="S20" s="438"/>
      <c r="T20" s="438"/>
      <c r="U20" s="438"/>
      <c r="V20" s="438"/>
      <c r="W20" s="438"/>
      <c r="X20" s="438"/>
      <c r="Y20" s="438"/>
      <c r="Z20" s="438"/>
      <c r="AA20" s="438"/>
      <c r="AB20" s="438"/>
      <c r="AC20" s="438"/>
      <c r="AD20" s="438"/>
      <c r="AE20" s="438"/>
      <c r="AF20" s="438"/>
      <c r="AG20" s="438"/>
      <c r="AH20" s="438"/>
      <c r="AI20" s="438"/>
      <c r="AJ20" s="438"/>
      <c r="AK20" s="438"/>
      <c r="AL20" s="438"/>
      <c r="AM20" s="438"/>
      <c r="AN20" s="438"/>
      <c r="AO20" s="438"/>
      <c r="AP20" s="438"/>
      <c r="AQ20" s="438"/>
      <c r="AR20" s="438"/>
      <c r="AS20" s="438"/>
      <c r="AT20" s="438"/>
      <c r="AU20" s="438"/>
      <c r="AV20" s="438"/>
      <c r="AW20" s="438"/>
    </row>
    <row r="21" spans="1:49" ht="12.75" outlineLevel="1">
      <c r="A21" s="388" t="s">
        <v>1536</v>
      </c>
      <c r="C21" s="445"/>
      <c r="D21" s="445"/>
      <c r="E21" s="419" t="s">
        <v>1537</v>
      </c>
      <c r="F21" s="446" t="str">
        <f t="shared" si="0"/>
        <v>BASLER SCHP FD</v>
      </c>
      <c r="G21" s="427">
        <v>96100.13</v>
      </c>
      <c r="H21" s="433">
        <v>0</v>
      </c>
      <c r="I21" s="433">
        <v>420.6</v>
      </c>
      <c r="J21" s="433">
        <v>5397.68</v>
      </c>
      <c r="K21" s="433">
        <v>0</v>
      </c>
      <c r="L21" s="433">
        <v>0</v>
      </c>
      <c r="M21" s="433">
        <f t="shared" si="1"/>
        <v>101918.41</v>
      </c>
      <c r="P21" s="440"/>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row>
    <row r="22" spans="1:49" ht="12.75" outlineLevel="1">
      <c r="A22" s="388" t="s">
        <v>1538</v>
      </c>
      <c r="C22" s="445"/>
      <c r="D22" s="445"/>
      <c r="E22" s="419" t="s">
        <v>1539</v>
      </c>
      <c r="F22" s="446" t="str">
        <f t="shared" si="0"/>
        <v>BIRBECK END SCHOL</v>
      </c>
      <c r="G22" s="427">
        <v>228881.71</v>
      </c>
      <c r="H22" s="433">
        <v>0</v>
      </c>
      <c r="I22" s="433">
        <v>-5966.89</v>
      </c>
      <c r="J22" s="433">
        <v>2378.09</v>
      </c>
      <c r="K22" s="433">
        <v>0</v>
      </c>
      <c r="L22" s="433">
        <v>0</v>
      </c>
      <c r="M22" s="433">
        <f t="shared" si="1"/>
        <v>225292.90999999997</v>
      </c>
      <c r="P22" s="440"/>
      <c r="Q22" s="438"/>
      <c r="R22" s="438"/>
      <c r="S22" s="438"/>
      <c r="T22" s="438"/>
      <c r="U22" s="438"/>
      <c r="V22" s="438"/>
      <c r="W22" s="438"/>
      <c r="X22" s="438"/>
      <c r="Y22" s="438"/>
      <c r="Z22" s="438"/>
      <c r="AA22" s="438"/>
      <c r="AB22" s="438"/>
      <c r="AC22" s="438"/>
      <c r="AD22" s="438"/>
      <c r="AE22" s="438"/>
      <c r="AF22" s="438"/>
      <c r="AG22" s="438"/>
      <c r="AH22" s="438"/>
      <c r="AI22" s="438"/>
      <c r="AJ22" s="438"/>
      <c r="AK22" s="438"/>
      <c r="AL22" s="438"/>
      <c r="AM22" s="438"/>
      <c r="AN22" s="438"/>
      <c r="AO22" s="438"/>
      <c r="AP22" s="438"/>
      <c r="AQ22" s="438"/>
      <c r="AR22" s="438"/>
      <c r="AS22" s="438"/>
      <c r="AT22" s="438"/>
      <c r="AU22" s="438"/>
      <c r="AV22" s="438"/>
      <c r="AW22" s="438"/>
    </row>
    <row r="23" spans="1:49" ht="12.75" outlineLevel="1">
      <c r="A23" s="388" t="s">
        <v>1540</v>
      </c>
      <c r="C23" s="445"/>
      <c r="D23" s="445"/>
      <c r="E23" s="419" t="s">
        <v>1541</v>
      </c>
      <c r="F23" s="446" t="str">
        <f t="shared" si="0"/>
        <v>BELLIS SCHOLARSHIP</v>
      </c>
      <c r="G23" s="427">
        <v>396067.32</v>
      </c>
      <c r="H23" s="433">
        <v>0</v>
      </c>
      <c r="I23" s="433">
        <v>-10351.47</v>
      </c>
      <c r="J23" s="433">
        <v>4093.87</v>
      </c>
      <c r="K23" s="433">
        <v>0</v>
      </c>
      <c r="L23" s="433">
        <v>0</v>
      </c>
      <c r="M23" s="433">
        <f t="shared" si="1"/>
        <v>389809.72000000003</v>
      </c>
      <c r="P23" s="440"/>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8"/>
      <c r="AR23" s="438"/>
      <c r="AS23" s="438"/>
      <c r="AT23" s="438"/>
      <c r="AU23" s="438"/>
      <c r="AV23" s="438"/>
      <c r="AW23" s="438"/>
    </row>
    <row r="24" spans="1:49" ht="12.75" outlineLevel="1">
      <c r="A24" s="388" t="s">
        <v>1542</v>
      </c>
      <c r="C24" s="445"/>
      <c r="D24" s="445"/>
      <c r="E24" s="419" t="s">
        <v>1543</v>
      </c>
      <c r="F24" s="446" t="str">
        <f t="shared" si="0"/>
        <v>BODINE MEM SCHP</v>
      </c>
      <c r="G24" s="427">
        <v>64730.18</v>
      </c>
      <c r="H24" s="433">
        <v>0</v>
      </c>
      <c r="I24" s="433">
        <v>-1691.75</v>
      </c>
      <c r="J24" s="433">
        <v>669.07</v>
      </c>
      <c r="K24" s="433">
        <v>0</v>
      </c>
      <c r="L24" s="433">
        <v>0</v>
      </c>
      <c r="M24" s="433">
        <f t="shared" si="1"/>
        <v>63707.5</v>
      </c>
      <c r="P24" s="440"/>
      <c r="Q24" s="438"/>
      <c r="R24" s="438"/>
      <c r="S24" s="438"/>
      <c r="T24" s="438"/>
      <c r="U24" s="438"/>
      <c r="V24" s="438"/>
      <c r="W24" s="438"/>
      <c r="X24" s="438"/>
      <c r="Y24" s="438"/>
      <c r="Z24" s="438"/>
      <c r="AA24" s="438"/>
      <c r="AB24" s="438"/>
      <c r="AC24" s="438"/>
      <c r="AD24" s="438"/>
      <c r="AE24" s="438"/>
      <c r="AF24" s="438"/>
      <c r="AG24" s="438"/>
      <c r="AH24" s="438"/>
      <c r="AI24" s="438"/>
      <c r="AJ24" s="438"/>
      <c r="AK24" s="438"/>
      <c r="AL24" s="438"/>
      <c r="AM24" s="438"/>
      <c r="AN24" s="438"/>
      <c r="AO24" s="438"/>
      <c r="AP24" s="438"/>
      <c r="AQ24" s="438"/>
      <c r="AR24" s="438"/>
      <c r="AS24" s="438"/>
      <c r="AT24" s="438"/>
      <c r="AU24" s="438"/>
      <c r="AV24" s="438"/>
      <c r="AW24" s="438"/>
    </row>
    <row r="25" spans="1:49" ht="12.75" outlineLevel="1">
      <c r="A25" s="388" t="s">
        <v>1544</v>
      </c>
      <c r="C25" s="445"/>
      <c r="D25" s="445"/>
      <c r="E25" s="419" t="s">
        <v>1545</v>
      </c>
      <c r="F25" s="446" t="str">
        <f t="shared" si="0"/>
        <v>BOSCH END SCHP</v>
      </c>
      <c r="G25" s="427">
        <v>265892.83</v>
      </c>
      <c r="H25" s="433">
        <v>0</v>
      </c>
      <c r="I25" s="433">
        <v>-6971.52</v>
      </c>
      <c r="J25" s="433">
        <v>2748.15</v>
      </c>
      <c r="K25" s="433">
        <v>0</v>
      </c>
      <c r="L25" s="433">
        <v>0</v>
      </c>
      <c r="M25" s="433">
        <f t="shared" si="1"/>
        <v>261669.46000000002</v>
      </c>
      <c r="P25" s="440"/>
      <c r="Q25" s="438"/>
      <c r="R25" s="438"/>
      <c r="S25" s="438"/>
      <c r="T25" s="438"/>
      <c r="U25" s="438"/>
      <c r="V25" s="438"/>
      <c r="W25" s="438"/>
      <c r="X25" s="438"/>
      <c r="Y25" s="438"/>
      <c r="Z25" s="438"/>
      <c r="AA25" s="438"/>
      <c r="AB25" s="438"/>
      <c r="AC25" s="438"/>
      <c r="AD25" s="438"/>
      <c r="AE25" s="438"/>
      <c r="AF25" s="438"/>
      <c r="AG25" s="438"/>
      <c r="AH25" s="438"/>
      <c r="AI25" s="438"/>
      <c r="AJ25" s="438"/>
      <c r="AK25" s="438"/>
      <c r="AL25" s="438"/>
      <c r="AM25" s="438"/>
      <c r="AN25" s="438"/>
      <c r="AO25" s="438"/>
      <c r="AP25" s="438"/>
      <c r="AQ25" s="438"/>
      <c r="AR25" s="438"/>
      <c r="AS25" s="438"/>
      <c r="AT25" s="438"/>
      <c r="AU25" s="438"/>
      <c r="AV25" s="438"/>
      <c r="AW25" s="438"/>
    </row>
    <row r="26" spans="1:49" ht="12.75" outlineLevel="1">
      <c r="A26" s="388" t="s">
        <v>1546</v>
      </c>
      <c r="C26" s="445"/>
      <c r="D26" s="445"/>
      <c r="E26" s="419" t="s">
        <v>1547</v>
      </c>
      <c r="F26" s="446" t="str">
        <f t="shared" si="0"/>
        <v>BISHOP SCHOLARSHIP</v>
      </c>
      <c r="G26" s="427">
        <v>25169.85</v>
      </c>
      <c r="H26" s="433">
        <v>0</v>
      </c>
      <c r="I26" s="433">
        <v>-657.23</v>
      </c>
      <c r="J26" s="433">
        <v>260.17</v>
      </c>
      <c r="K26" s="433">
        <v>0</v>
      </c>
      <c r="L26" s="433">
        <v>0</v>
      </c>
      <c r="M26" s="433">
        <f t="shared" si="1"/>
        <v>24772.789999999997</v>
      </c>
      <c r="P26" s="440"/>
      <c r="Q26" s="438"/>
      <c r="R26" s="438"/>
      <c r="S26" s="438"/>
      <c r="T26" s="438"/>
      <c r="U26" s="438"/>
      <c r="V26" s="438"/>
      <c r="W26" s="438"/>
      <c r="X26" s="438"/>
      <c r="Y26" s="438"/>
      <c r="Z26" s="438"/>
      <c r="AA26" s="438"/>
      <c r="AB26" s="438"/>
      <c r="AC26" s="438"/>
      <c r="AD26" s="438"/>
      <c r="AE26" s="438"/>
      <c r="AF26" s="438"/>
      <c r="AG26" s="438"/>
      <c r="AH26" s="438"/>
      <c r="AI26" s="438"/>
      <c r="AJ26" s="438"/>
      <c r="AK26" s="438"/>
      <c r="AL26" s="438"/>
      <c r="AM26" s="438"/>
      <c r="AN26" s="438"/>
      <c r="AO26" s="438"/>
      <c r="AP26" s="438"/>
      <c r="AQ26" s="438"/>
      <c r="AR26" s="438"/>
      <c r="AS26" s="438"/>
      <c r="AT26" s="438"/>
      <c r="AU26" s="438"/>
      <c r="AV26" s="438"/>
      <c r="AW26" s="438"/>
    </row>
    <row r="27" spans="1:49" ht="12.75" outlineLevel="1">
      <c r="A27" s="388" t="s">
        <v>1548</v>
      </c>
      <c r="C27" s="445"/>
      <c r="D27" s="445"/>
      <c r="E27" s="419" t="s">
        <v>1549</v>
      </c>
      <c r="F27" s="446" t="str">
        <f t="shared" si="0"/>
        <v>BOYD/WATTS SCHP</v>
      </c>
      <c r="G27" s="427">
        <v>488013.66</v>
      </c>
      <c r="H27" s="433">
        <v>0</v>
      </c>
      <c r="I27" s="433">
        <v>-12225.15</v>
      </c>
      <c r="J27" s="433">
        <v>5049.87</v>
      </c>
      <c r="K27" s="433">
        <v>0</v>
      </c>
      <c r="L27" s="433">
        <v>2988.15</v>
      </c>
      <c r="M27" s="433">
        <f t="shared" si="1"/>
        <v>483826.52999999997</v>
      </c>
      <c r="P27" s="440"/>
      <c r="Q27" s="438"/>
      <c r="R27" s="438"/>
      <c r="S27" s="438"/>
      <c r="T27" s="438"/>
      <c r="U27" s="438"/>
      <c r="V27" s="438"/>
      <c r="W27" s="438"/>
      <c r="X27" s="438"/>
      <c r="Y27" s="438"/>
      <c r="Z27" s="438"/>
      <c r="AA27" s="438"/>
      <c r="AB27" s="438"/>
      <c r="AC27" s="438"/>
      <c r="AD27" s="438"/>
      <c r="AE27" s="438"/>
      <c r="AF27" s="438"/>
      <c r="AG27" s="438"/>
      <c r="AH27" s="438"/>
      <c r="AI27" s="438"/>
      <c r="AJ27" s="438"/>
      <c r="AK27" s="438"/>
      <c r="AL27" s="438"/>
      <c r="AM27" s="438"/>
      <c r="AN27" s="438"/>
      <c r="AO27" s="438"/>
      <c r="AP27" s="438"/>
      <c r="AQ27" s="438"/>
      <c r="AR27" s="438"/>
      <c r="AS27" s="438"/>
      <c r="AT27" s="438"/>
      <c r="AU27" s="438"/>
      <c r="AV27" s="438"/>
      <c r="AW27" s="438"/>
    </row>
    <row r="28" spans="1:49" ht="12.75" outlineLevel="1">
      <c r="A28" s="388" t="s">
        <v>1550</v>
      </c>
      <c r="C28" s="445"/>
      <c r="D28" s="445"/>
      <c r="E28" s="419" t="s">
        <v>1551</v>
      </c>
      <c r="F28" s="446" t="str">
        <f t="shared" si="0"/>
        <v>W R BROADDUS SCHP</v>
      </c>
      <c r="G28" s="427">
        <v>5782.46</v>
      </c>
      <c r="H28" s="433">
        <v>0</v>
      </c>
      <c r="I28" s="433">
        <v>25.31</v>
      </c>
      <c r="J28" s="433">
        <v>324.8</v>
      </c>
      <c r="K28" s="433">
        <v>0</v>
      </c>
      <c r="L28" s="433">
        <v>0</v>
      </c>
      <c r="M28" s="433">
        <f t="shared" si="1"/>
        <v>6132.570000000001</v>
      </c>
      <c r="P28" s="440"/>
      <c r="Q28" s="438"/>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row>
    <row r="29" spans="1:49" ht="12.75" outlineLevel="1">
      <c r="A29" s="388" t="s">
        <v>1552</v>
      </c>
      <c r="C29" s="445"/>
      <c r="D29" s="445"/>
      <c r="E29" s="419" t="s">
        <v>1553</v>
      </c>
      <c r="F29" s="446" t="str">
        <f t="shared" si="0"/>
        <v>BUDACK SCHP ENGR</v>
      </c>
      <c r="G29" s="427">
        <v>106239.62</v>
      </c>
      <c r="H29" s="433">
        <v>0</v>
      </c>
      <c r="I29" s="433">
        <v>-2781.62</v>
      </c>
      <c r="J29" s="433">
        <v>1098.07</v>
      </c>
      <c r="K29" s="433">
        <v>0</v>
      </c>
      <c r="L29" s="433">
        <v>0</v>
      </c>
      <c r="M29" s="433">
        <f t="shared" si="1"/>
        <v>104556.07</v>
      </c>
      <c r="P29" s="440"/>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row>
    <row r="30" spans="1:49" ht="12.75" outlineLevel="1">
      <c r="A30" s="388" t="s">
        <v>1554</v>
      </c>
      <c r="C30" s="445"/>
      <c r="D30" s="445"/>
      <c r="E30" s="419" t="s">
        <v>1555</v>
      </c>
      <c r="F30" s="446" t="str">
        <f t="shared" si="0"/>
        <v>N LES CLARK END SCHP</v>
      </c>
      <c r="G30" s="427">
        <v>22857.95</v>
      </c>
      <c r="H30" s="433">
        <v>0</v>
      </c>
      <c r="I30" s="433">
        <v>-597.4</v>
      </c>
      <c r="J30" s="433">
        <v>236.28</v>
      </c>
      <c r="K30" s="433">
        <v>0</v>
      </c>
      <c r="L30" s="433">
        <v>0</v>
      </c>
      <c r="M30" s="433">
        <f t="shared" si="1"/>
        <v>22496.829999999998</v>
      </c>
      <c r="P30" s="440"/>
      <c r="Q30" s="438"/>
      <c r="R30" s="438"/>
      <c r="S30" s="438"/>
      <c r="T30" s="438"/>
      <c r="U30" s="438"/>
      <c r="V30" s="438"/>
      <c r="W30" s="438"/>
      <c r="X30" s="438"/>
      <c r="Y30" s="438"/>
      <c r="Z30" s="438"/>
      <c r="AA30" s="438"/>
      <c r="AB30" s="438"/>
      <c r="AC30" s="438"/>
      <c r="AD30" s="438"/>
      <c r="AE30" s="438"/>
      <c r="AF30" s="438"/>
      <c r="AG30" s="438"/>
      <c r="AH30" s="438"/>
      <c r="AI30" s="438"/>
      <c r="AJ30" s="438"/>
      <c r="AK30" s="438"/>
      <c r="AL30" s="438"/>
      <c r="AM30" s="438"/>
      <c r="AN30" s="438"/>
      <c r="AO30" s="438"/>
      <c r="AP30" s="438"/>
      <c r="AQ30" s="438"/>
      <c r="AR30" s="438"/>
      <c r="AS30" s="438"/>
      <c r="AT30" s="438"/>
      <c r="AU30" s="438"/>
      <c r="AV30" s="438"/>
      <c r="AW30" s="438"/>
    </row>
    <row r="31" spans="1:49" ht="12.75" outlineLevel="1">
      <c r="A31" s="388" t="s">
        <v>1556</v>
      </c>
      <c r="C31" s="445"/>
      <c r="D31" s="445"/>
      <c r="E31" s="419" t="s">
        <v>1557</v>
      </c>
      <c r="F31" s="446" t="str">
        <f t="shared" si="0"/>
        <v>CASTLEMAN MEM SCHP</v>
      </c>
      <c r="G31" s="427">
        <v>25031.88</v>
      </c>
      <c r="H31" s="433">
        <v>0</v>
      </c>
      <c r="I31" s="433">
        <v>514.42</v>
      </c>
      <c r="J31" s="433">
        <v>1416.61</v>
      </c>
      <c r="K31" s="433">
        <v>0</v>
      </c>
      <c r="L31" s="433">
        <v>0</v>
      </c>
      <c r="M31" s="433">
        <f t="shared" si="1"/>
        <v>26962.91</v>
      </c>
      <c r="P31" s="440"/>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row>
    <row r="32" spans="1:49" ht="12.75" outlineLevel="1">
      <c r="A32" s="388" t="s">
        <v>1558</v>
      </c>
      <c r="C32" s="445"/>
      <c r="D32" s="445"/>
      <c r="E32" s="419" t="s">
        <v>1559</v>
      </c>
      <c r="F32" s="446" t="str">
        <f t="shared" si="0"/>
        <v>CERAMIC ENG END SCH</v>
      </c>
      <c r="G32" s="427">
        <v>127987.68</v>
      </c>
      <c r="H32" s="433">
        <v>0</v>
      </c>
      <c r="I32" s="433">
        <v>-3345.05</v>
      </c>
      <c r="J32" s="433">
        <v>1322.91</v>
      </c>
      <c r="K32" s="433">
        <v>0</v>
      </c>
      <c r="L32" s="433">
        <v>0</v>
      </c>
      <c r="M32" s="433">
        <f t="shared" si="1"/>
        <v>125965.54</v>
      </c>
      <c r="P32" s="440"/>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row>
    <row r="33" spans="1:49" ht="12.75" outlineLevel="1">
      <c r="A33" s="388" t="s">
        <v>1560</v>
      </c>
      <c r="C33" s="445"/>
      <c r="D33" s="445"/>
      <c r="E33" s="419" t="s">
        <v>1561</v>
      </c>
      <c r="F33" s="446" t="str">
        <f t="shared" si="0"/>
        <v>CHRISTIAN ACH AWD-CE</v>
      </c>
      <c r="G33" s="427">
        <v>37073.9</v>
      </c>
      <c r="H33" s="433">
        <v>0</v>
      </c>
      <c r="I33" s="433">
        <v>-968.94</v>
      </c>
      <c r="J33" s="433">
        <v>383.21</v>
      </c>
      <c r="K33" s="433">
        <v>0</v>
      </c>
      <c r="L33" s="433">
        <v>0</v>
      </c>
      <c r="M33" s="433">
        <f t="shared" si="1"/>
        <v>36488.17</v>
      </c>
      <c r="P33" s="440"/>
      <c r="Q33" s="438"/>
      <c r="R33" s="438"/>
      <c r="S33" s="438"/>
      <c r="T33" s="438"/>
      <c r="U33" s="438"/>
      <c r="V33" s="438"/>
      <c r="W33" s="438"/>
      <c r="X33" s="438"/>
      <c r="Y33" s="438"/>
      <c r="Z33" s="438"/>
      <c r="AA33" s="438"/>
      <c r="AB33" s="438"/>
      <c r="AC33" s="438"/>
      <c r="AD33" s="438"/>
      <c r="AE33" s="438"/>
      <c r="AF33" s="438"/>
      <c r="AG33" s="438"/>
      <c r="AH33" s="438"/>
      <c r="AI33" s="438"/>
      <c r="AJ33" s="438"/>
      <c r="AK33" s="438"/>
      <c r="AL33" s="438"/>
      <c r="AM33" s="438"/>
      <c r="AN33" s="438"/>
      <c r="AO33" s="438"/>
      <c r="AP33" s="438"/>
      <c r="AQ33" s="438"/>
      <c r="AR33" s="438"/>
      <c r="AS33" s="438"/>
      <c r="AT33" s="438"/>
      <c r="AU33" s="438"/>
      <c r="AV33" s="438"/>
      <c r="AW33" s="438"/>
    </row>
    <row r="34" spans="1:49" ht="12.75" outlineLevel="1">
      <c r="A34" s="388" t="s">
        <v>1562</v>
      </c>
      <c r="C34" s="445"/>
      <c r="D34" s="445"/>
      <c r="E34" s="419" t="s">
        <v>1563</v>
      </c>
      <c r="F34" s="446" t="str">
        <f t="shared" si="0"/>
        <v>CHUBB FELLOWSHIP</v>
      </c>
      <c r="G34" s="427">
        <v>194785.52</v>
      </c>
      <c r="H34" s="433">
        <v>0</v>
      </c>
      <c r="I34" s="433">
        <v>-5089.9</v>
      </c>
      <c r="J34" s="433">
        <v>2015.46</v>
      </c>
      <c r="K34" s="433">
        <v>-50</v>
      </c>
      <c r="L34" s="433">
        <v>0</v>
      </c>
      <c r="M34" s="433">
        <f t="shared" si="1"/>
        <v>191761.08</v>
      </c>
      <c r="P34" s="440"/>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row>
    <row r="35" spans="1:49" ht="12.75" outlineLevel="1">
      <c r="A35" s="388" t="s">
        <v>1564</v>
      </c>
      <c r="C35" s="445"/>
      <c r="D35" s="445"/>
      <c r="E35" s="419" t="s">
        <v>1565</v>
      </c>
      <c r="F35" s="446" t="str">
        <f t="shared" si="0"/>
        <v>CHAO SCHP/FELLOWSHIP</v>
      </c>
      <c r="G35" s="427">
        <v>35825.52</v>
      </c>
      <c r="H35" s="433">
        <v>56000</v>
      </c>
      <c r="I35" s="433">
        <v>420.78</v>
      </c>
      <c r="J35" s="433">
        <v>2775.6</v>
      </c>
      <c r="K35" s="433">
        <v>0</v>
      </c>
      <c r="L35" s="433">
        <v>0</v>
      </c>
      <c r="M35" s="433">
        <f t="shared" si="1"/>
        <v>95021.9</v>
      </c>
      <c r="P35" s="440"/>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c r="AN35" s="438"/>
      <c r="AO35" s="438"/>
      <c r="AP35" s="438"/>
      <c r="AQ35" s="438"/>
      <c r="AR35" s="438"/>
      <c r="AS35" s="438"/>
      <c r="AT35" s="438"/>
      <c r="AU35" s="438"/>
      <c r="AV35" s="438"/>
      <c r="AW35" s="438"/>
    </row>
    <row r="36" spans="1:49" ht="12.75" outlineLevel="1">
      <c r="A36" s="388" t="s">
        <v>1566</v>
      </c>
      <c r="C36" s="445"/>
      <c r="D36" s="445"/>
      <c r="E36" s="419" t="s">
        <v>1567</v>
      </c>
      <c r="F36" s="446" t="str">
        <f t="shared" si="0"/>
        <v>BOOTS CLAYTON SCHOL</v>
      </c>
      <c r="G36" s="427">
        <v>88682.26</v>
      </c>
      <c r="H36" s="433">
        <v>600</v>
      </c>
      <c r="I36" s="433">
        <v>-2275.51</v>
      </c>
      <c r="J36" s="433">
        <v>922.28</v>
      </c>
      <c r="K36" s="433">
        <v>0</v>
      </c>
      <c r="L36" s="433">
        <v>0</v>
      </c>
      <c r="M36" s="433">
        <f t="shared" si="1"/>
        <v>87929.03</v>
      </c>
      <c r="P36" s="440"/>
      <c r="Q36" s="438"/>
      <c r="R36" s="438"/>
      <c r="S36" s="438"/>
      <c r="T36" s="438"/>
      <c r="U36" s="438"/>
      <c r="V36" s="438"/>
      <c r="W36" s="438"/>
      <c r="X36" s="438"/>
      <c r="Y36" s="438"/>
      <c r="Z36" s="438"/>
      <c r="AA36" s="438"/>
      <c r="AB36" s="438"/>
      <c r="AC36" s="438"/>
      <c r="AD36" s="438"/>
      <c r="AE36" s="438"/>
      <c r="AF36" s="438"/>
      <c r="AG36" s="438"/>
      <c r="AH36" s="438"/>
      <c r="AI36" s="438"/>
      <c r="AJ36" s="438"/>
      <c r="AK36" s="438"/>
      <c r="AL36" s="438"/>
      <c r="AM36" s="438"/>
      <c r="AN36" s="438"/>
      <c r="AO36" s="438"/>
      <c r="AP36" s="438"/>
      <c r="AQ36" s="438"/>
      <c r="AR36" s="438"/>
      <c r="AS36" s="438"/>
      <c r="AT36" s="438"/>
      <c r="AU36" s="438"/>
      <c r="AV36" s="438"/>
      <c r="AW36" s="438"/>
    </row>
    <row r="37" spans="1:49" ht="12.75" outlineLevel="1">
      <c r="A37" s="388" t="s">
        <v>1568</v>
      </c>
      <c r="C37" s="445"/>
      <c r="D37" s="445"/>
      <c r="E37" s="419" t="s">
        <v>1569</v>
      </c>
      <c r="F37" s="446" t="str">
        <f t="shared" si="0"/>
        <v>CLAIR FELLOWSHIP</v>
      </c>
      <c r="G37" s="427">
        <v>26326.07</v>
      </c>
      <c r="H37" s="433">
        <v>0</v>
      </c>
      <c r="I37" s="433">
        <v>-688.04</v>
      </c>
      <c r="J37" s="433">
        <v>272.11</v>
      </c>
      <c r="K37" s="433">
        <v>0</v>
      </c>
      <c r="L37" s="433">
        <v>0</v>
      </c>
      <c r="M37" s="433">
        <f t="shared" si="1"/>
        <v>25910.14</v>
      </c>
      <c r="P37" s="440"/>
      <c r="Q37" s="438"/>
      <c r="R37" s="438"/>
      <c r="S37" s="438"/>
      <c r="T37" s="438"/>
      <c r="U37" s="438"/>
      <c r="V37" s="438"/>
      <c r="W37" s="438"/>
      <c r="X37" s="438"/>
      <c r="Y37" s="438"/>
      <c r="Z37" s="438"/>
      <c r="AA37" s="438"/>
      <c r="AB37" s="438"/>
      <c r="AC37" s="438"/>
      <c r="AD37" s="438"/>
      <c r="AE37" s="438"/>
      <c r="AF37" s="438"/>
      <c r="AG37" s="438"/>
      <c r="AH37" s="438"/>
      <c r="AI37" s="438"/>
      <c r="AJ37" s="438"/>
      <c r="AK37" s="438"/>
      <c r="AL37" s="438"/>
      <c r="AM37" s="438"/>
      <c r="AN37" s="438"/>
      <c r="AO37" s="438"/>
      <c r="AP37" s="438"/>
      <c r="AQ37" s="438"/>
      <c r="AR37" s="438"/>
      <c r="AS37" s="438"/>
      <c r="AT37" s="438"/>
      <c r="AU37" s="438"/>
      <c r="AV37" s="438"/>
      <c r="AW37" s="438"/>
    </row>
    <row r="38" spans="1:49" ht="12.75" outlineLevel="1">
      <c r="A38" s="388" t="s">
        <v>1570</v>
      </c>
      <c r="C38" s="445"/>
      <c r="D38" s="445"/>
      <c r="E38" s="419" t="s">
        <v>1571</v>
      </c>
      <c r="F38" s="446" t="str">
        <f t="shared" si="0"/>
        <v>CLEMENT &amp; CUNNINGHAM</v>
      </c>
      <c r="G38" s="427">
        <v>20593.57</v>
      </c>
      <c r="H38" s="433">
        <v>0</v>
      </c>
      <c r="I38" s="433">
        <v>-538.22</v>
      </c>
      <c r="J38" s="433">
        <v>212.86</v>
      </c>
      <c r="K38" s="433">
        <v>0</v>
      </c>
      <c r="L38" s="433">
        <v>0</v>
      </c>
      <c r="M38" s="433">
        <f t="shared" si="1"/>
        <v>20268.21</v>
      </c>
      <c r="P38" s="440"/>
      <c r="Q38" s="438"/>
      <c r="R38" s="438"/>
      <c r="S38" s="438"/>
      <c r="T38" s="438"/>
      <c r="U38" s="438"/>
      <c r="V38" s="438"/>
      <c r="W38" s="438"/>
      <c r="X38" s="438"/>
      <c r="Y38" s="438"/>
      <c r="Z38" s="438"/>
      <c r="AA38" s="438"/>
      <c r="AB38" s="438"/>
      <c r="AC38" s="438"/>
      <c r="AD38" s="438"/>
      <c r="AE38" s="438"/>
      <c r="AF38" s="438"/>
      <c r="AG38" s="438"/>
      <c r="AH38" s="438"/>
      <c r="AI38" s="438"/>
      <c r="AJ38" s="438"/>
      <c r="AK38" s="438"/>
      <c r="AL38" s="438"/>
      <c r="AM38" s="438"/>
      <c r="AN38" s="438"/>
      <c r="AO38" s="438"/>
      <c r="AP38" s="438"/>
      <c r="AQ38" s="438"/>
      <c r="AR38" s="438"/>
      <c r="AS38" s="438"/>
      <c r="AT38" s="438"/>
      <c r="AU38" s="438"/>
      <c r="AV38" s="438"/>
      <c r="AW38" s="438"/>
    </row>
    <row r="39" spans="1:49" ht="12.75" outlineLevel="1">
      <c r="A39" s="388" t="s">
        <v>1572</v>
      </c>
      <c r="C39" s="445"/>
      <c r="D39" s="445"/>
      <c r="E39" s="419" t="s">
        <v>1573</v>
      </c>
      <c r="F39" s="446" t="str">
        <f t="shared" si="0"/>
        <v>ANDY &amp; TONI COCHRAN</v>
      </c>
      <c r="G39" s="427">
        <v>18355.59</v>
      </c>
      <c r="H39" s="433">
        <v>0</v>
      </c>
      <c r="I39" s="433">
        <v>80.33</v>
      </c>
      <c r="J39" s="433">
        <v>1030.96</v>
      </c>
      <c r="K39" s="433">
        <v>0</v>
      </c>
      <c r="L39" s="433">
        <v>0</v>
      </c>
      <c r="M39" s="433">
        <f t="shared" si="1"/>
        <v>19466.88</v>
      </c>
      <c r="P39" s="440"/>
      <c r="Q39" s="438"/>
      <c r="R39" s="438"/>
      <c r="S39" s="438"/>
      <c r="T39" s="438"/>
      <c r="U39" s="438"/>
      <c r="V39" s="438"/>
      <c r="W39" s="438"/>
      <c r="X39" s="438"/>
      <c r="Y39" s="438"/>
      <c r="Z39" s="438"/>
      <c r="AA39" s="438"/>
      <c r="AB39" s="438"/>
      <c r="AC39" s="438"/>
      <c r="AD39" s="438"/>
      <c r="AE39" s="438"/>
      <c r="AF39" s="438"/>
      <c r="AG39" s="438"/>
      <c r="AH39" s="438"/>
      <c r="AI39" s="438"/>
      <c r="AJ39" s="438"/>
      <c r="AK39" s="438"/>
      <c r="AL39" s="438"/>
      <c r="AM39" s="438"/>
      <c r="AN39" s="438"/>
      <c r="AO39" s="438"/>
      <c r="AP39" s="438"/>
      <c r="AQ39" s="438"/>
      <c r="AR39" s="438"/>
      <c r="AS39" s="438"/>
      <c r="AT39" s="438"/>
      <c r="AU39" s="438"/>
      <c r="AV39" s="438"/>
      <c r="AW39" s="438"/>
    </row>
    <row r="40" spans="1:49" ht="12.75" outlineLevel="1">
      <c r="A40" s="388" t="s">
        <v>1574</v>
      </c>
      <c r="C40" s="445"/>
      <c r="D40" s="445"/>
      <c r="E40" s="419" t="s">
        <v>1575</v>
      </c>
      <c r="F40" s="446" t="str">
        <f t="shared" si="0"/>
        <v>COLE END SCHP</v>
      </c>
      <c r="G40" s="427">
        <v>63094.88</v>
      </c>
      <c r="H40" s="433">
        <v>0</v>
      </c>
      <c r="I40" s="433">
        <v>-1649.03</v>
      </c>
      <c r="J40" s="433">
        <v>652.17</v>
      </c>
      <c r="K40" s="433">
        <v>0</v>
      </c>
      <c r="L40" s="433">
        <v>0</v>
      </c>
      <c r="M40" s="433">
        <f t="shared" si="1"/>
        <v>62098.02</v>
      </c>
      <c r="P40" s="440"/>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8"/>
      <c r="AR40" s="438"/>
      <c r="AS40" s="438"/>
      <c r="AT40" s="438"/>
      <c r="AU40" s="438"/>
      <c r="AV40" s="438"/>
      <c r="AW40" s="438"/>
    </row>
    <row r="41" spans="1:49" ht="12.75" outlineLevel="1">
      <c r="A41" s="388" t="s">
        <v>1576</v>
      </c>
      <c r="C41" s="445"/>
      <c r="D41" s="445"/>
      <c r="E41" s="419" t="s">
        <v>1577</v>
      </c>
      <c r="F41" s="446" t="str">
        <f t="shared" si="0"/>
        <v>I R COOK MEM SCHP</v>
      </c>
      <c r="G41" s="427">
        <v>11306.33</v>
      </c>
      <c r="H41" s="433">
        <v>0</v>
      </c>
      <c r="I41" s="433">
        <v>-298.42</v>
      </c>
      <c r="J41" s="433">
        <v>29.92</v>
      </c>
      <c r="K41" s="433">
        <v>0</v>
      </c>
      <c r="L41" s="433">
        <v>-850</v>
      </c>
      <c r="M41" s="433">
        <f t="shared" si="1"/>
        <v>10187.83</v>
      </c>
      <c r="P41" s="440"/>
      <c r="Q41" s="438"/>
      <c r="R41" s="438"/>
      <c r="S41" s="438"/>
      <c r="T41" s="438"/>
      <c r="U41" s="438"/>
      <c r="V41" s="438"/>
      <c r="W41" s="438"/>
      <c r="X41" s="438"/>
      <c r="Y41" s="438"/>
      <c r="Z41" s="438"/>
      <c r="AA41" s="438"/>
      <c r="AB41" s="438"/>
      <c r="AC41" s="438"/>
      <c r="AD41" s="438"/>
      <c r="AE41" s="438"/>
      <c r="AF41" s="438"/>
      <c r="AG41" s="438"/>
      <c r="AH41" s="438"/>
      <c r="AI41" s="438"/>
      <c r="AJ41" s="438"/>
      <c r="AK41" s="438"/>
      <c r="AL41" s="438"/>
      <c r="AM41" s="438"/>
      <c r="AN41" s="438"/>
      <c r="AO41" s="438"/>
      <c r="AP41" s="438"/>
      <c r="AQ41" s="438"/>
      <c r="AR41" s="438"/>
      <c r="AS41" s="438"/>
      <c r="AT41" s="438"/>
      <c r="AU41" s="438"/>
      <c r="AV41" s="438"/>
      <c r="AW41" s="438"/>
    </row>
    <row r="42" spans="1:49" ht="12.75" outlineLevel="1">
      <c r="A42" s="388" t="s">
        <v>1578</v>
      </c>
      <c r="C42" s="445"/>
      <c r="D42" s="445"/>
      <c r="E42" s="419" t="s">
        <v>1579</v>
      </c>
      <c r="F42" s="446" t="str">
        <f t="shared" si="0"/>
        <v>COOKSEY MEM AWD</v>
      </c>
      <c r="G42" s="427">
        <v>23686.88</v>
      </c>
      <c r="H42" s="433">
        <v>0</v>
      </c>
      <c r="I42" s="433">
        <v>-617.93</v>
      </c>
      <c r="J42" s="433">
        <v>244.86</v>
      </c>
      <c r="K42" s="433">
        <v>0</v>
      </c>
      <c r="L42" s="433">
        <v>0</v>
      </c>
      <c r="M42" s="433">
        <f t="shared" si="1"/>
        <v>23313.81</v>
      </c>
      <c r="P42" s="440"/>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8"/>
      <c r="AR42" s="438"/>
      <c r="AS42" s="438"/>
      <c r="AT42" s="438"/>
      <c r="AU42" s="438"/>
      <c r="AV42" s="438"/>
      <c r="AW42" s="438"/>
    </row>
    <row r="43" spans="1:49" ht="12.75" outlineLevel="1">
      <c r="A43" s="388" t="s">
        <v>1580</v>
      </c>
      <c r="C43" s="445"/>
      <c r="D43" s="445"/>
      <c r="E43" s="419" t="s">
        <v>1581</v>
      </c>
      <c r="F43" s="446" t="str">
        <f t="shared" si="0"/>
        <v>J ROBERT COOK SCHP</v>
      </c>
      <c r="G43" s="427">
        <v>7892.54</v>
      </c>
      <c r="H43" s="433">
        <v>0</v>
      </c>
      <c r="I43" s="433">
        <v>-205.17</v>
      </c>
      <c r="J43" s="433">
        <v>83.05</v>
      </c>
      <c r="K43" s="433">
        <v>-50</v>
      </c>
      <c r="L43" s="433">
        <v>-780</v>
      </c>
      <c r="M43" s="433">
        <f t="shared" si="1"/>
        <v>7040.42</v>
      </c>
      <c r="P43" s="440"/>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row>
    <row r="44" spans="1:49" ht="12.75" outlineLevel="1">
      <c r="A44" s="388" t="s">
        <v>1582</v>
      </c>
      <c r="C44" s="445"/>
      <c r="D44" s="445"/>
      <c r="E44" s="419" t="s">
        <v>1583</v>
      </c>
      <c r="F44" s="446" t="str">
        <f t="shared" si="0"/>
        <v>R L COOPER SCHP</v>
      </c>
      <c r="G44" s="427">
        <v>44623.03</v>
      </c>
      <c r="H44" s="433">
        <v>1974</v>
      </c>
      <c r="I44" s="433">
        <v>-1079.22</v>
      </c>
      <c r="J44" s="433">
        <v>546.5</v>
      </c>
      <c r="K44" s="433">
        <v>0</v>
      </c>
      <c r="L44" s="433">
        <v>0</v>
      </c>
      <c r="M44" s="433">
        <f t="shared" si="1"/>
        <v>46064.31</v>
      </c>
      <c r="P44" s="440"/>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8"/>
      <c r="AT44" s="438"/>
      <c r="AU44" s="438"/>
      <c r="AV44" s="438"/>
      <c r="AW44" s="438"/>
    </row>
    <row r="45" spans="1:49" ht="12.75" outlineLevel="1">
      <c r="A45" s="388" t="s">
        <v>1584</v>
      </c>
      <c r="C45" s="445"/>
      <c r="D45" s="445"/>
      <c r="E45" s="419" t="s">
        <v>1585</v>
      </c>
      <c r="F45" s="446" t="str">
        <f t="shared" si="0"/>
        <v>COTERIE SCHP</v>
      </c>
      <c r="G45" s="427">
        <v>66813.16</v>
      </c>
      <c r="H45" s="433">
        <v>2500</v>
      </c>
      <c r="I45" s="433">
        <v>-1184.95</v>
      </c>
      <c r="J45" s="433">
        <v>749.45</v>
      </c>
      <c r="K45" s="433">
        <v>-850</v>
      </c>
      <c r="L45" s="433">
        <v>0</v>
      </c>
      <c r="M45" s="433">
        <f t="shared" si="1"/>
        <v>69727.66</v>
      </c>
      <c r="P45" s="440"/>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8"/>
      <c r="AT45" s="438"/>
      <c r="AU45" s="438"/>
      <c r="AV45" s="438"/>
      <c r="AW45" s="438"/>
    </row>
    <row r="46" spans="1:49" ht="12.75" outlineLevel="1">
      <c r="A46" s="388" t="s">
        <v>1586</v>
      </c>
      <c r="C46" s="445"/>
      <c r="D46" s="445"/>
      <c r="E46" s="419" t="s">
        <v>1587</v>
      </c>
      <c r="F46" s="446" t="str">
        <f t="shared" si="0"/>
        <v>COGHILL ENDOW SCHP</v>
      </c>
      <c r="G46" s="427">
        <v>641724.72</v>
      </c>
      <c r="H46" s="433">
        <v>0</v>
      </c>
      <c r="I46" s="433">
        <v>-16747</v>
      </c>
      <c r="J46" s="433">
        <v>6633.3</v>
      </c>
      <c r="K46" s="433">
        <v>0</v>
      </c>
      <c r="L46" s="433">
        <v>0</v>
      </c>
      <c r="M46" s="433">
        <f t="shared" si="1"/>
        <v>631611.02</v>
      </c>
      <c r="P46" s="440"/>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8"/>
      <c r="AQ46" s="438"/>
      <c r="AR46" s="438"/>
      <c r="AS46" s="438"/>
      <c r="AT46" s="438"/>
      <c r="AU46" s="438"/>
      <c r="AV46" s="438"/>
      <c r="AW46" s="438"/>
    </row>
    <row r="47" spans="1:49" ht="12.75" outlineLevel="1">
      <c r="A47" s="388" t="s">
        <v>1588</v>
      </c>
      <c r="C47" s="445"/>
      <c r="D47" s="445"/>
      <c r="E47" s="419" t="s">
        <v>1589</v>
      </c>
      <c r="F47" s="446" t="str">
        <f t="shared" si="0"/>
        <v>D G CRECELIUS SCHP</v>
      </c>
      <c r="G47" s="427">
        <v>7676.14</v>
      </c>
      <c r="H47" s="433">
        <v>0</v>
      </c>
      <c r="I47" s="433">
        <v>33.59</v>
      </c>
      <c r="J47" s="433">
        <v>431.14</v>
      </c>
      <c r="K47" s="433">
        <v>0</v>
      </c>
      <c r="L47" s="433">
        <v>0</v>
      </c>
      <c r="M47" s="433">
        <f t="shared" si="1"/>
        <v>8140.870000000001</v>
      </c>
      <c r="P47" s="440"/>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c r="AP47" s="438"/>
      <c r="AQ47" s="438"/>
      <c r="AR47" s="438"/>
      <c r="AS47" s="438"/>
      <c r="AT47" s="438"/>
      <c r="AU47" s="438"/>
      <c r="AV47" s="438"/>
      <c r="AW47" s="438"/>
    </row>
    <row r="48" spans="1:49" ht="12.75" outlineLevel="1">
      <c r="A48" s="388" t="s">
        <v>1590</v>
      </c>
      <c r="C48" s="445"/>
      <c r="D48" s="445"/>
      <c r="E48" s="419" t="s">
        <v>1591</v>
      </c>
      <c r="F48" s="446" t="str">
        <f t="shared" si="0"/>
        <v>CROSS COUNTRY ED SCH</v>
      </c>
      <c r="G48" s="427">
        <v>27905.14</v>
      </c>
      <c r="H48" s="433">
        <v>180</v>
      </c>
      <c r="I48" s="433">
        <v>-720.39</v>
      </c>
      <c r="J48" s="433">
        <v>296.2</v>
      </c>
      <c r="K48" s="433">
        <v>0</v>
      </c>
      <c r="L48" s="433">
        <v>0</v>
      </c>
      <c r="M48" s="433">
        <f t="shared" si="1"/>
        <v>27660.95</v>
      </c>
      <c r="P48" s="440"/>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8"/>
      <c r="AQ48" s="438"/>
      <c r="AR48" s="438"/>
      <c r="AS48" s="438"/>
      <c r="AT48" s="438"/>
      <c r="AU48" s="438"/>
      <c r="AV48" s="438"/>
      <c r="AW48" s="438"/>
    </row>
    <row r="49" spans="1:49" ht="12.75" outlineLevel="1">
      <c r="A49" s="388" t="s">
        <v>1592</v>
      </c>
      <c r="C49" s="445"/>
      <c r="D49" s="445"/>
      <c r="E49" s="419" t="s">
        <v>1593</v>
      </c>
      <c r="F49" s="446" t="str">
        <f t="shared" si="0"/>
        <v>JOHN DAILY END SCHP</v>
      </c>
      <c r="G49" s="427">
        <v>139535.04</v>
      </c>
      <c r="H49" s="433">
        <v>0</v>
      </c>
      <c r="I49" s="433">
        <v>-3618.34</v>
      </c>
      <c r="J49" s="433">
        <v>340.51</v>
      </c>
      <c r="K49" s="433">
        <v>0</v>
      </c>
      <c r="L49" s="433">
        <v>0</v>
      </c>
      <c r="M49" s="433">
        <f t="shared" si="1"/>
        <v>136257.21000000002</v>
      </c>
      <c r="P49" s="440"/>
      <c r="Q49" s="438"/>
      <c r="R49" s="438"/>
      <c r="S49" s="438"/>
      <c r="T49" s="438"/>
      <c r="U49" s="438"/>
      <c r="V49" s="438"/>
      <c r="W49" s="438"/>
      <c r="X49" s="438"/>
      <c r="Y49" s="438"/>
      <c r="Z49" s="438"/>
      <c r="AA49" s="438"/>
      <c r="AB49" s="438"/>
      <c r="AC49" s="438"/>
      <c r="AD49" s="438"/>
      <c r="AE49" s="438"/>
      <c r="AF49" s="438"/>
      <c r="AG49" s="438"/>
      <c r="AH49" s="438"/>
      <c r="AI49" s="438"/>
      <c r="AJ49" s="438"/>
      <c r="AK49" s="438"/>
      <c r="AL49" s="438"/>
      <c r="AM49" s="438"/>
      <c r="AN49" s="438"/>
      <c r="AO49" s="438"/>
      <c r="AP49" s="438"/>
      <c r="AQ49" s="438"/>
      <c r="AR49" s="438"/>
      <c r="AS49" s="438"/>
      <c r="AT49" s="438"/>
      <c r="AU49" s="438"/>
      <c r="AV49" s="438"/>
      <c r="AW49" s="438"/>
    </row>
    <row r="50" spans="1:49" ht="12.75" outlineLevel="1">
      <c r="A50" s="388" t="s">
        <v>1594</v>
      </c>
      <c r="C50" s="445"/>
      <c r="D50" s="445"/>
      <c r="E50" s="419" t="s">
        <v>1595</v>
      </c>
      <c r="F50" s="446" t="str">
        <f t="shared" si="0"/>
        <v>F H DEARING ED SCH</v>
      </c>
      <c r="G50" s="427">
        <v>90564.24</v>
      </c>
      <c r="H50" s="433">
        <v>0</v>
      </c>
      <c r="I50" s="433">
        <v>-2366.97</v>
      </c>
      <c r="J50" s="433">
        <v>936.1</v>
      </c>
      <c r="K50" s="433">
        <v>0</v>
      </c>
      <c r="L50" s="433">
        <v>0</v>
      </c>
      <c r="M50" s="433">
        <f t="shared" si="1"/>
        <v>89133.37000000001</v>
      </c>
      <c r="P50" s="440"/>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438"/>
      <c r="AS50" s="438"/>
      <c r="AT50" s="438"/>
      <c r="AU50" s="438"/>
      <c r="AV50" s="438"/>
      <c r="AW50" s="438"/>
    </row>
    <row r="51" spans="1:49" ht="12.75" outlineLevel="1">
      <c r="A51" s="388" t="s">
        <v>1596</v>
      </c>
      <c r="C51" s="445"/>
      <c r="D51" s="445"/>
      <c r="E51" s="419" t="s">
        <v>1597</v>
      </c>
      <c r="F51" s="446" t="str">
        <f t="shared" si="0"/>
        <v>F E DENNIE MEM SCH</v>
      </c>
      <c r="G51" s="427">
        <v>220743.21</v>
      </c>
      <c r="H51" s="433">
        <v>-59000</v>
      </c>
      <c r="I51" s="433">
        <v>-4226.16</v>
      </c>
      <c r="J51" s="433">
        <v>1673.29</v>
      </c>
      <c r="K51" s="433">
        <v>-50</v>
      </c>
      <c r="L51" s="433">
        <v>0</v>
      </c>
      <c r="M51" s="433">
        <f t="shared" si="1"/>
        <v>159240.34</v>
      </c>
      <c r="P51" s="440"/>
      <c r="Q51" s="438"/>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c r="AR51" s="438"/>
      <c r="AS51" s="438"/>
      <c r="AT51" s="438"/>
      <c r="AU51" s="438"/>
      <c r="AV51" s="438"/>
      <c r="AW51" s="438"/>
    </row>
    <row r="52" spans="1:49" ht="12.75" outlineLevel="1">
      <c r="A52" s="388" t="s">
        <v>1598</v>
      </c>
      <c r="C52" s="445"/>
      <c r="D52" s="445"/>
      <c r="E52" s="419" t="s">
        <v>1599</v>
      </c>
      <c r="F52" s="446" t="str">
        <f t="shared" si="0"/>
        <v>DRESSER END SCHP</v>
      </c>
      <c r="G52" s="427">
        <v>10747.35</v>
      </c>
      <c r="H52" s="433">
        <v>0</v>
      </c>
      <c r="I52" s="433">
        <v>-280.39</v>
      </c>
      <c r="J52" s="433">
        <v>111.09</v>
      </c>
      <c r="K52" s="433">
        <v>0</v>
      </c>
      <c r="L52" s="433">
        <v>0</v>
      </c>
      <c r="M52" s="433">
        <f t="shared" si="1"/>
        <v>10578.050000000001</v>
      </c>
      <c r="P52" s="440"/>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row>
    <row r="53" spans="1:49" ht="12.75" outlineLevel="1">
      <c r="A53" s="388" t="s">
        <v>1600</v>
      </c>
      <c r="C53" s="445"/>
      <c r="D53" s="445"/>
      <c r="E53" s="419" t="s">
        <v>1601</v>
      </c>
      <c r="F53" s="410" t="str">
        <f t="shared" si="0"/>
        <v>EASLEY SCHOLARSHIP</v>
      </c>
      <c r="G53" s="432">
        <v>121560.05</v>
      </c>
      <c r="H53" s="433">
        <v>0</v>
      </c>
      <c r="I53" s="433">
        <v>-3177.06</v>
      </c>
      <c r="J53" s="433">
        <v>1256.47</v>
      </c>
      <c r="K53" s="433">
        <v>0</v>
      </c>
      <c r="L53" s="433">
        <v>0</v>
      </c>
      <c r="M53" s="433">
        <f t="shared" si="1"/>
        <v>119639.46</v>
      </c>
      <c r="N53" s="445"/>
      <c r="P53" s="440"/>
      <c r="Q53" s="438"/>
      <c r="R53" s="438"/>
      <c r="S53" s="438"/>
      <c r="T53" s="438"/>
      <c r="U53" s="438"/>
      <c r="V53" s="438"/>
      <c r="W53" s="438"/>
      <c r="X53" s="438"/>
      <c r="Y53" s="438"/>
      <c r="Z53" s="438"/>
      <c r="AA53" s="438"/>
      <c r="AB53" s="438"/>
      <c r="AC53" s="438"/>
      <c r="AD53" s="438"/>
      <c r="AE53" s="438"/>
      <c r="AF53" s="438"/>
      <c r="AG53" s="438"/>
      <c r="AH53" s="438"/>
      <c r="AI53" s="438"/>
      <c r="AJ53" s="438"/>
      <c r="AK53" s="438"/>
      <c r="AL53" s="438"/>
      <c r="AM53" s="438"/>
      <c r="AN53" s="438"/>
      <c r="AO53" s="438"/>
      <c r="AP53" s="438"/>
      <c r="AQ53" s="438"/>
      <c r="AR53" s="438"/>
      <c r="AS53" s="438"/>
      <c r="AT53" s="438"/>
      <c r="AU53" s="438"/>
      <c r="AV53" s="438"/>
      <c r="AW53" s="438"/>
    </row>
    <row r="54" spans="1:49" s="475" customFormat="1" ht="12.75" outlineLevel="1">
      <c r="A54" s="475" t="s">
        <v>1602</v>
      </c>
      <c r="B54" s="476"/>
      <c r="C54" s="445"/>
      <c r="D54" s="445"/>
      <c r="E54" s="445" t="s">
        <v>1603</v>
      </c>
      <c r="F54" s="477" t="str">
        <f t="shared" si="0"/>
        <v>ECK ENDOWED SCHP</v>
      </c>
      <c r="G54" s="478">
        <v>18259.25</v>
      </c>
      <c r="H54" s="479">
        <v>0</v>
      </c>
      <c r="I54" s="479">
        <v>-477.23</v>
      </c>
      <c r="J54" s="479">
        <v>188.74</v>
      </c>
      <c r="K54" s="479">
        <v>0</v>
      </c>
      <c r="L54" s="479">
        <v>0</v>
      </c>
      <c r="M54" s="479">
        <f t="shared" si="1"/>
        <v>17970.760000000002</v>
      </c>
      <c r="N54" s="438"/>
      <c r="O54" s="480"/>
      <c r="P54" s="440"/>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8"/>
      <c r="AR54" s="438"/>
      <c r="AS54" s="438"/>
      <c r="AT54" s="438"/>
      <c r="AU54" s="438"/>
      <c r="AV54" s="438"/>
      <c r="AW54" s="438"/>
    </row>
    <row r="55" spans="1:49" ht="12.75" outlineLevel="1">
      <c r="A55" s="388" t="s">
        <v>1604</v>
      </c>
      <c r="C55" s="445"/>
      <c r="D55" s="445"/>
      <c r="E55" s="419" t="s">
        <v>1605</v>
      </c>
      <c r="F55" s="446" t="str">
        <f t="shared" si="0"/>
        <v>ECKHOFF ENDOWED SCHP</v>
      </c>
      <c r="G55" s="427">
        <v>37719.13</v>
      </c>
      <c r="H55" s="433">
        <v>5000</v>
      </c>
      <c r="I55" s="433">
        <v>-719.03</v>
      </c>
      <c r="J55" s="433">
        <v>628.7</v>
      </c>
      <c r="K55" s="433">
        <v>0</v>
      </c>
      <c r="L55" s="433">
        <v>0</v>
      </c>
      <c r="M55" s="433">
        <f t="shared" si="1"/>
        <v>42628.799999999996</v>
      </c>
      <c r="P55" s="440"/>
      <c r="Q55" s="438"/>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8"/>
      <c r="AO55" s="438"/>
      <c r="AP55" s="438"/>
      <c r="AQ55" s="438"/>
      <c r="AR55" s="438"/>
      <c r="AS55" s="438"/>
      <c r="AT55" s="438"/>
      <c r="AU55" s="438"/>
      <c r="AV55" s="438"/>
      <c r="AW55" s="438"/>
    </row>
    <row r="56" spans="1:49" ht="12.75" outlineLevel="1">
      <c r="A56" s="388" t="s">
        <v>1606</v>
      </c>
      <c r="C56" s="445"/>
      <c r="D56" s="445"/>
      <c r="E56" s="419" t="s">
        <v>1607</v>
      </c>
      <c r="F56" s="446" t="str">
        <f t="shared" si="0"/>
        <v>ECONOMICS ALUM SCHP</v>
      </c>
      <c r="G56" s="427">
        <v>12776.23</v>
      </c>
      <c r="H56" s="433">
        <v>0</v>
      </c>
      <c r="I56" s="433">
        <v>-333.9</v>
      </c>
      <c r="J56" s="433">
        <v>132.05</v>
      </c>
      <c r="K56" s="433">
        <v>0</v>
      </c>
      <c r="L56" s="433">
        <v>0</v>
      </c>
      <c r="M56" s="433">
        <f t="shared" si="1"/>
        <v>12574.38</v>
      </c>
      <c r="P56" s="440"/>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8"/>
      <c r="AR56" s="438"/>
      <c r="AS56" s="438"/>
      <c r="AT56" s="438"/>
      <c r="AU56" s="438"/>
      <c r="AV56" s="438"/>
      <c r="AW56" s="438"/>
    </row>
    <row r="57" spans="1:49" ht="12.75" outlineLevel="1">
      <c r="A57" s="388" t="s">
        <v>1608</v>
      </c>
      <c r="C57" s="445"/>
      <c r="D57" s="445"/>
      <c r="E57" s="419" t="s">
        <v>1609</v>
      </c>
      <c r="F57" s="446" t="str">
        <f t="shared" si="0"/>
        <v>EDWARDS SCH</v>
      </c>
      <c r="G57" s="427">
        <v>56976.77</v>
      </c>
      <c r="H57" s="433">
        <v>500</v>
      </c>
      <c r="I57" s="433">
        <v>-1449.04</v>
      </c>
      <c r="J57" s="433">
        <v>615.64</v>
      </c>
      <c r="K57" s="433">
        <v>0</v>
      </c>
      <c r="L57" s="433">
        <v>0</v>
      </c>
      <c r="M57" s="433">
        <f t="shared" si="1"/>
        <v>56643.369999999995</v>
      </c>
      <c r="P57" s="440"/>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438"/>
      <c r="AV57" s="438"/>
      <c r="AW57" s="438"/>
    </row>
    <row r="58" spans="1:49" ht="12.75" outlineLevel="1">
      <c r="A58" s="388" t="s">
        <v>1610</v>
      </c>
      <c r="C58" s="445"/>
      <c r="D58" s="445"/>
      <c r="E58" s="419" t="s">
        <v>1611</v>
      </c>
      <c r="F58" s="446" t="str">
        <f t="shared" si="0"/>
        <v>F S ELFRED SCHP</v>
      </c>
      <c r="G58" s="427">
        <v>21844.42</v>
      </c>
      <c r="H58" s="433">
        <v>0</v>
      </c>
      <c r="I58" s="433">
        <v>95.6</v>
      </c>
      <c r="J58" s="433">
        <v>1226.93</v>
      </c>
      <c r="K58" s="433">
        <v>0</v>
      </c>
      <c r="L58" s="433">
        <v>0</v>
      </c>
      <c r="M58" s="433">
        <f t="shared" si="1"/>
        <v>23166.949999999997</v>
      </c>
      <c r="P58" s="440"/>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row>
    <row r="59" spans="1:49" ht="12.75" outlineLevel="1">
      <c r="A59" s="388" t="s">
        <v>1612</v>
      </c>
      <c r="C59" s="445"/>
      <c r="D59" s="445"/>
      <c r="E59" s="419" t="s">
        <v>1613</v>
      </c>
      <c r="F59" s="446" t="str">
        <f t="shared" si="0"/>
        <v>END SCHP FOR MIN ENG</v>
      </c>
      <c r="G59" s="427">
        <v>159768.39</v>
      </c>
      <c r="H59" s="433">
        <v>0</v>
      </c>
      <c r="I59" s="433">
        <v>-4173.15</v>
      </c>
      <c r="J59" s="433">
        <v>1651.44</v>
      </c>
      <c r="K59" s="433">
        <v>0</v>
      </c>
      <c r="L59" s="433">
        <v>0</v>
      </c>
      <c r="M59" s="433">
        <f t="shared" si="1"/>
        <v>157246.68000000002</v>
      </c>
      <c r="P59" s="440"/>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row>
    <row r="60" spans="1:49" ht="12.75" outlineLevel="1">
      <c r="A60" s="388" t="s">
        <v>1614</v>
      </c>
      <c r="C60" s="445"/>
      <c r="D60" s="445"/>
      <c r="E60" s="419" t="s">
        <v>1615</v>
      </c>
      <c r="F60" s="446" t="str">
        <f t="shared" si="0"/>
        <v>EMANUEL MEM SCHP</v>
      </c>
      <c r="G60" s="427">
        <v>9709.3</v>
      </c>
      <c r="H60" s="433">
        <v>0</v>
      </c>
      <c r="I60" s="433">
        <v>-253.76</v>
      </c>
      <c r="J60" s="433">
        <v>100.36</v>
      </c>
      <c r="K60" s="433">
        <v>0</v>
      </c>
      <c r="L60" s="433">
        <v>0</v>
      </c>
      <c r="M60" s="433">
        <f t="shared" si="1"/>
        <v>9555.9</v>
      </c>
      <c r="P60" s="440"/>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c r="AP60" s="438"/>
      <c r="AQ60" s="438"/>
      <c r="AR60" s="438"/>
      <c r="AS60" s="438"/>
      <c r="AT60" s="438"/>
      <c r="AU60" s="438"/>
      <c r="AV60" s="438"/>
      <c r="AW60" s="438"/>
    </row>
    <row r="61" spans="1:49" ht="12.75" outlineLevel="1">
      <c r="A61" s="388" t="s">
        <v>1616</v>
      </c>
      <c r="C61" s="445"/>
      <c r="D61" s="445"/>
      <c r="E61" s="419" t="s">
        <v>1617</v>
      </c>
      <c r="F61" s="446" t="str">
        <f t="shared" si="0"/>
        <v>ENGLISH SCHP</v>
      </c>
      <c r="G61" s="427">
        <v>92186.78</v>
      </c>
      <c r="H61" s="433">
        <v>0</v>
      </c>
      <c r="I61" s="433">
        <v>-2409.37</v>
      </c>
      <c r="J61" s="433">
        <v>952.88</v>
      </c>
      <c r="K61" s="433">
        <v>0</v>
      </c>
      <c r="L61" s="433">
        <v>0</v>
      </c>
      <c r="M61" s="433">
        <f t="shared" si="1"/>
        <v>90730.29000000001</v>
      </c>
      <c r="P61" s="440"/>
      <c r="Q61" s="438"/>
      <c r="R61" s="438"/>
      <c r="S61" s="438"/>
      <c r="T61" s="438"/>
      <c r="U61" s="438"/>
      <c r="V61" s="438"/>
      <c r="W61" s="438"/>
      <c r="X61" s="438"/>
      <c r="Y61" s="438"/>
      <c r="Z61" s="438"/>
      <c r="AA61" s="438"/>
      <c r="AB61" s="438"/>
      <c r="AC61" s="438"/>
      <c r="AD61" s="438"/>
      <c r="AE61" s="438"/>
      <c r="AF61" s="438"/>
      <c r="AG61" s="438"/>
      <c r="AH61" s="438"/>
      <c r="AI61" s="438"/>
      <c r="AJ61" s="438"/>
      <c r="AK61" s="438"/>
      <c r="AL61" s="438"/>
      <c r="AM61" s="438"/>
      <c r="AN61" s="438"/>
      <c r="AO61" s="438"/>
      <c r="AP61" s="438"/>
      <c r="AQ61" s="438"/>
      <c r="AR61" s="438"/>
      <c r="AS61" s="438"/>
      <c r="AT61" s="438"/>
      <c r="AU61" s="438"/>
      <c r="AV61" s="438"/>
      <c r="AW61" s="438"/>
    </row>
    <row r="62" spans="1:49" ht="12.75" outlineLevel="1">
      <c r="A62" s="388" t="s">
        <v>1618</v>
      </c>
      <c r="C62" s="445"/>
      <c r="D62" s="445"/>
      <c r="E62" s="419" t="s">
        <v>1619</v>
      </c>
      <c r="F62" s="446" t="str">
        <f t="shared" si="0"/>
        <v>EPPELSHEIMER SCHP</v>
      </c>
      <c r="G62" s="427">
        <v>24923.91</v>
      </c>
      <c r="H62" s="433">
        <v>0</v>
      </c>
      <c r="I62" s="433">
        <v>-651.42</v>
      </c>
      <c r="J62" s="433">
        <v>257.62</v>
      </c>
      <c r="K62" s="433">
        <v>0</v>
      </c>
      <c r="L62" s="433">
        <v>0</v>
      </c>
      <c r="M62" s="433">
        <f t="shared" si="1"/>
        <v>24530.11</v>
      </c>
      <c r="P62" s="440"/>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row>
    <row r="63" spans="1:49" ht="12.75" outlineLevel="1">
      <c r="A63" s="388" t="s">
        <v>1620</v>
      </c>
      <c r="C63" s="445"/>
      <c r="D63" s="445"/>
      <c r="E63" s="419" t="s">
        <v>1621</v>
      </c>
      <c r="F63" s="446" t="str">
        <f t="shared" si="0"/>
        <v>FASER END SCHP</v>
      </c>
      <c r="G63" s="427">
        <v>7155.32</v>
      </c>
      <c r="H63" s="433">
        <v>0</v>
      </c>
      <c r="I63" s="433">
        <v>-187</v>
      </c>
      <c r="J63" s="433">
        <v>73.95</v>
      </c>
      <c r="K63" s="433">
        <v>0</v>
      </c>
      <c r="L63" s="433">
        <v>0</v>
      </c>
      <c r="M63" s="433">
        <f t="shared" si="1"/>
        <v>7042.2699999999995</v>
      </c>
      <c r="P63" s="440"/>
      <c r="Q63" s="438"/>
      <c r="R63" s="438"/>
      <c r="S63" s="438"/>
      <c r="T63" s="438"/>
      <c r="U63" s="438"/>
      <c r="V63" s="438"/>
      <c r="W63" s="438"/>
      <c r="X63" s="438"/>
      <c r="Y63" s="438"/>
      <c r="Z63" s="438"/>
      <c r="AA63" s="438"/>
      <c r="AB63" s="438"/>
      <c r="AC63" s="438"/>
      <c r="AD63" s="438"/>
      <c r="AE63" s="438"/>
      <c r="AF63" s="438"/>
      <c r="AG63" s="438"/>
      <c r="AH63" s="438"/>
      <c r="AI63" s="438"/>
      <c r="AJ63" s="438"/>
      <c r="AK63" s="438"/>
      <c r="AL63" s="438"/>
      <c r="AM63" s="438"/>
      <c r="AN63" s="438"/>
      <c r="AO63" s="438"/>
      <c r="AP63" s="438"/>
      <c r="AQ63" s="438"/>
      <c r="AR63" s="438"/>
      <c r="AS63" s="438"/>
      <c r="AT63" s="438"/>
      <c r="AU63" s="438"/>
      <c r="AV63" s="438"/>
      <c r="AW63" s="438"/>
    </row>
    <row r="64" spans="1:49" ht="12.75" outlineLevel="1">
      <c r="A64" s="388" t="s">
        <v>1622</v>
      </c>
      <c r="C64" s="445"/>
      <c r="D64" s="445"/>
      <c r="E64" s="419" t="s">
        <v>1623</v>
      </c>
      <c r="F64" s="446" t="str">
        <f t="shared" si="0"/>
        <v>THOMAS FAUCETT SCH</v>
      </c>
      <c r="G64" s="427">
        <v>30173.57</v>
      </c>
      <c r="H64" s="433">
        <v>0</v>
      </c>
      <c r="I64" s="433">
        <v>-788.61</v>
      </c>
      <c r="J64" s="433">
        <v>311.87</v>
      </c>
      <c r="K64" s="433">
        <v>0</v>
      </c>
      <c r="L64" s="433">
        <v>0</v>
      </c>
      <c r="M64" s="433">
        <f t="shared" si="1"/>
        <v>29696.829999999998</v>
      </c>
      <c r="P64" s="440"/>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row>
    <row r="65" spans="1:49" ht="12.75" outlineLevel="1">
      <c r="A65" s="388" t="s">
        <v>1624</v>
      </c>
      <c r="C65" s="445"/>
      <c r="D65" s="445"/>
      <c r="E65" s="419" t="s">
        <v>1625</v>
      </c>
      <c r="F65" s="446" t="str">
        <f t="shared" si="0"/>
        <v>FCR END RES FELLOW</v>
      </c>
      <c r="G65" s="427">
        <v>25662.54</v>
      </c>
      <c r="H65" s="433">
        <v>2050</v>
      </c>
      <c r="I65" s="433">
        <v>-564</v>
      </c>
      <c r="J65" s="433">
        <v>369.08</v>
      </c>
      <c r="K65" s="433">
        <v>0</v>
      </c>
      <c r="L65" s="433">
        <v>0</v>
      </c>
      <c r="M65" s="433">
        <f t="shared" si="1"/>
        <v>27517.620000000003</v>
      </c>
      <c r="P65" s="440"/>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row>
    <row r="66" spans="1:49" ht="12.75" outlineLevel="1">
      <c r="A66" s="388" t="s">
        <v>1626</v>
      </c>
      <c r="C66" s="445"/>
      <c r="D66" s="445"/>
      <c r="E66" s="419" t="s">
        <v>1627</v>
      </c>
      <c r="F66" s="446" t="str">
        <f t="shared" si="0"/>
        <v>FCR UNDERGRAD RES FE</v>
      </c>
      <c r="G66" s="427">
        <v>19588.23</v>
      </c>
      <c r="H66" s="433">
        <v>0</v>
      </c>
      <c r="I66" s="433">
        <v>-511.94</v>
      </c>
      <c r="J66" s="433">
        <v>202.46</v>
      </c>
      <c r="K66" s="433">
        <v>0</v>
      </c>
      <c r="L66" s="433">
        <v>0</v>
      </c>
      <c r="M66" s="433">
        <f t="shared" si="1"/>
        <v>19278.75</v>
      </c>
      <c r="P66" s="440"/>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row>
    <row r="67" spans="1:49" ht="12.75" outlineLevel="1">
      <c r="A67" s="388" t="s">
        <v>1628</v>
      </c>
      <c r="C67" s="445"/>
      <c r="D67" s="445"/>
      <c r="E67" s="419" t="s">
        <v>1629</v>
      </c>
      <c r="F67" s="446" t="str">
        <f t="shared" si="0"/>
        <v>S FEDER MEM SCHP</v>
      </c>
      <c r="G67" s="427">
        <v>14829.41</v>
      </c>
      <c r="H67" s="433">
        <v>0</v>
      </c>
      <c r="I67" s="433">
        <v>-387.58</v>
      </c>
      <c r="J67" s="433">
        <v>153.29</v>
      </c>
      <c r="K67" s="433">
        <v>0</v>
      </c>
      <c r="L67" s="433">
        <v>0</v>
      </c>
      <c r="M67" s="433">
        <f t="shared" si="1"/>
        <v>14595.12</v>
      </c>
      <c r="P67" s="440"/>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row>
    <row r="68" spans="1:49" ht="12.75" outlineLevel="1">
      <c r="A68" s="388" t="s">
        <v>1630</v>
      </c>
      <c r="C68" s="445"/>
      <c r="D68" s="445"/>
      <c r="E68" s="419" t="s">
        <v>1631</v>
      </c>
      <c r="F68" s="446" t="str">
        <f t="shared" si="0"/>
        <v>FINDLEY SCHP</v>
      </c>
      <c r="G68" s="427">
        <v>23500.73</v>
      </c>
      <c r="H68" s="433">
        <v>450</v>
      </c>
      <c r="I68" s="433">
        <v>-599.09</v>
      </c>
      <c r="J68" s="433">
        <v>263.24</v>
      </c>
      <c r="K68" s="433">
        <v>0</v>
      </c>
      <c r="L68" s="433">
        <v>0</v>
      </c>
      <c r="M68" s="433">
        <f t="shared" si="1"/>
        <v>23614.88</v>
      </c>
      <c r="P68" s="440"/>
      <c r="Q68" s="438"/>
      <c r="R68" s="438"/>
      <c r="S68" s="438"/>
      <c r="T68" s="438"/>
      <c r="U68" s="438"/>
      <c r="V68" s="438"/>
      <c r="W68" s="438"/>
      <c r="X68" s="438"/>
      <c r="Y68" s="438"/>
      <c r="Z68" s="438"/>
      <c r="AA68" s="438"/>
      <c r="AB68" s="438"/>
      <c r="AC68" s="438"/>
      <c r="AD68" s="438"/>
      <c r="AE68" s="438"/>
      <c r="AF68" s="438"/>
      <c r="AG68" s="438"/>
      <c r="AH68" s="438"/>
      <c r="AI68" s="438"/>
      <c r="AJ68" s="438"/>
      <c r="AK68" s="438"/>
      <c r="AL68" s="438"/>
      <c r="AM68" s="438"/>
      <c r="AN68" s="438"/>
      <c r="AO68" s="438"/>
      <c r="AP68" s="438"/>
      <c r="AQ68" s="438"/>
      <c r="AR68" s="438"/>
      <c r="AS68" s="438"/>
      <c r="AT68" s="438"/>
      <c r="AU68" s="438"/>
      <c r="AV68" s="438"/>
      <c r="AW68" s="438"/>
    </row>
    <row r="69" spans="1:49" ht="12.75" outlineLevel="1">
      <c r="A69" s="388" t="s">
        <v>1632</v>
      </c>
      <c r="C69" s="445"/>
      <c r="D69" s="445"/>
      <c r="E69" s="419" t="s">
        <v>1633</v>
      </c>
      <c r="F69" s="446" t="str">
        <f t="shared" si="0"/>
        <v>FINLEY FELLOWSHIP CM</v>
      </c>
      <c r="G69" s="427">
        <v>260093.89</v>
      </c>
      <c r="H69" s="433">
        <v>0</v>
      </c>
      <c r="I69" s="433">
        <v>-6797.11</v>
      </c>
      <c r="J69" s="433">
        <v>2688.41</v>
      </c>
      <c r="K69" s="433">
        <v>0</v>
      </c>
      <c r="L69" s="433">
        <v>0</v>
      </c>
      <c r="M69" s="433">
        <f t="shared" si="1"/>
        <v>255985.19000000003</v>
      </c>
      <c r="P69" s="440"/>
      <c r="Q69" s="438"/>
      <c r="R69" s="438"/>
      <c r="S69" s="438"/>
      <c r="T69" s="438"/>
      <c r="U69" s="438"/>
      <c r="V69" s="438"/>
      <c r="W69" s="438"/>
      <c r="X69" s="438"/>
      <c r="Y69" s="438"/>
      <c r="Z69" s="438"/>
      <c r="AA69" s="438"/>
      <c r="AB69" s="438"/>
      <c r="AC69" s="438"/>
      <c r="AD69" s="438"/>
      <c r="AE69" s="438"/>
      <c r="AF69" s="438"/>
      <c r="AG69" s="438"/>
      <c r="AH69" s="438"/>
      <c r="AI69" s="438"/>
      <c r="AJ69" s="438"/>
      <c r="AK69" s="438"/>
      <c r="AL69" s="438"/>
      <c r="AM69" s="438"/>
      <c r="AN69" s="438"/>
      <c r="AO69" s="438"/>
      <c r="AP69" s="438"/>
      <c r="AQ69" s="438"/>
      <c r="AR69" s="438"/>
      <c r="AS69" s="438"/>
      <c r="AT69" s="438"/>
      <c r="AU69" s="438"/>
      <c r="AV69" s="438"/>
      <c r="AW69" s="438"/>
    </row>
    <row r="70" spans="1:49" ht="12.75" outlineLevel="1">
      <c r="A70" s="388" t="s">
        <v>1634</v>
      </c>
      <c r="C70" s="445"/>
      <c r="D70" s="445"/>
      <c r="E70" s="419" t="s">
        <v>1635</v>
      </c>
      <c r="F70" s="446" t="str">
        <f t="shared" si="0"/>
        <v>FINLEY MINORITY SCHP</v>
      </c>
      <c r="G70" s="427">
        <v>91711.63</v>
      </c>
      <c r="H70" s="433">
        <v>0</v>
      </c>
      <c r="I70" s="433">
        <v>-2396.94</v>
      </c>
      <c r="J70" s="433">
        <v>947.95</v>
      </c>
      <c r="K70" s="433">
        <v>0</v>
      </c>
      <c r="L70" s="433">
        <v>0</v>
      </c>
      <c r="M70" s="433">
        <f t="shared" si="1"/>
        <v>90262.64</v>
      </c>
      <c r="P70" s="440"/>
      <c r="Q70" s="438"/>
      <c r="R70" s="438"/>
      <c r="S70" s="438"/>
      <c r="T70" s="438"/>
      <c r="U70" s="438"/>
      <c r="V70" s="438"/>
      <c r="W70" s="438"/>
      <c r="X70" s="438"/>
      <c r="Y70" s="438"/>
      <c r="Z70" s="438"/>
      <c r="AA70" s="438"/>
      <c r="AB70" s="438"/>
      <c r="AC70" s="438"/>
      <c r="AD70" s="438"/>
      <c r="AE70" s="438"/>
      <c r="AF70" s="438"/>
      <c r="AG70" s="438"/>
      <c r="AH70" s="438"/>
      <c r="AI70" s="438"/>
      <c r="AJ70" s="438"/>
      <c r="AK70" s="438"/>
      <c r="AL70" s="438"/>
      <c r="AM70" s="438"/>
      <c r="AN70" s="438"/>
      <c r="AO70" s="438"/>
      <c r="AP70" s="438"/>
      <c r="AQ70" s="438"/>
      <c r="AR70" s="438"/>
      <c r="AS70" s="438"/>
      <c r="AT70" s="438"/>
      <c r="AU70" s="438"/>
      <c r="AV70" s="438"/>
      <c r="AW70" s="438"/>
    </row>
    <row r="71" spans="1:49" ht="12.75" outlineLevel="1">
      <c r="A71" s="388" t="s">
        <v>1636</v>
      </c>
      <c r="C71" s="445"/>
      <c r="D71" s="445"/>
      <c r="E71" s="419" t="s">
        <v>1637</v>
      </c>
      <c r="F71" s="446" t="str">
        <f t="shared" si="0"/>
        <v>FINLEY SCHP ELEC ENG</v>
      </c>
      <c r="G71" s="427">
        <v>25120.25</v>
      </c>
      <c r="H71" s="433">
        <v>0</v>
      </c>
      <c r="I71" s="433">
        <v>109.93</v>
      </c>
      <c r="J71" s="433">
        <v>1410.94</v>
      </c>
      <c r="K71" s="433">
        <v>0</v>
      </c>
      <c r="L71" s="433">
        <v>0</v>
      </c>
      <c r="M71" s="433">
        <f t="shared" si="1"/>
        <v>26641.12</v>
      </c>
      <c r="P71" s="440"/>
      <c r="Q71" s="438"/>
      <c r="R71" s="438"/>
      <c r="S71" s="438"/>
      <c r="T71" s="438"/>
      <c r="U71" s="438"/>
      <c r="V71" s="438"/>
      <c r="W71" s="438"/>
      <c r="X71" s="438"/>
      <c r="Y71" s="438"/>
      <c r="Z71" s="438"/>
      <c r="AA71" s="438"/>
      <c r="AB71" s="438"/>
      <c r="AC71" s="438"/>
      <c r="AD71" s="438"/>
      <c r="AE71" s="438"/>
      <c r="AF71" s="438"/>
      <c r="AG71" s="438"/>
      <c r="AH71" s="438"/>
      <c r="AI71" s="438"/>
      <c r="AJ71" s="438"/>
      <c r="AK71" s="438"/>
      <c r="AL71" s="438"/>
      <c r="AM71" s="438"/>
      <c r="AN71" s="438"/>
      <c r="AO71" s="438"/>
      <c r="AP71" s="438"/>
      <c r="AQ71" s="438"/>
      <c r="AR71" s="438"/>
      <c r="AS71" s="438"/>
      <c r="AT71" s="438"/>
      <c r="AU71" s="438"/>
      <c r="AV71" s="438"/>
      <c r="AW71" s="438"/>
    </row>
    <row r="72" spans="1:49" ht="12.75" outlineLevel="1">
      <c r="A72" s="388" t="s">
        <v>1638</v>
      </c>
      <c r="C72" s="445"/>
      <c r="D72" s="445"/>
      <c r="E72" s="419" t="s">
        <v>1639</v>
      </c>
      <c r="F72" s="446" t="str">
        <f t="shared" si="0"/>
        <v>J L FLEBBE MEM SCHP</v>
      </c>
      <c r="G72" s="427">
        <v>58067.58</v>
      </c>
      <c r="H72" s="433">
        <v>2245</v>
      </c>
      <c r="I72" s="433">
        <v>1227.18</v>
      </c>
      <c r="J72" s="433">
        <v>3411.41</v>
      </c>
      <c r="K72" s="433">
        <v>0</v>
      </c>
      <c r="L72" s="433">
        <v>0</v>
      </c>
      <c r="M72" s="433">
        <f t="shared" si="1"/>
        <v>64951.17</v>
      </c>
      <c r="P72" s="440"/>
      <c r="Q72" s="438"/>
      <c r="R72" s="438"/>
      <c r="S72" s="438"/>
      <c r="T72" s="438"/>
      <c r="U72" s="438"/>
      <c r="V72" s="438"/>
      <c r="W72" s="438"/>
      <c r="X72" s="438"/>
      <c r="Y72" s="438"/>
      <c r="Z72" s="438"/>
      <c r="AA72" s="438"/>
      <c r="AB72" s="438"/>
      <c r="AC72" s="438"/>
      <c r="AD72" s="438"/>
      <c r="AE72" s="438"/>
      <c r="AF72" s="438"/>
      <c r="AG72" s="438"/>
      <c r="AH72" s="438"/>
      <c r="AI72" s="438"/>
      <c r="AJ72" s="438"/>
      <c r="AK72" s="438"/>
      <c r="AL72" s="438"/>
      <c r="AM72" s="438"/>
      <c r="AN72" s="438"/>
      <c r="AO72" s="438"/>
      <c r="AP72" s="438"/>
      <c r="AQ72" s="438"/>
      <c r="AR72" s="438"/>
      <c r="AS72" s="438"/>
      <c r="AT72" s="438"/>
      <c r="AU72" s="438"/>
      <c r="AV72" s="438"/>
      <c r="AW72" s="438"/>
    </row>
    <row r="73" spans="1:49" ht="12.75" outlineLevel="1">
      <c r="A73" s="388" t="s">
        <v>1640</v>
      </c>
      <c r="C73" s="445"/>
      <c r="D73" s="445"/>
      <c r="E73" s="419" t="s">
        <v>1641</v>
      </c>
      <c r="F73" s="446" t="str">
        <f aca="true" t="shared" si="2" ref="F73:F136">UPPER(E73)</f>
        <v>FORD/EEOC SCHP</v>
      </c>
      <c r="G73" s="427">
        <v>426733.94</v>
      </c>
      <c r="H73" s="433">
        <v>0</v>
      </c>
      <c r="I73" s="433">
        <v>-11152.95</v>
      </c>
      <c r="J73" s="433">
        <v>4410.83</v>
      </c>
      <c r="K73" s="433">
        <v>0</v>
      </c>
      <c r="L73" s="433">
        <v>0</v>
      </c>
      <c r="M73" s="433">
        <f aca="true" t="shared" si="3" ref="M73:M136">G73+H73+I73+J73-K73+L73</f>
        <v>419991.82</v>
      </c>
      <c r="P73" s="440"/>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438"/>
      <c r="AT73" s="438"/>
      <c r="AU73" s="438"/>
      <c r="AV73" s="438"/>
      <c r="AW73" s="438"/>
    </row>
    <row r="74" spans="1:49" ht="12.75" outlineLevel="1">
      <c r="A74" s="388" t="s">
        <v>1642</v>
      </c>
      <c r="C74" s="445"/>
      <c r="D74" s="445"/>
      <c r="E74" s="419" t="s">
        <v>1643</v>
      </c>
      <c r="F74" s="446" t="str">
        <f t="shared" si="2"/>
        <v>FREEMAN END SCHP</v>
      </c>
      <c r="G74" s="427">
        <v>185223.75</v>
      </c>
      <c r="H74" s="433">
        <v>0</v>
      </c>
      <c r="I74" s="433">
        <v>-4840.93</v>
      </c>
      <c r="J74" s="433">
        <v>1914.52</v>
      </c>
      <c r="K74" s="433">
        <v>0</v>
      </c>
      <c r="L74" s="433">
        <v>0</v>
      </c>
      <c r="M74" s="433">
        <f t="shared" si="3"/>
        <v>182297.34</v>
      </c>
      <c r="P74" s="440"/>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438"/>
      <c r="AO74" s="438"/>
      <c r="AP74" s="438"/>
      <c r="AQ74" s="438"/>
      <c r="AR74" s="438"/>
      <c r="AS74" s="438"/>
      <c r="AT74" s="438"/>
      <c r="AU74" s="438"/>
      <c r="AV74" s="438"/>
      <c r="AW74" s="438"/>
    </row>
    <row r="75" spans="1:49" ht="12.75" outlineLevel="1">
      <c r="A75" s="388" t="s">
        <v>1644</v>
      </c>
      <c r="C75" s="445"/>
      <c r="D75" s="445"/>
      <c r="E75" s="419" t="s">
        <v>1432</v>
      </c>
      <c r="F75" s="446" t="str">
        <f t="shared" si="2"/>
        <v>H Q FULLER SCH-LN FD</v>
      </c>
      <c r="G75" s="427">
        <v>52150.59</v>
      </c>
      <c r="H75" s="433">
        <v>310</v>
      </c>
      <c r="I75" s="433">
        <v>231.52</v>
      </c>
      <c r="J75" s="433">
        <v>2946.56</v>
      </c>
      <c r="K75" s="433">
        <v>0</v>
      </c>
      <c r="L75" s="433">
        <v>0</v>
      </c>
      <c r="M75" s="433">
        <f t="shared" si="3"/>
        <v>55638.66999999999</v>
      </c>
      <c r="P75" s="440"/>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438"/>
      <c r="AO75" s="438"/>
      <c r="AP75" s="438"/>
      <c r="AQ75" s="438"/>
      <c r="AR75" s="438"/>
      <c r="AS75" s="438"/>
      <c r="AT75" s="438"/>
      <c r="AU75" s="438"/>
      <c r="AV75" s="438"/>
      <c r="AW75" s="438"/>
    </row>
    <row r="76" spans="1:49" ht="12.75" outlineLevel="1">
      <c r="A76" s="388" t="s">
        <v>1645</v>
      </c>
      <c r="C76" s="445"/>
      <c r="D76" s="445"/>
      <c r="E76" s="419" t="s">
        <v>1646</v>
      </c>
      <c r="F76" s="446" t="str">
        <f t="shared" si="2"/>
        <v>FULTON SCH A &amp; S</v>
      </c>
      <c r="G76" s="427">
        <v>12833.15</v>
      </c>
      <c r="H76" s="433">
        <v>0</v>
      </c>
      <c r="I76" s="433">
        <v>-335.26</v>
      </c>
      <c r="J76" s="433">
        <v>132.65</v>
      </c>
      <c r="K76" s="433">
        <v>0</v>
      </c>
      <c r="L76" s="433">
        <v>0</v>
      </c>
      <c r="M76" s="433">
        <f t="shared" si="3"/>
        <v>12630.539999999999</v>
      </c>
      <c r="P76" s="440"/>
      <c r="Q76" s="438"/>
      <c r="R76" s="438"/>
      <c r="S76" s="438"/>
      <c r="T76" s="438"/>
      <c r="U76" s="438"/>
      <c r="V76" s="438"/>
      <c r="W76" s="438"/>
      <c r="X76" s="438"/>
      <c r="Y76" s="438"/>
      <c r="Z76" s="438"/>
      <c r="AA76" s="438"/>
      <c r="AB76" s="438"/>
      <c r="AC76" s="438"/>
      <c r="AD76" s="438"/>
      <c r="AE76" s="438"/>
      <c r="AF76" s="438"/>
      <c r="AG76" s="438"/>
      <c r="AH76" s="438"/>
      <c r="AI76" s="438"/>
      <c r="AJ76" s="438"/>
      <c r="AK76" s="438"/>
      <c r="AL76" s="438"/>
      <c r="AM76" s="438"/>
      <c r="AN76" s="438"/>
      <c r="AO76" s="438"/>
      <c r="AP76" s="438"/>
      <c r="AQ76" s="438"/>
      <c r="AR76" s="438"/>
      <c r="AS76" s="438"/>
      <c r="AT76" s="438"/>
      <c r="AU76" s="438"/>
      <c r="AV76" s="438"/>
      <c r="AW76" s="438"/>
    </row>
    <row r="77" spans="1:49" ht="12.75" outlineLevel="1">
      <c r="A77" s="388" t="s">
        <v>1647</v>
      </c>
      <c r="C77" s="445"/>
      <c r="D77" s="445"/>
      <c r="E77" s="419" t="s">
        <v>1648</v>
      </c>
      <c r="F77" s="446" t="str">
        <f t="shared" si="2"/>
        <v>GEO ENG ENV SCHP</v>
      </c>
      <c r="G77" s="427">
        <v>64272.43</v>
      </c>
      <c r="H77" s="433">
        <v>0</v>
      </c>
      <c r="I77" s="433">
        <v>-1679.79</v>
      </c>
      <c r="J77" s="433">
        <v>664.34</v>
      </c>
      <c r="K77" s="433">
        <v>0</v>
      </c>
      <c r="L77" s="433">
        <v>0</v>
      </c>
      <c r="M77" s="433">
        <f t="shared" si="3"/>
        <v>63256.979999999996</v>
      </c>
      <c r="P77" s="440"/>
      <c r="Q77" s="438"/>
      <c r="R77" s="438"/>
      <c r="S77" s="438"/>
      <c r="T77" s="438"/>
      <c r="U77" s="438"/>
      <c r="V77" s="438"/>
      <c r="W77" s="438"/>
      <c r="X77" s="438"/>
      <c r="Y77" s="438"/>
      <c r="Z77" s="438"/>
      <c r="AA77" s="438"/>
      <c r="AB77" s="438"/>
      <c r="AC77" s="438"/>
      <c r="AD77" s="438"/>
      <c r="AE77" s="438"/>
      <c r="AF77" s="438"/>
      <c r="AG77" s="438"/>
      <c r="AH77" s="438"/>
      <c r="AI77" s="438"/>
      <c r="AJ77" s="438"/>
      <c r="AK77" s="438"/>
      <c r="AL77" s="438"/>
      <c r="AM77" s="438"/>
      <c r="AN77" s="438"/>
      <c r="AO77" s="438"/>
      <c r="AP77" s="438"/>
      <c r="AQ77" s="438"/>
      <c r="AR77" s="438"/>
      <c r="AS77" s="438"/>
      <c r="AT77" s="438"/>
      <c r="AU77" s="438"/>
      <c r="AV77" s="438"/>
      <c r="AW77" s="438"/>
    </row>
    <row r="78" spans="1:49" ht="12.75" outlineLevel="1">
      <c r="A78" s="388" t="s">
        <v>1649</v>
      </c>
      <c r="C78" s="445"/>
      <c r="D78" s="445"/>
      <c r="E78" s="419" t="s">
        <v>1650</v>
      </c>
      <c r="F78" s="446" t="str">
        <f t="shared" si="2"/>
        <v>GJELSTEEN END SCHP</v>
      </c>
      <c r="G78" s="427">
        <v>93161.27</v>
      </c>
      <c r="H78" s="433">
        <v>0</v>
      </c>
      <c r="I78" s="433">
        <v>-2434.82</v>
      </c>
      <c r="J78" s="433">
        <v>962.93</v>
      </c>
      <c r="K78" s="433">
        <v>0</v>
      </c>
      <c r="L78" s="433">
        <v>0</v>
      </c>
      <c r="M78" s="433">
        <f t="shared" si="3"/>
        <v>91689.37999999999</v>
      </c>
      <c r="P78" s="440"/>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row>
    <row r="79" spans="1:49" ht="12.75" outlineLevel="1">
      <c r="A79" s="388" t="s">
        <v>1651</v>
      </c>
      <c r="C79" s="445"/>
      <c r="D79" s="445"/>
      <c r="E79" s="419" t="s">
        <v>1652</v>
      </c>
      <c r="F79" s="446" t="str">
        <f t="shared" si="2"/>
        <v>GIESEKE MEM SCHP</v>
      </c>
      <c r="G79" s="427">
        <v>11258.04</v>
      </c>
      <c r="H79" s="433">
        <v>0</v>
      </c>
      <c r="I79" s="433">
        <v>-294.24</v>
      </c>
      <c r="J79" s="433">
        <v>116.38</v>
      </c>
      <c r="K79" s="433">
        <v>0</v>
      </c>
      <c r="L79" s="433">
        <v>0</v>
      </c>
      <c r="M79" s="433">
        <f t="shared" si="3"/>
        <v>11080.18</v>
      </c>
      <c r="P79" s="440"/>
      <c r="Q79" s="438"/>
      <c r="R79" s="438"/>
      <c r="S79" s="438"/>
      <c r="T79" s="438"/>
      <c r="U79" s="438"/>
      <c r="V79" s="438"/>
      <c r="W79" s="438"/>
      <c r="X79" s="438"/>
      <c r="Y79" s="438"/>
      <c r="Z79" s="438"/>
      <c r="AA79" s="438"/>
      <c r="AB79" s="438"/>
      <c r="AC79" s="438"/>
      <c r="AD79" s="438"/>
      <c r="AE79" s="438"/>
      <c r="AF79" s="438"/>
      <c r="AG79" s="438"/>
      <c r="AH79" s="438"/>
      <c r="AI79" s="438"/>
      <c r="AJ79" s="438"/>
      <c r="AK79" s="438"/>
      <c r="AL79" s="438"/>
      <c r="AM79" s="438"/>
      <c r="AN79" s="438"/>
      <c r="AO79" s="438"/>
      <c r="AP79" s="438"/>
      <c r="AQ79" s="438"/>
      <c r="AR79" s="438"/>
      <c r="AS79" s="438"/>
      <c r="AT79" s="438"/>
      <c r="AU79" s="438"/>
      <c r="AV79" s="438"/>
      <c r="AW79" s="438"/>
    </row>
    <row r="80" spans="1:49" ht="12.75" outlineLevel="1">
      <c r="A80" s="388" t="s">
        <v>1653</v>
      </c>
      <c r="C80" s="445"/>
      <c r="D80" s="445"/>
      <c r="E80" s="419" t="s">
        <v>1654</v>
      </c>
      <c r="F80" s="446" t="str">
        <f t="shared" si="2"/>
        <v>A F GOLICK AWD METAL</v>
      </c>
      <c r="G80" s="427">
        <v>24109.81</v>
      </c>
      <c r="H80" s="433">
        <v>0</v>
      </c>
      <c r="I80" s="433">
        <v>-630.13</v>
      </c>
      <c r="J80" s="433">
        <v>249.19</v>
      </c>
      <c r="K80" s="433">
        <v>0</v>
      </c>
      <c r="L80" s="433">
        <v>0</v>
      </c>
      <c r="M80" s="433">
        <f t="shared" si="3"/>
        <v>23728.87</v>
      </c>
      <c r="P80" s="440"/>
      <c r="Q80" s="438"/>
      <c r="R80" s="438"/>
      <c r="S80" s="438"/>
      <c r="T80" s="438"/>
      <c r="U80" s="438"/>
      <c r="V80" s="438"/>
      <c r="W80" s="438"/>
      <c r="X80" s="438"/>
      <c r="Y80" s="438"/>
      <c r="Z80" s="438"/>
      <c r="AA80" s="438"/>
      <c r="AB80" s="438"/>
      <c r="AC80" s="438"/>
      <c r="AD80" s="438"/>
      <c r="AE80" s="438"/>
      <c r="AF80" s="438"/>
      <c r="AG80" s="438"/>
      <c r="AH80" s="438"/>
      <c r="AI80" s="438"/>
      <c r="AJ80" s="438"/>
      <c r="AK80" s="438"/>
      <c r="AL80" s="438"/>
      <c r="AM80" s="438"/>
      <c r="AN80" s="438"/>
      <c r="AO80" s="438"/>
      <c r="AP80" s="438"/>
      <c r="AQ80" s="438"/>
      <c r="AR80" s="438"/>
      <c r="AS80" s="438"/>
      <c r="AT80" s="438"/>
      <c r="AU80" s="438"/>
      <c r="AV80" s="438"/>
      <c r="AW80" s="438"/>
    </row>
    <row r="81" spans="1:49" ht="12.75" outlineLevel="1">
      <c r="A81" s="388" t="s">
        <v>1655</v>
      </c>
      <c r="C81" s="445"/>
      <c r="D81" s="445"/>
      <c r="E81" s="419" t="s">
        <v>1656</v>
      </c>
      <c r="F81" s="446" t="str">
        <f t="shared" si="2"/>
        <v>GRAHAM SCHOLARSHIP</v>
      </c>
      <c r="G81" s="427">
        <v>621101.34</v>
      </c>
      <c r="H81" s="433">
        <v>0</v>
      </c>
      <c r="I81" s="433">
        <v>-16232.86</v>
      </c>
      <c r="J81" s="433">
        <v>6419.89</v>
      </c>
      <c r="K81" s="433">
        <v>0</v>
      </c>
      <c r="L81" s="433">
        <v>0</v>
      </c>
      <c r="M81" s="433">
        <f t="shared" si="3"/>
        <v>611288.37</v>
      </c>
      <c r="P81" s="440"/>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row>
    <row r="82" spans="1:49" ht="12.75" outlineLevel="1">
      <c r="A82" s="388" t="s">
        <v>1657</v>
      </c>
      <c r="C82" s="445"/>
      <c r="D82" s="445"/>
      <c r="E82" s="419" t="s">
        <v>1658</v>
      </c>
      <c r="F82" s="446" t="str">
        <f t="shared" si="2"/>
        <v>H H GRICE SCH FUND</v>
      </c>
      <c r="G82" s="427">
        <v>192937.07</v>
      </c>
      <c r="H82" s="433">
        <v>2510</v>
      </c>
      <c r="I82" s="433">
        <v>-4864.62</v>
      </c>
      <c r="J82" s="433">
        <v>2124.85</v>
      </c>
      <c r="K82" s="433">
        <v>0</v>
      </c>
      <c r="L82" s="433">
        <v>0</v>
      </c>
      <c r="M82" s="433">
        <f t="shared" si="3"/>
        <v>192707.30000000002</v>
      </c>
      <c r="P82" s="440"/>
      <c r="Q82" s="438"/>
      <c r="R82" s="438"/>
      <c r="S82" s="438"/>
      <c r="T82" s="438"/>
      <c r="U82" s="438"/>
      <c r="V82" s="438"/>
      <c r="W82" s="438"/>
      <c r="X82" s="438"/>
      <c r="Y82" s="438"/>
      <c r="Z82" s="438"/>
      <c r="AA82" s="438"/>
      <c r="AB82" s="438"/>
      <c r="AC82" s="438"/>
      <c r="AD82" s="438"/>
      <c r="AE82" s="438"/>
      <c r="AF82" s="438"/>
      <c r="AG82" s="438"/>
      <c r="AH82" s="438"/>
      <c r="AI82" s="438"/>
      <c r="AJ82" s="438"/>
      <c r="AK82" s="438"/>
      <c r="AL82" s="438"/>
      <c r="AM82" s="438"/>
      <c r="AN82" s="438"/>
      <c r="AO82" s="438"/>
      <c r="AP82" s="438"/>
      <c r="AQ82" s="438"/>
      <c r="AR82" s="438"/>
      <c r="AS82" s="438"/>
      <c r="AT82" s="438"/>
      <c r="AU82" s="438"/>
      <c r="AV82" s="438"/>
      <c r="AW82" s="438"/>
    </row>
    <row r="83" spans="1:49" ht="12.75" outlineLevel="1">
      <c r="A83" s="388" t="s">
        <v>1659</v>
      </c>
      <c r="C83" s="445"/>
      <c r="D83" s="445"/>
      <c r="E83" s="419" t="s">
        <v>1660</v>
      </c>
      <c r="F83" s="446" t="str">
        <f t="shared" si="2"/>
        <v>GRIESENAUER SCHP</v>
      </c>
      <c r="G83" s="427">
        <v>15610.45</v>
      </c>
      <c r="H83" s="433">
        <v>0</v>
      </c>
      <c r="I83" s="433">
        <v>-117.3</v>
      </c>
      <c r="J83" s="433">
        <v>91.35</v>
      </c>
      <c r="K83" s="433">
        <v>0</v>
      </c>
      <c r="L83" s="433">
        <v>0</v>
      </c>
      <c r="M83" s="433">
        <f t="shared" si="3"/>
        <v>15584.500000000002</v>
      </c>
      <c r="P83" s="440"/>
      <c r="Q83" s="438"/>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8"/>
      <c r="AO83" s="438"/>
      <c r="AP83" s="438"/>
      <c r="AQ83" s="438"/>
      <c r="AR83" s="438"/>
      <c r="AS83" s="438"/>
      <c r="AT83" s="438"/>
      <c r="AU83" s="438"/>
      <c r="AV83" s="438"/>
      <c r="AW83" s="438"/>
    </row>
    <row r="84" spans="1:49" ht="12.75" outlineLevel="1">
      <c r="A84" s="388" t="s">
        <v>1661</v>
      </c>
      <c r="C84" s="445"/>
      <c r="D84" s="445"/>
      <c r="E84" s="419" t="s">
        <v>1662</v>
      </c>
      <c r="F84" s="446" t="str">
        <f t="shared" si="2"/>
        <v>GRIMM EE SCHP</v>
      </c>
      <c r="G84" s="427">
        <v>300951.05</v>
      </c>
      <c r="H84" s="433">
        <v>50</v>
      </c>
      <c r="I84" s="433">
        <v>-7865.21</v>
      </c>
      <c r="J84" s="433">
        <v>3113.38</v>
      </c>
      <c r="K84" s="433">
        <v>0</v>
      </c>
      <c r="L84" s="433">
        <v>0</v>
      </c>
      <c r="M84" s="433">
        <f t="shared" si="3"/>
        <v>296249.22</v>
      </c>
      <c r="P84" s="440"/>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c r="AO84" s="438"/>
      <c r="AP84" s="438"/>
      <c r="AQ84" s="438"/>
      <c r="AR84" s="438"/>
      <c r="AS84" s="438"/>
      <c r="AT84" s="438"/>
      <c r="AU84" s="438"/>
      <c r="AV84" s="438"/>
      <c r="AW84" s="438"/>
    </row>
    <row r="85" spans="1:49" ht="12.75" outlineLevel="1">
      <c r="A85" s="388" t="s">
        <v>1663</v>
      </c>
      <c r="C85" s="445"/>
      <c r="D85" s="445"/>
      <c r="E85" s="419" t="s">
        <v>1664</v>
      </c>
      <c r="F85" s="446" t="str">
        <f t="shared" si="2"/>
        <v>C J GRIMM SCHP</v>
      </c>
      <c r="G85" s="427">
        <v>463345.42</v>
      </c>
      <c r="H85" s="433">
        <v>100</v>
      </c>
      <c r="I85" s="433">
        <v>-12111.25</v>
      </c>
      <c r="J85" s="433">
        <v>4788.92</v>
      </c>
      <c r="K85" s="433">
        <v>200</v>
      </c>
      <c r="L85" s="433">
        <v>0</v>
      </c>
      <c r="M85" s="433">
        <f t="shared" si="3"/>
        <v>455923.08999999997</v>
      </c>
      <c r="P85" s="440"/>
      <c r="Q85" s="438"/>
      <c r="R85" s="438"/>
      <c r="S85" s="438"/>
      <c r="T85" s="438"/>
      <c r="U85" s="438"/>
      <c r="V85" s="438"/>
      <c r="W85" s="438"/>
      <c r="X85" s="438"/>
      <c r="Y85" s="438"/>
      <c r="Z85" s="438"/>
      <c r="AA85" s="438"/>
      <c r="AB85" s="438"/>
      <c r="AC85" s="438"/>
      <c r="AD85" s="438"/>
      <c r="AE85" s="438"/>
      <c r="AF85" s="438"/>
      <c r="AG85" s="438"/>
      <c r="AH85" s="438"/>
      <c r="AI85" s="438"/>
      <c r="AJ85" s="438"/>
      <c r="AK85" s="438"/>
      <c r="AL85" s="438"/>
      <c r="AM85" s="438"/>
      <c r="AN85" s="438"/>
      <c r="AO85" s="438"/>
      <c r="AP85" s="438"/>
      <c r="AQ85" s="438"/>
      <c r="AR85" s="438"/>
      <c r="AS85" s="438"/>
      <c r="AT85" s="438"/>
      <c r="AU85" s="438"/>
      <c r="AV85" s="438"/>
      <c r="AW85" s="438"/>
    </row>
    <row r="86" spans="1:49" ht="12.75" outlineLevel="1">
      <c r="A86" s="388" t="s">
        <v>1665</v>
      </c>
      <c r="C86" s="445"/>
      <c r="D86" s="445"/>
      <c r="E86" s="419" t="s">
        <v>1666</v>
      </c>
      <c r="F86" s="446" t="str">
        <f t="shared" si="2"/>
        <v>GUNTHER END SCHOL</v>
      </c>
      <c r="G86" s="427">
        <v>14329.81</v>
      </c>
      <c r="H86" s="433">
        <v>0</v>
      </c>
      <c r="I86" s="433">
        <v>-374.52</v>
      </c>
      <c r="J86" s="433">
        <v>148.12</v>
      </c>
      <c r="K86" s="433">
        <v>0</v>
      </c>
      <c r="L86" s="433">
        <v>0</v>
      </c>
      <c r="M86" s="433">
        <f t="shared" si="3"/>
        <v>14103.41</v>
      </c>
      <c r="P86" s="440"/>
      <c r="Q86" s="438"/>
      <c r="R86" s="438"/>
      <c r="S86" s="438"/>
      <c r="T86" s="438"/>
      <c r="U86" s="438"/>
      <c r="V86" s="438"/>
      <c r="W86" s="438"/>
      <c r="X86" s="438"/>
      <c r="Y86" s="438"/>
      <c r="Z86" s="438"/>
      <c r="AA86" s="438"/>
      <c r="AB86" s="438"/>
      <c r="AC86" s="438"/>
      <c r="AD86" s="438"/>
      <c r="AE86" s="438"/>
      <c r="AF86" s="438"/>
      <c r="AG86" s="438"/>
      <c r="AH86" s="438"/>
      <c r="AI86" s="438"/>
      <c r="AJ86" s="438"/>
      <c r="AK86" s="438"/>
      <c r="AL86" s="438"/>
      <c r="AM86" s="438"/>
      <c r="AN86" s="438"/>
      <c r="AO86" s="438"/>
      <c r="AP86" s="438"/>
      <c r="AQ86" s="438"/>
      <c r="AR86" s="438"/>
      <c r="AS86" s="438"/>
      <c r="AT86" s="438"/>
      <c r="AU86" s="438"/>
      <c r="AV86" s="438"/>
      <c r="AW86" s="438"/>
    </row>
    <row r="87" spans="1:49" ht="12.75" outlineLevel="1">
      <c r="A87" s="388" t="s">
        <v>1667</v>
      </c>
      <c r="C87" s="445"/>
      <c r="D87" s="445"/>
      <c r="E87" s="419" t="s">
        <v>1668</v>
      </c>
      <c r="F87" s="446" t="str">
        <f t="shared" si="2"/>
        <v>HAMBLEN COMPUTER SCH</v>
      </c>
      <c r="G87" s="427">
        <v>19268.46</v>
      </c>
      <c r="H87" s="433">
        <v>470</v>
      </c>
      <c r="I87" s="433">
        <v>-494.84</v>
      </c>
      <c r="J87" s="433">
        <v>221.53</v>
      </c>
      <c r="K87" s="433">
        <v>-50</v>
      </c>
      <c r="L87" s="433">
        <v>0</v>
      </c>
      <c r="M87" s="433">
        <f t="shared" si="3"/>
        <v>19515.149999999998</v>
      </c>
      <c r="P87" s="440"/>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c r="AO87" s="438"/>
      <c r="AP87" s="438"/>
      <c r="AQ87" s="438"/>
      <c r="AR87" s="438"/>
      <c r="AS87" s="438"/>
      <c r="AT87" s="438"/>
      <c r="AU87" s="438"/>
      <c r="AV87" s="438"/>
      <c r="AW87" s="438"/>
    </row>
    <row r="88" spans="1:49" ht="12.75" outlineLevel="1">
      <c r="A88" s="388" t="s">
        <v>1669</v>
      </c>
      <c r="C88" s="445"/>
      <c r="D88" s="445"/>
      <c r="E88" s="419" t="s">
        <v>1670</v>
      </c>
      <c r="F88" s="446" t="str">
        <f t="shared" si="2"/>
        <v>HEILBRUNN SCHP</v>
      </c>
      <c r="G88" s="427">
        <v>78621.82</v>
      </c>
      <c r="H88" s="433">
        <v>0</v>
      </c>
      <c r="I88" s="433">
        <v>-2054.82</v>
      </c>
      <c r="J88" s="433">
        <v>812.64</v>
      </c>
      <c r="K88" s="433">
        <v>0</v>
      </c>
      <c r="L88" s="433">
        <v>0</v>
      </c>
      <c r="M88" s="433">
        <f t="shared" si="3"/>
        <v>77379.64</v>
      </c>
      <c r="P88" s="440"/>
      <c r="Q88" s="438"/>
      <c r="R88" s="438"/>
      <c r="S88" s="438"/>
      <c r="T88" s="438"/>
      <c r="U88" s="438"/>
      <c r="V88" s="438"/>
      <c r="W88" s="438"/>
      <c r="X88" s="438"/>
      <c r="Y88" s="438"/>
      <c r="Z88" s="438"/>
      <c r="AA88" s="438"/>
      <c r="AB88" s="438"/>
      <c r="AC88" s="438"/>
      <c r="AD88" s="438"/>
      <c r="AE88" s="438"/>
      <c r="AF88" s="438"/>
      <c r="AG88" s="438"/>
      <c r="AH88" s="438"/>
      <c r="AI88" s="438"/>
      <c r="AJ88" s="438"/>
      <c r="AK88" s="438"/>
      <c r="AL88" s="438"/>
      <c r="AM88" s="438"/>
      <c r="AN88" s="438"/>
      <c r="AO88" s="438"/>
      <c r="AP88" s="438"/>
      <c r="AQ88" s="438"/>
      <c r="AR88" s="438"/>
      <c r="AS88" s="438"/>
      <c r="AT88" s="438"/>
      <c r="AU88" s="438"/>
      <c r="AV88" s="438"/>
      <c r="AW88" s="438"/>
    </row>
    <row r="89" spans="1:49" ht="12.75" outlineLevel="1">
      <c r="A89" s="388" t="s">
        <v>1671</v>
      </c>
      <c r="C89" s="445"/>
      <c r="D89" s="445"/>
      <c r="E89" s="419" t="s">
        <v>1672</v>
      </c>
      <c r="F89" s="446" t="str">
        <f t="shared" si="2"/>
        <v>ALBERT HAPPY SCHP</v>
      </c>
      <c r="G89" s="427">
        <v>115804.36</v>
      </c>
      <c r="H89" s="433">
        <v>0</v>
      </c>
      <c r="I89" s="433">
        <v>-3026.61</v>
      </c>
      <c r="J89" s="433">
        <v>1196.98</v>
      </c>
      <c r="K89" s="433">
        <v>0</v>
      </c>
      <c r="L89" s="433">
        <v>0</v>
      </c>
      <c r="M89" s="433">
        <f t="shared" si="3"/>
        <v>113974.73</v>
      </c>
      <c r="P89" s="440"/>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8"/>
      <c r="AW89" s="438"/>
    </row>
    <row r="90" spans="1:49" ht="12.75" outlineLevel="1">
      <c r="A90" s="388" t="s">
        <v>1673</v>
      </c>
      <c r="C90" s="445"/>
      <c r="D90" s="445"/>
      <c r="E90" s="419" t="s">
        <v>1674</v>
      </c>
      <c r="F90" s="446" t="str">
        <f t="shared" si="2"/>
        <v>HENDERSON ENDOWED</v>
      </c>
      <c r="G90" s="427">
        <v>80581.58</v>
      </c>
      <c r="H90" s="433">
        <v>0</v>
      </c>
      <c r="I90" s="433">
        <v>-2106.05</v>
      </c>
      <c r="J90" s="433">
        <v>832.91</v>
      </c>
      <c r="K90" s="433">
        <v>0</v>
      </c>
      <c r="L90" s="433">
        <v>0</v>
      </c>
      <c r="M90" s="433">
        <f t="shared" si="3"/>
        <v>79308.44</v>
      </c>
      <c r="P90" s="440"/>
      <c r="Q90" s="438"/>
      <c r="R90" s="438"/>
      <c r="S90" s="438"/>
      <c r="T90" s="438"/>
      <c r="U90" s="438"/>
      <c r="V90" s="438"/>
      <c r="W90" s="438"/>
      <c r="X90" s="438"/>
      <c r="Y90" s="438"/>
      <c r="Z90" s="438"/>
      <c r="AA90" s="438"/>
      <c r="AB90" s="438"/>
      <c r="AC90" s="438"/>
      <c r="AD90" s="438"/>
      <c r="AE90" s="438"/>
      <c r="AF90" s="438"/>
      <c r="AG90" s="438"/>
      <c r="AH90" s="438"/>
      <c r="AI90" s="438"/>
      <c r="AJ90" s="438"/>
      <c r="AK90" s="438"/>
      <c r="AL90" s="438"/>
      <c r="AM90" s="438"/>
      <c r="AN90" s="438"/>
      <c r="AO90" s="438"/>
      <c r="AP90" s="438"/>
      <c r="AQ90" s="438"/>
      <c r="AR90" s="438"/>
      <c r="AS90" s="438"/>
      <c r="AT90" s="438"/>
      <c r="AU90" s="438"/>
      <c r="AV90" s="438"/>
      <c r="AW90" s="438"/>
    </row>
    <row r="91" spans="1:49" ht="12.75" outlineLevel="1">
      <c r="A91" s="388" t="s">
        <v>1675</v>
      </c>
      <c r="C91" s="445"/>
      <c r="D91" s="445"/>
      <c r="E91" s="419" t="s">
        <v>1676</v>
      </c>
      <c r="F91" s="446" t="str">
        <f t="shared" si="2"/>
        <v>HELWIG ENDOWED SCHP</v>
      </c>
      <c r="G91" s="427">
        <v>24838.11</v>
      </c>
      <c r="H91" s="433">
        <v>0</v>
      </c>
      <c r="I91" s="433">
        <v>-649.15</v>
      </c>
      <c r="J91" s="433">
        <v>256.73</v>
      </c>
      <c r="K91" s="433">
        <v>0</v>
      </c>
      <c r="L91" s="433">
        <v>0</v>
      </c>
      <c r="M91" s="433">
        <f t="shared" si="3"/>
        <v>24445.69</v>
      </c>
      <c r="P91" s="440"/>
      <c r="Q91" s="438"/>
      <c r="R91" s="438"/>
      <c r="S91" s="438"/>
      <c r="T91" s="438"/>
      <c r="U91" s="438"/>
      <c r="V91" s="438"/>
      <c r="W91" s="438"/>
      <c r="X91" s="438"/>
      <c r="Y91" s="438"/>
      <c r="Z91" s="438"/>
      <c r="AA91" s="438"/>
      <c r="AB91" s="438"/>
      <c r="AC91" s="438"/>
      <c r="AD91" s="438"/>
      <c r="AE91" s="438"/>
      <c r="AF91" s="438"/>
      <c r="AG91" s="438"/>
      <c r="AH91" s="438"/>
      <c r="AI91" s="438"/>
      <c r="AJ91" s="438"/>
      <c r="AK91" s="438"/>
      <c r="AL91" s="438"/>
      <c r="AM91" s="438"/>
      <c r="AN91" s="438"/>
      <c r="AO91" s="438"/>
      <c r="AP91" s="438"/>
      <c r="AQ91" s="438"/>
      <c r="AR91" s="438"/>
      <c r="AS91" s="438"/>
      <c r="AT91" s="438"/>
      <c r="AU91" s="438"/>
      <c r="AV91" s="438"/>
      <c r="AW91" s="438"/>
    </row>
    <row r="92" spans="1:49" ht="12.75" outlineLevel="1">
      <c r="A92" s="388" t="s">
        <v>1677</v>
      </c>
      <c r="C92" s="445"/>
      <c r="D92" s="445"/>
      <c r="E92" s="419" t="s">
        <v>1678</v>
      </c>
      <c r="F92" s="446" t="str">
        <f t="shared" si="2"/>
        <v>HERRMAN PERF ARTS AW</v>
      </c>
      <c r="G92" s="427">
        <v>16339.5</v>
      </c>
      <c r="H92" s="433">
        <v>0</v>
      </c>
      <c r="I92" s="433">
        <v>-427.05</v>
      </c>
      <c r="J92" s="433">
        <v>168.89</v>
      </c>
      <c r="K92" s="433">
        <v>0</v>
      </c>
      <c r="L92" s="433">
        <v>0</v>
      </c>
      <c r="M92" s="433">
        <f t="shared" si="3"/>
        <v>16081.34</v>
      </c>
      <c r="P92" s="440"/>
      <c r="Q92" s="438"/>
      <c r="R92" s="438"/>
      <c r="S92" s="438"/>
      <c r="T92" s="438"/>
      <c r="U92" s="438"/>
      <c r="V92" s="438"/>
      <c r="W92" s="438"/>
      <c r="X92" s="438"/>
      <c r="Y92" s="438"/>
      <c r="Z92" s="438"/>
      <c r="AA92" s="438"/>
      <c r="AB92" s="438"/>
      <c r="AC92" s="438"/>
      <c r="AD92" s="438"/>
      <c r="AE92" s="438"/>
      <c r="AF92" s="438"/>
      <c r="AG92" s="438"/>
      <c r="AH92" s="438"/>
      <c r="AI92" s="438"/>
      <c r="AJ92" s="438"/>
      <c r="AK92" s="438"/>
      <c r="AL92" s="438"/>
      <c r="AM92" s="438"/>
      <c r="AN92" s="438"/>
      <c r="AO92" s="438"/>
      <c r="AP92" s="438"/>
      <c r="AQ92" s="438"/>
      <c r="AR92" s="438"/>
      <c r="AS92" s="438"/>
      <c r="AT92" s="438"/>
      <c r="AU92" s="438"/>
      <c r="AV92" s="438"/>
      <c r="AW92" s="438"/>
    </row>
    <row r="93" spans="1:49" ht="12.75" outlineLevel="1">
      <c r="A93" s="388" t="s">
        <v>1679</v>
      </c>
      <c r="C93" s="445"/>
      <c r="D93" s="445"/>
      <c r="E93" s="419" t="s">
        <v>1680</v>
      </c>
      <c r="F93" s="446" t="str">
        <f t="shared" si="2"/>
        <v>HEIM SCHP FUND</v>
      </c>
      <c r="G93" s="427">
        <v>30999.88</v>
      </c>
      <c r="H93" s="433">
        <v>0</v>
      </c>
      <c r="I93" s="433">
        <v>637.06</v>
      </c>
      <c r="J93" s="433">
        <v>1754.34</v>
      </c>
      <c r="K93" s="433">
        <v>0</v>
      </c>
      <c r="L93" s="433">
        <v>0</v>
      </c>
      <c r="M93" s="433">
        <f t="shared" si="3"/>
        <v>33391.28</v>
      </c>
      <c r="P93" s="440"/>
      <c r="Q93" s="438"/>
      <c r="R93" s="438"/>
      <c r="S93" s="438"/>
      <c r="T93" s="438"/>
      <c r="U93" s="438"/>
      <c r="V93" s="438"/>
      <c r="W93" s="438"/>
      <c r="X93" s="438"/>
      <c r="Y93" s="438"/>
      <c r="Z93" s="438"/>
      <c r="AA93" s="438"/>
      <c r="AB93" s="438"/>
      <c r="AC93" s="438"/>
      <c r="AD93" s="438"/>
      <c r="AE93" s="438"/>
      <c r="AF93" s="438"/>
      <c r="AG93" s="438"/>
      <c r="AH93" s="438"/>
      <c r="AI93" s="438"/>
      <c r="AJ93" s="438"/>
      <c r="AK93" s="438"/>
      <c r="AL93" s="438"/>
      <c r="AM93" s="438"/>
      <c r="AN93" s="438"/>
      <c r="AO93" s="438"/>
      <c r="AP93" s="438"/>
      <c r="AQ93" s="438"/>
      <c r="AR93" s="438"/>
      <c r="AS93" s="438"/>
      <c r="AT93" s="438"/>
      <c r="AU93" s="438"/>
      <c r="AV93" s="438"/>
      <c r="AW93" s="438"/>
    </row>
    <row r="94" spans="1:49" ht="12.75" outlineLevel="1">
      <c r="A94" s="388" t="s">
        <v>1681</v>
      </c>
      <c r="C94" s="445"/>
      <c r="D94" s="445"/>
      <c r="E94" s="419" t="s">
        <v>1682</v>
      </c>
      <c r="F94" s="446" t="str">
        <f t="shared" si="2"/>
        <v>PAT HELL END SCHP</v>
      </c>
      <c r="G94" s="427">
        <v>20555.69</v>
      </c>
      <c r="H94" s="433">
        <v>1000</v>
      </c>
      <c r="I94" s="433">
        <v>-478.25</v>
      </c>
      <c r="J94" s="433">
        <v>264.26</v>
      </c>
      <c r="K94" s="433">
        <v>0</v>
      </c>
      <c r="L94" s="433">
        <v>0</v>
      </c>
      <c r="M94" s="433">
        <f t="shared" si="3"/>
        <v>21341.699999999997</v>
      </c>
      <c r="P94" s="440"/>
      <c r="Q94" s="438"/>
      <c r="R94" s="438"/>
      <c r="S94" s="438"/>
      <c r="T94" s="438"/>
      <c r="U94" s="438"/>
      <c r="V94" s="438"/>
      <c r="W94" s="438"/>
      <c r="X94" s="438"/>
      <c r="Y94" s="438"/>
      <c r="Z94" s="438"/>
      <c r="AA94" s="438"/>
      <c r="AB94" s="438"/>
      <c r="AC94" s="438"/>
      <c r="AD94" s="438"/>
      <c r="AE94" s="438"/>
      <c r="AF94" s="438"/>
      <c r="AG94" s="438"/>
      <c r="AH94" s="438"/>
      <c r="AI94" s="438"/>
      <c r="AJ94" s="438"/>
      <c r="AK94" s="438"/>
      <c r="AL94" s="438"/>
      <c r="AM94" s="438"/>
      <c r="AN94" s="438"/>
      <c r="AO94" s="438"/>
      <c r="AP94" s="438"/>
      <c r="AQ94" s="438"/>
      <c r="AR94" s="438"/>
      <c r="AS94" s="438"/>
      <c r="AT94" s="438"/>
      <c r="AU94" s="438"/>
      <c r="AV94" s="438"/>
      <c r="AW94" s="438"/>
    </row>
    <row r="95" spans="1:49" ht="12.75" outlineLevel="1">
      <c r="A95" s="388" t="s">
        <v>1683</v>
      </c>
      <c r="C95" s="445"/>
      <c r="D95" s="445"/>
      <c r="E95" s="419" t="s">
        <v>1684</v>
      </c>
      <c r="F95" s="446" t="str">
        <f t="shared" si="2"/>
        <v>HIGHFILL ENDOW SCHP</v>
      </c>
      <c r="G95" s="427">
        <v>46214</v>
      </c>
      <c r="H95" s="433">
        <v>0</v>
      </c>
      <c r="I95" s="433">
        <v>-960.81</v>
      </c>
      <c r="J95" s="433">
        <v>480.31</v>
      </c>
      <c r="K95" s="433">
        <v>0</v>
      </c>
      <c r="L95" s="433">
        <v>0</v>
      </c>
      <c r="M95" s="433">
        <f t="shared" si="3"/>
        <v>45733.5</v>
      </c>
      <c r="P95" s="440"/>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c r="AO95" s="438"/>
      <c r="AP95" s="438"/>
      <c r="AQ95" s="438"/>
      <c r="AR95" s="438"/>
      <c r="AS95" s="438"/>
      <c r="AT95" s="438"/>
      <c r="AU95" s="438"/>
      <c r="AV95" s="438"/>
      <c r="AW95" s="438"/>
    </row>
    <row r="96" spans="1:49" ht="12.75" outlineLevel="1">
      <c r="A96" s="388" t="s">
        <v>1685</v>
      </c>
      <c r="C96" s="445"/>
      <c r="D96" s="445"/>
      <c r="E96" s="419" t="s">
        <v>1686</v>
      </c>
      <c r="F96" s="446" t="str">
        <f t="shared" si="2"/>
        <v>HOPPOCK ATHLETIC SCH</v>
      </c>
      <c r="G96" s="427">
        <v>94083.12</v>
      </c>
      <c r="H96" s="433">
        <v>0</v>
      </c>
      <c r="I96" s="433">
        <v>2380.19</v>
      </c>
      <c r="J96" s="433">
        <v>856.33</v>
      </c>
      <c r="K96" s="433">
        <v>0</v>
      </c>
      <c r="L96" s="433">
        <v>0</v>
      </c>
      <c r="M96" s="433">
        <f t="shared" si="3"/>
        <v>97319.64</v>
      </c>
      <c r="P96" s="440"/>
      <c r="Q96" s="438"/>
      <c r="R96" s="438"/>
      <c r="S96" s="438"/>
      <c r="T96" s="438"/>
      <c r="U96" s="438"/>
      <c r="V96" s="438"/>
      <c r="W96" s="438"/>
      <c r="X96" s="438"/>
      <c r="Y96" s="438"/>
      <c r="Z96" s="438"/>
      <c r="AA96" s="438"/>
      <c r="AB96" s="438"/>
      <c r="AC96" s="438"/>
      <c r="AD96" s="438"/>
      <c r="AE96" s="438"/>
      <c r="AF96" s="438"/>
      <c r="AG96" s="438"/>
      <c r="AH96" s="438"/>
      <c r="AI96" s="438"/>
      <c r="AJ96" s="438"/>
      <c r="AK96" s="438"/>
      <c r="AL96" s="438"/>
      <c r="AM96" s="438"/>
      <c r="AN96" s="438"/>
      <c r="AO96" s="438"/>
      <c r="AP96" s="438"/>
      <c r="AQ96" s="438"/>
      <c r="AR96" s="438"/>
      <c r="AS96" s="438"/>
      <c r="AT96" s="438"/>
      <c r="AU96" s="438"/>
      <c r="AV96" s="438"/>
      <c r="AW96" s="438"/>
    </row>
    <row r="97" spans="1:49" ht="12.75" outlineLevel="1">
      <c r="A97" s="388" t="s">
        <v>1687</v>
      </c>
      <c r="C97" s="445"/>
      <c r="D97" s="445"/>
      <c r="E97" s="419" t="s">
        <v>1688</v>
      </c>
      <c r="F97" s="446" t="str">
        <f t="shared" si="2"/>
        <v>HORNER &amp; SHIFRIN SCH</v>
      </c>
      <c r="G97" s="427">
        <v>24345.53</v>
      </c>
      <c r="H97" s="433">
        <v>0</v>
      </c>
      <c r="I97" s="433">
        <v>-636.3</v>
      </c>
      <c r="J97" s="433">
        <v>251.64</v>
      </c>
      <c r="K97" s="433">
        <v>0</v>
      </c>
      <c r="L97" s="433">
        <v>0</v>
      </c>
      <c r="M97" s="433">
        <f t="shared" si="3"/>
        <v>23960.87</v>
      </c>
      <c r="P97" s="440"/>
      <c r="Q97" s="438"/>
      <c r="R97" s="438"/>
      <c r="S97" s="438"/>
      <c r="T97" s="438"/>
      <c r="U97" s="438"/>
      <c r="V97" s="438"/>
      <c r="W97" s="438"/>
      <c r="X97" s="438"/>
      <c r="Y97" s="438"/>
      <c r="Z97" s="438"/>
      <c r="AA97" s="438"/>
      <c r="AB97" s="438"/>
      <c r="AC97" s="438"/>
      <c r="AD97" s="438"/>
      <c r="AE97" s="438"/>
      <c r="AF97" s="438"/>
      <c r="AG97" s="438"/>
      <c r="AH97" s="438"/>
      <c r="AI97" s="438"/>
      <c r="AJ97" s="438"/>
      <c r="AK97" s="438"/>
      <c r="AL97" s="438"/>
      <c r="AM97" s="438"/>
      <c r="AN97" s="438"/>
      <c r="AO97" s="438"/>
      <c r="AP97" s="438"/>
      <c r="AQ97" s="438"/>
      <c r="AR97" s="438"/>
      <c r="AS97" s="438"/>
      <c r="AT97" s="438"/>
      <c r="AU97" s="438"/>
      <c r="AV97" s="438"/>
      <c r="AW97" s="438"/>
    </row>
    <row r="98" spans="1:49" ht="12.75" outlineLevel="1">
      <c r="A98" s="388" t="s">
        <v>1689</v>
      </c>
      <c r="C98" s="445"/>
      <c r="D98" s="445"/>
      <c r="E98" s="419" t="s">
        <v>1690</v>
      </c>
      <c r="F98" s="446" t="str">
        <f t="shared" si="2"/>
        <v>HOWERTON SCHP</v>
      </c>
      <c r="G98" s="427">
        <v>37576.89</v>
      </c>
      <c r="H98" s="433">
        <v>0</v>
      </c>
      <c r="I98" s="433">
        <v>-982.11</v>
      </c>
      <c r="J98" s="433">
        <v>388.4</v>
      </c>
      <c r="K98" s="433">
        <v>0</v>
      </c>
      <c r="L98" s="433">
        <v>0</v>
      </c>
      <c r="M98" s="433">
        <f t="shared" si="3"/>
        <v>36983.18</v>
      </c>
      <c r="P98" s="440"/>
      <c r="Q98" s="438"/>
      <c r="R98" s="438"/>
      <c r="S98" s="438"/>
      <c r="T98" s="438"/>
      <c r="U98" s="438"/>
      <c r="V98" s="438"/>
      <c r="W98" s="438"/>
      <c r="X98" s="438"/>
      <c r="Y98" s="438"/>
      <c r="Z98" s="438"/>
      <c r="AA98" s="438"/>
      <c r="AB98" s="438"/>
      <c r="AC98" s="438"/>
      <c r="AD98" s="438"/>
      <c r="AE98" s="438"/>
      <c r="AF98" s="438"/>
      <c r="AG98" s="438"/>
      <c r="AH98" s="438"/>
      <c r="AI98" s="438"/>
      <c r="AJ98" s="438"/>
      <c r="AK98" s="438"/>
      <c r="AL98" s="438"/>
      <c r="AM98" s="438"/>
      <c r="AN98" s="438"/>
      <c r="AO98" s="438"/>
      <c r="AP98" s="438"/>
      <c r="AQ98" s="438"/>
      <c r="AR98" s="438"/>
      <c r="AS98" s="438"/>
      <c r="AT98" s="438"/>
      <c r="AU98" s="438"/>
      <c r="AV98" s="438"/>
      <c r="AW98" s="438"/>
    </row>
    <row r="99" spans="1:49" ht="12.75" outlineLevel="1">
      <c r="A99" s="388" t="s">
        <v>1691</v>
      </c>
      <c r="C99" s="445"/>
      <c r="D99" s="445"/>
      <c r="E99" s="419" t="s">
        <v>1692</v>
      </c>
      <c r="F99" s="446" t="str">
        <f t="shared" si="2"/>
        <v>JENKS ENDOWED SCHP</v>
      </c>
      <c r="G99" s="427">
        <v>33802.45</v>
      </c>
      <c r="H99" s="433">
        <v>0</v>
      </c>
      <c r="I99" s="433">
        <v>-883.43</v>
      </c>
      <c r="J99" s="433">
        <v>349.4</v>
      </c>
      <c r="K99" s="433">
        <v>0</v>
      </c>
      <c r="L99" s="433">
        <v>0</v>
      </c>
      <c r="M99" s="433">
        <f t="shared" si="3"/>
        <v>33268.42</v>
      </c>
      <c r="P99" s="440"/>
      <c r="Q99" s="438"/>
      <c r="R99" s="438"/>
      <c r="S99" s="438"/>
      <c r="T99" s="438"/>
      <c r="U99" s="438"/>
      <c r="V99" s="438"/>
      <c r="W99" s="438"/>
      <c r="X99" s="438"/>
      <c r="Y99" s="438"/>
      <c r="Z99" s="438"/>
      <c r="AA99" s="438"/>
      <c r="AB99" s="438"/>
      <c r="AC99" s="438"/>
      <c r="AD99" s="438"/>
      <c r="AE99" s="438"/>
      <c r="AF99" s="438"/>
      <c r="AG99" s="438"/>
      <c r="AH99" s="438"/>
      <c r="AI99" s="438"/>
      <c r="AJ99" s="438"/>
      <c r="AK99" s="438"/>
      <c r="AL99" s="438"/>
      <c r="AM99" s="438"/>
      <c r="AN99" s="438"/>
      <c r="AO99" s="438"/>
      <c r="AP99" s="438"/>
      <c r="AQ99" s="438"/>
      <c r="AR99" s="438"/>
      <c r="AS99" s="438"/>
      <c r="AT99" s="438"/>
      <c r="AU99" s="438"/>
      <c r="AV99" s="438"/>
      <c r="AW99" s="438"/>
    </row>
    <row r="100" spans="1:49" ht="12.75" outlineLevel="1">
      <c r="A100" s="388" t="s">
        <v>1693</v>
      </c>
      <c r="C100" s="445"/>
      <c r="D100" s="445"/>
      <c r="E100" s="419" t="s">
        <v>1694</v>
      </c>
      <c r="F100" s="410" t="str">
        <f t="shared" si="2"/>
        <v>ROBERT JENKINS SCHP</v>
      </c>
      <c r="G100" s="432">
        <v>19236.07</v>
      </c>
      <c r="H100" s="433">
        <v>0</v>
      </c>
      <c r="I100" s="433">
        <v>-502.76</v>
      </c>
      <c r="J100" s="433">
        <v>198.83</v>
      </c>
      <c r="K100" s="433">
        <v>0</v>
      </c>
      <c r="L100" s="433">
        <v>0</v>
      </c>
      <c r="M100" s="433">
        <f t="shared" si="3"/>
        <v>18932.140000000003</v>
      </c>
      <c r="N100" s="445"/>
      <c r="P100" s="440"/>
      <c r="Q100" s="438"/>
      <c r="R100" s="438"/>
      <c r="S100" s="438"/>
      <c r="T100" s="438"/>
      <c r="U100" s="438"/>
      <c r="V100" s="438"/>
      <c r="W100" s="438"/>
      <c r="X100" s="438"/>
      <c r="Y100" s="438"/>
      <c r="Z100" s="438"/>
      <c r="AA100" s="438"/>
      <c r="AB100" s="438"/>
      <c r="AC100" s="438"/>
      <c r="AD100" s="438"/>
      <c r="AE100" s="438"/>
      <c r="AF100" s="438"/>
      <c r="AG100" s="438"/>
      <c r="AH100" s="438"/>
      <c r="AI100" s="438"/>
      <c r="AJ100" s="438"/>
      <c r="AK100" s="438"/>
      <c r="AL100" s="438"/>
      <c r="AM100" s="438"/>
      <c r="AN100" s="438"/>
      <c r="AO100" s="438"/>
      <c r="AP100" s="438"/>
      <c r="AQ100" s="438"/>
      <c r="AR100" s="438"/>
      <c r="AS100" s="438"/>
      <c r="AT100" s="438"/>
      <c r="AU100" s="438"/>
      <c r="AV100" s="438"/>
      <c r="AW100" s="438"/>
    </row>
    <row r="101" spans="1:49" s="475" customFormat="1" ht="12.75" outlineLevel="1">
      <c r="A101" s="475" t="s">
        <v>1695</v>
      </c>
      <c r="B101" s="476"/>
      <c r="C101" s="445"/>
      <c r="D101" s="445"/>
      <c r="E101" s="445" t="s">
        <v>1696</v>
      </c>
      <c r="F101" s="477" t="str">
        <f t="shared" si="2"/>
        <v>JOHNS ENDOWED SCHP</v>
      </c>
      <c r="G101" s="478">
        <v>453278.03</v>
      </c>
      <c r="H101" s="479">
        <v>0</v>
      </c>
      <c r="I101" s="479">
        <v>-11846.71</v>
      </c>
      <c r="J101" s="479">
        <v>4685.21</v>
      </c>
      <c r="K101" s="479">
        <v>0</v>
      </c>
      <c r="L101" s="479">
        <v>0</v>
      </c>
      <c r="M101" s="479">
        <f t="shared" si="3"/>
        <v>446116.53</v>
      </c>
      <c r="N101" s="438"/>
      <c r="O101" s="480"/>
      <c r="P101" s="440"/>
      <c r="Q101" s="438"/>
      <c r="R101" s="438"/>
      <c r="S101" s="438"/>
      <c r="T101" s="438"/>
      <c r="U101" s="438"/>
      <c r="V101" s="438"/>
      <c r="W101" s="438"/>
      <c r="X101" s="438"/>
      <c r="Y101" s="438"/>
      <c r="Z101" s="438"/>
      <c r="AA101" s="438"/>
      <c r="AB101" s="438"/>
      <c r="AC101" s="438"/>
      <c r="AD101" s="438"/>
      <c r="AE101" s="438"/>
      <c r="AF101" s="438"/>
      <c r="AG101" s="438"/>
      <c r="AH101" s="438"/>
      <c r="AI101" s="438"/>
      <c r="AJ101" s="438"/>
      <c r="AK101" s="438"/>
      <c r="AL101" s="438"/>
      <c r="AM101" s="438"/>
      <c r="AN101" s="438"/>
      <c r="AO101" s="438"/>
      <c r="AP101" s="438"/>
      <c r="AQ101" s="438"/>
      <c r="AR101" s="438"/>
      <c r="AS101" s="438"/>
      <c r="AT101" s="438"/>
      <c r="AU101" s="438"/>
      <c r="AV101" s="438"/>
      <c r="AW101" s="438"/>
    </row>
    <row r="102" spans="1:49" ht="12.75" outlineLevel="1">
      <c r="A102" s="388" t="s">
        <v>1697</v>
      </c>
      <c r="C102" s="445"/>
      <c r="D102" s="445"/>
      <c r="E102" s="419" t="s">
        <v>1698</v>
      </c>
      <c r="F102" s="446" t="str">
        <f t="shared" si="2"/>
        <v>JAMES JOHNSON SCHP</v>
      </c>
      <c r="G102" s="427">
        <v>69501.13</v>
      </c>
      <c r="H102" s="433">
        <v>5290</v>
      </c>
      <c r="I102" s="433">
        <v>-1108.89</v>
      </c>
      <c r="J102" s="433">
        <v>951.63</v>
      </c>
      <c r="K102" s="433">
        <v>0</v>
      </c>
      <c r="L102" s="433">
        <v>0</v>
      </c>
      <c r="M102" s="433">
        <f t="shared" si="3"/>
        <v>74633.87000000001</v>
      </c>
      <c r="P102" s="440"/>
      <c r="Q102" s="438"/>
      <c r="R102" s="438"/>
      <c r="S102" s="438"/>
      <c r="T102" s="438"/>
      <c r="U102" s="438"/>
      <c r="V102" s="438"/>
      <c r="W102" s="438"/>
      <c r="X102" s="438"/>
      <c r="Y102" s="438"/>
      <c r="Z102" s="438"/>
      <c r="AA102" s="438"/>
      <c r="AB102" s="438"/>
      <c r="AC102" s="438"/>
      <c r="AD102" s="438"/>
      <c r="AE102" s="438"/>
      <c r="AF102" s="438"/>
      <c r="AG102" s="438"/>
      <c r="AH102" s="438"/>
      <c r="AI102" s="438"/>
      <c r="AJ102" s="438"/>
      <c r="AK102" s="438"/>
      <c r="AL102" s="438"/>
      <c r="AM102" s="438"/>
      <c r="AN102" s="438"/>
      <c r="AO102" s="438"/>
      <c r="AP102" s="438"/>
      <c r="AQ102" s="438"/>
      <c r="AR102" s="438"/>
      <c r="AS102" s="438"/>
      <c r="AT102" s="438"/>
      <c r="AU102" s="438"/>
      <c r="AV102" s="438"/>
      <c r="AW102" s="438"/>
    </row>
    <row r="103" spans="1:49" ht="12.75" outlineLevel="1">
      <c r="A103" s="388" t="s">
        <v>1699</v>
      </c>
      <c r="C103" s="445"/>
      <c r="D103" s="445"/>
      <c r="E103" s="419" t="s">
        <v>1700</v>
      </c>
      <c r="F103" s="446" t="str">
        <f t="shared" si="2"/>
        <v>KRUEGER ATH SCHP</v>
      </c>
      <c r="G103" s="427">
        <v>15832.02</v>
      </c>
      <c r="H103" s="433">
        <v>200</v>
      </c>
      <c r="I103" s="433">
        <v>-405.56</v>
      </c>
      <c r="J103" s="433">
        <v>172.76</v>
      </c>
      <c r="K103" s="433">
        <v>0</v>
      </c>
      <c r="L103" s="433">
        <v>0</v>
      </c>
      <c r="M103" s="433">
        <f t="shared" si="3"/>
        <v>15799.220000000001</v>
      </c>
      <c r="P103" s="440"/>
      <c r="Q103" s="438"/>
      <c r="R103" s="438"/>
      <c r="S103" s="438"/>
      <c r="T103" s="438"/>
      <c r="U103" s="438"/>
      <c r="V103" s="438"/>
      <c r="W103" s="438"/>
      <c r="X103" s="438"/>
      <c r="Y103" s="438"/>
      <c r="Z103" s="438"/>
      <c r="AA103" s="438"/>
      <c r="AB103" s="438"/>
      <c r="AC103" s="438"/>
      <c r="AD103" s="438"/>
      <c r="AE103" s="438"/>
      <c r="AF103" s="438"/>
      <c r="AG103" s="438"/>
      <c r="AH103" s="438"/>
      <c r="AI103" s="438"/>
      <c r="AJ103" s="438"/>
      <c r="AK103" s="438"/>
      <c r="AL103" s="438"/>
      <c r="AM103" s="438"/>
      <c r="AN103" s="438"/>
      <c r="AO103" s="438"/>
      <c r="AP103" s="438"/>
      <c r="AQ103" s="438"/>
      <c r="AR103" s="438"/>
      <c r="AS103" s="438"/>
      <c r="AT103" s="438"/>
      <c r="AU103" s="438"/>
      <c r="AV103" s="438"/>
      <c r="AW103" s="438"/>
    </row>
    <row r="104" spans="1:49" ht="12.75" outlineLevel="1">
      <c r="A104" s="388" t="s">
        <v>1701</v>
      </c>
      <c r="C104" s="445"/>
      <c r="D104" s="445"/>
      <c r="E104" s="419" t="s">
        <v>1702</v>
      </c>
      <c r="F104" s="446" t="str">
        <f t="shared" si="2"/>
        <v>JAMIESON ENDOW SCHP</v>
      </c>
      <c r="G104" s="427">
        <v>100136.99</v>
      </c>
      <c r="H104" s="433">
        <v>0</v>
      </c>
      <c r="I104" s="433">
        <v>-2617.14</v>
      </c>
      <c r="J104" s="433">
        <v>1035.05</v>
      </c>
      <c r="K104" s="433">
        <v>0</v>
      </c>
      <c r="L104" s="433">
        <v>0</v>
      </c>
      <c r="M104" s="433">
        <f t="shared" si="3"/>
        <v>98554.90000000001</v>
      </c>
      <c r="P104" s="440"/>
      <c r="Q104" s="438"/>
      <c r="R104" s="438"/>
      <c r="S104" s="438"/>
      <c r="T104" s="438"/>
      <c r="U104" s="438"/>
      <c r="V104" s="438"/>
      <c r="W104" s="438"/>
      <c r="X104" s="438"/>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row>
    <row r="105" spans="1:49" ht="12.75" outlineLevel="1">
      <c r="A105" s="388" t="s">
        <v>1703</v>
      </c>
      <c r="C105" s="445"/>
      <c r="D105" s="445"/>
      <c r="E105" s="419" t="s">
        <v>1704</v>
      </c>
      <c r="F105" s="446" t="str">
        <f t="shared" si="2"/>
        <v>JONES ENDOWED PROF</v>
      </c>
      <c r="G105" s="427">
        <v>839195.71</v>
      </c>
      <c r="H105" s="433">
        <v>0</v>
      </c>
      <c r="I105" s="433">
        <v>-21932.92</v>
      </c>
      <c r="J105" s="433">
        <v>8674.17</v>
      </c>
      <c r="K105" s="433">
        <v>0</v>
      </c>
      <c r="L105" s="433">
        <v>0</v>
      </c>
      <c r="M105" s="433">
        <f t="shared" si="3"/>
        <v>825936.96</v>
      </c>
      <c r="P105" s="440"/>
      <c r="Q105" s="438"/>
      <c r="R105" s="438"/>
      <c r="S105" s="438"/>
      <c r="T105" s="438"/>
      <c r="U105" s="438"/>
      <c r="V105" s="438"/>
      <c r="W105" s="438"/>
      <c r="X105" s="438"/>
      <c r="Y105" s="438"/>
      <c r="Z105" s="438"/>
      <c r="AA105" s="438"/>
      <c r="AB105" s="438"/>
      <c r="AC105" s="438"/>
      <c r="AD105" s="438"/>
      <c r="AE105" s="438"/>
      <c r="AF105" s="438"/>
      <c r="AG105" s="438"/>
      <c r="AH105" s="438"/>
      <c r="AI105" s="438"/>
      <c r="AJ105" s="438"/>
      <c r="AK105" s="438"/>
      <c r="AL105" s="438"/>
      <c r="AM105" s="438"/>
      <c r="AN105" s="438"/>
      <c r="AO105" s="438"/>
      <c r="AP105" s="438"/>
      <c r="AQ105" s="438"/>
      <c r="AR105" s="438"/>
      <c r="AS105" s="438"/>
      <c r="AT105" s="438"/>
      <c r="AU105" s="438"/>
      <c r="AV105" s="438"/>
      <c r="AW105" s="438"/>
    </row>
    <row r="106" spans="1:49" ht="12.75" outlineLevel="1">
      <c r="A106" s="388" t="s">
        <v>1705</v>
      </c>
      <c r="C106" s="445"/>
      <c r="D106" s="445"/>
      <c r="E106" s="419" t="s">
        <v>1706</v>
      </c>
      <c r="F106" s="446" t="str">
        <f t="shared" si="2"/>
        <v>KAISER SCH-MECH ENGR</v>
      </c>
      <c r="G106" s="427">
        <v>611813.78</v>
      </c>
      <c r="H106" s="433">
        <v>0</v>
      </c>
      <c r="I106" s="433">
        <v>-15990.13</v>
      </c>
      <c r="J106" s="433">
        <v>6323.88</v>
      </c>
      <c r="K106" s="433">
        <v>0</v>
      </c>
      <c r="L106" s="433">
        <v>0</v>
      </c>
      <c r="M106" s="433">
        <f t="shared" si="3"/>
        <v>602147.53</v>
      </c>
      <c r="P106" s="440"/>
      <c r="Q106" s="438"/>
      <c r="R106" s="438"/>
      <c r="S106" s="438"/>
      <c r="T106" s="438"/>
      <c r="U106" s="438"/>
      <c r="V106" s="438"/>
      <c r="W106" s="438"/>
      <c r="X106" s="438"/>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row>
    <row r="107" spans="1:49" ht="12.75" outlineLevel="1">
      <c r="A107" s="388" t="s">
        <v>1707</v>
      </c>
      <c r="C107" s="445"/>
      <c r="D107" s="445"/>
      <c r="E107" s="419" t="s">
        <v>1708</v>
      </c>
      <c r="F107" s="446" t="str">
        <f t="shared" si="2"/>
        <v>HIGHFILL SCHP</v>
      </c>
      <c r="G107" s="427">
        <v>10713.82</v>
      </c>
      <c r="H107" s="433">
        <v>0</v>
      </c>
      <c r="I107" s="433">
        <v>-280.61</v>
      </c>
      <c r="J107" s="433">
        <v>110.74</v>
      </c>
      <c r="K107" s="433">
        <v>0</v>
      </c>
      <c r="L107" s="433">
        <v>0</v>
      </c>
      <c r="M107" s="433">
        <f t="shared" si="3"/>
        <v>10543.949999999999</v>
      </c>
      <c r="P107" s="440"/>
      <c r="Q107" s="438"/>
      <c r="R107" s="438"/>
      <c r="S107" s="438"/>
      <c r="T107" s="438"/>
      <c r="U107" s="438"/>
      <c r="V107" s="438"/>
      <c r="W107" s="438"/>
      <c r="X107" s="438"/>
      <c r="Y107" s="438"/>
      <c r="Z107" s="438"/>
      <c r="AA107" s="438"/>
      <c r="AB107" s="438"/>
      <c r="AC107" s="438"/>
      <c r="AD107" s="438"/>
      <c r="AE107" s="438"/>
      <c r="AF107" s="438"/>
      <c r="AG107" s="438"/>
      <c r="AH107" s="438"/>
      <c r="AI107" s="438"/>
      <c r="AJ107" s="438"/>
      <c r="AK107" s="438"/>
      <c r="AL107" s="438"/>
      <c r="AM107" s="438"/>
      <c r="AN107" s="438"/>
      <c r="AO107" s="438"/>
      <c r="AP107" s="438"/>
      <c r="AQ107" s="438"/>
      <c r="AR107" s="438"/>
      <c r="AS107" s="438"/>
      <c r="AT107" s="438"/>
      <c r="AU107" s="438"/>
      <c r="AV107" s="438"/>
      <c r="AW107" s="438"/>
    </row>
    <row r="108" spans="1:49" ht="12.75" outlineLevel="1">
      <c r="A108" s="388" t="s">
        <v>1709</v>
      </c>
      <c r="C108" s="445"/>
      <c r="D108" s="445"/>
      <c r="E108" s="419" t="s">
        <v>1710</v>
      </c>
      <c r="F108" s="446" t="str">
        <f t="shared" si="2"/>
        <v>M J KELLY SCHP</v>
      </c>
      <c r="G108" s="427">
        <v>78263.92</v>
      </c>
      <c r="H108" s="433">
        <v>0</v>
      </c>
      <c r="I108" s="433">
        <v>-2045.48</v>
      </c>
      <c r="J108" s="433">
        <v>808.97</v>
      </c>
      <c r="K108" s="433">
        <v>0</v>
      </c>
      <c r="L108" s="433">
        <v>0</v>
      </c>
      <c r="M108" s="433">
        <f t="shared" si="3"/>
        <v>77027.41</v>
      </c>
      <c r="P108" s="440"/>
      <c r="Q108" s="438"/>
      <c r="R108" s="438"/>
      <c r="S108" s="438"/>
      <c r="T108" s="438"/>
      <c r="U108" s="438"/>
      <c r="V108" s="438"/>
      <c r="W108" s="438"/>
      <c r="X108" s="438"/>
      <c r="Y108" s="438"/>
      <c r="Z108" s="438"/>
      <c r="AA108" s="438"/>
      <c r="AB108" s="438"/>
      <c r="AC108" s="438"/>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row>
    <row r="109" spans="1:49" ht="12.75" outlineLevel="1">
      <c r="A109" s="388" t="s">
        <v>1711</v>
      </c>
      <c r="C109" s="445"/>
      <c r="D109" s="445"/>
      <c r="E109" s="419" t="s">
        <v>1712</v>
      </c>
      <c r="F109" s="446" t="str">
        <f t="shared" si="2"/>
        <v>KITCHEN ATHLETIC SHP</v>
      </c>
      <c r="G109" s="427">
        <v>119136.29</v>
      </c>
      <c r="H109" s="433">
        <v>0</v>
      </c>
      <c r="I109" s="433">
        <v>-3113.71</v>
      </c>
      <c r="J109" s="433">
        <v>1231.42</v>
      </c>
      <c r="K109" s="433">
        <v>0</v>
      </c>
      <c r="L109" s="433">
        <v>0</v>
      </c>
      <c r="M109" s="433">
        <f t="shared" si="3"/>
        <v>117253.99999999999</v>
      </c>
      <c r="P109" s="440"/>
      <c r="Q109" s="438"/>
      <c r="R109" s="438"/>
      <c r="S109" s="438"/>
      <c r="T109" s="438"/>
      <c r="U109" s="438"/>
      <c r="V109" s="438"/>
      <c r="W109" s="438"/>
      <c r="X109" s="438"/>
      <c r="Y109" s="438"/>
      <c r="Z109" s="438"/>
      <c r="AA109" s="438"/>
      <c r="AB109" s="438"/>
      <c r="AC109" s="438"/>
      <c r="AD109" s="438"/>
      <c r="AE109" s="438"/>
      <c r="AF109" s="438"/>
      <c r="AG109" s="438"/>
      <c r="AH109" s="438"/>
      <c r="AI109" s="438"/>
      <c r="AJ109" s="438"/>
      <c r="AK109" s="438"/>
      <c r="AL109" s="438"/>
      <c r="AM109" s="438"/>
      <c r="AN109" s="438"/>
      <c r="AO109" s="438"/>
      <c r="AP109" s="438"/>
      <c r="AQ109" s="438"/>
      <c r="AR109" s="438"/>
      <c r="AS109" s="438"/>
      <c r="AT109" s="438"/>
      <c r="AU109" s="438"/>
      <c r="AV109" s="438"/>
      <c r="AW109" s="438"/>
    </row>
    <row r="110" spans="1:49" ht="12.75" outlineLevel="1">
      <c r="A110" s="388" t="s">
        <v>1713</v>
      </c>
      <c r="C110" s="445"/>
      <c r="D110" s="445"/>
      <c r="E110" s="419" t="s">
        <v>1714</v>
      </c>
      <c r="F110" s="446" t="str">
        <f t="shared" si="2"/>
        <v>MARTIN LUTHER KING</v>
      </c>
      <c r="G110" s="427">
        <v>199223.03</v>
      </c>
      <c r="H110" s="433">
        <v>220</v>
      </c>
      <c r="I110" s="433">
        <v>-5199.88</v>
      </c>
      <c r="J110" s="433">
        <v>2067.25</v>
      </c>
      <c r="K110" s="433">
        <v>0</v>
      </c>
      <c r="L110" s="433">
        <v>0</v>
      </c>
      <c r="M110" s="433">
        <f t="shared" si="3"/>
        <v>196310.4</v>
      </c>
      <c r="P110" s="440"/>
      <c r="Q110" s="438"/>
      <c r="R110" s="438"/>
      <c r="S110" s="438"/>
      <c r="T110" s="438"/>
      <c r="U110" s="438"/>
      <c r="V110" s="438"/>
      <c r="W110" s="438"/>
      <c r="X110" s="438"/>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row>
    <row r="111" spans="1:49" ht="12.75" outlineLevel="1">
      <c r="A111" s="388" t="s">
        <v>1715</v>
      </c>
      <c r="C111" s="445"/>
      <c r="D111" s="445"/>
      <c r="E111" s="419" t="s">
        <v>1716</v>
      </c>
      <c r="F111" s="446" t="str">
        <f t="shared" si="2"/>
        <v>KRAUS MEM SCHP</v>
      </c>
      <c r="G111" s="427">
        <v>43657.53</v>
      </c>
      <c r="H111" s="433">
        <v>0</v>
      </c>
      <c r="I111" s="433">
        <v>-1141.02</v>
      </c>
      <c r="J111" s="433">
        <v>451.25</v>
      </c>
      <c r="K111" s="433">
        <v>0</v>
      </c>
      <c r="L111" s="433">
        <v>0</v>
      </c>
      <c r="M111" s="433">
        <f t="shared" si="3"/>
        <v>42967.76</v>
      </c>
      <c r="P111" s="440"/>
      <c r="Q111" s="438"/>
      <c r="R111" s="438"/>
      <c r="S111" s="438"/>
      <c r="T111" s="438"/>
      <c r="U111" s="438"/>
      <c r="V111" s="438"/>
      <c r="W111" s="438"/>
      <c r="X111" s="438"/>
      <c r="Y111" s="438"/>
      <c r="Z111" s="438"/>
      <c r="AA111" s="438"/>
      <c r="AB111" s="438"/>
      <c r="AC111" s="438"/>
      <c r="AD111" s="438"/>
      <c r="AE111" s="438"/>
      <c r="AF111" s="438"/>
      <c r="AG111" s="438"/>
      <c r="AH111" s="438"/>
      <c r="AI111" s="438"/>
      <c r="AJ111" s="438"/>
      <c r="AK111" s="438"/>
      <c r="AL111" s="438"/>
      <c r="AM111" s="438"/>
      <c r="AN111" s="438"/>
      <c r="AO111" s="438"/>
      <c r="AP111" s="438"/>
      <c r="AQ111" s="438"/>
      <c r="AR111" s="438"/>
      <c r="AS111" s="438"/>
      <c r="AT111" s="438"/>
      <c r="AU111" s="438"/>
      <c r="AV111" s="438"/>
      <c r="AW111" s="438"/>
    </row>
    <row r="112" spans="1:49" ht="12.75" outlineLevel="1">
      <c r="A112" s="388" t="s">
        <v>1717</v>
      </c>
      <c r="C112" s="445"/>
      <c r="D112" s="445"/>
      <c r="E112" s="419" t="s">
        <v>1718</v>
      </c>
      <c r="F112" s="446" t="str">
        <f t="shared" si="2"/>
        <v>HARLEY LADD SCHP</v>
      </c>
      <c r="G112" s="427">
        <v>33411.02</v>
      </c>
      <c r="H112" s="433">
        <v>50</v>
      </c>
      <c r="I112" s="433">
        <v>-869.74</v>
      </c>
      <c r="J112" s="433">
        <v>347.22</v>
      </c>
      <c r="K112" s="433">
        <v>0</v>
      </c>
      <c r="L112" s="433">
        <v>0</v>
      </c>
      <c r="M112" s="433">
        <f t="shared" si="3"/>
        <v>32938.49999999999</v>
      </c>
      <c r="P112" s="440"/>
      <c r="Q112" s="438"/>
      <c r="R112" s="438"/>
      <c r="S112" s="438"/>
      <c r="T112" s="438"/>
      <c r="U112" s="438"/>
      <c r="V112" s="438"/>
      <c r="W112" s="438"/>
      <c r="X112" s="438"/>
      <c r="Y112" s="438"/>
      <c r="Z112" s="438"/>
      <c r="AA112" s="438"/>
      <c r="AB112" s="438"/>
      <c r="AC112" s="438"/>
      <c r="AD112" s="438"/>
      <c r="AE112" s="438"/>
      <c r="AF112" s="438"/>
      <c r="AG112" s="438"/>
      <c r="AH112" s="438"/>
      <c r="AI112" s="438"/>
      <c r="AJ112" s="438"/>
      <c r="AK112" s="438"/>
      <c r="AL112" s="438"/>
      <c r="AM112" s="438"/>
      <c r="AN112" s="438"/>
      <c r="AO112" s="438"/>
      <c r="AP112" s="438"/>
      <c r="AQ112" s="438"/>
      <c r="AR112" s="438"/>
      <c r="AS112" s="438"/>
      <c r="AT112" s="438"/>
      <c r="AU112" s="438"/>
      <c r="AV112" s="438"/>
      <c r="AW112" s="438"/>
    </row>
    <row r="113" spans="1:49" ht="12.75" outlineLevel="1">
      <c r="A113" s="388" t="s">
        <v>1719</v>
      </c>
      <c r="C113" s="445"/>
      <c r="D113" s="445"/>
      <c r="E113" s="419" t="s">
        <v>1720</v>
      </c>
      <c r="F113" s="446" t="str">
        <f t="shared" si="2"/>
        <v>LANG FAMILY SCHP</v>
      </c>
      <c r="G113" s="427">
        <v>90895.78</v>
      </c>
      <c r="H113" s="433">
        <v>1750</v>
      </c>
      <c r="I113" s="433">
        <v>-2317.61</v>
      </c>
      <c r="J113" s="433">
        <v>1026.78</v>
      </c>
      <c r="K113" s="433">
        <v>0</v>
      </c>
      <c r="L113" s="433">
        <v>0</v>
      </c>
      <c r="M113" s="433">
        <f t="shared" si="3"/>
        <v>91354.95</v>
      </c>
      <c r="P113" s="440"/>
      <c r="Q113" s="438"/>
      <c r="R113" s="438"/>
      <c r="S113" s="438"/>
      <c r="T113" s="438"/>
      <c r="U113" s="438"/>
      <c r="V113" s="438"/>
      <c r="W113" s="438"/>
      <c r="X113" s="438"/>
      <c r="Y113" s="438"/>
      <c r="Z113" s="438"/>
      <c r="AA113" s="438"/>
      <c r="AB113" s="438"/>
      <c r="AC113" s="438"/>
      <c r="AD113" s="438"/>
      <c r="AE113" s="438"/>
      <c r="AF113" s="438"/>
      <c r="AG113" s="438"/>
      <c r="AH113" s="438"/>
      <c r="AI113" s="438"/>
      <c r="AJ113" s="438"/>
      <c r="AK113" s="438"/>
      <c r="AL113" s="438"/>
      <c r="AM113" s="438"/>
      <c r="AN113" s="438"/>
      <c r="AO113" s="438"/>
      <c r="AP113" s="438"/>
      <c r="AQ113" s="438"/>
      <c r="AR113" s="438"/>
      <c r="AS113" s="438"/>
      <c r="AT113" s="438"/>
      <c r="AU113" s="438"/>
      <c r="AV113" s="438"/>
      <c r="AW113" s="438"/>
    </row>
    <row r="114" spans="1:49" ht="12.75" outlineLevel="1">
      <c r="A114" s="388" t="s">
        <v>1721</v>
      </c>
      <c r="C114" s="445"/>
      <c r="D114" s="445"/>
      <c r="E114" s="419" t="s">
        <v>1722</v>
      </c>
      <c r="F114" s="446" t="str">
        <f t="shared" si="2"/>
        <v>LARKIN MEMORIAL SCH</v>
      </c>
      <c r="G114" s="427">
        <v>20533.37</v>
      </c>
      <c r="H114" s="433">
        <v>0</v>
      </c>
      <c r="I114" s="433">
        <v>-536.67</v>
      </c>
      <c r="J114" s="433">
        <v>212.25</v>
      </c>
      <c r="K114" s="433">
        <v>0</v>
      </c>
      <c r="L114" s="433">
        <v>0</v>
      </c>
      <c r="M114" s="433">
        <f t="shared" si="3"/>
        <v>20208.95</v>
      </c>
      <c r="P114" s="440"/>
      <c r="Q114" s="438"/>
      <c r="R114" s="438"/>
      <c r="S114" s="438"/>
      <c r="T114" s="438"/>
      <c r="U114" s="438"/>
      <c r="V114" s="438"/>
      <c r="W114" s="438"/>
      <c r="X114" s="438"/>
      <c r="Y114" s="438"/>
      <c r="Z114" s="438"/>
      <c r="AA114" s="438"/>
      <c r="AB114" s="438"/>
      <c r="AC114" s="438"/>
      <c r="AD114" s="438"/>
      <c r="AE114" s="438"/>
      <c r="AF114" s="438"/>
      <c r="AG114" s="438"/>
      <c r="AH114" s="438"/>
      <c r="AI114" s="438"/>
      <c r="AJ114" s="438"/>
      <c r="AK114" s="438"/>
      <c r="AL114" s="438"/>
      <c r="AM114" s="438"/>
      <c r="AN114" s="438"/>
      <c r="AO114" s="438"/>
      <c r="AP114" s="438"/>
      <c r="AQ114" s="438"/>
      <c r="AR114" s="438"/>
      <c r="AS114" s="438"/>
      <c r="AT114" s="438"/>
      <c r="AU114" s="438"/>
      <c r="AV114" s="438"/>
      <c r="AW114" s="438"/>
    </row>
    <row r="115" spans="1:49" ht="12.75" outlineLevel="1">
      <c r="A115" s="388" t="s">
        <v>1723</v>
      </c>
      <c r="C115" s="445"/>
      <c r="D115" s="445"/>
      <c r="E115" s="419" t="s">
        <v>1724</v>
      </c>
      <c r="F115" s="446" t="str">
        <f t="shared" si="2"/>
        <v>LASKO ENDOWED SCHP</v>
      </c>
      <c r="G115" s="427">
        <v>26651.87</v>
      </c>
      <c r="H115" s="433">
        <v>10310</v>
      </c>
      <c r="I115" s="433">
        <v>-537.73</v>
      </c>
      <c r="J115" s="433">
        <v>706.77</v>
      </c>
      <c r="K115" s="433">
        <v>0</v>
      </c>
      <c r="L115" s="433">
        <v>0</v>
      </c>
      <c r="M115" s="433">
        <f t="shared" si="3"/>
        <v>37130.90999999999</v>
      </c>
      <c r="P115" s="440"/>
      <c r="Q115" s="438"/>
      <c r="R115" s="438"/>
      <c r="S115" s="438"/>
      <c r="T115" s="438"/>
      <c r="U115" s="438"/>
      <c r="V115" s="438"/>
      <c r="W115" s="438"/>
      <c r="X115" s="438"/>
      <c r="Y115" s="438"/>
      <c r="Z115" s="438"/>
      <c r="AA115" s="438"/>
      <c r="AB115" s="438"/>
      <c r="AC115" s="438"/>
      <c r="AD115" s="438"/>
      <c r="AE115" s="438"/>
      <c r="AF115" s="438"/>
      <c r="AG115" s="438"/>
      <c r="AH115" s="438"/>
      <c r="AI115" s="438"/>
      <c r="AJ115" s="438"/>
      <c r="AK115" s="438"/>
      <c r="AL115" s="438"/>
      <c r="AM115" s="438"/>
      <c r="AN115" s="438"/>
      <c r="AO115" s="438"/>
      <c r="AP115" s="438"/>
      <c r="AQ115" s="438"/>
      <c r="AR115" s="438"/>
      <c r="AS115" s="438"/>
      <c r="AT115" s="438"/>
      <c r="AU115" s="438"/>
      <c r="AV115" s="438"/>
      <c r="AW115" s="438"/>
    </row>
    <row r="116" spans="1:49" ht="12.75" outlineLevel="1">
      <c r="A116" s="388" t="s">
        <v>1725</v>
      </c>
      <c r="C116" s="445"/>
      <c r="D116" s="445"/>
      <c r="E116" s="419" t="s">
        <v>1726</v>
      </c>
      <c r="F116" s="446" t="str">
        <f t="shared" si="2"/>
        <v>M B LAYNE SCHP</v>
      </c>
      <c r="G116" s="427">
        <v>23233.51</v>
      </c>
      <c r="H116" s="433">
        <v>0</v>
      </c>
      <c r="I116" s="433">
        <v>-607.22</v>
      </c>
      <c r="J116" s="433">
        <v>240.16</v>
      </c>
      <c r="K116" s="433">
        <v>0</v>
      </c>
      <c r="L116" s="433">
        <v>0</v>
      </c>
      <c r="M116" s="433">
        <f t="shared" si="3"/>
        <v>22866.449999999997</v>
      </c>
      <c r="P116" s="440"/>
      <c r="Q116" s="438"/>
      <c r="R116" s="438"/>
      <c r="S116" s="438"/>
      <c r="T116" s="438"/>
      <c r="U116" s="438"/>
      <c r="V116" s="438"/>
      <c r="W116" s="438"/>
      <c r="X116" s="438"/>
      <c r="Y116" s="438"/>
      <c r="Z116" s="438"/>
      <c r="AA116" s="438"/>
      <c r="AB116" s="438"/>
      <c r="AC116" s="438"/>
      <c r="AD116" s="438"/>
      <c r="AE116" s="438"/>
      <c r="AF116" s="438"/>
      <c r="AG116" s="438"/>
      <c r="AH116" s="438"/>
      <c r="AI116" s="438"/>
      <c r="AJ116" s="438"/>
      <c r="AK116" s="438"/>
      <c r="AL116" s="438"/>
      <c r="AM116" s="438"/>
      <c r="AN116" s="438"/>
      <c r="AO116" s="438"/>
      <c r="AP116" s="438"/>
      <c r="AQ116" s="438"/>
      <c r="AR116" s="438"/>
      <c r="AS116" s="438"/>
      <c r="AT116" s="438"/>
      <c r="AU116" s="438"/>
      <c r="AV116" s="438"/>
      <c r="AW116" s="438"/>
    </row>
    <row r="117" spans="1:49" ht="12.75" outlineLevel="1">
      <c r="A117" s="388" t="s">
        <v>1727</v>
      </c>
      <c r="C117" s="445"/>
      <c r="D117" s="445"/>
      <c r="E117" s="419" t="s">
        <v>1728</v>
      </c>
      <c r="F117" s="446" t="str">
        <f t="shared" si="2"/>
        <v>LEAVER ENDOWED SCHP</v>
      </c>
      <c r="G117" s="427">
        <v>29864.17</v>
      </c>
      <c r="H117" s="433">
        <v>300</v>
      </c>
      <c r="I117" s="433">
        <v>-767.12</v>
      </c>
      <c r="J117" s="433">
        <v>322.92</v>
      </c>
      <c r="K117" s="433">
        <v>0</v>
      </c>
      <c r="L117" s="433">
        <v>0</v>
      </c>
      <c r="M117" s="433">
        <f t="shared" si="3"/>
        <v>29719.969999999998</v>
      </c>
      <c r="P117" s="440"/>
      <c r="Q117" s="438"/>
      <c r="R117" s="438"/>
      <c r="S117" s="438"/>
      <c r="T117" s="438"/>
      <c r="U117" s="438"/>
      <c r="V117" s="438"/>
      <c r="W117" s="438"/>
      <c r="X117" s="438"/>
      <c r="Y117" s="438"/>
      <c r="Z117" s="438"/>
      <c r="AA117" s="438"/>
      <c r="AB117" s="438"/>
      <c r="AC117" s="438"/>
      <c r="AD117" s="438"/>
      <c r="AE117" s="438"/>
      <c r="AF117" s="438"/>
      <c r="AG117" s="438"/>
      <c r="AH117" s="438"/>
      <c r="AI117" s="438"/>
      <c r="AJ117" s="438"/>
      <c r="AK117" s="438"/>
      <c r="AL117" s="438"/>
      <c r="AM117" s="438"/>
      <c r="AN117" s="438"/>
      <c r="AO117" s="438"/>
      <c r="AP117" s="438"/>
      <c r="AQ117" s="438"/>
      <c r="AR117" s="438"/>
      <c r="AS117" s="438"/>
      <c r="AT117" s="438"/>
      <c r="AU117" s="438"/>
      <c r="AV117" s="438"/>
      <c r="AW117" s="438"/>
    </row>
    <row r="118" spans="1:49" ht="12.75" outlineLevel="1">
      <c r="A118" s="388" t="s">
        <v>1729</v>
      </c>
      <c r="C118" s="445"/>
      <c r="D118" s="445"/>
      <c r="E118" s="419" t="s">
        <v>1730</v>
      </c>
      <c r="F118" s="446" t="str">
        <f t="shared" si="2"/>
        <v>LOVETT EE SCHP</v>
      </c>
      <c r="G118" s="427">
        <v>59809.11</v>
      </c>
      <c r="H118" s="433">
        <v>0</v>
      </c>
      <c r="I118" s="433">
        <v>-1563.14</v>
      </c>
      <c r="J118" s="433">
        <v>618.2</v>
      </c>
      <c r="K118" s="433">
        <v>0</v>
      </c>
      <c r="L118" s="433">
        <v>0</v>
      </c>
      <c r="M118" s="433">
        <f t="shared" si="3"/>
        <v>58864.17</v>
      </c>
      <c r="P118" s="440"/>
      <c r="Q118" s="438"/>
      <c r="R118" s="438"/>
      <c r="S118" s="438"/>
      <c r="T118" s="438"/>
      <c r="U118" s="438"/>
      <c r="V118" s="438"/>
      <c r="W118" s="438"/>
      <c r="X118" s="438"/>
      <c r="Y118" s="438"/>
      <c r="Z118" s="438"/>
      <c r="AA118" s="438"/>
      <c r="AB118" s="438"/>
      <c r="AC118" s="438"/>
      <c r="AD118" s="438"/>
      <c r="AE118" s="438"/>
      <c r="AF118" s="438"/>
      <c r="AG118" s="438"/>
      <c r="AH118" s="438"/>
      <c r="AI118" s="438"/>
      <c r="AJ118" s="438"/>
      <c r="AK118" s="438"/>
      <c r="AL118" s="438"/>
      <c r="AM118" s="438"/>
      <c r="AN118" s="438"/>
      <c r="AO118" s="438"/>
      <c r="AP118" s="438"/>
      <c r="AQ118" s="438"/>
      <c r="AR118" s="438"/>
      <c r="AS118" s="438"/>
      <c r="AT118" s="438"/>
      <c r="AU118" s="438"/>
      <c r="AV118" s="438"/>
      <c r="AW118" s="438"/>
    </row>
    <row r="119" spans="1:49" ht="12.75" outlineLevel="1">
      <c r="A119" s="388" t="s">
        <v>1731</v>
      </c>
      <c r="C119" s="445"/>
      <c r="D119" s="445"/>
      <c r="E119" s="419" t="s">
        <v>1732</v>
      </c>
      <c r="F119" s="446" t="str">
        <f t="shared" si="2"/>
        <v>F &amp; J LYONS END SCHP</v>
      </c>
      <c r="G119" s="427">
        <v>42522.21</v>
      </c>
      <c r="H119" s="433">
        <v>0</v>
      </c>
      <c r="I119" s="433">
        <v>-1111.35</v>
      </c>
      <c r="J119" s="433">
        <v>439.53</v>
      </c>
      <c r="K119" s="433">
        <v>0</v>
      </c>
      <c r="L119" s="433">
        <v>0</v>
      </c>
      <c r="M119" s="433">
        <f t="shared" si="3"/>
        <v>41850.39</v>
      </c>
      <c r="P119" s="440"/>
      <c r="Q119" s="438"/>
      <c r="R119" s="438"/>
      <c r="S119" s="438"/>
      <c r="T119" s="438"/>
      <c r="U119" s="438"/>
      <c r="V119" s="438"/>
      <c r="W119" s="438"/>
      <c r="X119" s="438"/>
      <c r="Y119" s="438"/>
      <c r="Z119" s="438"/>
      <c r="AA119" s="438"/>
      <c r="AB119" s="438"/>
      <c r="AC119" s="438"/>
      <c r="AD119" s="438"/>
      <c r="AE119" s="438"/>
      <c r="AF119" s="438"/>
      <c r="AG119" s="438"/>
      <c r="AH119" s="438"/>
      <c r="AI119" s="438"/>
      <c r="AJ119" s="438"/>
      <c r="AK119" s="438"/>
      <c r="AL119" s="438"/>
      <c r="AM119" s="438"/>
      <c r="AN119" s="438"/>
      <c r="AO119" s="438"/>
      <c r="AP119" s="438"/>
      <c r="AQ119" s="438"/>
      <c r="AR119" s="438"/>
      <c r="AS119" s="438"/>
      <c r="AT119" s="438"/>
      <c r="AU119" s="438"/>
      <c r="AV119" s="438"/>
      <c r="AW119" s="438"/>
    </row>
    <row r="120" spans="1:49" ht="12.75" outlineLevel="1">
      <c r="A120" s="388" t="s">
        <v>1733</v>
      </c>
      <c r="C120" s="445"/>
      <c r="D120" s="445"/>
      <c r="E120" s="419" t="s">
        <v>1734</v>
      </c>
      <c r="F120" s="446" t="str">
        <f t="shared" si="2"/>
        <v>F M MACKLIN MEM FD</v>
      </c>
      <c r="G120" s="427">
        <v>23840.53</v>
      </c>
      <c r="H120" s="433">
        <v>213497.17</v>
      </c>
      <c r="I120" s="433">
        <v>1750.35</v>
      </c>
      <c r="J120" s="433">
        <v>13132.91</v>
      </c>
      <c r="K120" s="433">
        <v>0</v>
      </c>
      <c r="L120" s="433">
        <v>0</v>
      </c>
      <c r="M120" s="433">
        <f t="shared" si="3"/>
        <v>252220.96000000002</v>
      </c>
      <c r="P120" s="440"/>
      <c r="Q120" s="438"/>
      <c r="R120" s="438"/>
      <c r="S120" s="438"/>
      <c r="T120" s="438"/>
      <c r="U120" s="438"/>
      <c r="V120" s="438"/>
      <c r="W120" s="438"/>
      <c r="X120" s="438"/>
      <c r="Y120" s="438"/>
      <c r="Z120" s="438"/>
      <c r="AA120" s="438"/>
      <c r="AB120" s="438"/>
      <c r="AC120" s="438"/>
      <c r="AD120" s="438"/>
      <c r="AE120" s="438"/>
      <c r="AF120" s="438"/>
      <c r="AG120" s="438"/>
      <c r="AH120" s="438"/>
      <c r="AI120" s="438"/>
      <c r="AJ120" s="438"/>
      <c r="AK120" s="438"/>
      <c r="AL120" s="438"/>
      <c r="AM120" s="438"/>
      <c r="AN120" s="438"/>
      <c r="AO120" s="438"/>
      <c r="AP120" s="438"/>
      <c r="AQ120" s="438"/>
      <c r="AR120" s="438"/>
      <c r="AS120" s="438"/>
      <c r="AT120" s="438"/>
      <c r="AU120" s="438"/>
      <c r="AV120" s="438"/>
      <c r="AW120" s="438"/>
    </row>
    <row r="121" spans="1:49" ht="12.75" outlineLevel="1">
      <c r="A121" s="388" t="s">
        <v>1735</v>
      </c>
      <c r="C121" s="445"/>
      <c r="D121" s="445"/>
      <c r="E121" s="419" t="s">
        <v>0</v>
      </c>
      <c r="F121" s="446" t="str">
        <f t="shared" si="2"/>
        <v>MARCHELLO SCHP</v>
      </c>
      <c r="G121" s="427">
        <v>9922.88</v>
      </c>
      <c r="H121" s="433">
        <v>0</v>
      </c>
      <c r="I121" s="433">
        <v>-259.34</v>
      </c>
      <c r="J121" s="433">
        <v>102.56</v>
      </c>
      <c r="K121" s="433">
        <v>0</v>
      </c>
      <c r="L121" s="433">
        <v>0</v>
      </c>
      <c r="M121" s="433">
        <f t="shared" si="3"/>
        <v>9766.099999999999</v>
      </c>
      <c r="P121" s="440"/>
      <c r="Q121" s="438"/>
      <c r="R121" s="438"/>
      <c r="S121" s="438"/>
      <c r="T121" s="438"/>
      <c r="U121" s="438"/>
      <c r="V121" s="438"/>
      <c r="W121" s="438"/>
      <c r="X121" s="438"/>
      <c r="Y121" s="438"/>
      <c r="Z121" s="438"/>
      <c r="AA121" s="438"/>
      <c r="AB121" s="438"/>
      <c r="AC121" s="438"/>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row>
    <row r="122" spans="1:49" ht="12.75" outlineLevel="1">
      <c r="A122" s="388" t="s">
        <v>1</v>
      </c>
      <c r="C122" s="445"/>
      <c r="D122" s="445"/>
      <c r="E122" s="419" t="s">
        <v>2</v>
      </c>
      <c r="F122" s="446" t="str">
        <f t="shared" si="2"/>
        <v>MCNABB END SCHP</v>
      </c>
      <c r="G122" s="427">
        <v>24467.77</v>
      </c>
      <c r="H122" s="433">
        <v>0</v>
      </c>
      <c r="I122" s="433">
        <v>-639.47</v>
      </c>
      <c r="J122" s="433">
        <v>252.91</v>
      </c>
      <c r="K122" s="433">
        <v>0</v>
      </c>
      <c r="L122" s="433">
        <v>0</v>
      </c>
      <c r="M122" s="433">
        <f t="shared" si="3"/>
        <v>24081.21</v>
      </c>
      <c r="P122" s="440"/>
      <c r="Q122" s="438"/>
      <c r="R122" s="438"/>
      <c r="S122" s="438"/>
      <c r="T122" s="438"/>
      <c r="U122" s="438"/>
      <c r="V122" s="438"/>
      <c r="W122" s="438"/>
      <c r="X122" s="438"/>
      <c r="Y122" s="438"/>
      <c r="Z122" s="438"/>
      <c r="AA122" s="438"/>
      <c r="AB122" s="438"/>
      <c r="AC122" s="438"/>
      <c r="AD122" s="438"/>
      <c r="AE122" s="438"/>
      <c r="AF122" s="438"/>
      <c r="AG122" s="438"/>
      <c r="AH122" s="438"/>
      <c r="AI122" s="438"/>
      <c r="AJ122" s="438"/>
      <c r="AK122" s="438"/>
      <c r="AL122" s="438"/>
      <c r="AM122" s="438"/>
      <c r="AN122" s="438"/>
      <c r="AO122" s="438"/>
      <c r="AP122" s="438"/>
      <c r="AQ122" s="438"/>
      <c r="AR122" s="438"/>
      <c r="AS122" s="438"/>
      <c r="AT122" s="438"/>
      <c r="AU122" s="438"/>
      <c r="AV122" s="438"/>
      <c r="AW122" s="438"/>
    </row>
    <row r="123" spans="1:49" ht="12.75" outlineLevel="1">
      <c r="A123" s="388" t="s">
        <v>3</v>
      </c>
      <c r="C123" s="445"/>
      <c r="D123" s="445"/>
      <c r="E123" s="419" t="s">
        <v>4</v>
      </c>
      <c r="F123" s="446" t="str">
        <f t="shared" si="2"/>
        <v>MAX MCCRORY SCHP</v>
      </c>
      <c r="G123" s="427">
        <v>75272.62</v>
      </c>
      <c r="H123" s="433">
        <v>0</v>
      </c>
      <c r="I123" s="433">
        <v>-1593.33</v>
      </c>
      <c r="J123" s="433">
        <v>782.02</v>
      </c>
      <c r="K123" s="433">
        <v>0</v>
      </c>
      <c r="L123" s="433">
        <v>0</v>
      </c>
      <c r="M123" s="433">
        <f t="shared" si="3"/>
        <v>74461.31</v>
      </c>
      <c r="P123" s="440"/>
      <c r="Q123" s="438"/>
      <c r="R123" s="438"/>
      <c r="S123" s="438"/>
      <c r="T123" s="438"/>
      <c r="U123" s="438"/>
      <c r="V123" s="438"/>
      <c r="W123" s="438"/>
      <c r="X123" s="438"/>
      <c r="Y123" s="438"/>
      <c r="Z123" s="438"/>
      <c r="AA123" s="438"/>
      <c r="AB123" s="438"/>
      <c r="AC123" s="438"/>
      <c r="AD123" s="438"/>
      <c r="AE123" s="438"/>
      <c r="AF123" s="438"/>
      <c r="AG123" s="438"/>
      <c r="AH123" s="438"/>
      <c r="AI123" s="438"/>
      <c r="AJ123" s="438"/>
      <c r="AK123" s="438"/>
      <c r="AL123" s="438"/>
      <c r="AM123" s="438"/>
      <c r="AN123" s="438"/>
      <c r="AO123" s="438"/>
      <c r="AP123" s="438"/>
      <c r="AQ123" s="438"/>
      <c r="AR123" s="438"/>
      <c r="AS123" s="438"/>
      <c r="AT123" s="438"/>
      <c r="AU123" s="438"/>
      <c r="AV123" s="438"/>
      <c r="AW123" s="438"/>
    </row>
    <row r="124" spans="1:49" ht="12.75" outlineLevel="1">
      <c r="A124" s="388" t="s">
        <v>5</v>
      </c>
      <c r="C124" s="445"/>
      <c r="D124" s="445"/>
      <c r="E124" s="419" t="s">
        <v>6</v>
      </c>
      <c r="F124" s="446" t="str">
        <f t="shared" si="2"/>
        <v>HASSELMANN SCHP FD</v>
      </c>
      <c r="G124" s="427">
        <v>3413667.75</v>
      </c>
      <c r="H124" s="433">
        <v>182500</v>
      </c>
      <c r="I124" s="433">
        <v>-70236.3</v>
      </c>
      <c r="J124" s="433">
        <v>43857.37</v>
      </c>
      <c r="K124" s="433">
        <v>21.18</v>
      </c>
      <c r="L124" s="433">
        <v>-184.84</v>
      </c>
      <c r="M124" s="433">
        <f t="shared" si="3"/>
        <v>3569582.8000000003</v>
      </c>
      <c r="P124" s="440"/>
      <c r="Q124" s="438"/>
      <c r="R124" s="438"/>
      <c r="S124" s="438"/>
      <c r="T124" s="438"/>
      <c r="U124" s="438"/>
      <c r="V124" s="438"/>
      <c r="W124" s="438"/>
      <c r="X124" s="438"/>
      <c r="Y124" s="438"/>
      <c r="Z124" s="438"/>
      <c r="AA124" s="438"/>
      <c r="AB124" s="438"/>
      <c r="AC124" s="438"/>
      <c r="AD124" s="438"/>
      <c r="AE124" s="438"/>
      <c r="AF124" s="438"/>
      <c r="AG124" s="438"/>
      <c r="AH124" s="438"/>
      <c r="AI124" s="438"/>
      <c r="AJ124" s="438"/>
      <c r="AK124" s="438"/>
      <c r="AL124" s="438"/>
      <c r="AM124" s="438"/>
      <c r="AN124" s="438"/>
      <c r="AO124" s="438"/>
      <c r="AP124" s="438"/>
      <c r="AQ124" s="438"/>
      <c r="AR124" s="438"/>
      <c r="AS124" s="438"/>
      <c r="AT124" s="438"/>
      <c r="AU124" s="438"/>
      <c r="AV124" s="438"/>
      <c r="AW124" s="438"/>
    </row>
    <row r="125" spans="1:49" ht="12.75" outlineLevel="1">
      <c r="A125" s="388" t="s">
        <v>7</v>
      </c>
      <c r="C125" s="445"/>
      <c r="D125" s="445"/>
      <c r="E125" s="419" t="s">
        <v>8</v>
      </c>
      <c r="F125" s="446" t="str">
        <f t="shared" si="2"/>
        <v>MCKEE SCHP</v>
      </c>
      <c r="G125" s="427">
        <v>67563.94</v>
      </c>
      <c r="H125" s="433">
        <v>0</v>
      </c>
      <c r="I125" s="433">
        <v>-1765.83</v>
      </c>
      <c r="J125" s="433">
        <v>698.37</v>
      </c>
      <c r="K125" s="433">
        <v>0</v>
      </c>
      <c r="L125" s="433">
        <v>0</v>
      </c>
      <c r="M125" s="433">
        <f t="shared" si="3"/>
        <v>66496.48</v>
      </c>
      <c r="P125" s="440"/>
      <c r="Q125" s="438"/>
      <c r="R125" s="438"/>
      <c r="S125" s="438"/>
      <c r="T125" s="438"/>
      <c r="U125" s="438"/>
      <c r="V125" s="438"/>
      <c r="W125" s="438"/>
      <c r="X125" s="438"/>
      <c r="Y125" s="438"/>
      <c r="Z125" s="438"/>
      <c r="AA125" s="438"/>
      <c r="AB125" s="438"/>
      <c r="AC125" s="438"/>
      <c r="AD125" s="438"/>
      <c r="AE125" s="438"/>
      <c r="AF125" s="438"/>
      <c r="AG125" s="438"/>
      <c r="AH125" s="438"/>
      <c r="AI125" s="438"/>
      <c r="AJ125" s="438"/>
      <c r="AK125" s="438"/>
      <c r="AL125" s="438"/>
      <c r="AM125" s="438"/>
      <c r="AN125" s="438"/>
      <c r="AO125" s="438"/>
      <c r="AP125" s="438"/>
      <c r="AQ125" s="438"/>
      <c r="AR125" s="438"/>
      <c r="AS125" s="438"/>
      <c r="AT125" s="438"/>
      <c r="AU125" s="438"/>
      <c r="AV125" s="438"/>
      <c r="AW125" s="438"/>
    </row>
    <row r="126" spans="1:49" ht="12.75" outlineLevel="1">
      <c r="A126" s="388" t="s">
        <v>9</v>
      </c>
      <c r="C126" s="445"/>
      <c r="D126" s="445"/>
      <c r="E126" s="419" t="s">
        <v>10</v>
      </c>
      <c r="F126" s="446" t="str">
        <f t="shared" si="2"/>
        <v>MENTZ SCHP</v>
      </c>
      <c r="G126" s="427">
        <v>238796.86</v>
      </c>
      <c r="H126" s="433">
        <v>0</v>
      </c>
      <c r="I126" s="433">
        <v>-6241.09</v>
      </c>
      <c r="J126" s="433">
        <v>2468.28</v>
      </c>
      <c r="K126" s="433">
        <v>0</v>
      </c>
      <c r="L126" s="433">
        <v>0</v>
      </c>
      <c r="M126" s="433">
        <f t="shared" si="3"/>
        <v>235024.05</v>
      </c>
      <c r="P126" s="440"/>
      <c r="Q126" s="438"/>
      <c r="R126" s="438"/>
      <c r="S126" s="438"/>
      <c r="T126" s="438"/>
      <c r="U126" s="438"/>
      <c r="V126" s="438"/>
      <c r="W126" s="438"/>
      <c r="X126" s="438"/>
      <c r="Y126" s="438"/>
      <c r="Z126" s="438"/>
      <c r="AA126" s="438"/>
      <c r="AB126" s="438"/>
      <c r="AC126" s="438"/>
      <c r="AD126" s="438"/>
      <c r="AE126" s="438"/>
      <c r="AF126" s="438"/>
      <c r="AG126" s="438"/>
      <c r="AH126" s="438"/>
      <c r="AI126" s="438"/>
      <c r="AJ126" s="438"/>
      <c r="AK126" s="438"/>
      <c r="AL126" s="438"/>
      <c r="AM126" s="438"/>
      <c r="AN126" s="438"/>
      <c r="AO126" s="438"/>
      <c r="AP126" s="438"/>
      <c r="AQ126" s="438"/>
      <c r="AR126" s="438"/>
      <c r="AS126" s="438"/>
      <c r="AT126" s="438"/>
      <c r="AU126" s="438"/>
      <c r="AV126" s="438"/>
      <c r="AW126" s="438"/>
    </row>
    <row r="127" spans="1:49" ht="12.75" outlineLevel="1">
      <c r="A127" s="388" t="s">
        <v>11</v>
      </c>
      <c r="C127" s="445"/>
      <c r="D127" s="445"/>
      <c r="E127" s="419" t="s">
        <v>12</v>
      </c>
      <c r="F127" s="446" t="str">
        <f t="shared" si="2"/>
        <v>METAL ENGR ALUM SCHP</v>
      </c>
      <c r="G127" s="427">
        <v>33404.17</v>
      </c>
      <c r="H127" s="433">
        <v>0</v>
      </c>
      <c r="I127" s="433">
        <v>-873.04</v>
      </c>
      <c r="J127" s="433">
        <v>345.26</v>
      </c>
      <c r="K127" s="433">
        <v>0</v>
      </c>
      <c r="L127" s="433">
        <v>0</v>
      </c>
      <c r="M127" s="433">
        <f t="shared" si="3"/>
        <v>32876.39</v>
      </c>
      <c r="P127" s="440"/>
      <c r="Q127" s="438"/>
      <c r="R127" s="438"/>
      <c r="S127" s="438"/>
      <c r="T127" s="438"/>
      <c r="U127" s="438"/>
      <c r="V127" s="438"/>
      <c r="W127" s="438"/>
      <c r="X127" s="438"/>
      <c r="Y127" s="438"/>
      <c r="Z127" s="438"/>
      <c r="AA127" s="438"/>
      <c r="AB127" s="438"/>
      <c r="AC127" s="438"/>
      <c r="AD127" s="438"/>
      <c r="AE127" s="438"/>
      <c r="AF127" s="438"/>
      <c r="AG127" s="438"/>
      <c r="AH127" s="438"/>
      <c r="AI127" s="438"/>
      <c r="AJ127" s="438"/>
      <c r="AK127" s="438"/>
      <c r="AL127" s="438"/>
      <c r="AM127" s="438"/>
      <c r="AN127" s="438"/>
      <c r="AO127" s="438"/>
      <c r="AP127" s="438"/>
      <c r="AQ127" s="438"/>
      <c r="AR127" s="438"/>
      <c r="AS127" s="438"/>
      <c r="AT127" s="438"/>
      <c r="AU127" s="438"/>
      <c r="AV127" s="438"/>
      <c r="AW127" s="438"/>
    </row>
    <row r="128" spans="1:49" ht="12.75" outlineLevel="1">
      <c r="A128" s="388" t="s">
        <v>13</v>
      </c>
      <c r="C128" s="445"/>
      <c r="D128" s="445"/>
      <c r="E128" s="419" t="s">
        <v>14</v>
      </c>
      <c r="F128" s="446" t="str">
        <f t="shared" si="2"/>
        <v>MYERS ENDOWED SCHP</v>
      </c>
      <c r="G128" s="427">
        <v>9277.3</v>
      </c>
      <c r="H128" s="433">
        <v>1250</v>
      </c>
      <c r="I128" s="433">
        <v>-211.91</v>
      </c>
      <c r="J128" s="433">
        <v>168.93</v>
      </c>
      <c r="K128" s="433">
        <v>0</v>
      </c>
      <c r="L128" s="433">
        <v>0</v>
      </c>
      <c r="M128" s="433">
        <f t="shared" si="3"/>
        <v>10484.32</v>
      </c>
      <c r="P128" s="440"/>
      <c r="Q128" s="438"/>
      <c r="R128" s="438"/>
      <c r="S128" s="438"/>
      <c r="T128" s="438"/>
      <c r="U128" s="438"/>
      <c r="V128" s="438"/>
      <c r="W128" s="438"/>
      <c r="X128" s="438"/>
      <c r="Y128" s="438"/>
      <c r="Z128" s="438"/>
      <c r="AA128" s="438"/>
      <c r="AB128" s="438"/>
      <c r="AC128" s="438"/>
      <c r="AD128" s="438"/>
      <c r="AE128" s="438"/>
      <c r="AF128" s="438"/>
      <c r="AG128" s="438"/>
      <c r="AH128" s="438"/>
      <c r="AI128" s="438"/>
      <c r="AJ128" s="438"/>
      <c r="AK128" s="438"/>
      <c r="AL128" s="438"/>
      <c r="AM128" s="438"/>
      <c r="AN128" s="438"/>
      <c r="AO128" s="438"/>
      <c r="AP128" s="438"/>
      <c r="AQ128" s="438"/>
      <c r="AR128" s="438"/>
      <c r="AS128" s="438"/>
      <c r="AT128" s="438"/>
      <c r="AU128" s="438"/>
      <c r="AV128" s="438"/>
      <c r="AW128" s="438"/>
    </row>
    <row r="129" spans="1:49" ht="12.75" outlineLevel="1">
      <c r="A129" s="388" t="s">
        <v>15</v>
      </c>
      <c r="C129" s="445"/>
      <c r="D129" s="445"/>
      <c r="E129" s="419" t="s">
        <v>16</v>
      </c>
      <c r="F129" s="446" t="str">
        <f t="shared" si="2"/>
        <v>A J MILES MEM SCHP</v>
      </c>
      <c r="G129" s="427">
        <v>55867.83</v>
      </c>
      <c r="H129" s="433">
        <v>0</v>
      </c>
      <c r="I129" s="433">
        <v>-1461.59</v>
      </c>
      <c r="J129" s="433">
        <v>574.83</v>
      </c>
      <c r="K129" s="433">
        <v>301.96</v>
      </c>
      <c r="L129" s="433">
        <v>0</v>
      </c>
      <c r="M129" s="433">
        <f t="shared" si="3"/>
        <v>54679.11000000001</v>
      </c>
      <c r="P129" s="440"/>
      <c r="Q129" s="438"/>
      <c r="R129" s="438"/>
      <c r="S129" s="438"/>
      <c r="T129" s="438"/>
      <c r="U129" s="438"/>
      <c r="V129" s="438"/>
      <c r="W129" s="438"/>
      <c r="X129" s="438"/>
      <c r="Y129" s="438"/>
      <c r="Z129" s="438"/>
      <c r="AA129" s="438"/>
      <c r="AB129" s="438"/>
      <c r="AC129" s="438"/>
      <c r="AD129" s="438"/>
      <c r="AE129" s="438"/>
      <c r="AF129" s="438"/>
      <c r="AG129" s="438"/>
      <c r="AH129" s="438"/>
      <c r="AI129" s="438"/>
      <c r="AJ129" s="438"/>
      <c r="AK129" s="438"/>
      <c r="AL129" s="438"/>
      <c r="AM129" s="438"/>
      <c r="AN129" s="438"/>
      <c r="AO129" s="438"/>
      <c r="AP129" s="438"/>
      <c r="AQ129" s="438"/>
      <c r="AR129" s="438"/>
      <c r="AS129" s="438"/>
      <c r="AT129" s="438"/>
      <c r="AU129" s="438"/>
      <c r="AV129" s="438"/>
      <c r="AW129" s="438"/>
    </row>
    <row r="130" spans="1:49" ht="12.75" outlineLevel="1">
      <c r="A130" s="388" t="s">
        <v>17</v>
      </c>
      <c r="C130" s="445"/>
      <c r="D130" s="445"/>
      <c r="E130" s="419" t="s">
        <v>18</v>
      </c>
      <c r="F130" s="446" t="str">
        <f t="shared" si="2"/>
        <v>B MILLER MEM SCHP</v>
      </c>
      <c r="G130" s="427">
        <v>14776.16</v>
      </c>
      <c r="H130" s="433">
        <v>0</v>
      </c>
      <c r="I130" s="433">
        <v>64.68</v>
      </c>
      <c r="J130" s="433">
        <v>829.91</v>
      </c>
      <c r="K130" s="433">
        <v>0</v>
      </c>
      <c r="L130" s="433">
        <v>0</v>
      </c>
      <c r="M130" s="433">
        <f t="shared" si="3"/>
        <v>15670.75</v>
      </c>
      <c r="P130" s="440"/>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row>
    <row r="131" spans="1:49" ht="12.75" outlineLevel="1">
      <c r="A131" s="388" t="s">
        <v>19</v>
      </c>
      <c r="C131" s="445"/>
      <c r="D131" s="445"/>
      <c r="E131" s="419" t="s">
        <v>20</v>
      </c>
      <c r="F131" s="446" t="str">
        <f t="shared" si="2"/>
        <v>MONSANTO TBP AWARD</v>
      </c>
      <c r="G131" s="427">
        <v>620.14</v>
      </c>
      <c r="H131" s="433">
        <v>0</v>
      </c>
      <c r="I131" s="433">
        <v>2.71</v>
      </c>
      <c r="J131" s="433">
        <v>34.83</v>
      </c>
      <c r="K131" s="433">
        <v>0</v>
      </c>
      <c r="L131" s="433">
        <v>0</v>
      </c>
      <c r="M131" s="433">
        <f t="shared" si="3"/>
        <v>657.6800000000001</v>
      </c>
      <c r="P131" s="440"/>
      <c r="Q131" s="438"/>
      <c r="R131" s="438"/>
      <c r="S131" s="438"/>
      <c r="T131" s="438"/>
      <c r="U131" s="438"/>
      <c r="V131" s="438"/>
      <c r="W131" s="438"/>
      <c r="X131" s="438"/>
      <c r="Y131" s="438"/>
      <c r="Z131" s="438"/>
      <c r="AA131" s="438"/>
      <c r="AB131" s="438"/>
      <c r="AC131" s="438"/>
      <c r="AD131" s="438"/>
      <c r="AE131" s="438"/>
      <c r="AF131" s="438"/>
      <c r="AG131" s="438"/>
      <c r="AH131" s="438"/>
      <c r="AI131" s="438"/>
      <c r="AJ131" s="438"/>
      <c r="AK131" s="438"/>
      <c r="AL131" s="438"/>
      <c r="AM131" s="438"/>
      <c r="AN131" s="438"/>
      <c r="AO131" s="438"/>
      <c r="AP131" s="438"/>
      <c r="AQ131" s="438"/>
      <c r="AR131" s="438"/>
      <c r="AS131" s="438"/>
      <c r="AT131" s="438"/>
      <c r="AU131" s="438"/>
      <c r="AV131" s="438"/>
      <c r="AW131" s="438"/>
    </row>
    <row r="132" spans="1:49" ht="12.75" outlineLevel="1">
      <c r="A132" s="388" t="s">
        <v>21</v>
      </c>
      <c r="C132" s="445"/>
      <c r="D132" s="445"/>
      <c r="E132" s="419" t="s">
        <v>22</v>
      </c>
      <c r="F132" s="446" t="str">
        <f t="shared" si="2"/>
        <v>MONTGOMERY SCHP</v>
      </c>
      <c r="G132" s="427">
        <v>9538.61</v>
      </c>
      <c r="H132" s="433">
        <v>10000</v>
      </c>
      <c r="I132" s="433">
        <v>178</v>
      </c>
      <c r="J132" s="433">
        <v>528.09</v>
      </c>
      <c r="K132" s="433">
        <v>0</v>
      </c>
      <c r="L132" s="433">
        <v>0</v>
      </c>
      <c r="M132" s="433">
        <f t="shared" si="3"/>
        <v>20244.7</v>
      </c>
      <c r="P132" s="440"/>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row>
    <row r="133" spans="1:49" ht="12.75" outlineLevel="1">
      <c r="A133" s="388" t="s">
        <v>23</v>
      </c>
      <c r="C133" s="445"/>
      <c r="D133" s="445"/>
      <c r="E133" s="419" t="s">
        <v>24</v>
      </c>
      <c r="F133" s="446" t="str">
        <f t="shared" si="2"/>
        <v>MORGAN SCHP</v>
      </c>
      <c r="G133" s="427">
        <v>25892.78</v>
      </c>
      <c r="H133" s="433">
        <v>0</v>
      </c>
      <c r="I133" s="433">
        <v>-672.57</v>
      </c>
      <c r="J133" s="433">
        <v>267.69</v>
      </c>
      <c r="K133" s="433">
        <v>0</v>
      </c>
      <c r="L133" s="433">
        <v>0</v>
      </c>
      <c r="M133" s="433">
        <f t="shared" si="3"/>
        <v>25487.899999999998</v>
      </c>
      <c r="P133" s="440"/>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row>
    <row r="134" spans="1:49" ht="12.75" outlineLevel="1">
      <c r="A134" s="388" t="s">
        <v>25</v>
      </c>
      <c r="C134" s="445"/>
      <c r="D134" s="445"/>
      <c r="E134" s="419" t="s">
        <v>26</v>
      </c>
      <c r="F134" s="446" t="str">
        <f t="shared" si="2"/>
        <v>MORGAN AND GEOLOGY</v>
      </c>
      <c r="G134" s="427">
        <v>29766.03</v>
      </c>
      <c r="H134" s="433">
        <v>0</v>
      </c>
      <c r="I134" s="433">
        <v>70.75</v>
      </c>
      <c r="J134" s="433">
        <v>1145.54</v>
      </c>
      <c r="K134" s="433">
        <v>0</v>
      </c>
      <c r="L134" s="433">
        <v>0</v>
      </c>
      <c r="M134" s="433">
        <f t="shared" si="3"/>
        <v>30982.32</v>
      </c>
      <c r="P134" s="440"/>
      <c r="Q134" s="438"/>
      <c r="R134" s="438"/>
      <c r="S134" s="438"/>
      <c r="T134" s="438"/>
      <c r="U134" s="438"/>
      <c r="V134" s="438"/>
      <c r="W134" s="438"/>
      <c r="X134" s="438"/>
      <c r="Y134" s="438"/>
      <c r="Z134" s="438"/>
      <c r="AA134" s="438"/>
      <c r="AB134" s="438"/>
      <c r="AC134" s="438"/>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row>
    <row r="135" spans="1:49" ht="12.75" outlineLevel="1">
      <c r="A135" s="388" t="s">
        <v>27</v>
      </c>
      <c r="C135" s="445"/>
      <c r="D135" s="445"/>
      <c r="E135" s="419" t="s">
        <v>28</v>
      </c>
      <c r="F135" s="446" t="str">
        <f t="shared" si="2"/>
        <v>MURPHY COMPANY SCHOL</v>
      </c>
      <c r="G135" s="427">
        <v>96450.62</v>
      </c>
      <c r="H135" s="433">
        <v>0</v>
      </c>
      <c r="I135" s="433">
        <v>-2520.79</v>
      </c>
      <c r="J135" s="433">
        <v>996.95</v>
      </c>
      <c r="K135" s="433">
        <v>0</v>
      </c>
      <c r="L135" s="433">
        <v>0</v>
      </c>
      <c r="M135" s="433">
        <f t="shared" si="3"/>
        <v>94926.78</v>
      </c>
      <c r="P135" s="440"/>
      <c r="Q135" s="438"/>
      <c r="R135" s="438"/>
      <c r="S135" s="438"/>
      <c r="T135" s="438"/>
      <c r="U135" s="438"/>
      <c r="V135" s="438"/>
      <c r="W135" s="438"/>
      <c r="X135" s="438"/>
      <c r="Y135" s="438"/>
      <c r="Z135" s="438"/>
      <c r="AA135" s="438"/>
      <c r="AB135" s="438"/>
      <c r="AC135" s="438"/>
      <c r="AD135" s="438"/>
      <c r="AE135" s="438"/>
      <c r="AF135" s="438"/>
      <c r="AG135" s="438"/>
      <c r="AH135" s="438"/>
      <c r="AI135" s="438"/>
      <c r="AJ135" s="438"/>
      <c r="AK135" s="438"/>
      <c r="AL135" s="438"/>
      <c r="AM135" s="438"/>
      <c r="AN135" s="438"/>
      <c r="AO135" s="438"/>
      <c r="AP135" s="438"/>
      <c r="AQ135" s="438"/>
      <c r="AR135" s="438"/>
      <c r="AS135" s="438"/>
      <c r="AT135" s="438"/>
      <c r="AU135" s="438"/>
      <c r="AV135" s="438"/>
      <c r="AW135" s="438"/>
    </row>
    <row r="136" spans="1:49" ht="12.75" outlineLevel="1">
      <c r="A136" s="388" t="s">
        <v>29</v>
      </c>
      <c r="C136" s="445"/>
      <c r="D136" s="445"/>
      <c r="E136" s="419" t="s">
        <v>30</v>
      </c>
      <c r="F136" s="446" t="str">
        <f t="shared" si="2"/>
        <v>NAU SCHOLARSHIP</v>
      </c>
      <c r="G136" s="427">
        <v>72684.61</v>
      </c>
      <c r="H136" s="433">
        <v>0</v>
      </c>
      <c r="I136" s="433">
        <v>-1775.05</v>
      </c>
      <c r="J136" s="433">
        <v>752.62</v>
      </c>
      <c r="K136" s="433">
        <v>0</v>
      </c>
      <c r="L136" s="433">
        <v>0</v>
      </c>
      <c r="M136" s="433">
        <f t="shared" si="3"/>
        <v>71662.18</v>
      </c>
      <c r="P136" s="440"/>
      <c r="Q136" s="438"/>
      <c r="R136" s="438"/>
      <c r="S136" s="438"/>
      <c r="T136" s="438"/>
      <c r="U136" s="438"/>
      <c r="V136" s="438"/>
      <c r="W136" s="438"/>
      <c r="X136" s="438"/>
      <c r="Y136" s="438"/>
      <c r="Z136" s="438"/>
      <c r="AA136" s="438"/>
      <c r="AB136" s="438"/>
      <c r="AC136" s="438"/>
      <c r="AD136" s="438"/>
      <c r="AE136" s="438"/>
      <c r="AF136" s="438"/>
      <c r="AG136" s="438"/>
      <c r="AH136" s="438"/>
      <c r="AI136" s="438"/>
      <c r="AJ136" s="438"/>
      <c r="AK136" s="438"/>
      <c r="AL136" s="438"/>
      <c r="AM136" s="438"/>
      <c r="AN136" s="438"/>
      <c r="AO136" s="438"/>
      <c r="AP136" s="438"/>
      <c r="AQ136" s="438"/>
      <c r="AR136" s="438"/>
      <c r="AS136" s="438"/>
      <c r="AT136" s="438"/>
      <c r="AU136" s="438"/>
      <c r="AV136" s="438"/>
      <c r="AW136" s="438"/>
    </row>
    <row r="137" spans="1:49" ht="12.75" outlineLevel="1">
      <c r="A137" s="388" t="s">
        <v>31</v>
      </c>
      <c r="C137" s="445"/>
      <c r="D137" s="445"/>
      <c r="E137" s="419" t="s">
        <v>32</v>
      </c>
      <c r="F137" s="446" t="str">
        <f aca="true" t="shared" si="4" ref="F137:F200">UPPER(E137)</f>
        <v>E R NEEDLES SCH-C E</v>
      </c>
      <c r="G137" s="427">
        <v>68096.32</v>
      </c>
      <c r="H137" s="433">
        <v>0</v>
      </c>
      <c r="I137" s="433">
        <v>-1779.74</v>
      </c>
      <c r="J137" s="433">
        <v>703.85</v>
      </c>
      <c r="K137" s="433">
        <v>0</v>
      </c>
      <c r="L137" s="433">
        <v>0</v>
      </c>
      <c r="M137" s="433">
        <f aca="true" t="shared" si="5" ref="M137:M200">G137+H137+I137+J137-K137+L137</f>
        <v>67020.43000000001</v>
      </c>
      <c r="P137" s="440"/>
      <c r="Q137" s="438"/>
      <c r="R137" s="438"/>
      <c r="S137" s="438"/>
      <c r="T137" s="438"/>
      <c r="U137" s="438"/>
      <c r="V137" s="438"/>
      <c r="W137" s="438"/>
      <c r="X137" s="438"/>
      <c r="Y137" s="438"/>
      <c r="Z137" s="438"/>
      <c r="AA137" s="438"/>
      <c r="AB137" s="438"/>
      <c r="AC137" s="438"/>
      <c r="AD137" s="438"/>
      <c r="AE137" s="438"/>
      <c r="AF137" s="438"/>
      <c r="AG137" s="438"/>
      <c r="AH137" s="438"/>
      <c r="AI137" s="438"/>
      <c r="AJ137" s="438"/>
      <c r="AK137" s="438"/>
      <c r="AL137" s="438"/>
      <c r="AM137" s="438"/>
      <c r="AN137" s="438"/>
      <c r="AO137" s="438"/>
      <c r="AP137" s="438"/>
      <c r="AQ137" s="438"/>
      <c r="AR137" s="438"/>
      <c r="AS137" s="438"/>
      <c r="AT137" s="438"/>
      <c r="AU137" s="438"/>
      <c r="AV137" s="438"/>
      <c r="AW137" s="438"/>
    </row>
    <row r="138" spans="1:49" ht="12.75" outlineLevel="1">
      <c r="A138" s="388" t="s">
        <v>33</v>
      </c>
      <c r="C138" s="445"/>
      <c r="D138" s="445"/>
      <c r="E138" s="419" t="s">
        <v>34</v>
      </c>
      <c r="F138" s="446" t="str">
        <f t="shared" si="4"/>
        <v>E R NEEDLES SPEECH</v>
      </c>
      <c r="G138" s="427">
        <v>5229.38</v>
      </c>
      <c r="H138" s="433">
        <v>0</v>
      </c>
      <c r="I138" s="433">
        <v>-136.68</v>
      </c>
      <c r="J138" s="433">
        <v>54.07</v>
      </c>
      <c r="K138" s="433">
        <v>0</v>
      </c>
      <c r="L138" s="433">
        <v>0</v>
      </c>
      <c r="M138" s="433">
        <f t="shared" si="5"/>
        <v>5146.7699999999995</v>
      </c>
      <c r="P138" s="440"/>
      <c r="Q138" s="438"/>
      <c r="R138" s="438"/>
      <c r="S138" s="438"/>
      <c r="T138" s="438"/>
      <c r="U138" s="438"/>
      <c r="V138" s="438"/>
      <c r="W138" s="438"/>
      <c r="X138" s="438"/>
      <c r="Y138" s="438"/>
      <c r="Z138" s="438"/>
      <c r="AA138" s="438"/>
      <c r="AB138" s="438"/>
      <c r="AC138" s="438"/>
      <c r="AD138" s="438"/>
      <c r="AE138" s="438"/>
      <c r="AF138" s="438"/>
      <c r="AG138" s="438"/>
      <c r="AH138" s="438"/>
      <c r="AI138" s="438"/>
      <c r="AJ138" s="438"/>
      <c r="AK138" s="438"/>
      <c r="AL138" s="438"/>
      <c r="AM138" s="438"/>
      <c r="AN138" s="438"/>
      <c r="AO138" s="438"/>
      <c r="AP138" s="438"/>
      <c r="AQ138" s="438"/>
      <c r="AR138" s="438"/>
      <c r="AS138" s="438"/>
      <c r="AT138" s="438"/>
      <c r="AU138" s="438"/>
      <c r="AV138" s="438"/>
      <c r="AW138" s="438"/>
    </row>
    <row r="139" spans="1:49" ht="12.75" outlineLevel="1">
      <c r="A139" s="388" t="s">
        <v>35</v>
      </c>
      <c r="C139" s="445"/>
      <c r="D139" s="445"/>
      <c r="E139" s="419" t="s">
        <v>36</v>
      </c>
      <c r="F139" s="446" t="str">
        <f t="shared" si="4"/>
        <v>NEVINS END SCHP</v>
      </c>
      <c r="G139" s="427">
        <v>183848.18</v>
      </c>
      <c r="H139" s="433">
        <v>8000</v>
      </c>
      <c r="I139" s="433">
        <v>-4504.07</v>
      </c>
      <c r="J139" s="433">
        <v>2284.05</v>
      </c>
      <c r="K139" s="433">
        <v>0</v>
      </c>
      <c r="L139" s="433">
        <v>0</v>
      </c>
      <c r="M139" s="433">
        <f t="shared" si="5"/>
        <v>189628.15999999997</v>
      </c>
      <c r="P139" s="440"/>
      <c r="Q139" s="438"/>
      <c r="R139" s="438"/>
      <c r="S139" s="438"/>
      <c r="T139" s="438"/>
      <c r="U139" s="438"/>
      <c r="V139" s="438"/>
      <c r="W139" s="438"/>
      <c r="X139" s="438"/>
      <c r="Y139" s="438"/>
      <c r="Z139" s="438"/>
      <c r="AA139" s="438"/>
      <c r="AB139" s="438"/>
      <c r="AC139" s="438"/>
      <c r="AD139" s="438"/>
      <c r="AE139" s="438"/>
      <c r="AF139" s="438"/>
      <c r="AG139" s="438"/>
      <c r="AH139" s="438"/>
      <c r="AI139" s="438"/>
      <c r="AJ139" s="438"/>
      <c r="AK139" s="438"/>
      <c r="AL139" s="438"/>
      <c r="AM139" s="438"/>
      <c r="AN139" s="438"/>
      <c r="AO139" s="438"/>
      <c r="AP139" s="438"/>
      <c r="AQ139" s="438"/>
      <c r="AR139" s="438"/>
      <c r="AS139" s="438"/>
      <c r="AT139" s="438"/>
      <c r="AU139" s="438"/>
      <c r="AV139" s="438"/>
      <c r="AW139" s="438"/>
    </row>
    <row r="140" spans="1:49" ht="12.75" outlineLevel="1">
      <c r="A140" s="388" t="s">
        <v>37</v>
      </c>
      <c r="C140" s="445"/>
      <c r="D140" s="445"/>
      <c r="E140" s="419" t="s">
        <v>38</v>
      </c>
      <c r="F140" s="446" t="str">
        <f t="shared" si="4"/>
        <v>NEVINS SCHP MET ENGR</v>
      </c>
      <c r="G140" s="427">
        <v>44209.25</v>
      </c>
      <c r="H140" s="433">
        <v>0</v>
      </c>
      <c r="I140" s="433">
        <v>-1155.41</v>
      </c>
      <c r="J140" s="433">
        <v>456.94</v>
      </c>
      <c r="K140" s="433">
        <v>0</v>
      </c>
      <c r="L140" s="433">
        <v>0</v>
      </c>
      <c r="M140" s="433">
        <f t="shared" si="5"/>
        <v>43510.78</v>
      </c>
      <c r="P140" s="440"/>
      <c r="Q140" s="438"/>
      <c r="R140" s="438"/>
      <c r="S140" s="438"/>
      <c r="T140" s="438"/>
      <c r="U140" s="438"/>
      <c r="V140" s="438"/>
      <c r="W140" s="438"/>
      <c r="X140" s="438"/>
      <c r="Y140" s="438"/>
      <c r="Z140" s="438"/>
      <c r="AA140" s="438"/>
      <c r="AB140" s="438"/>
      <c r="AC140" s="438"/>
      <c r="AD140" s="438"/>
      <c r="AE140" s="438"/>
      <c r="AF140" s="438"/>
      <c r="AG140" s="438"/>
      <c r="AH140" s="438"/>
      <c r="AI140" s="438"/>
      <c r="AJ140" s="438"/>
      <c r="AK140" s="438"/>
      <c r="AL140" s="438"/>
      <c r="AM140" s="438"/>
      <c r="AN140" s="438"/>
      <c r="AO140" s="438"/>
      <c r="AP140" s="438"/>
      <c r="AQ140" s="438"/>
      <c r="AR140" s="438"/>
      <c r="AS140" s="438"/>
      <c r="AT140" s="438"/>
      <c r="AU140" s="438"/>
      <c r="AV140" s="438"/>
      <c r="AW140" s="438"/>
    </row>
    <row r="141" spans="1:49" ht="12.75" outlineLevel="1">
      <c r="A141" s="388" t="s">
        <v>39</v>
      </c>
      <c r="C141" s="445"/>
      <c r="D141" s="445"/>
      <c r="E141" s="419" t="s">
        <v>40</v>
      </c>
      <c r="F141" s="446" t="str">
        <f t="shared" si="4"/>
        <v>NICODEMUS ACAD ATH</v>
      </c>
      <c r="G141" s="427">
        <v>47908.52</v>
      </c>
      <c r="H141" s="433">
        <v>375</v>
      </c>
      <c r="I141" s="433">
        <v>-1240.46</v>
      </c>
      <c r="J141" s="433">
        <v>508.87</v>
      </c>
      <c r="K141" s="433">
        <v>0</v>
      </c>
      <c r="L141" s="433">
        <v>0</v>
      </c>
      <c r="M141" s="433">
        <f t="shared" si="5"/>
        <v>47551.93</v>
      </c>
      <c r="P141" s="440"/>
      <c r="Q141" s="438"/>
      <c r="R141" s="438"/>
      <c r="S141" s="438"/>
      <c r="T141" s="438"/>
      <c r="U141" s="438"/>
      <c r="V141" s="438"/>
      <c r="W141" s="438"/>
      <c r="X141" s="438"/>
      <c r="Y141" s="438"/>
      <c r="Z141" s="438"/>
      <c r="AA141" s="438"/>
      <c r="AB141" s="438"/>
      <c r="AC141" s="438"/>
      <c r="AD141" s="438"/>
      <c r="AE141" s="438"/>
      <c r="AF141" s="438"/>
      <c r="AG141" s="438"/>
      <c r="AH141" s="438"/>
      <c r="AI141" s="438"/>
      <c r="AJ141" s="438"/>
      <c r="AK141" s="438"/>
      <c r="AL141" s="438"/>
      <c r="AM141" s="438"/>
      <c r="AN141" s="438"/>
      <c r="AO141" s="438"/>
      <c r="AP141" s="438"/>
      <c r="AQ141" s="438"/>
      <c r="AR141" s="438"/>
      <c r="AS141" s="438"/>
      <c r="AT141" s="438"/>
      <c r="AU141" s="438"/>
      <c r="AV141" s="438"/>
      <c r="AW141" s="438"/>
    </row>
    <row r="142" spans="1:49" ht="12.75" outlineLevel="1">
      <c r="A142" s="388" t="s">
        <v>41</v>
      </c>
      <c r="C142" s="445"/>
      <c r="D142" s="445"/>
      <c r="E142" s="419" t="s">
        <v>42</v>
      </c>
      <c r="F142" s="446" t="str">
        <f t="shared" si="4"/>
        <v>OWSLEY SCHP FUND</v>
      </c>
      <c r="G142" s="427">
        <v>12571.18</v>
      </c>
      <c r="H142" s="433">
        <v>0</v>
      </c>
      <c r="I142" s="433">
        <v>-328.56</v>
      </c>
      <c r="J142" s="433">
        <v>129.94</v>
      </c>
      <c r="K142" s="433">
        <v>0</v>
      </c>
      <c r="L142" s="433">
        <v>0</v>
      </c>
      <c r="M142" s="433">
        <f t="shared" si="5"/>
        <v>12372.560000000001</v>
      </c>
      <c r="P142" s="440"/>
      <c r="Q142" s="438"/>
      <c r="R142" s="438"/>
      <c r="S142" s="438"/>
      <c r="T142" s="438"/>
      <c r="U142" s="438"/>
      <c r="V142" s="438"/>
      <c r="W142" s="438"/>
      <c r="X142" s="438"/>
      <c r="Y142" s="438"/>
      <c r="Z142" s="438"/>
      <c r="AA142" s="438"/>
      <c r="AB142" s="438"/>
      <c r="AC142" s="438"/>
      <c r="AD142" s="438"/>
      <c r="AE142" s="438"/>
      <c r="AF142" s="438"/>
      <c r="AG142" s="438"/>
      <c r="AH142" s="438"/>
      <c r="AI142" s="438"/>
      <c r="AJ142" s="438"/>
      <c r="AK142" s="438"/>
      <c r="AL142" s="438"/>
      <c r="AM142" s="438"/>
      <c r="AN142" s="438"/>
      <c r="AO142" s="438"/>
      <c r="AP142" s="438"/>
      <c r="AQ142" s="438"/>
      <c r="AR142" s="438"/>
      <c r="AS142" s="438"/>
      <c r="AT142" s="438"/>
      <c r="AU142" s="438"/>
      <c r="AV142" s="438"/>
      <c r="AW142" s="438"/>
    </row>
    <row r="143" spans="1:49" ht="12.75" outlineLevel="1">
      <c r="A143" s="388" t="s">
        <v>43</v>
      </c>
      <c r="C143" s="445"/>
      <c r="D143" s="445"/>
      <c r="E143" s="419" t="s">
        <v>44</v>
      </c>
      <c r="F143" s="446" t="str">
        <f t="shared" si="4"/>
        <v>OMURTAG/BALLARD SCH</v>
      </c>
      <c r="G143" s="427">
        <v>38886.47</v>
      </c>
      <c r="H143" s="433">
        <v>0</v>
      </c>
      <c r="I143" s="433">
        <v>-1016.31</v>
      </c>
      <c r="J143" s="433">
        <v>401.95</v>
      </c>
      <c r="K143" s="433">
        <v>0</v>
      </c>
      <c r="L143" s="433">
        <v>0</v>
      </c>
      <c r="M143" s="433">
        <f t="shared" si="5"/>
        <v>38272.11</v>
      </c>
      <c r="P143" s="440"/>
      <c r="Q143" s="438"/>
      <c r="R143" s="438"/>
      <c r="S143" s="438"/>
      <c r="T143" s="438"/>
      <c r="U143" s="438"/>
      <c r="V143" s="438"/>
      <c r="W143" s="438"/>
      <c r="X143" s="438"/>
      <c r="Y143" s="438"/>
      <c r="Z143" s="438"/>
      <c r="AA143" s="438"/>
      <c r="AB143" s="438"/>
      <c r="AC143" s="438"/>
      <c r="AD143" s="438"/>
      <c r="AE143" s="438"/>
      <c r="AF143" s="438"/>
      <c r="AG143" s="438"/>
      <c r="AH143" s="438"/>
      <c r="AI143" s="438"/>
      <c r="AJ143" s="438"/>
      <c r="AK143" s="438"/>
      <c r="AL143" s="438"/>
      <c r="AM143" s="438"/>
      <c r="AN143" s="438"/>
      <c r="AO143" s="438"/>
      <c r="AP143" s="438"/>
      <c r="AQ143" s="438"/>
      <c r="AR143" s="438"/>
      <c r="AS143" s="438"/>
      <c r="AT143" s="438"/>
      <c r="AU143" s="438"/>
      <c r="AV143" s="438"/>
      <c r="AW143" s="438"/>
    </row>
    <row r="144" spans="1:49" ht="12.75" outlineLevel="1">
      <c r="A144" s="388" t="s">
        <v>45</v>
      </c>
      <c r="C144" s="445"/>
      <c r="D144" s="445"/>
      <c r="E144" s="419" t="s">
        <v>46</v>
      </c>
      <c r="F144" s="446" t="str">
        <f t="shared" si="4"/>
        <v>WJ &amp; PW NOLTE SCHP</v>
      </c>
      <c r="G144" s="427">
        <v>100219.38</v>
      </c>
      <c r="H144" s="433">
        <v>0</v>
      </c>
      <c r="I144" s="433">
        <v>438.64</v>
      </c>
      <c r="J144" s="433">
        <v>5629.04</v>
      </c>
      <c r="K144" s="433">
        <v>0</v>
      </c>
      <c r="L144" s="433">
        <v>0</v>
      </c>
      <c r="M144" s="433">
        <f t="shared" si="5"/>
        <v>106287.06</v>
      </c>
      <c r="P144" s="440"/>
      <c r="Q144" s="438"/>
      <c r="R144" s="438"/>
      <c r="S144" s="438"/>
      <c r="T144" s="438"/>
      <c r="U144" s="438"/>
      <c r="V144" s="438"/>
      <c r="W144" s="438"/>
      <c r="X144" s="438"/>
      <c r="Y144" s="438"/>
      <c r="Z144" s="438"/>
      <c r="AA144" s="438"/>
      <c r="AB144" s="438"/>
      <c r="AC144" s="438"/>
      <c r="AD144" s="438"/>
      <c r="AE144" s="438"/>
      <c r="AF144" s="438"/>
      <c r="AG144" s="438"/>
      <c r="AH144" s="438"/>
      <c r="AI144" s="438"/>
      <c r="AJ144" s="438"/>
      <c r="AK144" s="438"/>
      <c r="AL144" s="438"/>
      <c r="AM144" s="438"/>
      <c r="AN144" s="438"/>
      <c r="AO144" s="438"/>
      <c r="AP144" s="438"/>
      <c r="AQ144" s="438"/>
      <c r="AR144" s="438"/>
      <c r="AS144" s="438"/>
      <c r="AT144" s="438"/>
      <c r="AU144" s="438"/>
      <c r="AV144" s="438"/>
      <c r="AW144" s="438"/>
    </row>
    <row r="145" spans="1:49" ht="12.75" outlineLevel="1">
      <c r="A145" s="388" t="s">
        <v>47</v>
      </c>
      <c r="C145" s="445"/>
      <c r="D145" s="445"/>
      <c r="E145" s="419" t="s">
        <v>48</v>
      </c>
      <c r="F145" s="446" t="str">
        <f t="shared" si="4"/>
        <v>PALMER MEM SCHP</v>
      </c>
      <c r="G145" s="427">
        <v>142393.05</v>
      </c>
      <c r="H145" s="433">
        <v>0</v>
      </c>
      <c r="I145" s="433">
        <v>-3479.41</v>
      </c>
      <c r="J145" s="433">
        <v>1474.37</v>
      </c>
      <c r="K145" s="433">
        <v>0</v>
      </c>
      <c r="L145" s="433">
        <v>0</v>
      </c>
      <c r="M145" s="433">
        <f t="shared" si="5"/>
        <v>140388.00999999998</v>
      </c>
      <c r="P145" s="440"/>
      <c r="Q145" s="438"/>
      <c r="R145" s="438"/>
      <c r="S145" s="438"/>
      <c r="T145" s="438"/>
      <c r="U145" s="438"/>
      <c r="V145" s="438"/>
      <c r="W145" s="438"/>
      <c r="X145" s="438"/>
      <c r="Y145" s="438"/>
      <c r="Z145" s="438"/>
      <c r="AA145" s="438"/>
      <c r="AB145" s="438"/>
      <c r="AC145" s="438"/>
      <c r="AD145" s="438"/>
      <c r="AE145" s="438"/>
      <c r="AF145" s="438"/>
      <c r="AG145" s="438"/>
      <c r="AH145" s="438"/>
      <c r="AI145" s="438"/>
      <c r="AJ145" s="438"/>
      <c r="AK145" s="438"/>
      <c r="AL145" s="438"/>
      <c r="AM145" s="438"/>
      <c r="AN145" s="438"/>
      <c r="AO145" s="438"/>
      <c r="AP145" s="438"/>
      <c r="AQ145" s="438"/>
      <c r="AR145" s="438"/>
      <c r="AS145" s="438"/>
      <c r="AT145" s="438"/>
      <c r="AU145" s="438"/>
      <c r="AV145" s="438"/>
      <c r="AW145" s="438"/>
    </row>
    <row r="146" spans="1:49" ht="12.75" outlineLevel="1">
      <c r="A146" s="388" t="s">
        <v>49</v>
      </c>
      <c r="C146" s="445"/>
      <c r="D146" s="445"/>
      <c r="E146" s="419" t="s">
        <v>50</v>
      </c>
      <c r="F146" s="446" t="str">
        <f t="shared" si="4"/>
        <v>PARSONS SCHP</v>
      </c>
      <c r="G146" s="427">
        <v>55376.03</v>
      </c>
      <c r="H146" s="433">
        <v>0</v>
      </c>
      <c r="I146" s="433">
        <v>-1447.28</v>
      </c>
      <c r="J146" s="433">
        <v>572.39</v>
      </c>
      <c r="K146" s="433">
        <v>0</v>
      </c>
      <c r="L146" s="433">
        <v>0</v>
      </c>
      <c r="M146" s="433">
        <f t="shared" si="5"/>
        <v>54501.14</v>
      </c>
      <c r="P146" s="440"/>
      <c r="Q146" s="438"/>
      <c r="R146" s="438"/>
      <c r="S146" s="438"/>
      <c r="T146" s="438"/>
      <c r="U146" s="438"/>
      <c r="V146" s="438"/>
      <c r="W146" s="438"/>
      <c r="X146" s="438"/>
      <c r="Y146" s="438"/>
      <c r="Z146" s="438"/>
      <c r="AA146" s="438"/>
      <c r="AB146" s="438"/>
      <c r="AC146" s="438"/>
      <c r="AD146" s="438"/>
      <c r="AE146" s="438"/>
      <c r="AF146" s="438"/>
      <c r="AG146" s="438"/>
      <c r="AH146" s="438"/>
      <c r="AI146" s="438"/>
      <c r="AJ146" s="438"/>
      <c r="AK146" s="438"/>
      <c r="AL146" s="438"/>
      <c r="AM146" s="438"/>
      <c r="AN146" s="438"/>
      <c r="AO146" s="438"/>
      <c r="AP146" s="438"/>
      <c r="AQ146" s="438"/>
      <c r="AR146" s="438"/>
      <c r="AS146" s="438"/>
      <c r="AT146" s="438"/>
      <c r="AU146" s="438"/>
      <c r="AV146" s="438"/>
      <c r="AW146" s="438"/>
    </row>
    <row r="147" spans="1:49" ht="12.75" outlineLevel="1">
      <c r="A147" s="388" t="s">
        <v>51</v>
      </c>
      <c r="C147" s="445"/>
      <c r="D147" s="445"/>
      <c r="E147" s="419" t="s">
        <v>52</v>
      </c>
      <c r="F147" s="410" t="str">
        <f t="shared" si="4"/>
        <v>LEWIS PAYNE SCHP</v>
      </c>
      <c r="G147" s="432">
        <v>21105.63</v>
      </c>
      <c r="H147" s="433">
        <v>0</v>
      </c>
      <c r="I147" s="433">
        <v>-551.61</v>
      </c>
      <c r="J147" s="433">
        <v>218.15</v>
      </c>
      <c r="K147" s="433">
        <v>0</v>
      </c>
      <c r="L147" s="433">
        <v>0</v>
      </c>
      <c r="M147" s="433">
        <f t="shared" si="5"/>
        <v>20772.170000000002</v>
      </c>
      <c r="N147" s="445"/>
      <c r="P147" s="440"/>
      <c r="Q147" s="438"/>
      <c r="R147" s="438"/>
      <c r="S147" s="438"/>
      <c r="T147" s="438"/>
      <c r="U147" s="438"/>
      <c r="V147" s="438"/>
      <c r="W147" s="438"/>
      <c r="X147" s="438"/>
      <c r="Y147" s="438"/>
      <c r="Z147" s="438"/>
      <c r="AA147" s="438"/>
      <c r="AB147" s="438"/>
      <c r="AC147" s="438"/>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row>
    <row r="148" spans="1:49" s="475" customFormat="1" ht="12.75" outlineLevel="1">
      <c r="A148" s="475" t="s">
        <v>53</v>
      </c>
      <c r="B148" s="476"/>
      <c r="C148" s="445"/>
      <c r="D148" s="445"/>
      <c r="E148" s="445" t="s">
        <v>54</v>
      </c>
      <c r="F148" s="477" t="str">
        <f t="shared" si="4"/>
        <v>HG PETERSON SCH FUND</v>
      </c>
      <c r="G148" s="478">
        <v>16478.12</v>
      </c>
      <c r="H148" s="479">
        <v>0</v>
      </c>
      <c r="I148" s="479">
        <v>-430.68</v>
      </c>
      <c r="J148" s="479">
        <v>170.31</v>
      </c>
      <c r="K148" s="479">
        <v>0</v>
      </c>
      <c r="L148" s="479">
        <v>0</v>
      </c>
      <c r="M148" s="479">
        <f t="shared" si="5"/>
        <v>16217.749999999998</v>
      </c>
      <c r="N148" s="438"/>
      <c r="O148" s="480"/>
      <c r="P148" s="440"/>
      <c r="Q148" s="438"/>
      <c r="R148" s="438"/>
      <c r="S148" s="438"/>
      <c r="T148" s="438"/>
      <c r="U148" s="438"/>
      <c r="V148" s="438"/>
      <c r="W148" s="438"/>
      <c r="X148" s="438"/>
      <c r="Y148" s="438"/>
      <c r="Z148" s="438"/>
      <c r="AA148" s="438"/>
      <c r="AB148" s="438"/>
      <c r="AC148" s="438"/>
      <c r="AD148" s="438"/>
      <c r="AE148" s="438"/>
      <c r="AF148" s="438"/>
      <c r="AG148" s="438"/>
      <c r="AH148" s="438"/>
      <c r="AI148" s="438"/>
      <c r="AJ148" s="438"/>
      <c r="AK148" s="438"/>
      <c r="AL148" s="438"/>
      <c r="AM148" s="438"/>
      <c r="AN148" s="438"/>
      <c r="AO148" s="438"/>
      <c r="AP148" s="438"/>
      <c r="AQ148" s="438"/>
      <c r="AR148" s="438"/>
      <c r="AS148" s="438"/>
      <c r="AT148" s="438"/>
      <c r="AU148" s="438"/>
      <c r="AV148" s="438"/>
      <c r="AW148" s="438"/>
    </row>
    <row r="149" spans="1:49" ht="12.75" outlineLevel="1">
      <c r="A149" s="388" t="s">
        <v>55</v>
      </c>
      <c r="C149" s="445"/>
      <c r="D149" s="445"/>
      <c r="E149" s="419" t="s">
        <v>56</v>
      </c>
      <c r="F149" s="446" t="str">
        <f t="shared" si="4"/>
        <v>PHELPS CO-CITY PANHL</v>
      </c>
      <c r="G149" s="427">
        <v>65714.46</v>
      </c>
      <c r="H149" s="433">
        <v>5000</v>
      </c>
      <c r="I149" s="433">
        <v>822.49</v>
      </c>
      <c r="J149" s="433">
        <v>3829.55</v>
      </c>
      <c r="K149" s="433">
        <v>0</v>
      </c>
      <c r="L149" s="433">
        <v>0</v>
      </c>
      <c r="M149" s="433">
        <f t="shared" si="5"/>
        <v>75366.50000000001</v>
      </c>
      <c r="P149" s="440"/>
      <c r="Q149" s="438"/>
      <c r="R149" s="438"/>
      <c r="S149" s="438"/>
      <c r="T149" s="438"/>
      <c r="U149" s="438"/>
      <c r="V149" s="438"/>
      <c r="W149" s="438"/>
      <c r="X149" s="438"/>
      <c r="Y149" s="438"/>
      <c r="Z149" s="438"/>
      <c r="AA149" s="438"/>
      <c r="AB149" s="438"/>
      <c r="AC149" s="438"/>
      <c r="AD149" s="438"/>
      <c r="AE149" s="438"/>
      <c r="AF149" s="438"/>
      <c r="AG149" s="438"/>
      <c r="AH149" s="438"/>
      <c r="AI149" s="438"/>
      <c r="AJ149" s="438"/>
      <c r="AK149" s="438"/>
      <c r="AL149" s="438"/>
      <c r="AM149" s="438"/>
      <c r="AN149" s="438"/>
      <c r="AO149" s="438"/>
      <c r="AP149" s="438"/>
      <c r="AQ149" s="438"/>
      <c r="AR149" s="438"/>
      <c r="AS149" s="438"/>
      <c r="AT149" s="438"/>
      <c r="AU149" s="438"/>
      <c r="AV149" s="438"/>
      <c r="AW149" s="438"/>
    </row>
    <row r="150" spans="1:49" ht="12.75" outlineLevel="1">
      <c r="A150" s="388" t="s">
        <v>57</v>
      </c>
      <c r="C150" s="445"/>
      <c r="D150" s="445"/>
      <c r="E150" s="419" t="s">
        <v>58</v>
      </c>
      <c r="F150" s="446" t="str">
        <f t="shared" si="4"/>
        <v>P H PIETSCH MEM SCH</v>
      </c>
      <c r="G150" s="427">
        <v>145919.27</v>
      </c>
      <c r="H150" s="433">
        <v>25</v>
      </c>
      <c r="I150" s="433">
        <v>-3815.56</v>
      </c>
      <c r="J150" s="433">
        <v>1509.58</v>
      </c>
      <c r="K150" s="433">
        <v>0</v>
      </c>
      <c r="L150" s="433">
        <v>0</v>
      </c>
      <c r="M150" s="433">
        <f t="shared" si="5"/>
        <v>143638.28999999998</v>
      </c>
      <c r="P150" s="440"/>
      <c r="Q150" s="438"/>
      <c r="R150" s="438"/>
      <c r="S150" s="438"/>
      <c r="T150" s="438"/>
      <c r="U150" s="438"/>
      <c r="V150" s="438"/>
      <c r="W150" s="438"/>
      <c r="X150" s="438"/>
      <c r="Y150" s="438"/>
      <c r="Z150" s="438"/>
      <c r="AA150" s="438"/>
      <c r="AB150" s="438"/>
      <c r="AC150" s="438"/>
      <c r="AD150" s="438"/>
      <c r="AE150" s="438"/>
      <c r="AF150" s="438"/>
      <c r="AG150" s="438"/>
      <c r="AH150" s="438"/>
      <c r="AI150" s="438"/>
      <c r="AJ150" s="438"/>
      <c r="AK150" s="438"/>
      <c r="AL150" s="438"/>
      <c r="AM150" s="438"/>
      <c r="AN150" s="438"/>
      <c r="AO150" s="438"/>
      <c r="AP150" s="438"/>
      <c r="AQ150" s="438"/>
      <c r="AR150" s="438"/>
      <c r="AS150" s="438"/>
      <c r="AT150" s="438"/>
      <c r="AU150" s="438"/>
      <c r="AV150" s="438"/>
      <c r="AW150" s="438"/>
    </row>
    <row r="151" spans="1:49" ht="12.75" outlineLevel="1">
      <c r="A151" s="388" t="s">
        <v>59</v>
      </c>
      <c r="C151" s="445"/>
      <c r="D151" s="445"/>
      <c r="E151" s="419" t="s">
        <v>60</v>
      </c>
      <c r="F151" s="446" t="str">
        <f t="shared" si="4"/>
        <v>PINZKE MEM SCHP</v>
      </c>
      <c r="G151" s="427">
        <v>23651.91</v>
      </c>
      <c r="H151" s="433">
        <v>0</v>
      </c>
      <c r="I151" s="433">
        <v>-618.16</v>
      </c>
      <c r="J151" s="433">
        <v>244.49</v>
      </c>
      <c r="K151" s="433">
        <v>0</v>
      </c>
      <c r="L151" s="433">
        <v>0</v>
      </c>
      <c r="M151" s="433">
        <f t="shared" si="5"/>
        <v>23278.24</v>
      </c>
      <c r="P151" s="440"/>
      <c r="Q151" s="438"/>
      <c r="R151" s="438"/>
      <c r="S151" s="438"/>
      <c r="T151" s="438"/>
      <c r="U151" s="438"/>
      <c r="V151" s="438"/>
      <c r="W151" s="438"/>
      <c r="X151" s="438"/>
      <c r="Y151" s="438"/>
      <c r="Z151" s="438"/>
      <c r="AA151" s="438"/>
      <c r="AB151" s="438"/>
      <c r="AC151" s="438"/>
      <c r="AD151" s="438"/>
      <c r="AE151" s="438"/>
      <c r="AF151" s="438"/>
      <c r="AG151" s="438"/>
      <c r="AH151" s="438"/>
      <c r="AI151" s="438"/>
      <c r="AJ151" s="438"/>
      <c r="AK151" s="438"/>
      <c r="AL151" s="438"/>
      <c r="AM151" s="438"/>
      <c r="AN151" s="438"/>
      <c r="AO151" s="438"/>
      <c r="AP151" s="438"/>
      <c r="AQ151" s="438"/>
      <c r="AR151" s="438"/>
      <c r="AS151" s="438"/>
      <c r="AT151" s="438"/>
      <c r="AU151" s="438"/>
      <c r="AV151" s="438"/>
      <c r="AW151" s="438"/>
    </row>
    <row r="152" spans="1:49" ht="12.75" outlineLevel="1">
      <c r="A152" s="388" t="s">
        <v>61</v>
      </c>
      <c r="C152" s="445"/>
      <c r="D152" s="445"/>
      <c r="E152" s="419" t="s">
        <v>62</v>
      </c>
      <c r="F152" s="446" t="str">
        <f t="shared" si="4"/>
        <v>POGUE END SCHP</v>
      </c>
      <c r="G152" s="427">
        <v>13977.48</v>
      </c>
      <c r="H152" s="433">
        <v>0</v>
      </c>
      <c r="I152" s="433">
        <v>-365.3</v>
      </c>
      <c r="J152" s="433">
        <v>144.47</v>
      </c>
      <c r="K152" s="433">
        <v>0</v>
      </c>
      <c r="L152" s="433">
        <v>0</v>
      </c>
      <c r="M152" s="433">
        <f t="shared" si="5"/>
        <v>13756.65</v>
      </c>
      <c r="P152" s="440"/>
      <c r="Q152" s="438"/>
      <c r="R152" s="438"/>
      <c r="S152" s="438"/>
      <c r="T152" s="438"/>
      <c r="U152" s="438"/>
      <c r="V152" s="438"/>
      <c r="W152" s="438"/>
      <c r="X152" s="438"/>
      <c r="Y152" s="438"/>
      <c r="Z152" s="438"/>
      <c r="AA152" s="438"/>
      <c r="AB152" s="438"/>
      <c r="AC152" s="438"/>
      <c r="AD152" s="438"/>
      <c r="AE152" s="438"/>
      <c r="AF152" s="438"/>
      <c r="AG152" s="438"/>
      <c r="AH152" s="438"/>
      <c r="AI152" s="438"/>
      <c r="AJ152" s="438"/>
      <c r="AK152" s="438"/>
      <c r="AL152" s="438"/>
      <c r="AM152" s="438"/>
      <c r="AN152" s="438"/>
      <c r="AO152" s="438"/>
      <c r="AP152" s="438"/>
      <c r="AQ152" s="438"/>
      <c r="AR152" s="438"/>
      <c r="AS152" s="438"/>
      <c r="AT152" s="438"/>
      <c r="AU152" s="438"/>
      <c r="AV152" s="438"/>
      <c r="AW152" s="438"/>
    </row>
    <row r="153" spans="1:49" ht="12.75" outlineLevel="1">
      <c r="A153" s="388" t="s">
        <v>63</v>
      </c>
      <c r="C153" s="445"/>
      <c r="D153" s="445"/>
      <c r="E153" s="419" t="s">
        <v>64</v>
      </c>
      <c r="F153" s="446" t="str">
        <f t="shared" si="4"/>
        <v>POLLARD SCHP</v>
      </c>
      <c r="G153" s="427">
        <v>40552.27</v>
      </c>
      <c r="H153" s="433">
        <v>0</v>
      </c>
      <c r="I153" s="433">
        <v>177.48</v>
      </c>
      <c r="J153" s="433">
        <v>2277.72</v>
      </c>
      <c r="K153" s="433">
        <v>0</v>
      </c>
      <c r="L153" s="433">
        <v>0</v>
      </c>
      <c r="M153" s="433">
        <f t="shared" si="5"/>
        <v>43007.47</v>
      </c>
      <c r="P153" s="440"/>
      <c r="Q153" s="438"/>
      <c r="R153" s="438"/>
      <c r="S153" s="438"/>
      <c r="T153" s="438"/>
      <c r="U153" s="438"/>
      <c r="V153" s="438"/>
      <c r="W153" s="438"/>
      <c r="X153" s="438"/>
      <c r="Y153" s="438"/>
      <c r="Z153" s="438"/>
      <c r="AA153" s="438"/>
      <c r="AB153" s="438"/>
      <c r="AC153" s="438"/>
      <c r="AD153" s="438"/>
      <c r="AE153" s="438"/>
      <c r="AF153" s="438"/>
      <c r="AG153" s="438"/>
      <c r="AH153" s="438"/>
      <c r="AI153" s="438"/>
      <c r="AJ153" s="438"/>
      <c r="AK153" s="438"/>
      <c r="AL153" s="438"/>
      <c r="AM153" s="438"/>
      <c r="AN153" s="438"/>
      <c r="AO153" s="438"/>
      <c r="AP153" s="438"/>
      <c r="AQ153" s="438"/>
      <c r="AR153" s="438"/>
      <c r="AS153" s="438"/>
      <c r="AT153" s="438"/>
      <c r="AU153" s="438"/>
      <c r="AV153" s="438"/>
      <c r="AW153" s="438"/>
    </row>
    <row r="154" spans="1:49" ht="12.75" outlineLevel="1">
      <c r="A154" s="388" t="s">
        <v>65</v>
      </c>
      <c r="C154" s="445"/>
      <c r="D154" s="445"/>
      <c r="E154" s="419" t="s">
        <v>66</v>
      </c>
      <c r="F154" s="446" t="str">
        <f t="shared" si="4"/>
        <v>PORCHEY ENDOW SCHP</v>
      </c>
      <c r="G154" s="427">
        <v>52888.7</v>
      </c>
      <c r="H154" s="433">
        <v>0</v>
      </c>
      <c r="I154" s="433">
        <v>-1332.73</v>
      </c>
      <c r="J154" s="433">
        <v>547.2</v>
      </c>
      <c r="K154" s="433">
        <v>0</v>
      </c>
      <c r="L154" s="433">
        <v>0</v>
      </c>
      <c r="M154" s="433">
        <f t="shared" si="5"/>
        <v>52103.16999999999</v>
      </c>
      <c r="P154" s="440"/>
      <c r="Q154" s="438"/>
      <c r="R154" s="438"/>
      <c r="S154" s="438"/>
      <c r="T154" s="438"/>
      <c r="U154" s="438"/>
      <c r="V154" s="438"/>
      <c r="W154" s="438"/>
      <c r="X154" s="438"/>
      <c r="Y154" s="438"/>
      <c r="Z154" s="438"/>
      <c r="AA154" s="438"/>
      <c r="AB154" s="438"/>
      <c r="AC154" s="438"/>
      <c r="AD154" s="438"/>
      <c r="AE154" s="438"/>
      <c r="AF154" s="438"/>
      <c r="AG154" s="438"/>
      <c r="AH154" s="438"/>
      <c r="AI154" s="438"/>
      <c r="AJ154" s="438"/>
      <c r="AK154" s="438"/>
      <c r="AL154" s="438"/>
      <c r="AM154" s="438"/>
      <c r="AN154" s="438"/>
      <c r="AO154" s="438"/>
      <c r="AP154" s="438"/>
      <c r="AQ154" s="438"/>
      <c r="AR154" s="438"/>
      <c r="AS154" s="438"/>
      <c r="AT154" s="438"/>
      <c r="AU154" s="438"/>
      <c r="AV154" s="438"/>
      <c r="AW154" s="438"/>
    </row>
    <row r="155" spans="1:49" ht="12.75" outlineLevel="1">
      <c r="A155" s="388" t="s">
        <v>67</v>
      </c>
      <c r="C155" s="445"/>
      <c r="D155" s="445"/>
      <c r="E155" s="419" t="s">
        <v>68</v>
      </c>
      <c r="F155" s="446" t="str">
        <f t="shared" si="4"/>
        <v>PREWETT ENDOWED SCHP</v>
      </c>
      <c r="G155" s="427">
        <v>186508.64</v>
      </c>
      <c r="H155" s="433">
        <v>0</v>
      </c>
      <c r="I155" s="433">
        <v>-4874.52</v>
      </c>
      <c r="J155" s="433">
        <v>1927.8</v>
      </c>
      <c r="K155" s="433">
        <v>0</v>
      </c>
      <c r="L155" s="433">
        <v>0</v>
      </c>
      <c r="M155" s="433">
        <f t="shared" si="5"/>
        <v>183561.92</v>
      </c>
      <c r="P155" s="440"/>
      <c r="Q155" s="438"/>
      <c r="R155" s="438"/>
      <c r="S155" s="438"/>
      <c r="T155" s="438"/>
      <c r="U155" s="438"/>
      <c r="V155" s="438"/>
      <c r="W155" s="438"/>
      <c r="X155" s="438"/>
      <c r="Y155" s="438"/>
      <c r="Z155" s="438"/>
      <c r="AA155" s="438"/>
      <c r="AB155" s="438"/>
      <c r="AC155" s="438"/>
      <c r="AD155" s="438"/>
      <c r="AE155" s="438"/>
      <c r="AF155" s="438"/>
      <c r="AG155" s="438"/>
      <c r="AH155" s="438"/>
      <c r="AI155" s="438"/>
      <c r="AJ155" s="438"/>
      <c r="AK155" s="438"/>
      <c r="AL155" s="438"/>
      <c r="AM155" s="438"/>
      <c r="AN155" s="438"/>
      <c r="AO155" s="438"/>
      <c r="AP155" s="438"/>
      <c r="AQ155" s="438"/>
      <c r="AR155" s="438"/>
      <c r="AS155" s="438"/>
      <c r="AT155" s="438"/>
      <c r="AU155" s="438"/>
      <c r="AV155" s="438"/>
      <c r="AW155" s="438"/>
    </row>
    <row r="156" spans="1:49" ht="12.75" outlineLevel="1">
      <c r="A156" s="388" t="s">
        <v>69</v>
      </c>
      <c r="C156" s="445"/>
      <c r="D156" s="445"/>
      <c r="E156" s="419" t="s">
        <v>70</v>
      </c>
      <c r="F156" s="446" t="str">
        <f t="shared" si="4"/>
        <v>RADCLIFFE GEO SCHP</v>
      </c>
      <c r="G156" s="427">
        <v>35307.89</v>
      </c>
      <c r="H156" s="433">
        <v>2236.76</v>
      </c>
      <c r="I156" s="433">
        <v>-858.65</v>
      </c>
      <c r="J156" s="433">
        <v>464.96</v>
      </c>
      <c r="K156" s="433">
        <v>0</v>
      </c>
      <c r="L156" s="433">
        <v>0</v>
      </c>
      <c r="M156" s="433">
        <f t="shared" si="5"/>
        <v>37150.96</v>
      </c>
      <c r="P156" s="440"/>
      <c r="Q156" s="438"/>
      <c r="R156" s="438"/>
      <c r="S156" s="438"/>
      <c r="T156" s="438"/>
      <c r="U156" s="438"/>
      <c r="V156" s="438"/>
      <c r="W156" s="438"/>
      <c r="X156" s="438"/>
      <c r="Y156" s="438"/>
      <c r="Z156" s="438"/>
      <c r="AA156" s="438"/>
      <c r="AB156" s="438"/>
      <c r="AC156" s="438"/>
      <c r="AD156" s="438"/>
      <c r="AE156" s="438"/>
      <c r="AF156" s="438"/>
      <c r="AG156" s="438"/>
      <c r="AH156" s="438"/>
      <c r="AI156" s="438"/>
      <c r="AJ156" s="438"/>
      <c r="AK156" s="438"/>
      <c r="AL156" s="438"/>
      <c r="AM156" s="438"/>
      <c r="AN156" s="438"/>
      <c r="AO156" s="438"/>
      <c r="AP156" s="438"/>
      <c r="AQ156" s="438"/>
      <c r="AR156" s="438"/>
      <c r="AS156" s="438"/>
      <c r="AT156" s="438"/>
      <c r="AU156" s="438"/>
      <c r="AV156" s="438"/>
      <c r="AW156" s="438"/>
    </row>
    <row r="157" spans="1:49" ht="12.75" outlineLevel="1">
      <c r="A157" s="388" t="s">
        <v>71</v>
      </c>
      <c r="C157" s="445"/>
      <c r="D157" s="445"/>
      <c r="E157" s="419" t="s">
        <v>72</v>
      </c>
      <c r="F157" s="446" t="str">
        <f t="shared" si="4"/>
        <v>J A REDDING SCHP</v>
      </c>
      <c r="G157" s="427">
        <v>78103.8</v>
      </c>
      <c r="H157" s="433">
        <v>0</v>
      </c>
      <c r="I157" s="433">
        <v>-2041.29</v>
      </c>
      <c r="J157" s="433">
        <v>807.31</v>
      </c>
      <c r="K157" s="433">
        <v>0</v>
      </c>
      <c r="L157" s="433">
        <v>0</v>
      </c>
      <c r="M157" s="433">
        <f t="shared" si="5"/>
        <v>76869.82</v>
      </c>
      <c r="P157" s="440"/>
      <c r="Q157" s="438"/>
      <c r="R157" s="438"/>
      <c r="S157" s="438"/>
      <c r="T157" s="438"/>
      <c r="U157" s="438"/>
      <c r="V157" s="438"/>
      <c r="W157" s="438"/>
      <c r="X157" s="438"/>
      <c r="Y157" s="438"/>
      <c r="Z157" s="438"/>
      <c r="AA157" s="438"/>
      <c r="AB157" s="438"/>
      <c r="AC157" s="438"/>
      <c r="AD157" s="438"/>
      <c r="AE157" s="438"/>
      <c r="AF157" s="438"/>
      <c r="AG157" s="438"/>
      <c r="AH157" s="438"/>
      <c r="AI157" s="438"/>
      <c r="AJ157" s="438"/>
      <c r="AK157" s="438"/>
      <c r="AL157" s="438"/>
      <c r="AM157" s="438"/>
      <c r="AN157" s="438"/>
      <c r="AO157" s="438"/>
      <c r="AP157" s="438"/>
      <c r="AQ157" s="438"/>
      <c r="AR157" s="438"/>
      <c r="AS157" s="438"/>
      <c r="AT157" s="438"/>
      <c r="AU157" s="438"/>
      <c r="AV157" s="438"/>
      <c r="AW157" s="438"/>
    </row>
    <row r="158" spans="1:49" ht="12.75" outlineLevel="1">
      <c r="A158" s="388" t="s">
        <v>73</v>
      </c>
      <c r="C158" s="445"/>
      <c r="D158" s="445"/>
      <c r="E158" s="419" t="s">
        <v>74</v>
      </c>
      <c r="F158" s="446" t="str">
        <f t="shared" si="4"/>
        <v>T H REESE JR MEM</v>
      </c>
      <c r="G158" s="427">
        <v>143044.12</v>
      </c>
      <c r="H158" s="433">
        <v>0</v>
      </c>
      <c r="I158" s="433">
        <v>-3738.55</v>
      </c>
      <c r="J158" s="433">
        <v>1478.55</v>
      </c>
      <c r="K158" s="433">
        <v>0</v>
      </c>
      <c r="L158" s="433">
        <v>0</v>
      </c>
      <c r="M158" s="433">
        <f t="shared" si="5"/>
        <v>140784.12</v>
      </c>
      <c r="P158" s="440"/>
      <c r="Q158" s="438"/>
      <c r="R158" s="438"/>
      <c r="S158" s="438"/>
      <c r="T158" s="438"/>
      <c r="U158" s="438"/>
      <c r="V158" s="438"/>
      <c r="W158" s="438"/>
      <c r="X158" s="438"/>
      <c r="Y158" s="438"/>
      <c r="Z158" s="438"/>
      <c r="AA158" s="438"/>
      <c r="AB158" s="438"/>
      <c r="AC158" s="438"/>
      <c r="AD158" s="438"/>
      <c r="AE158" s="438"/>
      <c r="AF158" s="438"/>
      <c r="AG158" s="438"/>
      <c r="AH158" s="438"/>
      <c r="AI158" s="438"/>
      <c r="AJ158" s="438"/>
      <c r="AK158" s="438"/>
      <c r="AL158" s="438"/>
      <c r="AM158" s="438"/>
      <c r="AN158" s="438"/>
      <c r="AO158" s="438"/>
      <c r="AP158" s="438"/>
      <c r="AQ158" s="438"/>
      <c r="AR158" s="438"/>
      <c r="AS158" s="438"/>
      <c r="AT158" s="438"/>
      <c r="AU158" s="438"/>
      <c r="AV158" s="438"/>
      <c r="AW158" s="438"/>
    </row>
    <row r="159" spans="1:49" ht="12.75" outlineLevel="1">
      <c r="A159" s="388" t="s">
        <v>75</v>
      </c>
      <c r="C159" s="445"/>
      <c r="D159" s="445"/>
      <c r="E159" s="419" t="s">
        <v>76</v>
      </c>
      <c r="F159" s="446" t="str">
        <f t="shared" si="4"/>
        <v>AGNES REMINGTON SCH</v>
      </c>
      <c r="G159" s="427">
        <v>32033.73</v>
      </c>
      <c r="H159" s="433">
        <v>0</v>
      </c>
      <c r="I159" s="433">
        <v>658.31</v>
      </c>
      <c r="J159" s="433">
        <v>1812.85</v>
      </c>
      <c r="K159" s="433">
        <v>0</v>
      </c>
      <c r="L159" s="433">
        <v>0</v>
      </c>
      <c r="M159" s="433">
        <f t="shared" si="5"/>
        <v>34504.89</v>
      </c>
      <c r="P159" s="440"/>
      <c r="Q159" s="438"/>
      <c r="R159" s="438"/>
      <c r="S159" s="438"/>
      <c r="T159" s="438"/>
      <c r="U159" s="438"/>
      <c r="V159" s="438"/>
      <c r="W159" s="438"/>
      <c r="X159" s="438"/>
      <c r="Y159" s="438"/>
      <c r="Z159" s="438"/>
      <c r="AA159" s="438"/>
      <c r="AB159" s="438"/>
      <c r="AC159" s="438"/>
      <c r="AD159" s="438"/>
      <c r="AE159" s="438"/>
      <c r="AF159" s="438"/>
      <c r="AG159" s="438"/>
      <c r="AH159" s="438"/>
      <c r="AI159" s="438"/>
      <c r="AJ159" s="438"/>
      <c r="AK159" s="438"/>
      <c r="AL159" s="438"/>
      <c r="AM159" s="438"/>
      <c r="AN159" s="438"/>
      <c r="AO159" s="438"/>
      <c r="AP159" s="438"/>
      <c r="AQ159" s="438"/>
      <c r="AR159" s="438"/>
      <c r="AS159" s="438"/>
      <c r="AT159" s="438"/>
      <c r="AU159" s="438"/>
      <c r="AV159" s="438"/>
      <c r="AW159" s="438"/>
    </row>
    <row r="160" spans="1:49" ht="12.75" outlineLevel="1">
      <c r="A160" s="388" t="s">
        <v>77</v>
      </c>
      <c r="C160" s="445"/>
      <c r="D160" s="445"/>
      <c r="E160" s="419" t="s">
        <v>78</v>
      </c>
      <c r="F160" s="446" t="str">
        <f t="shared" si="4"/>
        <v>REMINGTON SCHP</v>
      </c>
      <c r="G160" s="427">
        <v>45205.66</v>
      </c>
      <c r="H160" s="433">
        <v>0</v>
      </c>
      <c r="I160" s="433">
        <v>-1181.47</v>
      </c>
      <c r="J160" s="433">
        <v>467.26</v>
      </c>
      <c r="K160" s="433">
        <v>0</v>
      </c>
      <c r="L160" s="433">
        <v>0</v>
      </c>
      <c r="M160" s="433">
        <f t="shared" si="5"/>
        <v>44491.450000000004</v>
      </c>
      <c r="P160" s="440"/>
      <c r="Q160" s="438"/>
      <c r="R160" s="438"/>
      <c r="S160" s="438"/>
      <c r="T160" s="438"/>
      <c r="U160" s="438"/>
      <c r="V160" s="438"/>
      <c r="W160" s="438"/>
      <c r="X160" s="438"/>
      <c r="Y160" s="438"/>
      <c r="Z160" s="438"/>
      <c r="AA160" s="438"/>
      <c r="AB160" s="438"/>
      <c r="AC160" s="438"/>
      <c r="AD160" s="438"/>
      <c r="AE160" s="438"/>
      <c r="AF160" s="438"/>
      <c r="AG160" s="438"/>
      <c r="AH160" s="438"/>
      <c r="AI160" s="438"/>
      <c r="AJ160" s="438"/>
      <c r="AK160" s="438"/>
      <c r="AL160" s="438"/>
      <c r="AM160" s="438"/>
      <c r="AN160" s="438"/>
      <c r="AO160" s="438"/>
      <c r="AP160" s="438"/>
      <c r="AQ160" s="438"/>
      <c r="AR160" s="438"/>
      <c r="AS160" s="438"/>
      <c r="AT160" s="438"/>
      <c r="AU160" s="438"/>
      <c r="AV160" s="438"/>
      <c r="AW160" s="438"/>
    </row>
    <row r="161" spans="1:49" ht="12.75" outlineLevel="1">
      <c r="A161" s="388" t="s">
        <v>79</v>
      </c>
      <c r="C161" s="445"/>
      <c r="D161" s="445"/>
      <c r="E161" s="419" t="s">
        <v>80</v>
      </c>
      <c r="F161" s="446" t="str">
        <f t="shared" si="4"/>
        <v>RIGGS ENDOWED SCHP</v>
      </c>
      <c r="G161" s="427">
        <v>10310.41</v>
      </c>
      <c r="H161" s="433">
        <v>0</v>
      </c>
      <c r="I161" s="433">
        <v>-269.47</v>
      </c>
      <c r="J161" s="433">
        <v>106.57</v>
      </c>
      <c r="K161" s="433">
        <v>0</v>
      </c>
      <c r="L161" s="433">
        <v>0</v>
      </c>
      <c r="M161" s="433">
        <f t="shared" si="5"/>
        <v>10147.51</v>
      </c>
      <c r="P161" s="440"/>
      <c r="Q161" s="438"/>
      <c r="R161" s="438"/>
      <c r="S161" s="438"/>
      <c r="T161" s="438"/>
      <c r="U161" s="438"/>
      <c r="V161" s="438"/>
      <c r="W161" s="438"/>
      <c r="X161" s="438"/>
      <c r="Y161" s="438"/>
      <c r="Z161" s="438"/>
      <c r="AA161" s="438"/>
      <c r="AB161" s="438"/>
      <c r="AC161" s="438"/>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row>
    <row r="162" spans="1:49" ht="12.75" outlineLevel="1">
      <c r="A162" s="388" t="s">
        <v>81</v>
      </c>
      <c r="C162" s="445"/>
      <c r="D162" s="445"/>
      <c r="E162" s="419" t="s">
        <v>82</v>
      </c>
      <c r="F162" s="446" t="str">
        <f t="shared" si="4"/>
        <v>ROBERTS CIVIL ENG</v>
      </c>
      <c r="G162" s="427">
        <v>53158.65</v>
      </c>
      <c r="H162" s="433">
        <v>100</v>
      </c>
      <c r="I162" s="433">
        <v>1094.85</v>
      </c>
      <c r="J162" s="433">
        <v>3013.89</v>
      </c>
      <c r="K162" s="433">
        <v>0</v>
      </c>
      <c r="L162" s="433">
        <v>0</v>
      </c>
      <c r="M162" s="433">
        <f t="shared" si="5"/>
        <v>57367.39</v>
      </c>
      <c r="P162" s="440"/>
      <c r="Q162" s="438"/>
      <c r="R162" s="438"/>
      <c r="S162" s="438"/>
      <c r="T162" s="438"/>
      <c r="U162" s="438"/>
      <c r="V162" s="438"/>
      <c r="W162" s="438"/>
      <c r="X162" s="438"/>
      <c r="Y162" s="438"/>
      <c r="Z162" s="438"/>
      <c r="AA162" s="438"/>
      <c r="AB162" s="438"/>
      <c r="AC162" s="438"/>
      <c r="AD162" s="438"/>
      <c r="AE162" s="438"/>
      <c r="AF162" s="438"/>
      <c r="AG162" s="438"/>
      <c r="AH162" s="438"/>
      <c r="AI162" s="438"/>
      <c r="AJ162" s="438"/>
      <c r="AK162" s="438"/>
      <c r="AL162" s="438"/>
      <c r="AM162" s="438"/>
      <c r="AN162" s="438"/>
      <c r="AO162" s="438"/>
      <c r="AP162" s="438"/>
      <c r="AQ162" s="438"/>
      <c r="AR162" s="438"/>
      <c r="AS162" s="438"/>
      <c r="AT162" s="438"/>
      <c r="AU162" s="438"/>
      <c r="AV162" s="438"/>
      <c r="AW162" s="438"/>
    </row>
    <row r="163" spans="1:49" ht="12.75" outlineLevel="1">
      <c r="A163" s="388" t="s">
        <v>83</v>
      </c>
      <c r="C163" s="445"/>
      <c r="D163" s="445"/>
      <c r="E163" s="419" t="s">
        <v>84</v>
      </c>
      <c r="F163" s="446" t="str">
        <f t="shared" si="4"/>
        <v>ROTHBAND MEMORIAL</v>
      </c>
      <c r="G163" s="427">
        <v>88479.55</v>
      </c>
      <c r="H163" s="433">
        <v>500</v>
      </c>
      <c r="I163" s="433">
        <v>-2171.9</v>
      </c>
      <c r="J163" s="433">
        <v>941.98</v>
      </c>
      <c r="K163" s="433">
        <v>0</v>
      </c>
      <c r="L163" s="433">
        <v>0</v>
      </c>
      <c r="M163" s="433">
        <f t="shared" si="5"/>
        <v>87749.63</v>
      </c>
      <c r="P163" s="440"/>
      <c r="Q163" s="438"/>
      <c r="R163" s="438"/>
      <c r="S163" s="438"/>
      <c r="T163" s="438"/>
      <c r="U163" s="438"/>
      <c r="V163" s="438"/>
      <c r="W163" s="438"/>
      <c r="X163" s="438"/>
      <c r="Y163" s="438"/>
      <c r="Z163" s="438"/>
      <c r="AA163" s="438"/>
      <c r="AB163" s="438"/>
      <c r="AC163" s="438"/>
      <c r="AD163" s="438"/>
      <c r="AE163" s="438"/>
      <c r="AF163" s="438"/>
      <c r="AG163" s="438"/>
      <c r="AH163" s="438"/>
      <c r="AI163" s="438"/>
      <c r="AJ163" s="438"/>
      <c r="AK163" s="438"/>
      <c r="AL163" s="438"/>
      <c r="AM163" s="438"/>
      <c r="AN163" s="438"/>
      <c r="AO163" s="438"/>
      <c r="AP163" s="438"/>
      <c r="AQ163" s="438"/>
      <c r="AR163" s="438"/>
      <c r="AS163" s="438"/>
      <c r="AT163" s="438"/>
      <c r="AU163" s="438"/>
      <c r="AV163" s="438"/>
      <c r="AW163" s="438"/>
    </row>
    <row r="164" spans="1:49" ht="12.75" outlineLevel="1">
      <c r="A164" s="388" t="s">
        <v>85</v>
      </c>
      <c r="C164" s="445"/>
      <c r="D164" s="445"/>
      <c r="E164" s="419" t="s">
        <v>86</v>
      </c>
      <c r="F164" s="446" t="str">
        <f t="shared" si="4"/>
        <v>BR SARCHET SCHP FUND</v>
      </c>
      <c r="G164" s="427">
        <v>43292.54</v>
      </c>
      <c r="H164" s="433">
        <v>450</v>
      </c>
      <c r="I164" s="433">
        <v>-1114.09</v>
      </c>
      <c r="J164" s="433">
        <v>468.19</v>
      </c>
      <c r="K164" s="433">
        <v>0</v>
      </c>
      <c r="L164" s="433">
        <v>0</v>
      </c>
      <c r="M164" s="433">
        <f t="shared" si="5"/>
        <v>43096.64000000001</v>
      </c>
      <c r="P164" s="440"/>
      <c r="Q164" s="438"/>
      <c r="R164" s="438"/>
      <c r="S164" s="438"/>
      <c r="T164" s="438"/>
      <c r="U164" s="438"/>
      <c r="V164" s="438"/>
      <c r="W164" s="438"/>
      <c r="X164" s="438"/>
      <c r="Y164" s="438"/>
      <c r="Z164" s="438"/>
      <c r="AA164" s="438"/>
      <c r="AB164" s="438"/>
      <c r="AC164" s="438"/>
      <c r="AD164" s="438"/>
      <c r="AE164" s="438"/>
      <c r="AF164" s="438"/>
      <c r="AG164" s="438"/>
      <c r="AH164" s="438"/>
      <c r="AI164" s="438"/>
      <c r="AJ164" s="438"/>
      <c r="AK164" s="438"/>
      <c r="AL164" s="438"/>
      <c r="AM164" s="438"/>
      <c r="AN164" s="438"/>
      <c r="AO164" s="438"/>
      <c r="AP164" s="438"/>
      <c r="AQ164" s="438"/>
      <c r="AR164" s="438"/>
      <c r="AS164" s="438"/>
      <c r="AT164" s="438"/>
      <c r="AU164" s="438"/>
      <c r="AV164" s="438"/>
      <c r="AW164" s="438"/>
    </row>
    <row r="165" spans="1:49" ht="12.75" outlineLevel="1">
      <c r="A165" s="388" t="s">
        <v>87</v>
      </c>
      <c r="C165" s="445"/>
      <c r="D165" s="445"/>
      <c r="E165" s="419" t="s">
        <v>88</v>
      </c>
      <c r="F165" s="446" t="str">
        <f t="shared" si="4"/>
        <v>SAUER SCHOLARSHIP</v>
      </c>
      <c r="G165" s="427">
        <v>30652.64</v>
      </c>
      <c r="H165" s="433">
        <v>0</v>
      </c>
      <c r="I165" s="433">
        <v>-801.12</v>
      </c>
      <c r="J165" s="433">
        <v>316.84</v>
      </c>
      <c r="K165" s="433">
        <v>0</v>
      </c>
      <c r="L165" s="433">
        <v>0</v>
      </c>
      <c r="M165" s="433">
        <f t="shared" si="5"/>
        <v>30168.36</v>
      </c>
      <c r="P165" s="440"/>
      <c r="Q165" s="438"/>
      <c r="R165" s="438"/>
      <c r="S165" s="438"/>
      <c r="T165" s="438"/>
      <c r="U165" s="438"/>
      <c r="V165" s="438"/>
      <c r="W165" s="438"/>
      <c r="X165" s="438"/>
      <c r="Y165" s="438"/>
      <c r="Z165" s="438"/>
      <c r="AA165" s="438"/>
      <c r="AB165" s="438"/>
      <c r="AC165" s="438"/>
      <c r="AD165" s="438"/>
      <c r="AE165" s="438"/>
      <c r="AF165" s="438"/>
      <c r="AG165" s="438"/>
      <c r="AH165" s="438"/>
      <c r="AI165" s="438"/>
      <c r="AJ165" s="438"/>
      <c r="AK165" s="438"/>
      <c r="AL165" s="438"/>
      <c r="AM165" s="438"/>
      <c r="AN165" s="438"/>
      <c r="AO165" s="438"/>
      <c r="AP165" s="438"/>
      <c r="AQ165" s="438"/>
      <c r="AR165" s="438"/>
      <c r="AS165" s="438"/>
      <c r="AT165" s="438"/>
      <c r="AU165" s="438"/>
      <c r="AV165" s="438"/>
      <c r="AW165" s="438"/>
    </row>
    <row r="166" spans="1:49" ht="12.75" outlineLevel="1">
      <c r="A166" s="388" t="s">
        <v>89</v>
      </c>
      <c r="C166" s="445"/>
      <c r="D166" s="445"/>
      <c r="E166" s="419" t="s">
        <v>90</v>
      </c>
      <c r="F166" s="446" t="str">
        <f t="shared" si="4"/>
        <v>SCHAFER ENDOW SCHP</v>
      </c>
      <c r="G166" s="427">
        <v>105304.3</v>
      </c>
      <c r="H166" s="433">
        <v>0</v>
      </c>
      <c r="I166" s="433">
        <v>-2752.19</v>
      </c>
      <c r="J166" s="433">
        <v>1088.46</v>
      </c>
      <c r="K166" s="433">
        <v>0</v>
      </c>
      <c r="L166" s="433">
        <v>0</v>
      </c>
      <c r="M166" s="433">
        <f t="shared" si="5"/>
        <v>103640.57</v>
      </c>
      <c r="P166" s="440"/>
      <c r="Q166" s="438"/>
      <c r="R166" s="438"/>
      <c r="S166" s="438"/>
      <c r="T166" s="438"/>
      <c r="U166" s="438"/>
      <c r="V166" s="438"/>
      <c r="W166" s="438"/>
      <c r="X166" s="438"/>
      <c r="Y166" s="438"/>
      <c r="Z166" s="438"/>
      <c r="AA166" s="438"/>
      <c r="AB166" s="438"/>
      <c r="AC166" s="438"/>
      <c r="AD166" s="438"/>
      <c r="AE166" s="438"/>
      <c r="AF166" s="438"/>
      <c r="AG166" s="438"/>
      <c r="AH166" s="438"/>
      <c r="AI166" s="438"/>
      <c r="AJ166" s="438"/>
      <c r="AK166" s="438"/>
      <c r="AL166" s="438"/>
      <c r="AM166" s="438"/>
      <c r="AN166" s="438"/>
      <c r="AO166" s="438"/>
      <c r="AP166" s="438"/>
      <c r="AQ166" s="438"/>
      <c r="AR166" s="438"/>
      <c r="AS166" s="438"/>
      <c r="AT166" s="438"/>
      <c r="AU166" s="438"/>
      <c r="AV166" s="438"/>
      <c r="AW166" s="438"/>
    </row>
    <row r="167" spans="1:49" ht="12.75" outlineLevel="1">
      <c r="A167" s="388" t="s">
        <v>91</v>
      </c>
      <c r="C167" s="445"/>
      <c r="D167" s="445"/>
      <c r="E167" s="419" t="s">
        <v>92</v>
      </c>
      <c r="F167" s="446" t="str">
        <f t="shared" si="4"/>
        <v>LAIRD SCHEARER FUND</v>
      </c>
      <c r="G167" s="427">
        <v>27141.66</v>
      </c>
      <c r="H167" s="433">
        <v>0</v>
      </c>
      <c r="I167" s="433">
        <v>-709.37</v>
      </c>
      <c r="J167" s="433">
        <v>280.54</v>
      </c>
      <c r="K167" s="433">
        <v>0</v>
      </c>
      <c r="L167" s="433">
        <v>0</v>
      </c>
      <c r="M167" s="433">
        <f t="shared" si="5"/>
        <v>26712.83</v>
      </c>
      <c r="P167" s="440"/>
      <c r="Q167" s="438"/>
      <c r="R167" s="438"/>
      <c r="S167" s="438"/>
      <c r="T167" s="438"/>
      <c r="U167" s="438"/>
      <c r="V167" s="438"/>
      <c r="W167" s="438"/>
      <c r="X167" s="438"/>
      <c r="Y167" s="438"/>
      <c r="Z167" s="438"/>
      <c r="AA167" s="438"/>
      <c r="AB167" s="438"/>
      <c r="AC167" s="438"/>
      <c r="AD167" s="438"/>
      <c r="AE167" s="438"/>
      <c r="AF167" s="438"/>
      <c r="AG167" s="438"/>
      <c r="AH167" s="438"/>
      <c r="AI167" s="438"/>
      <c r="AJ167" s="438"/>
      <c r="AK167" s="438"/>
      <c r="AL167" s="438"/>
      <c r="AM167" s="438"/>
      <c r="AN167" s="438"/>
      <c r="AO167" s="438"/>
      <c r="AP167" s="438"/>
      <c r="AQ167" s="438"/>
      <c r="AR167" s="438"/>
      <c r="AS167" s="438"/>
      <c r="AT167" s="438"/>
      <c r="AU167" s="438"/>
      <c r="AV167" s="438"/>
      <c r="AW167" s="438"/>
    </row>
    <row r="168" spans="1:49" ht="12.75" outlineLevel="1">
      <c r="A168" s="388" t="s">
        <v>93</v>
      </c>
      <c r="C168" s="445"/>
      <c r="D168" s="445"/>
      <c r="E168" s="419" t="s">
        <v>94</v>
      </c>
      <c r="F168" s="446" t="str">
        <f t="shared" si="4"/>
        <v>SCHOENTHALER SCHOLAR</v>
      </c>
      <c r="G168" s="427">
        <v>45485.29</v>
      </c>
      <c r="H168" s="433">
        <v>20994.22</v>
      </c>
      <c r="I168" s="433">
        <v>-799.06</v>
      </c>
      <c r="J168" s="433">
        <v>1351.14</v>
      </c>
      <c r="K168" s="433">
        <v>0</v>
      </c>
      <c r="L168" s="433">
        <v>0</v>
      </c>
      <c r="M168" s="433">
        <f t="shared" si="5"/>
        <v>67031.59000000001</v>
      </c>
      <c r="P168" s="440"/>
      <c r="Q168" s="438"/>
      <c r="R168" s="438"/>
      <c r="S168" s="438"/>
      <c r="T168" s="438"/>
      <c r="U168" s="438"/>
      <c r="V168" s="438"/>
      <c r="W168" s="438"/>
      <c r="X168" s="438"/>
      <c r="Y168" s="438"/>
      <c r="Z168" s="438"/>
      <c r="AA168" s="438"/>
      <c r="AB168" s="438"/>
      <c r="AC168" s="438"/>
      <c r="AD168" s="438"/>
      <c r="AE168" s="438"/>
      <c r="AF168" s="438"/>
      <c r="AG168" s="438"/>
      <c r="AH168" s="438"/>
      <c r="AI168" s="438"/>
      <c r="AJ168" s="438"/>
      <c r="AK168" s="438"/>
      <c r="AL168" s="438"/>
      <c r="AM168" s="438"/>
      <c r="AN168" s="438"/>
      <c r="AO168" s="438"/>
      <c r="AP168" s="438"/>
      <c r="AQ168" s="438"/>
      <c r="AR168" s="438"/>
      <c r="AS168" s="438"/>
      <c r="AT168" s="438"/>
      <c r="AU168" s="438"/>
      <c r="AV168" s="438"/>
      <c r="AW168" s="438"/>
    </row>
    <row r="169" spans="1:49" ht="12.75" outlineLevel="1">
      <c r="A169" s="388" t="s">
        <v>95</v>
      </c>
      <c r="C169" s="445"/>
      <c r="D169" s="445"/>
      <c r="E169" s="419" t="s">
        <v>96</v>
      </c>
      <c r="F169" s="446" t="str">
        <f t="shared" si="4"/>
        <v>SENNE CIVIL ENG</v>
      </c>
      <c r="G169" s="427">
        <v>58836.8</v>
      </c>
      <c r="H169" s="433">
        <v>0</v>
      </c>
      <c r="I169" s="433">
        <v>1198.86</v>
      </c>
      <c r="J169" s="433">
        <v>3301.4</v>
      </c>
      <c r="K169" s="433">
        <v>0</v>
      </c>
      <c r="L169" s="433">
        <v>0</v>
      </c>
      <c r="M169" s="433">
        <f t="shared" si="5"/>
        <v>63337.060000000005</v>
      </c>
      <c r="P169" s="440"/>
      <c r="Q169" s="438"/>
      <c r="R169" s="438"/>
      <c r="S169" s="438"/>
      <c r="T169" s="438"/>
      <c r="U169" s="438"/>
      <c r="V169" s="438"/>
      <c r="W169" s="438"/>
      <c r="X169" s="438"/>
      <c r="Y169" s="438"/>
      <c r="Z169" s="438"/>
      <c r="AA169" s="438"/>
      <c r="AB169" s="438"/>
      <c r="AC169" s="438"/>
      <c r="AD169" s="438"/>
      <c r="AE169" s="438"/>
      <c r="AF169" s="438"/>
      <c r="AG169" s="438"/>
      <c r="AH169" s="438"/>
      <c r="AI169" s="438"/>
      <c r="AJ169" s="438"/>
      <c r="AK169" s="438"/>
      <c r="AL169" s="438"/>
      <c r="AM169" s="438"/>
      <c r="AN169" s="438"/>
      <c r="AO169" s="438"/>
      <c r="AP169" s="438"/>
      <c r="AQ169" s="438"/>
      <c r="AR169" s="438"/>
      <c r="AS169" s="438"/>
      <c r="AT169" s="438"/>
      <c r="AU169" s="438"/>
      <c r="AV169" s="438"/>
      <c r="AW169" s="438"/>
    </row>
    <row r="170" spans="1:49" ht="12.75" outlineLevel="1">
      <c r="A170" s="388" t="s">
        <v>97</v>
      </c>
      <c r="C170" s="445"/>
      <c r="D170" s="445"/>
      <c r="E170" s="419" t="s">
        <v>98</v>
      </c>
      <c r="F170" s="446" t="str">
        <f t="shared" si="4"/>
        <v>L T SICKA SCHOLARSHP</v>
      </c>
      <c r="G170" s="427">
        <v>623233.92</v>
      </c>
      <c r="H170" s="433">
        <v>0</v>
      </c>
      <c r="I170" s="433">
        <v>-16288.6</v>
      </c>
      <c r="J170" s="433">
        <v>6441.94</v>
      </c>
      <c r="K170" s="433">
        <v>0</v>
      </c>
      <c r="L170" s="433">
        <v>0</v>
      </c>
      <c r="M170" s="433">
        <f t="shared" si="5"/>
        <v>613387.26</v>
      </c>
      <c r="P170" s="440"/>
      <c r="Q170" s="438"/>
      <c r="R170" s="438"/>
      <c r="S170" s="438"/>
      <c r="T170" s="438"/>
      <c r="U170" s="438"/>
      <c r="V170" s="438"/>
      <c r="W170" s="438"/>
      <c r="X170" s="438"/>
      <c r="Y170" s="438"/>
      <c r="Z170" s="438"/>
      <c r="AA170" s="438"/>
      <c r="AB170" s="438"/>
      <c r="AC170" s="438"/>
      <c r="AD170" s="438"/>
      <c r="AE170" s="438"/>
      <c r="AF170" s="438"/>
      <c r="AG170" s="438"/>
      <c r="AH170" s="438"/>
      <c r="AI170" s="438"/>
      <c r="AJ170" s="438"/>
      <c r="AK170" s="438"/>
      <c r="AL170" s="438"/>
      <c r="AM170" s="438"/>
      <c r="AN170" s="438"/>
      <c r="AO170" s="438"/>
      <c r="AP170" s="438"/>
      <c r="AQ170" s="438"/>
      <c r="AR170" s="438"/>
      <c r="AS170" s="438"/>
      <c r="AT170" s="438"/>
      <c r="AU170" s="438"/>
      <c r="AV170" s="438"/>
      <c r="AW170" s="438"/>
    </row>
    <row r="171" spans="1:49" ht="12.75" outlineLevel="1">
      <c r="A171" s="388" t="s">
        <v>99</v>
      </c>
      <c r="C171" s="445"/>
      <c r="D171" s="445"/>
      <c r="E171" s="419" t="s">
        <v>100</v>
      </c>
      <c r="F171" s="446" t="str">
        <f t="shared" si="4"/>
        <v>SOWERS ENDOWED SCHP</v>
      </c>
      <c r="G171" s="427">
        <v>13609.77</v>
      </c>
      <c r="H171" s="433">
        <v>0</v>
      </c>
      <c r="I171" s="433">
        <v>-342.64</v>
      </c>
      <c r="J171" s="433">
        <v>162.54</v>
      </c>
      <c r="K171" s="433">
        <v>-394.12</v>
      </c>
      <c r="L171" s="433">
        <v>0</v>
      </c>
      <c r="M171" s="433">
        <f t="shared" si="5"/>
        <v>13823.790000000003</v>
      </c>
      <c r="P171" s="440"/>
      <c r="Q171" s="438"/>
      <c r="R171" s="438"/>
      <c r="S171" s="438"/>
      <c r="T171" s="438"/>
      <c r="U171" s="438"/>
      <c r="V171" s="438"/>
      <c r="W171" s="438"/>
      <c r="X171" s="438"/>
      <c r="Y171" s="438"/>
      <c r="Z171" s="438"/>
      <c r="AA171" s="438"/>
      <c r="AB171" s="438"/>
      <c r="AC171" s="438"/>
      <c r="AD171" s="438"/>
      <c r="AE171" s="438"/>
      <c r="AF171" s="438"/>
      <c r="AG171" s="438"/>
      <c r="AH171" s="438"/>
      <c r="AI171" s="438"/>
      <c r="AJ171" s="438"/>
      <c r="AK171" s="438"/>
      <c r="AL171" s="438"/>
      <c r="AM171" s="438"/>
      <c r="AN171" s="438"/>
      <c r="AO171" s="438"/>
      <c r="AP171" s="438"/>
      <c r="AQ171" s="438"/>
      <c r="AR171" s="438"/>
      <c r="AS171" s="438"/>
      <c r="AT171" s="438"/>
      <c r="AU171" s="438"/>
      <c r="AV171" s="438"/>
      <c r="AW171" s="438"/>
    </row>
    <row r="172" spans="1:49" ht="12.75" outlineLevel="1">
      <c r="A172" s="388" t="s">
        <v>101</v>
      </c>
      <c r="C172" s="445"/>
      <c r="D172" s="445"/>
      <c r="E172" s="419" t="s">
        <v>102</v>
      </c>
      <c r="F172" s="446" t="str">
        <f t="shared" si="4"/>
        <v>SMITH ENDOWED SCHP</v>
      </c>
      <c r="G172" s="427">
        <v>28399.48</v>
      </c>
      <c r="H172" s="433">
        <v>0</v>
      </c>
      <c r="I172" s="433">
        <v>-740.94</v>
      </c>
      <c r="J172" s="433">
        <v>293.56</v>
      </c>
      <c r="K172" s="433">
        <v>0</v>
      </c>
      <c r="L172" s="433">
        <v>0</v>
      </c>
      <c r="M172" s="433">
        <f t="shared" si="5"/>
        <v>27952.100000000002</v>
      </c>
      <c r="P172" s="440"/>
      <c r="Q172" s="438"/>
      <c r="R172" s="438"/>
      <c r="S172" s="438"/>
      <c r="T172" s="438"/>
      <c r="U172" s="438"/>
      <c r="V172" s="438"/>
      <c r="W172" s="438"/>
      <c r="X172" s="438"/>
      <c r="Y172" s="438"/>
      <c r="Z172" s="438"/>
      <c r="AA172" s="438"/>
      <c r="AB172" s="438"/>
      <c r="AC172" s="438"/>
      <c r="AD172" s="438"/>
      <c r="AE172" s="438"/>
      <c r="AF172" s="438"/>
      <c r="AG172" s="438"/>
      <c r="AH172" s="438"/>
      <c r="AI172" s="438"/>
      <c r="AJ172" s="438"/>
      <c r="AK172" s="438"/>
      <c r="AL172" s="438"/>
      <c r="AM172" s="438"/>
      <c r="AN172" s="438"/>
      <c r="AO172" s="438"/>
      <c r="AP172" s="438"/>
      <c r="AQ172" s="438"/>
      <c r="AR172" s="438"/>
      <c r="AS172" s="438"/>
      <c r="AT172" s="438"/>
      <c r="AU172" s="438"/>
      <c r="AV172" s="438"/>
      <c r="AW172" s="438"/>
    </row>
    <row r="173" spans="1:49" ht="12.75" outlineLevel="1">
      <c r="A173" s="388" t="s">
        <v>103</v>
      </c>
      <c r="C173" s="445"/>
      <c r="D173" s="445"/>
      <c r="E173" s="419" t="s">
        <v>104</v>
      </c>
      <c r="F173" s="446" t="str">
        <f t="shared" si="4"/>
        <v>SNELSON SCHOLARSHIP</v>
      </c>
      <c r="G173" s="427">
        <v>24933.42</v>
      </c>
      <c r="H173" s="433">
        <v>0</v>
      </c>
      <c r="I173" s="433">
        <v>-651.66</v>
      </c>
      <c r="J173" s="433">
        <v>257.7</v>
      </c>
      <c r="K173" s="433">
        <v>0</v>
      </c>
      <c r="L173" s="433">
        <v>0</v>
      </c>
      <c r="M173" s="433">
        <f t="shared" si="5"/>
        <v>24539.46</v>
      </c>
      <c r="P173" s="440"/>
      <c r="Q173" s="438"/>
      <c r="R173" s="438"/>
      <c r="S173" s="438"/>
      <c r="T173" s="438"/>
      <c r="U173" s="438"/>
      <c r="V173" s="438"/>
      <c r="W173" s="438"/>
      <c r="X173" s="438"/>
      <c r="Y173" s="438"/>
      <c r="Z173" s="438"/>
      <c r="AA173" s="438"/>
      <c r="AB173" s="438"/>
      <c r="AC173" s="438"/>
      <c r="AD173" s="438"/>
      <c r="AE173" s="438"/>
      <c r="AF173" s="438"/>
      <c r="AG173" s="438"/>
      <c r="AH173" s="438"/>
      <c r="AI173" s="438"/>
      <c r="AJ173" s="438"/>
      <c r="AK173" s="438"/>
      <c r="AL173" s="438"/>
      <c r="AM173" s="438"/>
      <c r="AN173" s="438"/>
      <c r="AO173" s="438"/>
      <c r="AP173" s="438"/>
      <c r="AQ173" s="438"/>
      <c r="AR173" s="438"/>
      <c r="AS173" s="438"/>
      <c r="AT173" s="438"/>
      <c r="AU173" s="438"/>
      <c r="AV173" s="438"/>
      <c r="AW173" s="438"/>
    </row>
    <row r="174" spans="1:49" ht="12.75" outlineLevel="1">
      <c r="A174" s="388" t="s">
        <v>105</v>
      </c>
      <c r="C174" s="445"/>
      <c r="D174" s="445"/>
      <c r="E174" s="419" t="s">
        <v>106</v>
      </c>
      <c r="F174" s="446" t="str">
        <f t="shared" si="4"/>
        <v>SOULT MEM SCHP</v>
      </c>
      <c r="G174" s="427">
        <v>22240.04</v>
      </c>
      <c r="H174" s="433">
        <v>0</v>
      </c>
      <c r="I174" s="433">
        <v>-581.25</v>
      </c>
      <c r="J174" s="433">
        <v>229.88</v>
      </c>
      <c r="K174" s="433">
        <v>0</v>
      </c>
      <c r="L174" s="433">
        <v>0</v>
      </c>
      <c r="M174" s="433">
        <f t="shared" si="5"/>
        <v>21888.670000000002</v>
      </c>
      <c r="P174" s="440"/>
      <c r="Q174" s="438"/>
      <c r="R174" s="438"/>
      <c r="S174" s="438"/>
      <c r="T174" s="438"/>
      <c r="U174" s="438"/>
      <c r="V174" s="438"/>
      <c r="W174" s="438"/>
      <c r="X174" s="438"/>
      <c r="Y174" s="438"/>
      <c r="Z174" s="438"/>
      <c r="AA174" s="438"/>
      <c r="AB174" s="438"/>
      <c r="AC174" s="438"/>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row>
    <row r="175" spans="1:49" ht="12.75" outlineLevel="1">
      <c r="A175" s="388" t="s">
        <v>107</v>
      </c>
      <c r="C175" s="445"/>
      <c r="D175" s="445"/>
      <c r="E175" s="419" t="s">
        <v>108</v>
      </c>
      <c r="F175" s="446" t="str">
        <f t="shared" si="4"/>
        <v>SPOKES END SCHP</v>
      </c>
      <c r="G175" s="427">
        <v>34011.3</v>
      </c>
      <c r="H175" s="433">
        <v>0</v>
      </c>
      <c r="I175" s="433">
        <v>-888.91</v>
      </c>
      <c r="J175" s="433">
        <v>351.54</v>
      </c>
      <c r="K175" s="433">
        <v>0</v>
      </c>
      <c r="L175" s="433">
        <v>0</v>
      </c>
      <c r="M175" s="433">
        <f t="shared" si="5"/>
        <v>33473.93</v>
      </c>
      <c r="P175" s="440"/>
      <c r="Q175" s="438"/>
      <c r="R175" s="438"/>
      <c r="S175" s="438"/>
      <c r="T175" s="438"/>
      <c r="U175" s="438"/>
      <c r="V175" s="438"/>
      <c r="W175" s="438"/>
      <c r="X175" s="438"/>
      <c r="Y175" s="438"/>
      <c r="Z175" s="438"/>
      <c r="AA175" s="438"/>
      <c r="AB175" s="438"/>
      <c r="AC175" s="438"/>
      <c r="AD175" s="438"/>
      <c r="AE175" s="438"/>
      <c r="AF175" s="438"/>
      <c r="AG175" s="438"/>
      <c r="AH175" s="438"/>
      <c r="AI175" s="438"/>
      <c r="AJ175" s="438"/>
      <c r="AK175" s="438"/>
      <c r="AL175" s="438"/>
      <c r="AM175" s="438"/>
      <c r="AN175" s="438"/>
      <c r="AO175" s="438"/>
      <c r="AP175" s="438"/>
      <c r="AQ175" s="438"/>
      <c r="AR175" s="438"/>
      <c r="AS175" s="438"/>
      <c r="AT175" s="438"/>
      <c r="AU175" s="438"/>
      <c r="AV175" s="438"/>
      <c r="AW175" s="438"/>
    </row>
    <row r="176" spans="1:49" ht="12.75" outlineLevel="1">
      <c r="A176" s="388" t="s">
        <v>109</v>
      </c>
      <c r="C176" s="445"/>
      <c r="D176" s="445"/>
      <c r="E176" s="419" t="s">
        <v>110</v>
      </c>
      <c r="F176" s="446" t="str">
        <f t="shared" si="4"/>
        <v>STL COAL CLUB SCHP</v>
      </c>
      <c r="G176" s="427">
        <v>23132.66</v>
      </c>
      <c r="H176" s="433">
        <v>0</v>
      </c>
      <c r="I176" s="433">
        <v>-604.58</v>
      </c>
      <c r="J176" s="433">
        <v>239.11</v>
      </c>
      <c r="K176" s="433">
        <v>0</v>
      </c>
      <c r="L176" s="433">
        <v>0</v>
      </c>
      <c r="M176" s="433">
        <f t="shared" si="5"/>
        <v>22767.19</v>
      </c>
      <c r="P176" s="440"/>
      <c r="Q176" s="438"/>
      <c r="R176" s="438"/>
      <c r="S176" s="438"/>
      <c r="T176" s="438"/>
      <c r="U176" s="438"/>
      <c r="V176" s="438"/>
      <c r="W176" s="438"/>
      <c r="X176" s="438"/>
      <c r="Y176" s="438"/>
      <c r="Z176" s="438"/>
      <c r="AA176" s="438"/>
      <c r="AB176" s="438"/>
      <c r="AC176" s="438"/>
      <c r="AD176" s="438"/>
      <c r="AE176" s="438"/>
      <c r="AF176" s="438"/>
      <c r="AG176" s="438"/>
      <c r="AH176" s="438"/>
      <c r="AI176" s="438"/>
      <c r="AJ176" s="438"/>
      <c r="AK176" s="438"/>
      <c r="AL176" s="438"/>
      <c r="AM176" s="438"/>
      <c r="AN176" s="438"/>
      <c r="AO176" s="438"/>
      <c r="AP176" s="438"/>
      <c r="AQ176" s="438"/>
      <c r="AR176" s="438"/>
      <c r="AS176" s="438"/>
      <c r="AT176" s="438"/>
      <c r="AU176" s="438"/>
      <c r="AV176" s="438"/>
      <c r="AW176" s="438"/>
    </row>
    <row r="177" spans="1:49" ht="12.75" outlineLevel="1">
      <c r="A177" s="388" t="s">
        <v>111</v>
      </c>
      <c r="C177" s="445"/>
      <c r="D177" s="445"/>
      <c r="E177" s="419" t="s">
        <v>112</v>
      </c>
      <c r="F177" s="446" t="str">
        <f t="shared" si="4"/>
        <v>STEVENS ENDOW SCHP</v>
      </c>
      <c r="G177" s="427">
        <v>24266.71</v>
      </c>
      <c r="H177" s="433">
        <v>875</v>
      </c>
      <c r="I177" s="433">
        <v>-597.13</v>
      </c>
      <c r="J177" s="433">
        <v>289.77</v>
      </c>
      <c r="K177" s="433">
        <v>0</v>
      </c>
      <c r="L177" s="433">
        <v>0</v>
      </c>
      <c r="M177" s="433">
        <f t="shared" si="5"/>
        <v>24834.35</v>
      </c>
      <c r="P177" s="440"/>
      <c r="Q177" s="438"/>
      <c r="R177" s="438"/>
      <c r="S177" s="438"/>
      <c r="T177" s="438"/>
      <c r="U177" s="438"/>
      <c r="V177" s="438"/>
      <c r="W177" s="438"/>
      <c r="X177" s="438"/>
      <c r="Y177" s="438"/>
      <c r="Z177" s="438"/>
      <c r="AA177" s="438"/>
      <c r="AB177" s="438"/>
      <c r="AC177" s="438"/>
      <c r="AD177" s="438"/>
      <c r="AE177" s="438"/>
      <c r="AF177" s="438"/>
      <c r="AG177" s="438"/>
      <c r="AH177" s="438"/>
      <c r="AI177" s="438"/>
      <c r="AJ177" s="438"/>
      <c r="AK177" s="438"/>
      <c r="AL177" s="438"/>
      <c r="AM177" s="438"/>
      <c r="AN177" s="438"/>
      <c r="AO177" s="438"/>
      <c r="AP177" s="438"/>
      <c r="AQ177" s="438"/>
      <c r="AR177" s="438"/>
      <c r="AS177" s="438"/>
      <c r="AT177" s="438"/>
      <c r="AU177" s="438"/>
      <c r="AV177" s="438"/>
      <c r="AW177" s="438"/>
    </row>
    <row r="178" spans="1:49" ht="12.75" outlineLevel="1">
      <c r="A178" s="388" t="s">
        <v>113</v>
      </c>
      <c r="C178" s="445"/>
      <c r="D178" s="445"/>
      <c r="E178" s="419" t="s">
        <v>114</v>
      </c>
      <c r="F178" s="446" t="str">
        <f t="shared" si="4"/>
        <v>STEWART-FRAIZER SCHP</v>
      </c>
      <c r="G178" s="427">
        <v>54380.74</v>
      </c>
      <c r="H178" s="433">
        <v>0</v>
      </c>
      <c r="I178" s="433">
        <v>-1421.28</v>
      </c>
      <c r="J178" s="433">
        <v>562.1</v>
      </c>
      <c r="K178" s="433">
        <v>0</v>
      </c>
      <c r="L178" s="433">
        <v>0</v>
      </c>
      <c r="M178" s="433">
        <f t="shared" si="5"/>
        <v>53521.56</v>
      </c>
      <c r="P178" s="440"/>
      <c r="Q178" s="438"/>
      <c r="R178" s="438"/>
      <c r="S178" s="438"/>
      <c r="T178" s="438"/>
      <c r="U178" s="438"/>
      <c r="V178" s="438"/>
      <c r="W178" s="438"/>
      <c r="X178" s="438"/>
      <c r="Y178" s="438"/>
      <c r="Z178" s="438"/>
      <c r="AA178" s="438"/>
      <c r="AB178" s="438"/>
      <c r="AC178" s="438"/>
      <c r="AD178" s="438"/>
      <c r="AE178" s="438"/>
      <c r="AF178" s="438"/>
      <c r="AG178" s="438"/>
      <c r="AH178" s="438"/>
      <c r="AI178" s="438"/>
      <c r="AJ178" s="438"/>
      <c r="AK178" s="438"/>
      <c r="AL178" s="438"/>
      <c r="AM178" s="438"/>
      <c r="AN178" s="438"/>
      <c r="AO178" s="438"/>
      <c r="AP178" s="438"/>
      <c r="AQ178" s="438"/>
      <c r="AR178" s="438"/>
      <c r="AS178" s="438"/>
      <c r="AT178" s="438"/>
      <c r="AU178" s="438"/>
      <c r="AV178" s="438"/>
      <c r="AW178" s="438"/>
    </row>
    <row r="179" spans="1:49" ht="12.75" outlineLevel="1">
      <c r="A179" s="388" t="s">
        <v>115</v>
      </c>
      <c r="C179" s="445"/>
      <c r="D179" s="445"/>
      <c r="E179" s="419" t="s">
        <v>116</v>
      </c>
      <c r="F179" s="446" t="str">
        <f t="shared" si="4"/>
        <v>STOCKETT SCHOLARSHIP</v>
      </c>
      <c r="G179" s="427">
        <v>56180.97</v>
      </c>
      <c r="H179" s="433">
        <v>0</v>
      </c>
      <c r="I179" s="433">
        <v>-1468.33</v>
      </c>
      <c r="J179" s="433">
        <v>580.7</v>
      </c>
      <c r="K179" s="433">
        <v>0</v>
      </c>
      <c r="L179" s="433">
        <v>0</v>
      </c>
      <c r="M179" s="433">
        <f t="shared" si="5"/>
        <v>55293.34</v>
      </c>
      <c r="P179" s="440"/>
      <c r="Q179" s="438"/>
      <c r="R179" s="438"/>
      <c r="S179" s="438"/>
      <c r="T179" s="438"/>
      <c r="U179" s="438"/>
      <c r="V179" s="438"/>
      <c r="W179" s="438"/>
      <c r="X179" s="438"/>
      <c r="Y179" s="438"/>
      <c r="Z179" s="438"/>
      <c r="AA179" s="438"/>
      <c r="AB179" s="438"/>
      <c r="AC179" s="438"/>
      <c r="AD179" s="438"/>
      <c r="AE179" s="438"/>
      <c r="AF179" s="438"/>
      <c r="AG179" s="438"/>
      <c r="AH179" s="438"/>
      <c r="AI179" s="438"/>
      <c r="AJ179" s="438"/>
      <c r="AK179" s="438"/>
      <c r="AL179" s="438"/>
      <c r="AM179" s="438"/>
      <c r="AN179" s="438"/>
      <c r="AO179" s="438"/>
      <c r="AP179" s="438"/>
      <c r="AQ179" s="438"/>
      <c r="AR179" s="438"/>
      <c r="AS179" s="438"/>
      <c r="AT179" s="438"/>
      <c r="AU179" s="438"/>
      <c r="AV179" s="438"/>
      <c r="AW179" s="438"/>
    </row>
    <row r="180" spans="1:49" ht="12.75" outlineLevel="1">
      <c r="A180" s="388" t="s">
        <v>117</v>
      </c>
      <c r="C180" s="445"/>
      <c r="D180" s="445"/>
      <c r="E180" s="419" t="s">
        <v>118</v>
      </c>
      <c r="F180" s="446" t="str">
        <f t="shared" si="4"/>
        <v>STONE ENDOWED SCHP</v>
      </c>
      <c r="G180" s="427">
        <v>779862.66</v>
      </c>
      <c r="H180" s="433">
        <v>0</v>
      </c>
      <c r="I180" s="433">
        <v>-20073.4</v>
      </c>
      <c r="J180" s="433">
        <v>8177.46</v>
      </c>
      <c r="K180" s="433">
        <v>0</v>
      </c>
      <c r="L180" s="433">
        <v>8383.38</v>
      </c>
      <c r="M180" s="433">
        <f t="shared" si="5"/>
        <v>776350.1</v>
      </c>
      <c r="P180" s="440"/>
      <c r="Q180" s="438"/>
      <c r="R180" s="438"/>
      <c r="S180" s="438"/>
      <c r="T180" s="438"/>
      <c r="U180" s="438"/>
      <c r="V180" s="438"/>
      <c r="W180" s="438"/>
      <c r="X180" s="438"/>
      <c r="Y180" s="438"/>
      <c r="Z180" s="438"/>
      <c r="AA180" s="438"/>
      <c r="AB180" s="438"/>
      <c r="AC180" s="438"/>
      <c r="AD180" s="438"/>
      <c r="AE180" s="438"/>
      <c r="AF180" s="438"/>
      <c r="AG180" s="438"/>
      <c r="AH180" s="438"/>
      <c r="AI180" s="438"/>
      <c r="AJ180" s="438"/>
      <c r="AK180" s="438"/>
      <c r="AL180" s="438"/>
      <c r="AM180" s="438"/>
      <c r="AN180" s="438"/>
      <c r="AO180" s="438"/>
      <c r="AP180" s="438"/>
      <c r="AQ180" s="438"/>
      <c r="AR180" s="438"/>
      <c r="AS180" s="438"/>
      <c r="AT180" s="438"/>
      <c r="AU180" s="438"/>
      <c r="AV180" s="438"/>
      <c r="AW180" s="438"/>
    </row>
    <row r="181" spans="1:49" ht="12.75" outlineLevel="1">
      <c r="A181" s="388" t="s">
        <v>119</v>
      </c>
      <c r="C181" s="445"/>
      <c r="D181" s="445"/>
      <c r="E181" s="419" t="s">
        <v>120</v>
      </c>
      <c r="F181" s="446" t="str">
        <f t="shared" si="4"/>
        <v>B B STRANG MEMORIAL</v>
      </c>
      <c r="G181" s="427">
        <v>18466.72</v>
      </c>
      <c r="H181" s="433">
        <v>0</v>
      </c>
      <c r="I181" s="433">
        <v>-482.65</v>
      </c>
      <c r="J181" s="433">
        <v>190.87</v>
      </c>
      <c r="K181" s="433">
        <v>0</v>
      </c>
      <c r="L181" s="433">
        <v>0</v>
      </c>
      <c r="M181" s="433">
        <f t="shared" si="5"/>
        <v>18174.94</v>
      </c>
      <c r="P181" s="440"/>
      <c r="Q181" s="438"/>
      <c r="R181" s="438"/>
      <c r="S181" s="438"/>
      <c r="T181" s="438"/>
      <c r="U181" s="438"/>
      <c r="V181" s="438"/>
      <c r="W181" s="438"/>
      <c r="X181" s="438"/>
      <c r="Y181" s="438"/>
      <c r="Z181" s="438"/>
      <c r="AA181" s="438"/>
      <c r="AB181" s="438"/>
      <c r="AC181" s="438"/>
      <c r="AD181" s="438"/>
      <c r="AE181" s="438"/>
      <c r="AF181" s="438"/>
      <c r="AG181" s="438"/>
      <c r="AH181" s="438"/>
      <c r="AI181" s="438"/>
      <c r="AJ181" s="438"/>
      <c r="AK181" s="438"/>
      <c r="AL181" s="438"/>
      <c r="AM181" s="438"/>
      <c r="AN181" s="438"/>
      <c r="AO181" s="438"/>
      <c r="AP181" s="438"/>
      <c r="AQ181" s="438"/>
      <c r="AR181" s="438"/>
      <c r="AS181" s="438"/>
      <c r="AT181" s="438"/>
      <c r="AU181" s="438"/>
      <c r="AV181" s="438"/>
      <c r="AW181" s="438"/>
    </row>
    <row r="182" spans="1:49" ht="12.75" outlineLevel="1">
      <c r="A182" s="388" t="s">
        <v>121</v>
      </c>
      <c r="C182" s="445"/>
      <c r="D182" s="445"/>
      <c r="E182" s="419" t="s">
        <v>122</v>
      </c>
      <c r="F182" s="446" t="str">
        <f t="shared" si="4"/>
        <v>M R STRUNK SCH</v>
      </c>
      <c r="G182" s="427">
        <v>188518.09</v>
      </c>
      <c r="H182" s="433">
        <v>3775</v>
      </c>
      <c r="I182" s="433">
        <v>-4750.34</v>
      </c>
      <c r="J182" s="433">
        <v>2131.4</v>
      </c>
      <c r="K182" s="433">
        <v>0</v>
      </c>
      <c r="L182" s="433">
        <v>0</v>
      </c>
      <c r="M182" s="433">
        <f t="shared" si="5"/>
        <v>189674.15</v>
      </c>
      <c r="P182" s="440"/>
      <c r="Q182" s="438"/>
      <c r="R182" s="438"/>
      <c r="S182" s="438"/>
      <c r="T182" s="438"/>
      <c r="U182" s="438"/>
      <c r="V182" s="438"/>
      <c r="W182" s="438"/>
      <c r="X182" s="438"/>
      <c r="Y182" s="438"/>
      <c r="Z182" s="438"/>
      <c r="AA182" s="438"/>
      <c r="AB182" s="438"/>
      <c r="AC182" s="438"/>
      <c r="AD182" s="438"/>
      <c r="AE182" s="438"/>
      <c r="AF182" s="438"/>
      <c r="AG182" s="438"/>
      <c r="AH182" s="438"/>
      <c r="AI182" s="438"/>
      <c r="AJ182" s="438"/>
      <c r="AK182" s="438"/>
      <c r="AL182" s="438"/>
      <c r="AM182" s="438"/>
      <c r="AN182" s="438"/>
      <c r="AO182" s="438"/>
      <c r="AP182" s="438"/>
      <c r="AQ182" s="438"/>
      <c r="AR182" s="438"/>
      <c r="AS182" s="438"/>
      <c r="AT182" s="438"/>
      <c r="AU182" s="438"/>
      <c r="AV182" s="438"/>
      <c r="AW182" s="438"/>
    </row>
    <row r="183" spans="1:49" ht="12.75" outlineLevel="1">
      <c r="A183" s="388" t="s">
        <v>123</v>
      </c>
      <c r="C183" s="445"/>
      <c r="D183" s="445"/>
      <c r="E183" s="419" t="s">
        <v>124</v>
      </c>
      <c r="F183" s="446" t="str">
        <f t="shared" si="4"/>
        <v>STUECK SCHP CIVIL EN</v>
      </c>
      <c r="G183" s="427">
        <v>42120.48</v>
      </c>
      <c r="H183" s="433">
        <v>0</v>
      </c>
      <c r="I183" s="433">
        <v>-1100.87</v>
      </c>
      <c r="J183" s="433">
        <v>435.38</v>
      </c>
      <c r="K183" s="433">
        <v>0</v>
      </c>
      <c r="L183" s="433">
        <v>0</v>
      </c>
      <c r="M183" s="433">
        <f t="shared" si="5"/>
        <v>41454.99</v>
      </c>
      <c r="P183" s="440"/>
      <c r="Q183" s="438"/>
      <c r="R183" s="438"/>
      <c r="S183" s="438"/>
      <c r="T183" s="438"/>
      <c r="U183" s="438"/>
      <c r="V183" s="438"/>
      <c r="W183" s="438"/>
      <c r="X183" s="438"/>
      <c r="Y183" s="438"/>
      <c r="Z183" s="438"/>
      <c r="AA183" s="438"/>
      <c r="AB183" s="438"/>
      <c r="AC183" s="438"/>
      <c r="AD183" s="438"/>
      <c r="AE183" s="438"/>
      <c r="AF183" s="438"/>
      <c r="AG183" s="438"/>
      <c r="AH183" s="438"/>
      <c r="AI183" s="438"/>
      <c r="AJ183" s="438"/>
      <c r="AK183" s="438"/>
      <c r="AL183" s="438"/>
      <c r="AM183" s="438"/>
      <c r="AN183" s="438"/>
      <c r="AO183" s="438"/>
      <c r="AP183" s="438"/>
      <c r="AQ183" s="438"/>
      <c r="AR183" s="438"/>
      <c r="AS183" s="438"/>
      <c r="AT183" s="438"/>
      <c r="AU183" s="438"/>
      <c r="AV183" s="438"/>
      <c r="AW183" s="438"/>
    </row>
    <row r="184" spans="1:49" ht="12.75" outlineLevel="1">
      <c r="A184" s="388" t="s">
        <v>125</v>
      </c>
      <c r="C184" s="445"/>
      <c r="D184" s="445"/>
      <c r="E184" s="419" t="s">
        <v>126</v>
      </c>
      <c r="F184" s="446" t="str">
        <f t="shared" si="4"/>
        <v>STOFFER SCHP CHEM</v>
      </c>
      <c r="G184" s="427">
        <v>12545.32</v>
      </c>
      <c r="H184" s="433">
        <v>487.5</v>
      </c>
      <c r="I184" s="433">
        <v>-275.35</v>
      </c>
      <c r="J184" s="433">
        <v>156.48</v>
      </c>
      <c r="K184" s="433">
        <v>0</v>
      </c>
      <c r="L184" s="433">
        <v>0</v>
      </c>
      <c r="M184" s="433">
        <f t="shared" si="5"/>
        <v>12913.949999999999</v>
      </c>
      <c r="P184" s="440"/>
      <c r="Q184" s="438"/>
      <c r="R184" s="438"/>
      <c r="S184" s="438"/>
      <c r="T184" s="438"/>
      <c r="U184" s="438"/>
      <c r="V184" s="438"/>
      <c r="W184" s="438"/>
      <c r="X184" s="438"/>
      <c r="Y184" s="438"/>
      <c r="Z184" s="438"/>
      <c r="AA184" s="438"/>
      <c r="AB184" s="438"/>
      <c r="AC184" s="438"/>
      <c r="AD184" s="438"/>
      <c r="AE184" s="438"/>
      <c r="AF184" s="438"/>
      <c r="AG184" s="438"/>
      <c r="AH184" s="438"/>
      <c r="AI184" s="438"/>
      <c r="AJ184" s="438"/>
      <c r="AK184" s="438"/>
      <c r="AL184" s="438"/>
      <c r="AM184" s="438"/>
      <c r="AN184" s="438"/>
      <c r="AO184" s="438"/>
      <c r="AP184" s="438"/>
      <c r="AQ184" s="438"/>
      <c r="AR184" s="438"/>
      <c r="AS184" s="438"/>
      <c r="AT184" s="438"/>
      <c r="AU184" s="438"/>
      <c r="AV184" s="438"/>
      <c r="AW184" s="438"/>
    </row>
    <row r="185" spans="1:49" ht="12.75" outlineLevel="1">
      <c r="A185" s="388" t="s">
        <v>127</v>
      </c>
      <c r="C185" s="445"/>
      <c r="D185" s="445"/>
      <c r="E185" s="419" t="s">
        <v>128</v>
      </c>
      <c r="F185" s="446" t="str">
        <f t="shared" si="4"/>
        <v>JH SUBOW MEM</v>
      </c>
      <c r="G185" s="427">
        <v>38164.72</v>
      </c>
      <c r="H185" s="433">
        <v>20</v>
      </c>
      <c r="I185" s="433">
        <v>-996.44</v>
      </c>
      <c r="J185" s="433">
        <v>395.57</v>
      </c>
      <c r="K185" s="433">
        <v>0</v>
      </c>
      <c r="L185" s="433">
        <v>0</v>
      </c>
      <c r="M185" s="433">
        <f t="shared" si="5"/>
        <v>37583.85</v>
      </c>
      <c r="P185" s="440"/>
      <c r="Q185" s="438"/>
      <c r="R185" s="438"/>
      <c r="S185" s="438"/>
      <c r="T185" s="438"/>
      <c r="U185" s="438"/>
      <c r="V185" s="438"/>
      <c r="W185" s="438"/>
      <c r="X185" s="438"/>
      <c r="Y185" s="438"/>
      <c r="Z185" s="438"/>
      <c r="AA185" s="438"/>
      <c r="AB185" s="438"/>
      <c r="AC185" s="438"/>
      <c r="AD185" s="438"/>
      <c r="AE185" s="438"/>
      <c r="AF185" s="438"/>
      <c r="AG185" s="438"/>
      <c r="AH185" s="438"/>
      <c r="AI185" s="438"/>
      <c r="AJ185" s="438"/>
      <c r="AK185" s="438"/>
      <c r="AL185" s="438"/>
      <c r="AM185" s="438"/>
      <c r="AN185" s="438"/>
      <c r="AO185" s="438"/>
      <c r="AP185" s="438"/>
      <c r="AQ185" s="438"/>
      <c r="AR185" s="438"/>
      <c r="AS185" s="438"/>
      <c r="AT185" s="438"/>
      <c r="AU185" s="438"/>
      <c r="AV185" s="438"/>
      <c r="AW185" s="438"/>
    </row>
    <row r="186" spans="1:49" ht="12.75" outlineLevel="1">
      <c r="A186" s="388" t="s">
        <v>129</v>
      </c>
      <c r="C186" s="445"/>
      <c r="D186" s="445"/>
      <c r="E186" s="419" t="s">
        <v>130</v>
      </c>
      <c r="F186" s="446" t="str">
        <f t="shared" si="4"/>
        <v>TAYLOR SCHOLARSHIP</v>
      </c>
      <c r="G186" s="427">
        <v>31718.42</v>
      </c>
      <c r="H186" s="433">
        <v>0</v>
      </c>
      <c r="I186" s="433">
        <v>-828.99</v>
      </c>
      <c r="J186" s="433">
        <v>327.84</v>
      </c>
      <c r="K186" s="433">
        <v>0</v>
      </c>
      <c r="L186" s="433">
        <v>0</v>
      </c>
      <c r="M186" s="433">
        <f t="shared" si="5"/>
        <v>31217.269999999997</v>
      </c>
      <c r="P186" s="440"/>
      <c r="Q186" s="438"/>
      <c r="R186" s="438"/>
      <c r="S186" s="438"/>
      <c r="T186" s="438"/>
      <c r="U186" s="438"/>
      <c r="V186" s="438"/>
      <c r="W186" s="438"/>
      <c r="X186" s="438"/>
      <c r="Y186" s="438"/>
      <c r="Z186" s="438"/>
      <c r="AA186" s="438"/>
      <c r="AB186" s="438"/>
      <c r="AC186" s="438"/>
      <c r="AD186" s="438"/>
      <c r="AE186" s="438"/>
      <c r="AF186" s="438"/>
      <c r="AG186" s="438"/>
      <c r="AH186" s="438"/>
      <c r="AI186" s="438"/>
      <c r="AJ186" s="438"/>
      <c r="AK186" s="438"/>
      <c r="AL186" s="438"/>
      <c r="AM186" s="438"/>
      <c r="AN186" s="438"/>
      <c r="AO186" s="438"/>
      <c r="AP186" s="438"/>
      <c r="AQ186" s="438"/>
      <c r="AR186" s="438"/>
      <c r="AS186" s="438"/>
      <c r="AT186" s="438"/>
      <c r="AU186" s="438"/>
      <c r="AV186" s="438"/>
      <c r="AW186" s="438"/>
    </row>
    <row r="187" spans="1:49" ht="12.75" outlineLevel="1">
      <c r="A187" s="388" t="s">
        <v>131</v>
      </c>
      <c r="C187" s="445"/>
      <c r="D187" s="445"/>
      <c r="E187" s="419" t="s">
        <v>132</v>
      </c>
      <c r="F187" s="446" t="str">
        <f t="shared" si="4"/>
        <v>TODD MEM SCHP</v>
      </c>
      <c r="G187" s="427">
        <v>20570.95</v>
      </c>
      <c r="H187" s="433">
        <v>0</v>
      </c>
      <c r="I187" s="433">
        <v>-537.62</v>
      </c>
      <c r="J187" s="433">
        <v>212.64</v>
      </c>
      <c r="K187" s="433">
        <v>0</v>
      </c>
      <c r="L187" s="433">
        <v>0</v>
      </c>
      <c r="M187" s="433">
        <f t="shared" si="5"/>
        <v>20245.97</v>
      </c>
      <c r="P187" s="440"/>
      <c r="Q187" s="438"/>
      <c r="R187" s="438"/>
      <c r="S187" s="438"/>
      <c r="T187" s="438"/>
      <c r="U187" s="438"/>
      <c r="V187" s="438"/>
      <c r="W187" s="438"/>
      <c r="X187" s="438"/>
      <c r="Y187" s="438"/>
      <c r="Z187" s="438"/>
      <c r="AA187" s="438"/>
      <c r="AB187" s="438"/>
      <c r="AC187" s="438"/>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row>
    <row r="188" spans="1:49" ht="12.75" outlineLevel="1">
      <c r="A188" s="388" t="s">
        <v>133</v>
      </c>
      <c r="C188" s="445"/>
      <c r="D188" s="445"/>
      <c r="E188" s="419" t="s">
        <v>134</v>
      </c>
      <c r="F188" s="446" t="str">
        <f t="shared" si="4"/>
        <v>UNSELL MEM SCHP</v>
      </c>
      <c r="G188" s="427">
        <v>21070.56</v>
      </c>
      <c r="H188" s="433">
        <v>0</v>
      </c>
      <c r="I188" s="433">
        <v>-550.69</v>
      </c>
      <c r="J188" s="433">
        <v>217.79</v>
      </c>
      <c r="K188" s="433">
        <v>0</v>
      </c>
      <c r="L188" s="433">
        <v>0</v>
      </c>
      <c r="M188" s="433">
        <f t="shared" si="5"/>
        <v>20737.660000000003</v>
      </c>
      <c r="P188" s="440"/>
      <c r="Q188" s="438"/>
      <c r="R188" s="438"/>
      <c r="S188" s="438"/>
      <c r="T188" s="438"/>
      <c r="U188" s="438"/>
      <c r="V188" s="438"/>
      <c r="W188" s="438"/>
      <c r="X188" s="438"/>
      <c r="Y188" s="438"/>
      <c r="Z188" s="438"/>
      <c r="AA188" s="438"/>
      <c r="AB188" s="438"/>
      <c r="AC188" s="438"/>
      <c r="AD188" s="438"/>
      <c r="AE188" s="438"/>
      <c r="AF188" s="438"/>
      <c r="AG188" s="438"/>
      <c r="AH188" s="438"/>
      <c r="AI188" s="438"/>
      <c r="AJ188" s="438"/>
      <c r="AK188" s="438"/>
      <c r="AL188" s="438"/>
      <c r="AM188" s="438"/>
      <c r="AN188" s="438"/>
      <c r="AO188" s="438"/>
      <c r="AP188" s="438"/>
      <c r="AQ188" s="438"/>
      <c r="AR188" s="438"/>
      <c r="AS188" s="438"/>
      <c r="AT188" s="438"/>
      <c r="AU188" s="438"/>
      <c r="AV188" s="438"/>
      <c r="AW188" s="438"/>
    </row>
    <row r="189" spans="1:49" ht="12.75" outlineLevel="1">
      <c r="A189" s="388" t="s">
        <v>135</v>
      </c>
      <c r="C189" s="445"/>
      <c r="D189" s="445"/>
      <c r="E189" s="419" t="s">
        <v>136</v>
      </c>
      <c r="F189" s="446" t="str">
        <f t="shared" si="4"/>
        <v>VALERIUS SCHP</v>
      </c>
      <c r="G189" s="427">
        <v>81323.57</v>
      </c>
      <c r="H189" s="433">
        <v>0</v>
      </c>
      <c r="I189" s="433">
        <v>-1102.93</v>
      </c>
      <c r="J189" s="433">
        <v>851.43</v>
      </c>
      <c r="K189" s="433">
        <v>0</v>
      </c>
      <c r="L189" s="433">
        <v>0</v>
      </c>
      <c r="M189" s="433">
        <f t="shared" si="5"/>
        <v>81072.07</v>
      </c>
      <c r="P189" s="440"/>
      <c r="Q189" s="438"/>
      <c r="R189" s="438"/>
      <c r="S189" s="438"/>
      <c r="T189" s="438"/>
      <c r="U189" s="438"/>
      <c r="V189" s="438"/>
      <c r="W189" s="438"/>
      <c r="X189" s="438"/>
      <c r="Y189" s="438"/>
      <c r="Z189" s="438"/>
      <c r="AA189" s="438"/>
      <c r="AB189" s="438"/>
      <c r="AC189" s="438"/>
      <c r="AD189" s="438"/>
      <c r="AE189" s="438"/>
      <c r="AF189" s="438"/>
      <c r="AG189" s="438"/>
      <c r="AH189" s="438"/>
      <c r="AI189" s="438"/>
      <c r="AJ189" s="438"/>
      <c r="AK189" s="438"/>
      <c r="AL189" s="438"/>
      <c r="AM189" s="438"/>
      <c r="AN189" s="438"/>
      <c r="AO189" s="438"/>
      <c r="AP189" s="438"/>
      <c r="AQ189" s="438"/>
      <c r="AR189" s="438"/>
      <c r="AS189" s="438"/>
      <c r="AT189" s="438"/>
      <c r="AU189" s="438"/>
      <c r="AV189" s="438"/>
      <c r="AW189" s="438"/>
    </row>
    <row r="190" spans="1:49" ht="12.75" outlineLevel="1">
      <c r="A190" s="388" t="s">
        <v>137</v>
      </c>
      <c r="C190" s="445"/>
      <c r="D190" s="445"/>
      <c r="E190" s="419" t="s">
        <v>138</v>
      </c>
      <c r="F190" s="446" t="str">
        <f t="shared" si="4"/>
        <v>VAN NOSTRAND SCH</v>
      </c>
      <c r="G190" s="427">
        <v>8348.48</v>
      </c>
      <c r="H190" s="433">
        <v>0</v>
      </c>
      <c r="I190" s="433">
        <v>36.54</v>
      </c>
      <c r="J190" s="433">
        <v>468.91</v>
      </c>
      <c r="K190" s="433">
        <v>0</v>
      </c>
      <c r="L190" s="433">
        <v>0</v>
      </c>
      <c r="M190" s="433">
        <f t="shared" si="5"/>
        <v>8853.93</v>
      </c>
      <c r="P190" s="440"/>
      <c r="Q190" s="438"/>
      <c r="R190" s="438"/>
      <c r="S190" s="438"/>
      <c r="T190" s="438"/>
      <c r="U190" s="438"/>
      <c r="V190" s="438"/>
      <c r="W190" s="438"/>
      <c r="X190" s="438"/>
      <c r="Y190" s="438"/>
      <c r="Z190" s="438"/>
      <c r="AA190" s="438"/>
      <c r="AB190" s="438"/>
      <c r="AC190" s="438"/>
      <c r="AD190" s="438"/>
      <c r="AE190" s="438"/>
      <c r="AF190" s="438"/>
      <c r="AG190" s="438"/>
      <c r="AH190" s="438"/>
      <c r="AI190" s="438"/>
      <c r="AJ190" s="438"/>
      <c r="AK190" s="438"/>
      <c r="AL190" s="438"/>
      <c r="AM190" s="438"/>
      <c r="AN190" s="438"/>
      <c r="AO190" s="438"/>
      <c r="AP190" s="438"/>
      <c r="AQ190" s="438"/>
      <c r="AR190" s="438"/>
      <c r="AS190" s="438"/>
      <c r="AT190" s="438"/>
      <c r="AU190" s="438"/>
      <c r="AV190" s="438"/>
      <c r="AW190" s="438"/>
    </row>
    <row r="191" spans="1:49" ht="12.75" outlineLevel="1">
      <c r="A191" s="388" t="s">
        <v>139</v>
      </c>
      <c r="C191" s="445"/>
      <c r="D191" s="445"/>
      <c r="E191" s="419" t="s">
        <v>140</v>
      </c>
      <c r="F191" s="446" t="str">
        <f t="shared" si="4"/>
        <v>VICKERS ATH SCH</v>
      </c>
      <c r="G191" s="427">
        <v>17995.46</v>
      </c>
      <c r="H191" s="433">
        <v>0</v>
      </c>
      <c r="I191" s="433">
        <v>-470.32</v>
      </c>
      <c r="J191" s="433">
        <v>186</v>
      </c>
      <c r="K191" s="433">
        <v>0</v>
      </c>
      <c r="L191" s="433">
        <v>0</v>
      </c>
      <c r="M191" s="433">
        <f t="shared" si="5"/>
        <v>17711.14</v>
      </c>
      <c r="P191" s="440"/>
      <c r="Q191" s="438"/>
      <c r="R191" s="438"/>
      <c r="S191" s="438"/>
      <c r="T191" s="438"/>
      <c r="U191" s="438"/>
      <c r="V191" s="438"/>
      <c r="W191" s="438"/>
      <c r="X191" s="438"/>
      <c r="Y191" s="438"/>
      <c r="Z191" s="438"/>
      <c r="AA191" s="438"/>
      <c r="AB191" s="438"/>
      <c r="AC191" s="438"/>
      <c r="AD191" s="438"/>
      <c r="AE191" s="438"/>
      <c r="AF191" s="438"/>
      <c r="AG191" s="438"/>
      <c r="AH191" s="438"/>
      <c r="AI191" s="438"/>
      <c r="AJ191" s="438"/>
      <c r="AK191" s="438"/>
      <c r="AL191" s="438"/>
      <c r="AM191" s="438"/>
      <c r="AN191" s="438"/>
      <c r="AO191" s="438"/>
      <c r="AP191" s="438"/>
      <c r="AQ191" s="438"/>
      <c r="AR191" s="438"/>
      <c r="AS191" s="438"/>
      <c r="AT191" s="438"/>
      <c r="AU191" s="438"/>
      <c r="AV191" s="438"/>
      <c r="AW191" s="438"/>
    </row>
    <row r="192" spans="1:49" ht="12.75" outlineLevel="1">
      <c r="A192" s="388" t="s">
        <v>141</v>
      </c>
      <c r="C192" s="445"/>
      <c r="D192" s="445"/>
      <c r="E192" s="419" t="s">
        <v>142</v>
      </c>
      <c r="F192" s="446" t="str">
        <f t="shared" si="4"/>
        <v>VITEK FELLOWSHIP</v>
      </c>
      <c r="G192" s="427">
        <v>39915.05</v>
      </c>
      <c r="H192" s="433">
        <v>1000</v>
      </c>
      <c r="I192" s="433">
        <v>-1038.77</v>
      </c>
      <c r="J192" s="433">
        <v>467.71</v>
      </c>
      <c r="K192" s="433">
        <v>0</v>
      </c>
      <c r="L192" s="433">
        <v>0</v>
      </c>
      <c r="M192" s="433">
        <f t="shared" si="5"/>
        <v>40343.990000000005</v>
      </c>
      <c r="P192" s="440"/>
      <c r="Q192" s="438"/>
      <c r="R192" s="438"/>
      <c r="S192" s="438"/>
      <c r="T192" s="438"/>
      <c r="U192" s="438"/>
      <c r="V192" s="438"/>
      <c r="W192" s="438"/>
      <c r="X192" s="438"/>
      <c r="Y192" s="438"/>
      <c r="Z192" s="438"/>
      <c r="AA192" s="438"/>
      <c r="AB192" s="438"/>
      <c r="AC192" s="438"/>
      <c r="AD192" s="438"/>
      <c r="AE192" s="438"/>
      <c r="AF192" s="438"/>
      <c r="AG192" s="438"/>
      <c r="AH192" s="438"/>
      <c r="AI192" s="438"/>
      <c r="AJ192" s="438"/>
      <c r="AK192" s="438"/>
      <c r="AL192" s="438"/>
      <c r="AM192" s="438"/>
      <c r="AN192" s="438"/>
      <c r="AO192" s="438"/>
      <c r="AP192" s="438"/>
      <c r="AQ192" s="438"/>
      <c r="AR192" s="438"/>
      <c r="AS192" s="438"/>
      <c r="AT192" s="438"/>
      <c r="AU192" s="438"/>
      <c r="AV192" s="438"/>
      <c r="AW192" s="438"/>
    </row>
    <row r="193" spans="1:49" ht="12.75" outlineLevel="1">
      <c r="A193" s="388" t="s">
        <v>143</v>
      </c>
      <c r="C193" s="445"/>
      <c r="D193" s="445"/>
      <c r="E193" s="419" t="s">
        <v>144</v>
      </c>
      <c r="F193" s="446" t="str">
        <f t="shared" si="4"/>
        <v>VOGT ENDOWED FUND</v>
      </c>
      <c r="G193" s="427">
        <v>10681.66</v>
      </c>
      <c r="H193" s="433">
        <v>1000</v>
      </c>
      <c r="I193" s="433">
        <v>-225.75</v>
      </c>
      <c r="J193" s="433">
        <v>157.91</v>
      </c>
      <c r="K193" s="433">
        <v>0</v>
      </c>
      <c r="L193" s="433">
        <v>0</v>
      </c>
      <c r="M193" s="433">
        <f t="shared" si="5"/>
        <v>11613.82</v>
      </c>
      <c r="P193" s="440"/>
      <c r="Q193" s="438"/>
      <c r="R193" s="438"/>
      <c r="S193" s="438"/>
      <c r="T193" s="438"/>
      <c r="U193" s="438"/>
      <c r="V193" s="438"/>
      <c r="W193" s="438"/>
      <c r="X193" s="438"/>
      <c r="Y193" s="438"/>
      <c r="Z193" s="438"/>
      <c r="AA193" s="438"/>
      <c r="AB193" s="438"/>
      <c r="AC193" s="438"/>
      <c r="AD193" s="438"/>
      <c r="AE193" s="438"/>
      <c r="AF193" s="438"/>
      <c r="AG193" s="438"/>
      <c r="AH193" s="438"/>
      <c r="AI193" s="438"/>
      <c r="AJ193" s="438"/>
      <c r="AK193" s="438"/>
      <c r="AL193" s="438"/>
      <c r="AM193" s="438"/>
      <c r="AN193" s="438"/>
      <c r="AO193" s="438"/>
      <c r="AP193" s="438"/>
      <c r="AQ193" s="438"/>
      <c r="AR193" s="438"/>
      <c r="AS193" s="438"/>
      <c r="AT193" s="438"/>
      <c r="AU193" s="438"/>
      <c r="AV193" s="438"/>
      <c r="AW193" s="438"/>
    </row>
    <row r="194" spans="1:49" ht="12.75" outlineLevel="1">
      <c r="A194" s="388" t="s">
        <v>145</v>
      </c>
      <c r="C194" s="445"/>
      <c r="D194" s="445"/>
      <c r="E194" s="419" t="s">
        <v>146</v>
      </c>
      <c r="F194" s="410" t="str">
        <f t="shared" si="4"/>
        <v>HAM WEBB END SCH FD</v>
      </c>
      <c r="G194" s="432">
        <v>372900.89</v>
      </c>
      <c r="H194" s="433">
        <v>13250</v>
      </c>
      <c r="I194" s="433">
        <v>-9116.26</v>
      </c>
      <c r="J194" s="433">
        <v>4390.42</v>
      </c>
      <c r="K194" s="433">
        <v>0</v>
      </c>
      <c r="L194" s="433">
        <v>0</v>
      </c>
      <c r="M194" s="433">
        <f t="shared" si="5"/>
        <v>381425.05</v>
      </c>
      <c r="N194" s="445"/>
      <c r="P194" s="440"/>
      <c r="Q194" s="438"/>
      <c r="R194" s="438"/>
      <c r="S194" s="438"/>
      <c r="T194" s="438"/>
      <c r="U194" s="438"/>
      <c r="V194" s="438"/>
      <c r="W194" s="438"/>
      <c r="X194" s="438"/>
      <c r="Y194" s="438"/>
      <c r="Z194" s="438"/>
      <c r="AA194" s="438"/>
      <c r="AB194" s="438"/>
      <c r="AC194" s="438"/>
      <c r="AD194" s="438"/>
      <c r="AE194" s="438"/>
      <c r="AF194" s="438"/>
      <c r="AG194" s="438"/>
      <c r="AH194" s="438"/>
      <c r="AI194" s="438"/>
      <c r="AJ194" s="438"/>
      <c r="AK194" s="438"/>
      <c r="AL194" s="438"/>
      <c r="AM194" s="438"/>
      <c r="AN194" s="438"/>
      <c r="AO194" s="438"/>
      <c r="AP194" s="438"/>
      <c r="AQ194" s="438"/>
      <c r="AR194" s="438"/>
      <c r="AS194" s="438"/>
      <c r="AT194" s="438"/>
      <c r="AU194" s="438"/>
      <c r="AV194" s="438"/>
      <c r="AW194" s="438"/>
    </row>
    <row r="195" spans="1:49" s="475" customFormat="1" ht="12.75" outlineLevel="1">
      <c r="A195" s="475" t="s">
        <v>147</v>
      </c>
      <c r="B195" s="476"/>
      <c r="C195" s="445"/>
      <c r="D195" s="445"/>
      <c r="E195" s="445" t="s">
        <v>148</v>
      </c>
      <c r="F195" s="477" t="str">
        <f t="shared" si="4"/>
        <v>BUD WEISER MEM SCHP</v>
      </c>
      <c r="G195" s="478">
        <v>27899.92</v>
      </c>
      <c r="H195" s="479">
        <v>0</v>
      </c>
      <c r="I195" s="479">
        <v>-729.18</v>
      </c>
      <c r="J195" s="479">
        <v>288.37</v>
      </c>
      <c r="K195" s="479">
        <v>0</v>
      </c>
      <c r="L195" s="479">
        <v>0</v>
      </c>
      <c r="M195" s="479">
        <f t="shared" si="5"/>
        <v>27459.109999999997</v>
      </c>
      <c r="N195" s="438"/>
      <c r="O195" s="480"/>
      <c r="P195" s="440"/>
      <c r="Q195" s="438"/>
      <c r="R195" s="438"/>
      <c r="S195" s="438"/>
      <c r="T195" s="438"/>
      <c r="U195" s="438"/>
      <c r="V195" s="438"/>
      <c r="W195" s="438"/>
      <c r="X195" s="438"/>
      <c r="Y195" s="438"/>
      <c r="Z195" s="438"/>
      <c r="AA195" s="438"/>
      <c r="AB195" s="438"/>
      <c r="AC195" s="438"/>
      <c r="AD195" s="438"/>
      <c r="AE195" s="438"/>
      <c r="AF195" s="438"/>
      <c r="AG195" s="438"/>
      <c r="AH195" s="438"/>
      <c r="AI195" s="438"/>
      <c r="AJ195" s="438"/>
      <c r="AK195" s="438"/>
      <c r="AL195" s="438"/>
      <c r="AM195" s="438"/>
      <c r="AN195" s="438"/>
      <c r="AO195" s="438"/>
      <c r="AP195" s="438"/>
      <c r="AQ195" s="438"/>
      <c r="AR195" s="438"/>
      <c r="AS195" s="438"/>
      <c r="AT195" s="438"/>
      <c r="AU195" s="438"/>
      <c r="AV195" s="438"/>
      <c r="AW195" s="438"/>
    </row>
    <row r="196" spans="1:49" ht="12.75" outlineLevel="1">
      <c r="A196" s="388" t="s">
        <v>149</v>
      </c>
      <c r="C196" s="445"/>
      <c r="D196" s="445"/>
      <c r="E196" s="419" t="s">
        <v>150</v>
      </c>
      <c r="F196" s="446" t="str">
        <f t="shared" si="4"/>
        <v>WEINER SCHP PLA</v>
      </c>
      <c r="G196" s="427">
        <v>45133.29</v>
      </c>
      <c r="H196" s="433">
        <v>0</v>
      </c>
      <c r="I196" s="433">
        <v>-1178.77</v>
      </c>
      <c r="J196" s="433">
        <v>466.51</v>
      </c>
      <c r="K196" s="433">
        <v>0</v>
      </c>
      <c r="L196" s="433">
        <v>0</v>
      </c>
      <c r="M196" s="433">
        <f t="shared" si="5"/>
        <v>44421.030000000006</v>
      </c>
      <c r="P196" s="440"/>
      <c r="Q196" s="438"/>
      <c r="R196" s="438"/>
      <c r="S196" s="438"/>
      <c r="T196" s="438"/>
      <c r="U196" s="438"/>
      <c r="V196" s="438"/>
      <c r="W196" s="438"/>
      <c r="X196" s="438"/>
      <c r="Y196" s="438"/>
      <c r="Z196" s="438"/>
      <c r="AA196" s="438"/>
      <c r="AB196" s="438"/>
      <c r="AC196" s="438"/>
      <c r="AD196" s="438"/>
      <c r="AE196" s="438"/>
      <c r="AF196" s="438"/>
      <c r="AG196" s="438"/>
      <c r="AH196" s="438"/>
      <c r="AI196" s="438"/>
      <c r="AJ196" s="438"/>
      <c r="AK196" s="438"/>
      <c r="AL196" s="438"/>
      <c r="AM196" s="438"/>
      <c r="AN196" s="438"/>
      <c r="AO196" s="438"/>
      <c r="AP196" s="438"/>
      <c r="AQ196" s="438"/>
      <c r="AR196" s="438"/>
      <c r="AS196" s="438"/>
      <c r="AT196" s="438"/>
      <c r="AU196" s="438"/>
      <c r="AV196" s="438"/>
      <c r="AW196" s="438"/>
    </row>
    <row r="197" spans="1:49" ht="12.75" outlineLevel="1">
      <c r="A197" s="388" t="s">
        <v>151</v>
      </c>
      <c r="C197" s="445"/>
      <c r="D197" s="445"/>
      <c r="E197" s="419" t="s">
        <v>152</v>
      </c>
      <c r="F197" s="446" t="str">
        <f t="shared" si="4"/>
        <v>WEST CHAP PROF ENG</v>
      </c>
      <c r="G197" s="427">
        <v>36126.12</v>
      </c>
      <c r="H197" s="433">
        <v>411</v>
      </c>
      <c r="I197" s="433">
        <v>-935.08</v>
      </c>
      <c r="J197" s="433">
        <v>385.44</v>
      </c>
      <c r="K197" s="433">
        <v>0</v>
      </c>
      <c r="L197" s="433">
        <v>0</v>
      </c>
      <c r="M197" s="433">
        <f t="shared" si="5"/>
        <v>35987.48</v>
      </c>
      <c r="P197" s="440"/>
      <c r="Q197" s="438"/>
      <c r="R197" s="438"/>
      <c r="S197" s="438"/>
      <c r="T197" s="438"/>
      <c r="U197" s="438"/>
      <c r="V197" s="438"/>
      <c r="W197" s="438"/>
      <c r="X197" s="438"/>
      <c r="Y197" s="438"/>
      <c r="Z197" s="438"/>
      <c r="AA197" s="438"/>
      <c r="AB197" s="438"/>
      <c r="AC197" s="438"/>
      <c r="AD197" s="438"/>
      <c r="AE197" s="438"/>
      <c r="AF197" s="438"/>
      <c r="AG197" s="438"/>
      <c r="AH197" s="438"/>
      <c r="AI197" s="438"/>
      <c r="AJ197" s="438"/>
      <c r="AK197" s="438"/>
      <c r="AL197" s="438"/>
      <c r="AM197" s="438"/>
      <c r="AN197" s="438"/>
      <c r="AO197" s="438"/>
      <c r="AP197" s="438"/>
      <c r="AQ197" s="438"/>
      <c r="AR197" s="438"/>
      <c r="AS197" s="438"/>
      <c r="AT197" s="438"/>
      <c r="AU197" s="438"/>
      <c r="AV197" s="438"/>
      <c r="AW197" s="438"/>
    </row>
    <row r="198" spans="1:49" ht="12.75" outlineLevel="1">
      <c r="A198" s="388" t="s">
        <v>153</v>
      </c>
      <c r="C198" s="445"/>
      <c r="D198" s="445"/>
      <c r="E198" s="419" t="s">
        <v>154</v>
      </c>
      <c r="F198" s="446" t="str">
        <f t="shared" si="4"/>
        <v>CLARK WILSON SCHP</v>
      </c>
      <c r="G198" s="427">
        <v>10873.78</v>
      </c>
      <c r="H198" s="433">
        <v>0</v>
      </c>
      <c r="I198" s="433">
        <v>-275.72</v>
      </c>
      <c r="J198" s="433">
        <v>127.65</v>
      </c>
      <c r="K198" s="433">
        <v>0</v>
      </c>
      <c r="L198" s="433">
        <v>1748.07</v>
      </c>
      <c r="M198" s="433">
        <f t="shared" si="5"/>
        <v>12473.78</v>
      </c>
      <c r="P198" s="440"/>
      <c r="Q198" s="438"/>
      <c r="R198" s="438"/>
      <c r="S198" s="438"/>
      <c r="T198" s="438"/>
      <c r="U198" s="438"/>
      <c r="V198" s="438"/>
      <c r="W198" s="438"/>
      <c r="X198" s="438"/>
      <c r="Y198" s="438"/>
      <c r="Z198" s="438"/>
      <c r="AA198" s="438"/>
      <c r="AB198" s="438"/>
      <c r="AC198" s="438"/>
      <c r="AD198" s="438"/>
      <c r="AE198" s="438"/>
      <c r="AF198" s="438"/>
      <c r="AG198" s="438"/>
      <c r="AH198" s="438"/>
      <c r="AI198" s="438"/>
      <c r="AJ198" s="438"/>
      <c r="AK198" s="438"/>
      <c r="AL198" s="438"/>
      <c r="AM198" s="438"/>
      <c r="AN198" s="438"/>
      <c r="AO198" s="438"/>
      <c r="AP198" s="438"/>
      <c r="AQ198" s="438"/>
      <c r="AR198" s="438"/>
      <c r="AS198" s="438"/>
      <c r="AT198" s="438"/>
      <c r="AU198" s="438"/>
      <c r="AV198" s="438"/>
      <c r="AW198" s="438"/>
    </row>
    <row r="199" spans="1:49" ht="12.75" outlineLevel="1">
      <c r="A199" s="388" t="s">
        <v>155</v>
      </c>
      <c r="C199" s="445"/>
      <c r="D199" s="445"/>
      <c r="E199" s="419" t="s">
        <v>156</v>
      </c>
      <c r="F199" s="446" t="str">
        <f t="shared" si="4"/>
        <v>WEINER ENDOW PSYCH</v>
      </c>
      <c r="G199" s="427">
        <v>47106.49</v>
      </c>
      <c r="H199" s="433">
        <v>0</v>
      </c>
      <c r="I199" s="433">
        <v>-1145.27</v>
      </c>
      <c r="J199" s="433">
        <v>487.83</v>
      </c>
      <c r="K199" s="433">
        <v>0</v>
      </c>
      <c r="L199" s="433">
        <v>0</v>
      </c>
      <c r="M199" s="433">
        <f t="shared" si="5"/>
        <v>46449.05</v>
      </c>
      <c r="P199" s="440"/>
      <c r="Q199" s="438"/>
      <c r="R199" s="438"/>
      <c r="S199" s="438"/>
      <c r="T199" s="438"/>
      <c r="U199" s="438"/>
      <c r="V199" s="438"/>
      <c r="W199" s="438"/>
      <c r="X199" s="438"/>
      <c r="Y199" s="438"/>
      <c r="Z199" s="438"/>
      <c r="AA199" s="438"/>
      <c r="AB199" s="438"/>
      <c r="AC199" s="438"/>
      <c r="AD199" s="438"/>
      <c r="AE199" s="438"/>
      <c r="AF199" s="438"/>
      <c r="AG199" s="438"/>
      <c r="AH199" s="438"/>
      <c r="AI199" s="438"/>
      <c r="AJ199" s="438"/>
      <c r="AK199" s="438"/>
      <c r="AL199" s="438"/>
      <c r="AM199" s="438"/>
      <c r="AN199" s="438"/>
      <c r="AO199" s="438"/>
      <c r="AP199" s="438"/>
      <c r="AQ199" s="438"/>
      <c r="AR199" s="438"/>
      <c r="AS199" s="438"/>
      <c r="AT199" s="438"/>
      <c r="AU199" s="438"/>
      <c r="AV199" s="438"/>
      <c r="AW199" s="438"/>
    </row>
    <row r="200" spans="1:49" ht="12.75" outlineLevel="1">
      <c r="A200" s="388" t="s">
        <v>157</v>
      </c>
      <c r="C200" s="445"/>
      <c r="D200" s="445"/>
      <c r="E200" s="419" t="s">
        <v>158</v>
      </c>
      <c r="F200" s="446" t="str">
        <f t="shared" si="4"/>
        <v>WEINER ENDOW ECON</v>
      </c>
      <c r="G200" s="427">
        <v>45133.52</v>
      </c>
      <c r="H200" s="433">
        <v>0</v>
      </c>
      <c r="I200" s="433">
        <v>-1179.1</v>
      </c>
      <c r="J200" s="433">
        <v>466.51</v>
      </c>
      <c r="K200" s="433">
        <v>0</v>
      </c>
      <c r="L200" s="433">
        <v>0</v>
      </c>
      <c r="M200" s="433">
        <f t="shared" si="5"/>
        <v>44420.93</v>
      </c>
      <c r="P200" s="440"/>
      <c r="Q200" s="438"/>
      <c r="R200" s="438"/>
      <c r="S200" s="438"/>
      <c r="T200" s="438"/>
      <c r="U200" s="438"/>
      <c r="V200" s="438"/>
      <c r="W200" s="438"/>
      <c r="X200" s="438"/>
      <c r="Y200" s="438"/>
      <c r="Z200" s="438"/>
      <c r="AA200" s="438"/>
      <c r="AB200" s="438"/>
      <c r="AC200" s="438"/>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row>
    <row r="201" spans="1:49" ht="12.75" outlineLevel="1">
      <c r="A201" s="388" t="s">
        <v>159</v>
      </c>
      <c r="C201" s="445"/>
      <c r="D201" s="445"/>
      <c r="E201" s="419" t="s">
        <v>160</v>
      </c>
      <c r="F201" s="446" t="str">
        <f aca="true" t="shared" si="6" ref="F201:F264">UPPER(E201)</f>
        <v>WEINER ENDOW HISTORY</v>
      </c>
      <c r="G201" s="427">
        <v>45124.64</v>
      </c>
      <c r="H201" s="433">
        <v>0</v>
      </c>
      <c r="I201" s="433">
        <v>-1178.93</v>
      </c>
      <c r="J201" s="433">
        <v>466.41</v>
      </c>
      <c r="K201" s="433">
        <v>0</v>
      </c>
      <c r="L201" s="433">
        <v>0</v>
      </c>
      <c r="M201" s="433">
        <f aca="true" t="shared" si="7" ref="M201:M264">G201+H201+I201+J201-K201+L201</f>
        <v>44412.12</v>
      </c>
      <c r="P201" s="440"/>
      <c r="Q201" s="438"/>
      <c r="R201" s="438"/>
      <c r="S201" s="438"/>
      <c r="T201" s="438"/>
      <c r="U201" s="438"/>
      <c r="V201" s="438"/>
      <c r="W201" s="438"/>
      <c r="X201" s="438"/>
      <c r="Y201" s="438"/>
      <c r="Z201" s="438"/>
      <c r="AA201" s="438"/>
      <c r="AB201" s="438"/>
      <c r="AC201" s="438"/>
      <c r="AD201" s="438"/>
      <c r="AE201" s="438"/>
      <c r="AF201" s="438"/>
      <c r="AG201" s="438"/>
      <c r="AH201" s="438"/>
      <c r="AI201" s="438"/>
      <c r="AJ201" s="438"/>
      <c r="AK201" s="438"/>
      <c r="AL201" s="438"/>
      <c r="AM201" s="438"/>
      <c r="AN201" s="438"/>
      <c r="AO201" s="438"/>
      <c r="AP201" s="438"/>
      <c r="AQ201" s="438"/>
      <c r="AR201" s="438"/>
      <c r="AS201" s="438"/>
      <c r="AT201" s="438"/>
      <c r="AU201" s="438"/>
      <c r="AV201" s="438"/>
      <c r="AW201" s="438"/>
    </row>
    <row r="202" spans="1:49" ht="12.75" outlineLevel="1">
      <c r="A202" s="388" t="s">
        <v>161</v>
      </c>
      <c r="C202" s="445"/>
      <c r="D202" s="445"/>
      <c r="E202" s="419" t="s">
        <v>162</v>
      </c>
      <c r="F202" s="446" t="str">
        <f t="shared" si="6"/>
        <v>WITT MINE SAFETY SCH</v>
      </c>
      <c r="G202" s="427">
        <v>6565.03</v>
      </c>
      <c r="H202" s="433">
        <v>0</v>
      </c>
      <c r="I202" s="433">
        <v>-171.59</v>
      </c>
      <c r="J202" s="433">
        <v>67.86</v>
      </c>
      <c r="K202" s="433">
        <v>0</v>
      </c>
      <c r="L202" s="433">
        <v>0</v>
      </c>
      <c r="M202" s="433">
        <f t="shared" si="7"/>
        <v>6461.299999999999</v>
      </c>
      <c r="P202" s="440"/>
      <c r="Q202" s="438"/>
      <c r="R202" s="438"/>
      <c r="S202" s="438"/>
      <c r="T202" s="438"/>
      <c r="U202" s="438"/>
      <c r="V202" s="438"/>
      <c r="W202" s="438"/>
      <c r="X202" s="438"/>
      <c r="Y202" s="438"/>
      <c r="Z202" s="438"/>
      <c r="AA202" s="438"/>
      <c r="AB202" s="438"/>
      <c r="AC202" s="438"/>
      <c r="AD202" s="438"/>
      <c r="AE202" s="438"/>
      <c r="AF202" s="438"/>
      <c r="AG202" s="438"/>
      <c r="AH202" s="438"/>
      <c r="AI202" s="438"/>
      <c r="AJ202" s="438"/>
      <c r="AK202" s="438"/>
      <c r="AL202" s="438"/>
      <c r="AM202" s="438"/>
      <c r="AN202" s="438"/>
      <c r="AO202" s="438"/>
      <c r="AP202" s="438"/>
      <c r="AQ202" s="438"/>
      <c r="AR202" s="438"/>
      <c r="AS202" s="438"/>
      <c r="AT202" s="438"/>
      <c r="AU202" s="438"/>
      <c r="AV202" s="438"/>
      <c r="AW202" s="438"/>
    </row>
    <row r="203" spans="1:49" ht="12.75" outlineLevel="1">
      <c r="A203" s="388" t="s">
        <v>163</v>
      </c>
      <c r="C203" s="445"/>
      <c r="D203" s="445"/>
      <c r="E203" s="419" t="s">
        <v>164</v>
      </c>
      <c r="F203" s="446" t="str">
        <f t="shared" si="6"/>
        <v>WEINER ENDOW ENGLISH</v>
      </c>
      <c r="G203" s="427">
        <v>45133.29</v>
      </c>
      <c r="H203" s="433">
        <v>0</v>
      </c>
      <c r="I203" s="433">
        <v>-1178.77</v>
      </c>
      <c r="J203" s="433">
        <v>466.51</v>
      </c>
      <c r="K203" s="433">
        <v>0</v>
      </c>
      <c r="L203" s="433">
        <v>0</v>
      </c>
      <c r="M203" s="433">
        <f t="shared" si="7"/>
        <v>44421.030000000006</v>
      </c>
      <c r="P203" s="440"/>
      <c r="Q203" s="438"/>
      <c r="R203" s="438"/>
      <c r="S203" s="438"/>
      <c r="T203" s="438"/>
      <c r="U203" s="438"/>
      <c r="V203" s="438"/>
      <c r="W203" s="438"/>
      <c r="X203" s="438"/>
      <c r="Y203" s="438"/>
      <c r="Z203" s="438"/>
      <c r="AA203" s="438"/>
      <c r="AB203" s="438"/>
      <c r="AC203" s="438"/>
      <c r="AD203" s="438"/>
      <c r="AE203" s="438"/>
      <c r="AF203" s="438"/>
      <c r="AG203" s="438"/>
      <c r="AH203" s="438"/>
      <c r="AI203" s="438"/>
      <c r="AJ203" s="438"/>
      <c r="AK203" s="438"/>
      <c r="AL203" s="438"/>
      <c r="AM203" s="438"/>
      <c r="AN203" s="438"/>
      <c r="AO203" s="438"/>
      <c r="AP203" s="438"/>
      <c r="AQ203" s="438"/>
      <c r="AR203" s="438"/>
      <c r="AS203" s="438"/>
      <c r="AT203" s="438"/>
      <c r="AU203" s="438"/>
      <c r="AV203" s="438"/>
      <c r="AW203" s="438"/>
    </row>
    <row r="204" spans="1:49" ht="12.75" outlineLevel="1">
      <c r="A204" s="388" t="s">
        <v>165</v>
      </c>
      <c r="C204" s="445"/>
      <c r="D204" s="445"/>
      <c r="E204" s="419" t="s">
        <v>166</v>
      </c>
      <c r="F204" s="446" t="str">
        <f t="shared" si="6"/>
        <v>WEINER ENDW MGMT SYS</v>
      </c>
      <c r="G204" s="427">
        <v>45133.29</v>
      </c>
      <c r="H204" s="433">
        <v>0</v>
      </c>
      <c r="I204" s="433">
        <v>-1178.77</v>
      </c>
      <c r="J204" s="433">
        <v>466.51</v>
      </c>
      <c r="K204" s="433">
        <v>0</v>
      </c>
      <c r="L204" s="433">
        <v>0</v>
      </c>
      <c r="M204" s="433">
        <f t="shared" si="7"/>
        <v>44421.030000000006</v>
      </c>
      <c r="P204" s="440"/>
      <c r="Q204" s="438"/>
      <c r="R204" s="438"/>
      <c r="S204" s="438"/>
      <c r="T204" s="438"/>
      <c r="U204" s="438"/>
      <c r="V204" s="438"/>
      <c r="W204" s="438"/>
      <c r="X204" s="438"/>
      <c r="Y204" s="438"/>
      <c r="Z204" s="438"/>
      <c r="AA204" s="438"/>
      <c r="AB204" s="438"/>
      <c r="AC204" s="438"/>
      <c r="AD204" s="438"/>
      <c r="AE204" s="438"/>
      <c r="AF204" s="438"/>
      <c r="AG204" s="438"/>
      <c r="AH204" s="438"/>
      <c r="AI204" s="438"/>
      <c r="AJ204" s="438"/>
      <c r="AK204" s="438"/>
      <c r="AL204" s="438"/>
      <c r="AM204" s="438"/>
      <c r="AN204" s="438"/>
      <c r="AO204" s="438"/>
      <c r="AP204" s="438"/>
      <c r="AQ204" s="438"/>
      <c r="AR204" s="438"/>
      <c r="AS204" s="438"/>
      <c r="AT204" s="438"/>
      <c r="AU204" s="438"/>
      <c r="AV204" s="438"/>
      <c r="AW204" s="438"/>
    </row>
    <row r="205" spans="1:49" ht="12.75" outlineLevel="1">
      <c r="A205" s="388" t="s">
        <v>167</v>
      </c>
      <c r="C205" s="445"/>
      <c r="D205" s="445"/>
      <c r="E205" s="419" t="s">
        <v>168</v>
      </c>
      <c r="F205" s="446" t="str">
        <f t="shared" si="6"/>
        <v>WEINER INTERNATIONAL</v>
      </c>
      <c r="G205" s="427">
        <v>123330.74</v>
      </c>
      <c r="H205" s="433">
        <v>0</v>
      </c>
      <c r="I205" s="433">
        <v>-3218.75</v>
      </c>
      <c r="J205" s="433">
        <v>1274.82</v>
      </c>
      <c r="K205" s="433">
        <v>0</v>
      </c>
      <c r="L205" s="433">
        <v>0</v>
      </c>
      <c r="M205" s="433">
        <f t="shared" si="7"/>
        <v>121386.81000000001</v>
      </c>
      <c r="P205" s="440"/>
      <c r="Q205" s="438"/>
      <c r="R205" s="438"/>
      <c r="S205" s="438"/>
      <c r="T205" s="438"/>
      <c r="U205" s="438"/>
      <c r="V205" s="438"/>
      <c r="W205" s="438"/>
      <c r="X205" s="438"/>
      <c r="Y205" s="438"/>
      <c r="Z205" s="438"/>
      <c r="AA205" s="438"/>
      <c r="AB205" s="438"/>
      <c r="AC205" s="438"/>
      <c r="AD205" s="438"/>
      <c r="AE205" s="438"/>
      <c r="AF205" s="438"/>
      <c r="AG205" s="438"/>
      <c r="AH205" s="438"/>
      <c r="AI205" s="438"/>
      <c r="AJ205" s="438"/>
      <c r="AK205" s="438"/>
      <c r="AL205" s="438"/>
      <c r="AM205" s="438"/>
      <c r="AN205" s="438"/>
      <c r="AO205" s="438"/>
      <c r="AP205" s="438"/>
      <c r="AQ205" s="438"/>
      <c r="AR205" s="438"/>
      <c r="AS205" s="438"/>
      <c r="AT205" s="438"/>
      <c r="AU205" s="438"/>
      <c r="AV205" s="438"/>
      <c r="AW205" s="438"/>
    </row>
    <row r="206" spans="1:49" ht="12.75" outlineLevel="1">
      <c r="A206" s="388" t="s">
        <v>169</v>
      </c>
      <c r="C206" s="445"/>
      <c r="D206" s="445"/>
      <c r="E206" s="419" t="s">
        <v>170</v>
      </c>
      <c r="F206" s="446" t="str">
        <f t="shared" si="6"/>
        <v>L E WOODMAN MEM SCHP</v>
      </c>
      <c r="G206" s="427">
        <v>28751.46</v>
      </c>
      <c r="H206" s="433">
        <v>0</v>
      </c>
      <c r="I206" s="433">
        <v>125.92</v>
      </c>
      <c r="J206" s="433">
        <v>1614.89</v>
      </c>
      <c r="K206" s="433">
        <v>0</v>
      </c>
      <c r="L206" s="433">
        <v>0</v>
      </c>
      <c r="M206" s="433">
        <f t="shared" si="7"/>
        <v>30492.269999999997</v>
      </c>
      <c r="P206" s="440"/>
      <c r="Q206" s="438"/>
      <c r="R206" s="438"/>
      <c r="S206" s="438"/>
      <c r="T206" s="438"/>
      <c r="U206" s="438"/>
      <c r="V206" s="438"/>
      <c r="W206" s="438"/>
      <c r="X206" s="438"/>
      <c r="Y206" s="438"/>
      <c r="Z206" s="438"/>
      <c r="AA206" s="438"/>
      <c r="AB206" s="438"/>
      <c r="AC206" s="438"/>
      <c r="AD206" s="438"/>
      <c r="AE206" s="438"/>
      <c r="AF206" s="438"/>
      <c r="AG206" s="438"/>
      <c r="AH206" s="438"/>
      <c r="AI206" s="438"/>
      <c r="AJ206" s="438"/>
      <c r="AK206" s="438"/>
      <c r="AL206" s="438"/>
      <c r="AM206" s="438"/>
      <c r="AN206" s="438"/>
      <c r="AO206" s="438"/>
      <c r="AP206" s="438"/>
      <c r="AQ206" s="438"/>
      <c r="AR206" s="438"/>
      <c r="AS206" s="438"/>
      <c r="AT206" s="438"/>
      <c r="AU206" s="438"/>
      <c r="AV206" s="438"/>
      <c r="AW206" s="438"/>
    </row>
    <row r="207" spans="1:49" ht="12.75" outlineLevel="1">
      <c r="A207" s="388" t="s">
        <v>171</v>
      </c>
      <c r="C207" s="445"/>
      <c r="D207" s="445"/>
      <c r="E207" s="419" t="s">
        <v>172</v>
      </c>
      <c r="F207" s="446" t="str">
        <f t="shared" si="6"/>
        <v>WYATT SCHP</v>
      </c>
      <c r="G207" s="427">
        <v>55517.45</v>
      </c>
      <c r="H207" s="433">
        <v>0</v>
      </c>
      <c r="I207" s="433">
        <v>-1451.6</v>
      </c>
      <c r="J207" s="433">
        <v>573.83</v>
      </c>
      <c r="K207" s="433">
        <v>0</v>
      </c>
      <c r="L207" s="433">
        <v>0</v>
      </c>
      <c r="M207" s="433">
        <f t="shared" si="7"/>
        <v>54639.68</v>
      </c>
      <c r="P207" s="440"/>
      <c r="Q207" s="438"/>
      <c r="R207" s="438"/>
      <c r="S207" s="438"/>
      <c r="T207" s="438"/>
      <c r="U207" s="438"/>
      <c r="V207" s="438"/>
      <c r="W207" s="438"/>
      <c r="X207" s="438"/>
      <c r="Y207" s="438"/>
      <c r="Z207" s="438"/>
      <c r="AA207" s="438"/>
      <c r="AB207" s="438"/>
      <c r="AC207" s="438"/>
      <c r="AD207" s="438"/>
      <c r="AE207" s="438"/>
      <c r="AF207" s="438"/>
      <c r="AG207" s="438"/>
      <c r="AH207" s="438"/>
      <c r="AI207" s="438"/>
      <c r="AJ207" s="438"/>
      <c r="AK207" s="438"/>
      <c r="AL207" s="438"/>
      <c r="AM207" s="438"/>
      <c r="AN207" s="438"/>
      <c r="AO207" s="438"/>
      <c r="AP207" s="438"/>
      <c r="AQ207" s="438"/>
      <c r="AR207" s="438"/>
      <c r="AS207" s="438"/>
      <c r="AT207" s="438"/>
      <c r="AU207" s="438"/>
      <c r="AV207" s="438"/>
      <c r="AW207" s="438"/>
    </row>
    <row r="208" spans="1:49" ht="12.75" outlineLevel="1">
      <c r="A208" s="388" t="s">
        <v>173</v>
      </c>
      <c r="C208" s="445"/>
      <c r="D208" s="445"/>
      <c r="E208" s="419" t="s">
        <v>174</v>
      </c>
      <c r="F208" s="446" t="str">
        <f t="shared" si="6"/>
        <v>WISHERD ENDOW SCHP</v>
      </c>
      <c r="G208" s="427">
        <v>21030.47</v>
      </c>
      <c r="H208" s="433">
        <v>0</v>
      </c>
      <c r="I208" s="433">
        <v>-549.65</v>
      </c>
      <c r="J208" s="433">
        <v>217.39</v>
      </c>
      <c r="K208" s="433">
        <v>0</v>
      </c>
      <c r="L208" s="433">
        <v>0</v>
      </c>
      <c r="M208" s="433">
        <f t="shared" si="7"/>
        <v>20698.21</v>
      </c>
      <c r="P208" s="440"/>
      <c r="Q208" s="438"/>
      <c r="R208" s="438"/>
      <c r="S208" s="438"/>
      <c r="T208" s="438"/>
      <c r="U208" s="438"/>
      <c r="V208" s="438"/>
      <c r="W208" s="438"/>
      <c r="X208" s="438"/>
      <c r="Y208" s="438"/>
      <c r="Z208" s="438"/>
      <c r="AA208" s="438"/>
      <c r="AB208" s="438"/>
      <c r="AC208" s="438"/>
      <c r="AD208" s="438"/>
      <c r="AE208" s="438"/>
      <c r="AF208" s="438"/>
      <c r="AG208" s="438"/>
      <c r="AH208" s="438"/>
      <c r="AI208" s="438"/>
      <c r="AJ208" s="438"/>
      <c r="AK208" s="438"/>
      <c r="AL208" s="438"/>
      <c r="AM208" s="438"/>
      <c r="AN208" s="438"/>
      <c r="AO208" s="438"/>
      <c r="AP208" s="438"/>
      <c r="AQ208" s="438"/>
      <c r="AR208" s="438"/>
      <c r="AS208" s="438"/>
      <c r="AT208" s="438"/>
      <c r="AU208" s="438"/>
      <c r="AV208" s="438"/>
      <c r="AW208" s="438"/>
    </row>
    <row r="209" spans="1:49" ht="12.75" outlineLevel="1">
      <c r="A209" s="388" t="s">
        <v>175</v>
      </c>
      <c r="C209" s="445"/>
      <c r="D209" s="445"/>
      <c r="E209" s="419" t="s">
        <v>176</v>
      </c>
      <c r="F209" s="446" t="str">
        <f t="shared" si="6"/>
        <v>THOMPSON D SCHOLAR</v>
      </c>
      <c r="G209" s="427">
        <v>14627.71</v>
      </c>
      <c r="H209" s="433">
        <v>0</v>
      </c>
      <c r="I209" s="433">
        <v>-382.32</v>
      </c>
      <c r="J209" s="433">
        <v>151.19</v>
      </c>
      <c r="K209" s="433">
        <v>0</v>
      </c>
      <c r="L209" s="433">
        <v>0</v>
      </c>
      <c r="M209" s="433">
        <f t="shared" si="7"/>
        <v>14396.58</v>
      </c>
      <c r="P209" s="440"/>
      <c r="Q209" s="438"/>
      <c r="R209" s="438"/>
      <c r="S209" s="438"/>
      <c r="T209" s="438"/>
      <c r="U209" s="438"/>
      <c r="V209" s="438"/>
      <c r="W209" s="438"/>
      <c r="X209" s="438"/>
      <c r="Y209" s="438"/>
      <c r="Z209" s="438"/>
      <c r="AA209" s="438"/>
      <c r="AB209" s="438"/>
      <c r="AC209" s="438"/>
      <c r="AD209" s="438"/>
      <c r="AE209" s="438"/>
      <c r="AF209" s="438"/>
      <c r="AG209" s="438"/>
      <c r="AH209" s="438"/>
      <c r="AI209" s="438"/>
      <c r="AJ209" s="438"/>
      <c r="AK209" s="438"/>
      <c r="AL209" s="438"/>
      <c r="AM209" s="438"/>
      <c r="AN209" s="438"/>
      <c r="AO209" s="438"/>
      <c r="AP209" s="438"/>
      <c r="AQ209" s="438"/>
      <c r="AR209" s="438"/>
      <c r="AS209" s="438"/>
      <c r="AT209" s="438"/>
      <c r="AU209" s="438"/>
      <c r="AV209" s="438"/>
      <c r="AW209" s="438"/>
    </row>
    <row r="210" spans="1:49" ht="12.75" outlineLevel="1">
      <c r="A210" s="388" t="s">
        <v>177</v>
      </c>
      <c r="C210" s="445"/>
      <c r="D210" s="445"/>
      <c r="E210" s="419" t="s">
        <v>178</v>
      </c>
      <c r="F210" s="446" t="str">
        <f t="shared" si="6"/>
        <v>L E YOUNG SCHP</v>
      </c>
      <c r="G210" s="427">
        <v>148139.76</v>
      </c>
      <c r="H210" s="433">
        <v>0</v>
      </c>
      <c r="I210" s="433">
        <v>-3871.72</v>
      </c>
      <c r="J210" s="433">
        <v>1531.21</v>
      </c>
      <c r="K210" s="433">
        <v>0</v>
      </c>
      <c r="L210" s="433">
        <v>0</v>
      </c>
      <c r="M210" s="433">
        <f t="shared" si="7"/>
        <v>145799.25</v>
      </c>
      <c r="P210" s="440"/>
      <c r="Q210" s="438"/>
      <c r="R210" s="438"/>
      <c r="S210" s="438"/>
      <c r="T210" s="438"/>
      <c r="U210" s="438"/>
      <c r="V210" s="438"/>
      <c r="W210" s="438"/>
      <c r="X210" s="438"/>
      <c r="Y210" s="438"/>
      <c r="Z210" s="438"/>
      <c r="AA210" s="438"/>
      <c r="AB210" s="438"/>
      <c r="AC210" s="438"/>
      <c r="AD210" s="438"/>
      <c r="AE210" s="438"/>
      <c r="AF210" s="438"/>
      <c r="AG210" s="438"/>
      <c r="AH210" s="438"/>
      <c r="AI210" s="438"/>
      <c r="AJ210" s="438"/>
      <c r="AK210" s="438"/>
      <c r="AL210" s="438"/>
      <c r="AM210" s="438"/>
      <c r="AN210" s="438"/>
      <c r="AO210" s="438"/>
      <c r="AP210" s="438"/>
      <c r="AQ210" s="438"/>
      <c r="AR210" s="438"/>
      <c r="AS210" s="438"/>
      <c r="AT210" s="438"/>
      <c r="AU210" s="438"/>
      <c r="AV210" s="438"/>
      <c r="AW210" s="438"/>
    </row>
    <row r="211" spans="1:49" ht="12.75" outlineLevel="1">
      <c r="A211" s="388" t="s">
        <v>179</v>
      </c>
      <c r="C211" s="445"/>
      <c r="D211" s="445"/>
      <c r="E211" s="419" t="s">
        <v>180</v>
      </c>
      <c r="F211" s="446" t="str">
        <f t="shared" si="6"/>
        <v>MARVIN ZEID SCHP</v>
      </c>
      <c r="G211" s="427">
        <v>39406.25</v>
      </c>
      <c r="H211" s="433">
        <v>0</v>
      </c>
      <c r="I211" s="433">
        <v>-1029.9</v>
      </c>
      <c r="J211" s="433">
        <v>407.32</v>
      </c>
      <c r="K211" s="433">
        <v>0</v>
      </c>
      <c r="L211" s="433">
        <v>0</v>
      </c>
      <c r="M211" s="433">
        <f t="shared" si="7"/>
        <v>38783.67</v>
      </c>
      <c r="P211" s="440"/>
      <c r="Q211" s="438"/>
      <c r="R211" s="438"/>
      <c r="S211" s="438"/>
      <c r="T211" s="438"/>
      <c r="U211" s="438"/>
      <c r="V211" s="438"/>
      <c r="W211" s="438"/>
      <c r="X211" s="438"/>
      <c r="Y211" s="438"/>
      <c r="Z211" s="438"/>
      <c r="AA211" s="438"/>
      <c r="AB211" s="438"/>
      <c r="AC211" s="438"/>
      <c r="AD211" s="438"/>
      <c r="AE211" s="438"/>
      <c r="AF211" s="438"/>
      <c r="AG211" s="438"/>
      <c r="AH211" s="438"/>
      <c r="AI211" s="438"/>
      <c r="AJ211" s="438"/>
      <c r="AK211" s="438"/>
      <c r="AL211" s="438"/>
      <c r="AM211" s="438"/>
      <c r="AN211" s="438"/>
      <c r="AO211" s="438"/>
      <c r="AP211" s="438"/>
      <c r="AQ211" s="438"/>
      <c r="AR211" s="438"/>
      <c r="AS211" s="438"/>
      <c r="AT211" s="438"/>
      <c r="AU211" s="438"/>
      <c r="AV211" s="438"/>
      <c r="AW211" s="438"/>
    </row>
    <row r="212" spans="1:49" ht="12.75" outlineLevel="1">
      <c r="A212" s="388" t="s">
        <v>181</v>
      </c>
      <c r="C212" s="445"/>
      <c r="D212" s="445"/>
      <c r="E212" s="419" t="s">
        <v>182</v>
      </c>
      <c r="F212" s="446" t="str">
        <f t="shared" si="6"/>
        <v>HAYDON ENDOWED SCHOL</v>
      </c>
      <c r="G212" s="427">
        <v>24911.15</v>
      </c>
      <c r="H212" s="433">
        <v>0</v>
      </c>
      <c r="I212" s="433">
        <v>-651.07</v>
      </c>
      <c r="J212" s="433">
        <v>257.49</v>
      </c>
      <c r="K212" s="433">
        <v>0</v>
      </c>
      <c r="L212" s="433">
        <v>0</v>
      </c>
      <c r="M212" s="433">
        <f t="shared" si="7"/>
        <v>24517.570000000003</v>
      </c>
      <c r="P212" s="440"/>
      <c r="Q212" s="438"/>
      <c r="R212" s="438"/>
      <c r="S212" s="438"/>
      <c r="T212" s="438"/>
      <c r="U212" s="438"/>
      <c r="V212" s="438"/>
      <c r="W212" s="438"/>
      <c r="X212" s="438"/>
      <c r="Y212" s="438"/>
      <c r="Z212" s="438"/>
      <c r="AA212" s="438"/>
      <c r="AB212" s="438"/>
      <c r="AC212" s="438"/>
      <c r="AD212" s="438"/>
      <c r="AE212" s="438"/>
      <c r="AF212" s="438"/>
      <c r="AG212" s="438"/>
      <c r="AH212" s="438"/>
      <c r="AI212" s="438"/>
      <c r="AJ212" s="438"/>
      <c r="AK212" s="438"/>
      <c r="AL212" s="438"/>
      <c r="AM212" s="438"/>
      <c r="AN212" s="438"/>
      <c r="AO212" s="438"/>
      <c r="AP212" s="438"/>
      <c r="AQ212" s="438"/>
      <c r="AR212" s="438"/>
      <c r="AS212" s="438"/>
      <c r="AT212" s="438"/>
      <c r="AU212" s="438"/>
      <c r="AV212" s="438"/>
      <c r="AW212" s="438"/>
    </row>
    <row r="213" spans="1:49" ht="12.75" outlineLevel="1">
      <c r="A213" s="388" t="s">
        <v>183</v>
      </c>
      <c r="C213" s="445"/>
      <c r="D213" s="445"/>
      <c r="E213" s="419" t="s">
        <v>184</v>
      </c>
      <c r="F213" s="446" t="str">
        <f t="shared" si="6"/>
        <v>ACADEMY CHEMICAL ENG</v>
      </c>
      <c r="G213" s="427">
        <v>8542.56</v>
      </c>
      <c r="H213" s="433">
        <v>0</v>
      </c>
      <c r="I213" s="433">
        <v>-237.28</v>
      </c>
      <c r="J213" s="433">
        <v>139.46</v>
      </c>
      <c r="K213" s="433">
        <v>-962.73</v>
      </c>
      <c r="L213" s="433">
        <v>0</v>
      </c>
      <c r="M213" s="433">
        <f t="shared" si="7"/>
        <v>9407.469999999998</v>
      </c>
      <c r="P213" s="440"/>
      <c r="Q213" s="438"/>
      <c r="R213" s="438"/>
      <c r="S213" s="438"/>
      <c r="T213" s="438"/>
      <c r="U213" s="438"/>
      <c r="V213" s="438"/>
      <c r="W213" s="438"/>
      <c r="X213" s="438"/>
      <c r="Y213" s="438"/>
      <c r="Z213" s="438"/>
      <c r="AA213" s="438"/>
      <c r="AB213" s="438"/>
      <c r="AC213" s="438"/>
      <c r="AD213" s="438"/>
      <c r="AE213" s="438"/>
      <c r="AF213" s="438"/>
      <c r="AG213" s="438"/>
      <c r="AH213" s="438"/>
      <c r="AI213" s="438"/>
      <c r="AJ213" s="438"/>
      <c r="AK213" s="438"/>
      <c r="AL213" s="438"/>
      <c r="AM213" s="438"/>
      <c r="AN213" s="438"/>
      <c r="AO213" s="438"/>
      <c r="AP213" s="438"/>
      <c r="AQ213" s="438"/>
      <c r="AR213" s="438"/>
      <c r="AS213" s="438"/>
      <c r="AT213" s="438"/>
      <c r="AU213" s="438"/>
      <c r="AV213" s="438"/>
      <c r="AW213" s="438"/>
    </row>
    <row r="214" spans="1:49" ht="12.75" outlineLevel="1">
      <c r="A214" s="388" t="s">
        <v>185</v>
      </c>
      <c r="C214" s="445"/>
      <c r="D214" s="445"/>
      <c r="E214" s="419" t="s">
        <v>186</v>
      </c>
      <c r="F214" s="446" t="str">
        <f t="shared" si="6"/>
        <v>BAILEY MISSOURI PROF</v>
      </c>
      <c r="G214" s="427">
        <v>330277.74</v>
      </c>
      <c r="H214" s="433">
        <v>0</v>
      </c>
      <c r="I214" s="433">
        <v>-8632.03</v>
      </c>
      <c r="J214" s="433">
        <v>3413.84</v>
      </c>
      <c r="K214" s="433">
        <v>0</v>
      </c>
      <c r="L214" s="433">
        <v>0</v>
      </c>
      <c r="M214" s="433">
        <f t="shared" si="7"/>
        <v>325059.55</v>
      </c>
      <c r="P214" s="440"/>
      <c r="Q214" s="438"/>
      <c r="R214" s="438"/>
      <c r="S214" s="438"/>
      <c r="T214" s="438"/>
      <c r="U214" s="438"/>
      <c r="V214" s="438"/>
      <c r="W214" s="438"/>
      <c r="X214" s="438"/>
      <c r="Y214" s="438"/>
      <c r="Z214" s="438"/>
      <c r="AA214" s="438"/>
      <c r="AB214" s="438"/>
      <c r="AC214" s="438"/>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row>
    <row r="215" spans="1:49" ht="12.75" outlineLevel="1">
      <c r="A215" s="388" t="s">
        <v>187</v>
      </c>
      <c r="C215" s="445"/>
      <c r="D215" s="445"/>
      <c r="E215" s="419" t="s">
        <v>188</v>
      </c>
      <c r="F215" s="446" t="str">
        <f t="shared" si="6"/>
        <v>FRANK APPLEYARD END</v>
      </c>
      <c r="G215" s="427">
        <v>112075.03</v>
      </c>
      <c r="H215" s="433">
        <v>0</v>
      </c>
      <c r="I215" s="433">
        <v>-2929.14</v>
      </c>
      <c r="J215" s="433">
        <v>1158.44</v>
      </c>
      <c r="K215" s="433">
        <v>0</v>
      </c>
      <c r="L215" s="433">
        <v>0</v>
      </c>
      <c r="M215" s="433">
        <f t="shared" si="7"/>
        <v>110304.33</v>
      </c>
      <c r="P215" s="440"/>
      <c r="Q215" s="438"/>
      <c r="R215" s="438"/>
      <c r="S215" s="438"/>
      <c r="T215" s="438"/>
      <c r="U215" s="438"/>
      <c r="V215" s="438"/>
      <c r="W215" s="438"/>
      <c r="X215" s="438"/>
      <c r="Y215" s="438"/>
      <c r="Z215" s="438"/>
      <c r="AA215" s="438"/>
      <c r="AB215" s="438"/>
      <c r="AC215" s="438"/>
      <c r="AD215" s="438"/>
      <c r="AE215" s="438"/>
      <c r="AF215" s="438"/>
      <c r="AG215" s="438"/>
      <c r="AH215" s="438"/>
      <c r="AI215" s="438"/>
      <c r="AJ215" s="438"/>
      <c r="AK215" s="438"/>
      <c r="AL215" s="438"/>
      <c r="AM215" s="438"/>
      <c r="AN215" s="438"/>
      <c r="AO215" s="438"/>
      <c r="AP215" s="438"/>
      <c r="AQ215" s="438"/>
      <c r="AR215" s="438"/>
      <c r="AS215" s="438"/>
      <c r="AT215" s="438"/>
      <c r="AU215" s="438"/>
      <c r="AV215" s="438"/>
      <c r="AW215" s="438"/>
    </row>
    <row r="216" spans="1:49" ht="12.75" outlineLevel="1">
      <c r="A216" s="388" t="s">
        <v>189</v>
      </c>
      <c r="C216" s="445"/>
      <c r="D216" s="445"/>
      <c r="E216" s="419" t="s">
        <v>190</v>
      </c>
      <c r="F216" s="446" t="str">
        <f t="shared" si="6"/>
        <v>C E ALUMNI ASSISTANT</v>
      </c>
      <c r="G216" s="427">
        <v>41737.4</v>
      </c>
      <c r="H216" s="433">
        <v>0</v>
      </c>
      <c r="I216" s="433">
        <v>-1090.85</v>
      </c>
      <c r="J216" s="433">
        <v>431.4</v>
      </c>
      <c r="K216" s="433">
        <v>0</v>
      </c>
      <c r="L216" s="433">
        <v>0</v>
      </c>
      <c r="M216" s="433">
        <f t="shared" si="7"/>
        <v>41077.950000000004</v>
      </c>
      <c r="P216" s="440"/>
      <c r="Q216" s="438"/>
      <c r="R216" s="438"/>
      <c r="S216" s="438"/>
      <c r="T216" s="438"/>
      <c r="U216" s="438"/>
      <c r="V216" s="438"/>
      <c r="W216" s="438"/>
      <c r="X216" s="438"/>
      <c r="Y216" s="438"/>
      <c r="Z216" s="438"/>
      <c r="AA216" s="438"/>
      <c r="AB216" s="438"/>
      <c r="AC216" s="438"/>
      <c r="AD216" s="438"/>
      <c r="AE216" s="438"/>
      <c r="AF216" s="438"/>
      <c r="AG216" s="438"/>
      <c r="AH216" s="438"/>
      <c r="AI216" s="438"/>
      <c r="AJ216" s="438"/>
      <c r="AK216" s="438"/>
      <c r="AL216" s="438"/>
      <c r="AM216" s="438"/>
      <c r="AN216" s="438"/>
      <c r="AO216" s="438"/>
      <c r="AP216" s="438"/>
      <c r="AQ216" s="438"/>
      <c r="AR216" s="438"/>
      <c r="AS216" s="438"/>
      <c r="AT216" s="438"/>
      <c r="AU216" s="438"/>
      <c r="AV216" s="438"/>
      <c r="AW216" s="438"/>
    </row>
    <row r="217" spans="1:49" ht="12.75" outlineLevel="1">
      <c r="A217" s="388" t="s">
        <v>191</v>
      </c>
      <c r="C217" s="445"/>
      <c r="D217" s="445"/>
      <c r="E217" s="419" t="s">
        <v>192</v>
      </c>
      <c r="F217" s="446" t="str">
        <f t="shared" si="6"/>
        <v>CLASS OF 1937 FAC EX</v>
      </c>
      <c r="G217" s="427">
        <v>39021.46</v>
      </c>
      <c r="H217" s="433">
        <v>0</v>
      </c>
      <c r="I217" s="433">
        <v>-1019.87</v>
      </c>
      <c r="J217" s="433">
        <v>403.35</v>
      </c>
      <c r="K217" s="433">
        <v>0</v>
      </c>
      <c r="L217" s="433">
        <v>0</v>
      </c>
      <c r="M217" s="433">
        <f t="shared" si="7"/>
        <v>38404.939999999995</v>
      </c>
      <c r="P217" s="440"/>
      <c r="Q217" s="438"/>
      <c r="R217" s="438"/>
      <c r="S217" s="438"/>
      <c r="T217" s="438"/>
      <c r="U217" s="438"/>
      <c r="V217" s="438"/>
      <c r="W217" s="438"/>
      <c r="X217" s="438"/>
      <c r="Y217" s="438"/>
      <c r="Z217" s="438"/>
      <c r="AA217" s="438"/>
      <c r="AB217" s="438"/>
      <c r="AC217" s="438"/>
      <c r="AD217" s="438"/>
      <c r="AE217" s="438"/>
      <c r="AF217" s="438"/>
      <c r="AG217" s="438"/>
      <c r="AH217" s="438"/>
      <c r="AI217" s="438"/>
      <c r="AJ217" s="438"/>
      <c r="AK217" s="438"/>
      <c r="AL217" s="438"/>
      <c r="AM217" s="438"/>
      <c r="AN217" s="438"/>
      <c r="AO217" s="438"/>
      <c r="AP217" s="438"/>
      <c r="AQ217" s="438"/>
      <c r="AR217" s="438"/>
      <c r="AS217" s="438"/>
      <c r="AT217" s="438"/>
      <c r="AU217" s="438"/>
      <c r="AV217" s="438"/>
      <c r="AW217" s="438"/>
    </row>
    <row r="218" spans="1:49" ht="12.75" outlineLevel="1">
      <c r="A218" s="388" t="s">
        <v>193</v>
      </c>
      <c r="C218" s="445"/>
      <c r="D218" s="445"/>
      <c r="E218" s="419" t="s">
        <v>194</v>
      </c>
      <c r="F218" s="446" t="str">
        <f t="shared" si="6"/>
        <v>DAILY MGMT OF TECH</v>
      </c>
      <c r="G218" s="427">
        <v>43820.62</v>
      </c>
      <c r="H218" s="433">
        <v>0</v>
      </c>
      <c r="I218" s="433">
        <v>-1145.28</v>
      </c>
      <c r="J218" s="433">
        <v>452.94</v>
      </c>
      <c r="K218" s="433">
        <v>0</v>
      </c>
      <c r="L218" s="433">
        <v>0</v>
      </c>
      <c r="M218" s="433">
        <f t="shared" si="7"/>
        <v>43128.280000000006</v>
      </c>
      <c r="P218" s="440"/>
      <c r="Q218" s="438"/>
      <c r="R218" s="438"/>
      <c r="S218" s="438"/>
      <c r="T218" s="438"/>
      <c r="U218" s="438"/>
      <c r="V218" s="438"/>
      <c r="W218" s="438"/>
      <c r="X218" s="438"/>
      <c r="Y218" s="438"/>
      <c r="Z218" s="438"/>
      <c r="AA218" s="438"/>
      <c r="AB218" s="438"/>
      <c r="AC218" s="438"/>
      <c r="AD218" s="438"/>
      <c r="AE218" s="438"/>
      <c r="AF218" s="438"/>
      <c r="AG218" s="438"/>
      <c r="AH218" s="438"/>
      <c r="AI218" s="438"/>
      <c r="AJ218" s="438"/>
      <c r="AK218" s="438"/>
      <c r="AL218" s="438"/>
      <c r="AM218" s="438"/>
      <c r="AN218" s="438"/>
      <c r="AO218" s="438"/>
      <c r="AP218" s="438"/>
      <c r="AQ218" s="438"/>
      <c r="AR218" s="438"/>
      <c r="AS218" s="438"/>
      <c r="AT218" s="438"/>
      <c r="AU218" s="438"/>
      <c r="AV218" s="438"/>
      <c r="AW218" s="438"/>
    </row>
    <row r="219" spans="1:49" ht="12.75" outlineLevel="1">
      <c r="A219" s="388" t="s">
        <v>195</v>
      </c>
      <c r="C219" s="445"/>
      <c r="D219" s="445"/>
      <c r="E219" s="419" t="s">
        <v>196</v>
      </c>
      <c r="F219" s="446" t="str">
        <f t="shared" si="6"/>
        <v>ORDER GOLDEN END</v>
      </c>
      <c r="G219" s="427">
        <v>202439.45</v>
      </c>
      <c r="H219" s="433">
        <v>40438</v>
      </c>
      <c r="I219" s="433">
        <v>-3593.78</v>
      </c>
      <c r="J219" s="433">
        <v>4229.99</v>
      </c>
      <c r="K219" s="433">
        <v>0</v>
      </c>
      <c r="L219" s="433">
        <v>0</v>
      </c>
      <c r="M219" s="433">
        <f t="shared" si="7"/>
        <v>243513.66</v>
      </c>
      <c r="P219" s="440"/>
      <c r="Q219" s="438"/>
      <c r="R219" s="438"/>
      <c r="S219" s="438"/>
      <c r="T219" s="438"/>
      <c r="U219" s="438"/>
      <c r="V219" s="438"/>
      <c r="W219" s="438"/>
      <c r="X219" s="438"/>
      <c r="Y219" s="438"/>
      <c r="Z219" s="438"/>
      <c r="AA219" s="438"/>
      <c r="AB219" s="438"/>
      <c r="AC219" s="438"/>
      <c r="AD219" s="438"/>
      <c r="AE219" s="438"/>
      <c r="AF219" s="438"/>
      <c r="AG219" s="438"/>
      <c r="AH219" s="438"/>
      <c r="AI219" s="438"/>
      <c r="AJ219" s="438"/>
      <c r="AK219" s="438"/>
      <c r="AL219" s="438"/>
      <c r="AM219" s="438"/>
      <c r="AN219" s="438"/>
      <c r="AO219" s="438"/>
      <c r="AP219" s="438"/>
      <c r="AQ219" s="438"/>
      <c r="AR219" s="438"/>
      <c r="AS219" s="438"/>
      <c r="AT219" s="438"/>
      <c r="AU219" s="438"/>
      <c r="AV219" s="438"/>
      <c r="AW219" s="438"/>
    </row>
    <row r="220" spans="1:49" ht="12.75" outlineLevel="1">
      <c r="A220" s="388" t="s">
        <v>197</v>
      </c>
      <c r="C220" s="445"/>
      <c r="D220" s="445"/>
      <c r="E220" s="419" t="s">
        <v>198</v>
      </c>
      <c r="F220" s="446" t="str">
        <f t="shared" si="6"/>
        <v>DAKE-BROWN LIBR ACQ</v>
      </c>
      <c r="G220" s="427">
        <v>65159.51</v>
      </c>
      <c r="H220" s="433">
        <v>0</v>
      </c>
      <c r="I220" s="433">
        <v>-1702.99</v>
      </c>
      <c r="J220" s="433">
        <v>673.51</v>
      </c>
      <c r="K220" s="433">
        <v>0</v>
      </c>
      <c r="L220" s="433">
        <v>0</v>
      </c>
      <c r="M220" s="433">
        <f t="shared" si="7"/>
        <v>64130.030000000006</v>
      </c>
      <c r="P220" s="440"/>
      <c r="Q220" s="438"/>
      <c r="R220" s="438"/>
      <c r="S220" s="438"/>
      <c r="T220" s="438"/>
      <c r="U220" s="438"/>
      <c r="V220" s="438"/>
      <c r="W220" s="438"/>
      <c r="X220" s="438"/>
      <c r="Y220" s="438"/>
      <c r="Z220" s="438"/>
      <c r="AA220" s="438"/>
      <c r="AB220" s="438"/>
      <c r="AC220" s="438"/>
      <c r="AD220" s="438"/>
      <c r="AE220" s="438"/>
      <c r="AF220" s="438"/>
      <c r="AG220" s="438"/>
      <c r="AH220" s="438"/>
      <c r="AI220" s="438"/>
      <c r="AJ220" s="438"/>
      <c r="AK220" s="438"/>
      <c r="AL220" s="438"/>
      <c r="AM220" s="438"/>
      <c r="AN220" s="438"/>
      <c r="AO220" s="438"/>
      <c r="AP220" s="438"/>
      <c r="AQ220" s="438"/>
      <c r="AR220" s="438"/>
      <c r="AS220" s="438"/>
      <c r="AT220" s="438"/>
      <c r="AU220" s="438"/>
      <c r="AV220" s="438"/>
      <c r="AW220" s="438"/>
    </row>
    <row r="221" spans="1:49" ht="12.75" outlineLevel="1">
      <c r="A221" s="388" t="s">
        <v>199</v>
      </c>
      <c r="C221" s="445"/>
      <c r="D221" s="445"/>
      <c r="E221" s="419" t="s">
        <v>200</v>
      </c>
      <c r="F221" s="446" t="str">
        <f t="shared" si="6"/>
        <v>ENG MGMT END ST EXCL</v>
      </c>
      <c r="G221" s="427">
        <v>12286.77</v>
      </c>
      <c r="H221" s="433">
        <v>0</v>
      </c>
      <c r="I221" s="433">
        <v>-321.13</v>
      </c>
      <c r="J221" s="433">
        <v>126.99</v>
      </c>
      <c r="K221" s="433">
        <v>0</v>
      </c>
      <c r="L221" s="433">
        <v>0</v>
      </c>
      <c r="M221" s="433">
        <f t="shared" si="7"/>
        <v>12092.630000000001</v>
      </c>
      <c r="P221" s="440"/>
      <c r="Q221" s="438"/>
      <c r="R221" s="438"/>
      <c r="S221" s="438"/>
      <c r="T221" s="438"/>
      <c r="U221" s="438"/>
      <c r="V221" s="438"/>
      <c r="W221" s="438"/>
      <c r="X221" s="438"/>
      <c r="Y221" s="438"/>
      <c r="Z221" s="438"/>
      <c r="AA221" s="438"/>
      <c r="AB221" s="438"/>
      <c r="AC221" s="438"/>
      <c r="AD221" s="438"/>
      <c r="AE221" s="438"/>
      <c r="AF221" s="438"/>
      <c r="AG221" s="438"/>
      <c r="AH221" s="438"/>
      <c r="AI221" s="438"/>
      <c r="AJ221" s="438"/>
      <c r="AK221" s="438"/>
      <c r="AL221" s="438"/>
      <c r="AM221" s="438"/>
      <c r="AN221" s="438"/>
      <c r="AO221" s="438"/>
      <c r="AP221" s="438"/>
      <c r="AQ221" s="438"/>
      <c r="AR221" s="438"/>
      <c r="AS221" s="438"/>
      <c r="AT221" s="438"/>
      <c r="AU221" s="438"/>
      <c r="AV221" s="438"/>
      <c r="AW221" s="438"/>
    </row>
    <row r="222" spans="1:49" ht="12.75" outlineLevel="1">
      <c r="A222" s="388" t="s">
        <v>201</v>
      </c>
      <c r="C222" s="445"/>
      <c r="D222" s="445"/>
      <c r="E222" s="419" t="s">
        <v>202</v>
      </c>
      <c r="F222" s="446" t="str">
        <f t="shared" si="6"/>
        <v>ELECT COMP LAB END</v>
      </c>
      <c r="G222" s="427">
        <v>14037.35</v>
      </c>
      <c r="H222" s="433">
        <v>0</v>
      </c>
      <c r="I222" s="433">
        <v>-366.88</v>
      </c>
      <c r="J222" s="433">
        <v>145.09</v>
      </c>
      <c r="K222" s="433">
        <v>0</v>
      </c>
      <c r="L222" s="433">
        <v>0</v>
      </c>
      <c r="M222" s="433">
        <f t="shared" si="7"/>
        <v>13815.560000000001</v>
      </c>
      <c r="P222" s="440"/>
      <c r="Q222" s="438"/>
      <c r="R222" s="438"/>
      <c r="S222" s="438"/>
      <c r="T222" s="438"/>
      <c r="U222" s="438"/>
      <c r="V222" s="438"/>
      <c r="W222" s="438"/>
      <c r="X222" s="438"/>
      <c r="Y222" s="438"/>
      <c r="Z222" s="438"/>
      <c r="AA222" s="438"/>
      <c r="AB222" s="438"/>
      <c r="AC222" s="438"/>
      <c r="AD222" s="438"/>
      <c r="AE222" s="438"/>
      <c r="AF222" s="438"/>
      <c r="AG222" s="438"/>
      <c r="AH222" s="438"/>
      <c r="AI222" s="438"/>
      <c r="AJ222" s="438"/>
      <c r="AK222" s="438"/>
      <c r="AL222" s="438"/>
      <c r="AM222" s="438"/>
      <c r="AN222" s="438"/>
      <c r="AO222" s="438"/>
      <c r="AP222" s="438"/>
      <c r="AQ222" s="438"/>
      <c r="AR222" s="438"/>
      <c r="AS222" s="438"/>
      <c r="AT222" s="438"/>
      <c r="AU222" s="438"/>
      <c r="AV222" s="438"/>
      <c r="AW222" s="438"/>
    </row>
    <row r="223" spans="1:49" ht="12.75" outlineLevel="1">
      <c r="A223" s="388" t="s">
        <v>203</v>
      </c>
      <c r="C223" s="445"/>
      <c r="D223" s="445"/>
      <c r="E223" s="419" t="s">
        <v>204</v>
      </c>
      <c r="F223" s="446" t="str">
        <f t="shared" si="6"/>
        <v>FACULTY EXCELLENCE</v>
      </c>
      <c r="G223" s="427">
        <v>379843.67</v>
      </c>
      <c r="H223" s="433">
        <v>0</v>
      </c>
      <c r="I223" s="433">
        <v>-9927.46</v>
      </c>
      <c r="J223" s="433">
        <v>3926.19</v>
      </c>
      <c r="K223" s="433">
        <v>0</v>
      </c>
      <c r="L223" s="433">
        <v>0</v>
      </c>
      <c r="M223" s="433">
        <f t="shared" si="7"/>
        <v>373842.39999999997</v>
      </c>
      <c r="P223" s="440"/>
      <c r="Q223" s="438"/>
      <c r="R223" s="438"/>
      <c r="S223" s="438"/>
      <c r="T223" s="438"/>
      <c r="U223" s="438"/>
      <c r="V223" s="438"/>
      <c r="W223" s="438"/>
      <c r="X223" s="438"/>
      <c r="Y223" s="438"/>
      <c r="Z223" s="438"/>
      <c r="AA223" s="438"/>
      <c r="AB223" s="438"/>
      <c r="AC223" s="438"/>
      <c r="AD223" s="438"/>
      <c r="AE223" s="438"/>
      <c r="AF223" s="438"/>
      <c r="AG223" s="438"/>
      <c r="AH223" s="438"/>
      <c r="AI223" s="438"/>
      <c r="AJ223" s="438"/>
      <c r="AK223" s="438"/>
      <c r="AL223" s="438"/>
      <c r="AM223" s="438"/>
      <c r="AN223" s="438"/>
      <c r="AO223" s="438"/>
      <c r="AP223" s="438"/>
      <c r="AQ223" s="438"/>
      <c r="AR223" s="438"/>
      <c r="AS223" s="438"/>
      <c r="AT223" s="438"/>
      <c r="AU223" s="438"/>
      <c r="AV223" s="438"/>
      <c r="AW223" s="438"/>
    </row>
    <row r="224" spans="1:49" ht="12.75" outlineLevel="1">
      <c r="A224" s="388" t="s">
        <v>205</v>
      </c>
      <c r="C224" s="445"/>
      <c r="D224" s="445"/>
      <c r="E224" s="419" t="s">
        <v>206</v>
      </c>
      <c r="F224" s="446" t="str">
        <f t="shared" si="6"/>
        <v>FCR MO PROF CHEMISTR</v>
      </c>
      <c r="G224" s="427">
        <v>592444.42</v>
      </c>
      <c r="H224" s="433">
        <v>0</v>
      </c>
      <c r="I224" s="433">
        <v>-15483.91</v>
      </c>
      <c r="J224" s="433">
        <v>6123.67</v>
      </c>
      <c r="K224" s="433">
        <v>0</v>
      </c>
      <c r="L224" s="433">
        <v>0</v>
      </c>
      <c r="M224" s="433">
        <f t="shared" si="7"/>
        <v>583084.18</v>
      </c>
      <c r="P224" s="440"/>
      <c r="Q224" s="438"/>
      <c r="R224" s="438"/>
      <c r="S224" s="438"/>
      <c r="T224" s="438"/>
      <c r="U224" s="438"/>
      <c r="V224" s="438"/>
      <c r="W224" s="438"/>
      <c r="X224" s="438"/>
      <c r="Y224" s="438"/>
      <c r="Z224" s="438"/>
      <c r="AA224" s="438"/>
      <c r="AB224" s="438"/>
      <c r="AC224" s="438"/>
      <c r="AD224" s="438"/>
      <c r="AE224" s="438"/>
      <c r="AF224" s="438"/>
      <c r="AG224" s="438"/>
      <c r="AH224" s="438"/>
      <c r="AI224" s="438"/>
      <c r="AJ224" s="438"/>
      <c r="AK224" s="438"/>
      <c r="AL224" s="438"/>
      <c r="AM224" s="438"/>
      <c r="AN224" s="438"/>
      <c r="AO224" s="438"/>
      <c r="AP224" s="438"/>
      <c r="AQ224" s="438"/>
      <c r="AR224" s="438"/>
      <c r="AS224" s="438"/>
      <c r="AT224" s="438"/>
      <c r="AU224" s="438"/>
      <c r="AV224" s="438"/>
      <c r="AW224" s="438"/>
    </row>
    <row r="225" spans="1:49" ht="12.75" outlineLevel="1">
      <c r="A225" s="388" t="s">
        <v>207</v>
      </c>
      <c r="C225" s="445"/>
      <c r="D225" s="445"/>
      <c r="E225" s="419" t="s">
        <v>208</v>
      </c>
      <c r="F225" s="446" t="str">
        <f t="shared" si="6"/>
        <v>FCR ENDOWED EQUP</v>
      </c>
      <c r="G225" s="427">
        <v>96860.82</v>
      </c>
      <c r="H225" s="433">
        <v>1270</v>
      </c>
      <c r="I225" s="433">
        <v>939.22</v>
      </c>
      <c r="J225" s="433">
        <v>5477.09</v>
      </c>
      <c r="K225" s="433">
        <v>0</v>
      </c>
      <c r="L225" s="433">
        <v>0</v>
      </c>
      <c r="M225" s="433">
        <f t="shared" si="7"/>
        <v>104547.13</v>
      </c>
      <c r="P225" s="440"/>
      <c r="Q225" s="438"/>
      <c r="R225" s="438"/>
      <c r="S225" s="438"/>
      <c r="T225" s="438"/>
      <c r="U225" s="438"/>
      <c r="V225" s="438"/>
      <c r="W225" s="438"/>
      <c r="X225" s="438"/>
      <c r="Y225" s="438"/>
      <c r="Z225" s="438"/>
      <c r="AA225" s="438"/>
      <c r="AB225" s="438"/>
      <c r="AC225" s="438"/>
      <c r="AD225" s="438"/>
      <c r="AE225" s="438"/>
      <c r="AF225" s="438"/>
      <c r="AG225" s="438"/>
      <c r="AH225" s="438"/>
      <c r="AI225" s="438"/>
      <c r="AJ225" s="438"/>
      <c r="AK225" s="438"/>
      <c r="AL225" s="438"/>
      <c r="AM225" s="438"/>
      <c r="AN225" s="438"/>
      <c r="AO225" s="438"/>
      <c r="AP225" s="438"/>
      <c r="AQ225" s="438"/>
      <c r="AR225" s="438"/>
      <c r="AS225" s="438"/>
      <c r="AT225" s="438"/>
      <c r="AU225" s="438"/>
      <c r="AV225" s="438"/>
      <c r="AW225" s="438"/>
    </row>
    <row r="226" spans="1:49" ht="12.75" outlineLevel="1">
      <c r="A226" s="388" t="s">
        <v>209</v>
      </c>
      <c r="C226" s="445"/>
      <c r="D226" s="445"/>
      <c r="E226" s="419" t="s">
        <v>210</v>
      </c>
      <c r="F226" s="446" t="str">
        <f t="shared" si="6"/>
        <v>FICK END MINES &amp; MET</v>
      </c>
      <c r="G226" s="427">
        <v>143835.88</v>
      </c>
      <c r="H226" s="433">
        <v>5000</v>
      </c>
      <c r="I226" s="433">
        <v>-3533.92</v>
      </c>
      <c r="J226" s="433">
        <v>1674.56</v>
      </c>
      <c r="K226" s="433">
        <v>0</v>
      </c>
      <c r="L226" s="433">
        <v>0</v>
      </c>
      <c r="M226" s="433">
        <f t="shared" si="7"/>
        <v>146976.52</v>
      </c>
      <c r="P226" s="440"/>
      <c r="Q226" s="438"/>
      <c r="R226" s="438"/>
      <c r="S226" s="438"/>
      <c r="T226" s="438"/>
      <c r="U226" s="438"/>
      <c r="V226" s="438"/>
      <c r="W226" s="438"/>
      <c r="X226" s="438"/>
      <c r="Y226" s="438"/>
      <c r="Z226" s="438"/>
      <c r="AA226" s="438"/>
      <c r="AB226" s="438"/>
      <c r="AC226" s="438"/>
      <c r="AD226" s="438"/>
      <c r="AE226" s="438"/>
      <c r="AF226" s="438"/>
      <c r="AG226" s="438"/>
      <c r="AH226" s="438"/>
      <c r="AI226" s="438"/>
      <c r="AJ226" s="438"/>
      <c r="AK226" s="438"/>
      <c r="AL226" s="438"/>
      <c r="AM226" s="438"/>
      <c r="AN226" s="438"/>
      <c r="AO226" s="438"/>
      <c r="AP226" s="438"/>
      <c r="AQ226" s="438"/>
      <c r="AR226" s="438"/>
      <c r="AS226" s="438"/>
      <c r="AT226" s="438"/>
      <c r="AU226" s="438"/>
      <c r="AV226" s="438"/>
      <c r="AW226" s="438"/>
    </row>
    <row r="227" spans="1:49" ht="12.75" outlineLevel="1">
      <c r="A227" s="388" t="s">
        <v>211</v>
      </c>
      <c r="C227" s="445"/>
      <c r="D227" s="445"/>
      <c r="E227" s="419" t="s">
        <v>212</v>
      </c>
      <c r="F227" s="446" t="str">
        <f t="shared" si="6"/>
        <v>FINLEY FACULTY ENH</v>
      </c>
      <c r="G227" s="427">
        <v>90147.29</v>
      </c>
      <c r="H227" s="433">
        <v>0</v>
      </c>
      <c r="I227" s="433">
        <v>-2356.06</v>
      </c>
      <c r="J227" s="433">
        <v>931.8</v>
      </c>
      <c r="K227" s="433">
        <v>0</v>
      </c>
      <c r="L227" s="433">
        <v>0</v>
      </c>
      <c r="M227" s="433">
        <f t="shared" si="7"/>
        <v>88723.03</v>
      </c>
      <c r="P227" s="440"/>
      <c r="Q227" s="438"/>
      <c r="R227" s="438"/>
      <c r="S227" s="438"/>
      <c r="T227" s="438"/>
      <c r="U227" s="438"/>
      <c r="V227" s="438"/>
      <c r="W227" s="438"/>
      <c r="X227" s="438"/>
      <c r="Y227" s="438"/>
      <c r="Z227" s="438"/>
      <c r="AA227" s="438"/>
      <c r="AB227" s="438"/>
      <c r="AC227" s="438"/>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row>
    <row r="228" spans="1:49" ht="12.75" outlineLevel="1">
      <c r="A228" s="388" t="s">
        <v>213</v>
      </c>
      <c r="C228" s="445"/>
      <c r="D228" s="445"/>
      <c r="E228" s="419" t="s">
        <v>214</v>
      </c>
      <c r="F228" s="446" t="str">
        <f t="shared" si="6"/>
        <v>FINLEY PROF ELEC ENG</v>
      </c>
      <c r="G228" s="427">
        <v>687289.89</v>
      </c>
      <c r="H228" s="433">
        <v>0</v>
      </c>
      <c r="I228" s="433">
        <v>-17962.76</v>
      </c>
      <c r="J228" s="433">
        <v>7104.03</v>
      </c>
      <c r="K228" s="433">
        <v>0</v>
      </c>
      <c r="L228" s="433">
        <v>0</v>
      </c>
      <c r="M228" s="433">
        <f t="shared" si="7"/>
        <v>676431.16</v>
      </c>
      <c r="P228" s="440"/>
      <c r="Q228" s="438"/>
      <c r="R228" s="438"/>
      <c r="S228" s="438"/>
      <c r="T228" s="438"/>
      <c r="U228" s="438"/>
      <c r="V228" s="438"/>
      <c r="W228" s="438"/>
      <c r="X228" s="438"/>
      <c r="Y228" s="438"/>
      <c r="Z228" s="438"/>
      <c r="AA228" s="438"/>
      <c r="AB228" s="438"/>
      <c r="AC228" s="438"/>
      <c r="AD228" s="438"/>
      <c r="AE228" s="438"/>
      <c r="AF228" s="438"/>
      <c r="AG228" s="438"/>
      <c r="AH228" s="438"/>
      <c r="AI228" s="438"/>
      <c r="AJ228" s="438"/>
      <c r="AK228" s="438"/>
      <c r="AL228" s="438"/>
      <c r="AM228" s="438"/>
      <c r="AN228" s="438"/>
      <c r="AO228" s="438"/>
      <c r="AP228" s="438"/>
      <c r="AQ228" s="438"/>
      <c r="AR228" s="438"/>
      <c r="AS228" s="438"/>
      <c r="AT228" s="438"/>
      <c r="AU228" s="438"/>
      <c r="AV228" s="438"/>
      <c r="AW228" s="438"/>
    </row>
    <row r="229" spans="1:49" ht="12.75" outlineLevel="1">
      <c r="A229" s="388" t="s">
        <v>215</v>
      </c>
      <c r="C229" s="445"/>
      <c r="D229" s="445"/>
      <c r="E229" s="419" t="s">
        <v>216</v>
      </c>
      <c r="F229" s="446" t="str">
        <f t="shared" si="6"/>
        <v>FINLEY MO PROF</v>
      </c>
      <c r="G229" s="427">
        <v>651907.52</v>
      </c>
      <c r="H229" s="433">
        <v>0</v>
      </c>
      <c r="I229" s="433">
        <v>-17038.01</v>
      </c>
      <c r="J229" s="433">
        <v>6738.32</v>
      </c>
      <c r="K229" s="433">
        <v>0</v>
      </c>
      <c r="L229" s="433">
        <v>0</v>
      </c>
      <c r="M229" s="433">
        <f t="shared" si="7"/>
        <v>641607.83</v>
      </c>
      <c r="P229" s="440"/>
      <c r="Q229" s="438"/>
      <c r="R229" s="438"/>
      <c r="S229" s="438"/>
      <c r="T229" s="438"/>
      <c r="U229" s="438"/>
      <c r="V229" s="438"/>
      <c r="W229" s="438"/>
      <c r="X229" s="438"/>
      <c r="Y229" s="438"/>
      <c r="Z229" s="438"/>
      <c r="AA229" s="438"/>
      <c r="AB229" s="438"/>
      <c r="AC229" s="438"/>
      <c r="AD229" s="438"/>
      <c r="AE229" s="438"/>
      <c r="AF229" s="438"/>
      <c r="AG229" s="438"/>
      <c r="AH229" s="438"/>
      <c r="AI229" s="438"/>
      <c r="AJ229" s="438"/>
      <c r="AK229" s="438"/>
      <c r="AL229" s="438"/>
      <c r="AM229" s="438"/>
      <c r="AN229" s="438"/>
      <c r="AO229" s="438"/>
      <c r="AP229" s="438"/>
      <c r="AQ229" s="438"/>
      <c r="AR229" s="438"/>
      <c r="AS229" s="438"/>
      <c r="AT229" s="438"/>
      <c r="AU229" s="438"/>
      <c r="AV229" s="438"/>
      <c r="AW229" s="438"/>
    </row>
    <row r="230" spans="1:49" ht="12.75" outlineLevel="1">
      <c r="A230" s="388" t="s">
        <v>217</v>
      </c>
      <c r="C230" s="445"/>
      <c r="D230" s="445"/>
      <c r="E230" s="419" t="s">
        <v>218</v>
      </c>
      <c r="F230" s="446" t="str">
        <f t="shared" si="6"/>
        <v>GULF OIL FDN PROF</v>
      </c>
      <c r="G230" s="427">
        <v>287336.76</v>
      </c>
      <c r="H230" s="433">
        <v>0</v>
      </c>
      <c r="I230" s="433">
        <v>-7509.72</v>
      </c>
      <c r="J230" s="433">
        <v>2969.99</v>
      </c>
      <c r="K230" s="433">
        <v>0</v>
      </c>
      <c r="L230" s="433">
        <v>0</v>
      </c>
      <c r="M230" s="433">
        <f t="shared" si="7"/>
        <v>282797.03</v>
      </c>
      <c r="P230" s="440"/>
      <c r="Q230" s="438"/>
      <c r="R230" s="438"/>
      <c r="S230" s="438"/>
      <c r="T230" s="438"/>
      <c r="U230" s="438"/>
      <c r="V230" s="438"/>
      <c r="W230" s="438"/>
      <c r="X230" s="438"/>
      <c r="Y230" s="438"/>
      <c r="Z230" s="438"/>
      <c r="AA230" s="438"/>
      <c r="AB230" s="438"/>
      <c r="AC230" s="438"/>
      <c r="AD230" s="438"/>
      <c r="AE230" s="438"/>
      <c r="AF230" s="438"/>
      <c r="AG230" s="438"/>
      <c r="AH230" s="438"/>
      <c r="AI230" s="438"/>
      <c r="AJ230" s="438"/>
      <c r="AK230" s="438"/>
      <c r="AL230" s="438"/>
      <c r="AM230" s="438"/>
      <c r="AN230" s="438"/>
      <c r="AO230" s="438"/>
      <c r="AP230" s="438"/>
      <c r="AQ230" s="438"/>
      <c r="AR230" s="438"/>
      <c r="AS230" s="438"/>
      <c r="AT230" s="438"/>
      <c r="AU230" s="438"/>
      <c r="AV230" s="438"/>
      <c r="AW230" s="438"/>
    </row>
    <row r="231" spans="1:49" ht="12.75" outlineLevel="1">
      <c r="A231" s="388" t="s">
        <v>219</v>
      </c>
      <c r="C231" s="445"/>
      <c r="D231" s="445"/>
      <c r="E231" s="419" t="s">
        <v>220</v>
      </c>
      <c r="F231" s="446" t="str">
        <f t="shared" si="6"/>
        <v>HALLETT FUND</v>
      </c>
      <c r="G231" s="427">
        <v>32719.86</v>
      </c>
      <c r="H231" s="433">
        <v>0</v>
      </c>
      <c r="I231" s="433">
        <v>-855.14</v>
      </c>
      <c r="J231" s="433">
        <v>338.19</v>
      </c>
      <c r="K231" s="433">
        <v>0</v>
      </c>
      <c r="L231" s="433">
        <v>0</v>
      </c>
      <c r="M231" s="433">
        <f t="shared" si="7"/>
        <v>32202.91</v>
      </c>
      <c r="P231" s="440"/>
      <c r="Q231" s="438"/>
      <c r="R231" s="438"/>
      <c r="S231" s="438"/>
      <c r="T231" s="438"/>
      <c r="U231" s="438"/>
      <c r="V231" s="438"/>
      <c r="W231" s="438"/>
      <c r="X231" s="438"/>
      <c r="Y231" s="438"/>
      <c r="Z231" s="438"/>
      <c r="AA231" s="438"/>
      <c r="AB231" s="438"/>
      <c r="AC231" s="438"/>
      <c r="AD231" s="438"/>
      <c r="AE231" s="438"/>
      <c r="AF231" s="438"/>
      <c r="AG231" s="438"/>
      <c r="AH231" s="438"/>
      <c r="AI231" s="438"/>
      <c r="AJ231" s="438"/>
      <c r="AK231" s="438"/>
      <c r="AL231" s="438"/>
      <c r="AM231" s="438"/>
      <c r="AN231" s="438"/>
      <c r="AO231" s="438"/>
      <c r="AP231" s="438"/>
      <c r="AQ231" s="438"/>
      <c r="AR231" s="438"/>
      <c r="AS231" s="438"/>
      <c r="AT231" s="438"/>
      <c r="AU231" s="438"/>
      <c r="AV231" s="438"/>
      <c r="AW231" s="438"/>
    </row>
    <row r="232" spans="1:49" ht="12.75" outlineLevel="1">
      <c r="A232" s="388" t="s">
        <v>221</v>
      </c>
      <c r="C232" s="445"/>
      <c r="D232" s="445"/>
      <c r="E232" s="419" t="s">
        <v>222</v>
      </c>
      <c r="F232" s="446" t="str">
        <f t="shared" si="6"/>
        <v>HASSELMANN PROF</v>
      </c>
      <c r="G232" s="427">
        <v>1117917.77</v>
      </c>
      <c r="H232" s="433">
        <v>0</v>
      </c>
      <c r="I232" s="433">
        <v>-29217.49</v>
      </c>
      <c r="J232" s="433">
        <v>11555.13</v>
      </c>
      <c r="K232" s="433">
        <v>0</v>
      </c>
      <c r="L232" s="433">
        <v>0</v>
      </c>
      <c r="M232" s="433">
        <f t="shared" si="7"/>
        <v>1100255.41</v>
      </c>
      <c r="P232" s="440"/>
      <c r="Q232" s="438"/>
      <c r="R232" s="438"/>
      <c r="S232" s="438"/>
      <c r="T232" s="438"/>
      <c r="U232" s="438"/>
      <c r="V232" s="438"/>
      <c r="W232" s="438"/>
      <c r="X232" s="438"/>
      <c r="Y232" s="438"/>
      <c r="Z232" s="438"/>
      <c r="AA232" s="438"/>
      <c r="AB232" s="438"/>
      <c r="AC232" s="438"/>
      <c r="AD232" s="438"/>
      <c r="AE232" s="438"/>
      <c r="AF232" s="438"/>
      <c r="AG232" s="438"/>
      <c r="AH232" s="438"/>
      <c r="AI232" s="438"/>
      <c r="AJ232" s="438"/>
      <c r="AK232" s="438"/>
      <c r="AL232" s="438"/>
      <c r="AM232" s="438"/>
      <c r="AN232" s="438"/>
      <c r="AO232" s="438"/>
      <c r="AP232" s="438"/>
      <c r="AQ232" s="438"/>
      <c r="AR232" s="438"/>
      <c r="AS232" s="438"/>
      <c r="AT232" s="438"/>
      <c r="AU232" s="438"/>
      <c r="AV232" s="438"/>
      <c r="AW232" s="438"/>
    </row>
    <row r="233" spans="1:49" ht="12.75" outlineLevel="1">
      <c r="A233" s="388" t="s">
        <v>223</v>
      </c>
      <c r="C233" s="445"/>
      <c r="D233" s="445"/>
      <c r="E233" s="419" t="s">
        <v>224</v>
      </c>
      <c r="F233" s="446" t="str">
        <f t="shared" si="6"/>
        <v>INGRAM LECTURES</v>
      </c>
      <c r="G233" s="427">
        <v>9900.16</v>
      </c>
      <c r="H233" s="433">
        <v>0</v>
      </c>
      <c r="I233" s="433">
        <v>-258.76</v>
      </c>
      <c r="J233" s="433">
        <v>102.33</v>
      </c>
      <c r="K233" s="433">
        <v>0</v>
      </c>
      <c r="L233" s="433">
        <v>0</v>
      </c>
      <c r="M233" s="433">
        <f t="shared" si="7"/>
        <v>9743.73</v>
      </c>
      <c r="P233" s="440"/>
      <c r="Q233" s="438"/>
      <c r="R233" s="438"/>
      <c r="S233" s="438"/>
      <c r="T233" s="438"/>
      <c r="U233" s="438"/>
      <c r="V233" s="438"/>
      <c r="W233" s="438"/>
      <c r="X233" s="438"/>
      <c r="Y233" s="438"/>
      <c r="Z233" s="438"/>
      <c r="AA233" s="438"/>
      <c r="AB233" s="438"/>
      <c r="AC233" s="438"/>
      <c r="AD233" s="438"/>
      <c r="AE233" s="438"/>
      <c r="AF233" s="438"/>
      <c r="AG233" s="438"/>
      <c r="AH233" s="438"/>
      <c r="AI233" s="438"/>
      <c r="AJ233" s="438"/>
      <c r="AK233" s="438"/>
      <c r="AL233" s="438"/>
      <c r="AM233" s="438"/>
      <c r="AN233" s="438"/>
      <c r="AO233" s="438"/>
      <c r="AP233" s="438"/>
      <c r="AQ233" s="438"/>
      <c r="AR233" s="438"/>
      <c r="AS233" s="438"/>
      <c r="AT233" s="438"/>
      <c r="AU233" s="438"/>
      <c r="AV233" s="438"/>
      <c r="AW233" s="438"/>
    </row>
    <row r="234" spans="1:49" ht="12.75" outlineLevel="1">
      <c r="A234" s="388" t="s">
        <v>225</v>
      </c>
      <c r="C234" s="445"/>
      <c r="D234" s="445"/>
      <c r="E234" s="419" t="s">
        <v>226</v>
      </c>
      <c r="F234" s="446" t="str">
        <f t="shared" si="6"/>
        <v>HOLMES ENDOWED FUND</v>
      </c>
      <c r="G234" s="427">
        <v>1640496.77</v>
      </c>
      <c r="H234" s="433">
        <v>70000</v>
      </c>
      <c r="I234" s="433">
        <v>-41465.52</v>
      </c>
      <c r="J234" s="433">
        <v>18291.53</v>
      </c>
      <c r="K234" s="433">
        <v>0</v>
      </c>
      <c r="L234" s="433">
        <v>-75047.09</v>
      </c>
      <c r="M234" s="433">
        <f t="shared" si="7"/>
        <v>1612275.69</v>
      </c>
      <c r="P234" s="440"/>
      <c r="Q234" s="438"/>
      <c r="R234" s="438"/>
      <c r="S234" s="438"/>
      <c r="T234" s="438"/>
      <c r="U234" s="438"/>
      <c r="V234" s="438"/>
      <c r="W234" s="438"/>
      <c r="X234" s="438"/>
      <c r="Y234" s="438"/>
      <c r="Z234" s="438"/>
      <c r="AA234" s="438"/>
      <c r="AB234" s="438"/>
      <c r="AC234" s="438"/>
      <c r="AD234" s="438"/>
      <c r="AE234" s="438"/>
      <c r="AF234" s="438"/>
      <c r="AG234" s="438"/>
      <c r="AH234" s="438"/>
      <c r="AI234" s="438"/>
      <c r="AJ234" s="438"/>
      <c r="AK234" s="438"/>
      <c r="AL234" s="438"/>
      <c r="AM234" s="438"/>
      <c r="AN234" s="438"/>
      <c r="AO234" s="438"/>
      <c r="AP234" s="438"/>
      <c r="AQ234" s="438"/>
      <c r="AR234" s="438"/>
      <c r="AS234" s="438"/>
      <c r="AT234" s="438"/>
      <c r="AU234" s="438"/>
      <c r="AV234" s="438"/>
      <c r="AW234" s="438"/>
    </row>
    <row r="235" spans="1:49" ht="12.75" outlineLevel="1">
      <c r="A235" s="388" t="s">
        <v>227</v>
      </c>
      <c r="C235" s="445"/>
      <c r="D235" s="445"/>
      <c r="E235" s="419" t="s">
        <v>228</v>
      </c>
      <c r="F235" s="446" t="str">
        <f t="shared" si="6"/>
        <v>HORST ENDOWED FUND</v>
      </c>
      <c r="G235" s="427">
        <v>33468.82</v>
      </c>
      <c r="H235" s="433">
        <v>36520.08</v>
      </c>
      <c r="I235" s="433">
        <v>-697.52</v>
      </c>
      <c r="J235" s="433">
        <v>664.32</v>
      </c>
      <c r="K235" s="433">
        <v>0</v>
      </c>
      <c r="L235" s="433">
        <v>0</v>
      </c>
      <c r="M235" s="433">
        <f t="shared" si="7"/>
        <v>69955.7</v>
      </c>
      <c r="P235" s="440"/>
      <c r="Q235" s="438"/>
      <c r="R235" s="438"/>
      <c r="S235" s="438"/>
      <c r="T235" s="438"/>
      <c r="U235" s="438"/>
      <c r="V235" s="438"/>
      <c r="W235" s="438"/>
      <c r="X235" s="438"/>
      <c r="Y235" s="438"/>
      <c r="Z235" s="438"/>
      <c r="AA235" s="438"/>
      <c r="AB235" s="438"/>
      <c r="AC235" s="438"/>
      <c r="AD235" s="438"/>
      <c r="AE235" s="438"/>
      <c r="AF235" s="438"/>
      <c r="AG235" s="438"/>
      <c r="AH235" s="438"/>
      <c r="AI235" s="438"/>
      <c r="AJ235" s="438"/>
      <c r="AK235" s="438"/>
      <c r="AL235" s="438"/>
      <c r="AM235" s="438"/>
      <c r="AN235" s="438"/>
      <c r="AO235" s="438"/>
      <c r="AP235" s="438"/>
      <c r="AQ235" s="438"/>
      <c r="AR235" s="438"/>
      <c r="AS235" s="438"/>
      <c r="AT235" s="438"/>
      <c r="AU235" s="438"/>
      <c r="AV235" s="438"/>
      <c r="AW235" s="438"/>
    </row>
    <row r="236" spans="1:49" ht="12.75" outlineLevel="1">
      <c r="A236" s="388" t="s">
        <v>229</v>
      </c>
      <c r="C236" s="445"/>
      <c r="D236" s="445"/>
      <c r="E236" s="419" t="s">
        <v>230</v>
      </c>
      <c r="F236" s="446" t="str">
        <f t="shared" si="6"/>
        <v>HEILSCHER ENDOWED FD</v>
      </c>
      <c r="G236" s="427">
        <v>101551.76</v>
      </c>
      <c r="H236" s="433">
        <v>0</v>
      </c>
      <c r="I236" s="433">
        <v>-2654.12</v>
      </c>
      <c r="J236" s="433">
        <v>1049.65</v>
      </c>
      <c r="K236" s="433">
        <v>0</v>
      </c>
      <c r="L236" s="433">
        <v>0</v>
      </c>
      <c r="M236" s="433">
        <f t="shared" si="7"/>
        <v>99947.29</v>
      </c>
      <c r="P236" s="440"/>
      <c r="Q236" s="438"/>
      <c r="R236" s="438"/>
      <c r="S236" s="438"/>
      <c r="T236" s="438"/>
      <c r="U236" s="438"/>
      <c r="V236" s="438"/>
      <c r="W236" s="438"/>
      <c r="X236" s="438"/>
      <c r="Y236" s="438"/>
      <c r="Z236" s="438"/>
      <c r="AA236" s="438"/>
      <c r="AB236" s="438"/>
      <c r="AC236" s="438"/>
      <c r="AD236" s="438"/>
      <c r="AE236" s="438"/>
      <c r="AF236" s="438"/>
      <c r="AG236" s="438"/>
      <c r="AH236" s="438"/>
      <c r="AI236" s="438"/>
      <c r="AJ236" s="438"/>
      <c r="AK236" s="438"/>
      <c r="AL236" s="438"/>
      <c r="AM236" s="438"/>
      <c r="AN236" s="438"/>
      <c r="AO236" s="438"/>
      <c r="AP236" s="438"/>
      <c r="AQ236" s="438"/>
      <c r="AR236" s="438"/>
      <c r="AS236" s="438"/>
      <c r="AT236" s="438"/>
      <c r="AU236" s="438"/>
      <c r="AV236" s="438"/>
      <c r="AW236" s="438"/>
    </row>
    <row r="237" spans="1:49" ht="12.75" outlineLevel="1">
      <c r="A237" s="388" t="s">
        <v>231</v>
      </c>
      <c r="C237" s="445"/>
      <c r="D237" s="445"/>
      <c r="E237" s="419" t="s">
        <v>232</v>
      </c>
      <c r="F237" s="446" t="str">
        <f t="shared" si="6"/>
        <v>KUMR ENDOW FUND</v>
      </c>
      <c r="G237" s="427">
        <v>29056.81</v>
      </c>
      <c r="H237" s="433">
        <v>2440.85</v>
      </c>
      <c r="I237" s="433">
        <v>-593.57</v>
      </c>
      <c r="J237" s="433">
        <v>418.46</v>
      </c>
      <c r="K237" s="433">
        <v>0</v>
      </c>
      <c r="L237" s="433">
        <v>0</v>
      </c>
      <c r="M237" s="433">
        <f t="shared" si="7"/>
        <v>31322.55</v>
      </c>
      <c r="P237" s="440"/>
      <c r="Q237" s="438"/>
      <c r="R237" s="438"/>
      <c r="S237" s="438"/>
      <c r="T237" s="438"/>
      <c r="U237" s="438"/>
      <c r="V237" s="438"/>
      <c r="W237" s="438"/>
      <c r="X237" s="438"/>
      <c r="Y237" s="438"/>
      <c r="Z237" s="438"/>
      <c r="AA237" s="438"/>
      <c r="AB237" s="438"/>
      <c r="AC237" s="438"/>
      <c r="AD237" s="438"/>
      <c r="AE237" s="438"/>
      <c r="AF237" s="438"/>
      <c r="AG237" s="438"/>
      <c r="AH237" s="438"/>
      <c r="AI237" s="438"/>
      <c r="AJ237" s="438"/>
      <c r="AK237" s="438"/>
      <c r="AL237" s="438"/>
      <c r="AM237" s="438"/>
      <c r="AN237" s="438"/>
      <c r="AO237" s="438"/>
      <c r="AP237" s="438"/>
      <c r="AQ237" s="438"/>
      <c r="AR237" s="438"/>
      <c r="AS237" s="438"/>
      <c r="AT237" s="438"/>
      <c r="AU237" s="438"/>
      <c r="AV237" s="438"/>
      <c r="AW237" s="438"/>
    </row>
    <row r="238" spans="1:49" ht="12.75" outlineLevel="1">
      <c r="A238" s="388" t="s">
        <v>233</v>
      </c>
      <c r="C238" s="445"/>
      <c r="D238" s="445"/>
      <c r="E238" s="419" t="s">
        <v>234</v>
      </c>
      <c r="F238" s="446" t="str">
        <f t="shared" si="6"/>
        <v>MOELLER BRO ENDOW</v>
      </c>
      <c r="G238" s="427">
        <v>171400.14</v>
      </c>
      <c r="H238" s="433">
        <v>0</v>
      </c>
      <c r="I238" s="433">
        <v>-4479.64</v>
      </c>
      <c r="J238" s="433">
        <v>1771.65</v>
      </c>
      <c r="K238" s="433">
        <v>0</v>
      </c>
      <c r="L238" s="433">
        <v>0</v>
      </c>
      <c r="M238" s="433">
        <f t="shared" si="7"/>
        <v>168692.15</v>
      </c>
      <c r="P238" s="440"/>
      <c r="Q238" s="438"/>
      <c r="R238" s="438"/>
      <c r="S238" s="438"/>
      <c r="T238" s="438"/>
      <c r="U238" s="438"/>
      <c r="V238" s="438"/>
      <c r="W238" s="438"/>
      <c r="X238" s="438"/>
      <c r="Y238" s="438"/>
      <c r="Z238" s="438"/>
      <c r="AA238" s="438"/>
      <c r="AB238" s="438"/>
      <c r="AC238" s="438"/>
      <c r="AD238" s="438"/>
      <c r="AE238" s="438"/>
      <c r="AF238" s="438"/>
      <c r="AG238" s="438"/>
      <c r="AH238" s="438"/>
      <c r="AI238" s="438"/>
      <c r="AJ238" s="438"/>
      <c r="AK238" s="438"/>
      <c r="AL238" s="438"/>
      <c r="AM238" s="438"/>
      <c r="AN238" s="438"/>
      <c r="AO238" s="438"/>
      <c r="AP238" s="438"/>
      <c r="AQ238" s="438"/>
      <c r="AR238" s="438"/>
      <c r="AS238" s="438"/>
      <c r="AT238" s="438"/>
      <c r="AU238" s="438"/>
      <c r="AV238" s="438"/>
      <c r="AW238" s="438"/>
    </row>
    <row r="239" spans="1:49" ht="12.75" outlineLevel="1">
      <c r="A239" s="388" t="s">
        <v>235</v>
      </c>
      <c r="C239" s="445"/>
      <c r="D239" s="445"/>
      <c r="E239" s="419" t="s">
        <v>236</v>
      </c>
      <c r="F239" s="446" t="str">
        <f t="shared" si="6"/>
        <v>OMURTAG ENGR END FND</v>
      </c>
      <c r="G239" s="427">
        <v>216386.72</v>
      </c>
      <c r="H239" s="433">
        <v>0</v>
      </c>
      <c r="I239" s="433">
        <v>-5646.21</v>
      </c>
      <c r="J239" s="433">
        <v>2236.73</v>
      </c>
      <c r="K239" s="433">
        <v>0</v>
      </c>
      <c r="L239" s="433">
        <v>0</v>
      </c>
      <c r="M239" s="433">
        <f t="shared" si="7"/>
        <v>212977.24000000002</v>
      </c>
      <c r="P239" s="440"/>
      <c r="Q239" s="438"/>
      <c r="R239" s="438"/>
      <c r="S239" s="438"/>
      <c r="T239" s="438"/>
      <c r="U239" s="438"/>
      <c r="V239" s="438"/>
      <c r="W239" s="438"/>
      <c r="X239" s="438"/>
      <c r="Y239" s="438"/>
      <c r="Z239" s="438"/>
      <c r="AA239" s="438"/>
      <c r="AB239" s="438"/>
      <c r="AC239" s="438"/>
      <c r="AD239" s="438"/>
      <c r="AE239" s="438"/>
      <c r="AF239" s="438"/>
      <c r="AG239" s="438"/>
      <c r="AH239" s="438"/>
      <c r="AI239" s="438"/>
      <c r="AJ239" s="438"/>
      <c r="AK239" s="438"/>
      <c r="AL239" s="438"/>
      <c r="AM239" s="438"/>
      <c r="AN239" s="438"/>
      <c r="AO239" s="438"/>
      <c r="AP239" s="438"/>
      <c r="AQ239" s="438"/>
      <c r="AR239" s="438"/>
      <c r="AS239" s="438"/>
      <c r="AT239" s="438"/>
      <c r="AU239" s="438"/>
      <c r="AV239" s="438"/>
      <c r="AW239" s="438"/>
    </row>
    <row r="240" spans="1:49" ht="12.75" outlineLevel="1">
      <c r="A240" s="388" t="s">
        <v>237</v>
      </c>
      <c r="C240" s="445"/>
      <c r="D240" s="445"/>
      <c r="E240" s="419" t="s">
        <v>238</v>
      </c>
      <c r="F240" s="446" t="str">
        <f t="shared" si="6"/>
        <v>REMMERS SPEC LEC ART</v>
      </c>
      <c r="G240" s="427">
        <v>1041563.06</v>
      </c>
      <c r="H240" s="433">
        <v>0</v>
      </c>
      <c r="I240" s="433">
        <v>-22400.61</v>
      </c>
      <c r="J240" s="433">
        <v>10904.76</v>
      </c>
      <c r="K240" s="433">
        <v>0</v>
      </c>
      <c r="L240" s="433">
        <v>0</v>
      </c>
      <c r="M240" s="433">
        <f t="shared" si="7"/>
        <v>1030067.2100000001</v>
      </c>
      <c r="P240" s="440"/>
      <c r="Q240" s="438"/>
      <c r="R240" s="438"/>
      <c r="S240" s="438"/>
      <c r="T240" s="438"/>
      <c r="U240" s="438"/>
      <c r="V240" s="438"/>
      <c r="W240" s="438"/>
      <c r="X240" s="438"/>
      <c r="Y240" s="438"/>
      <c r="Z240" s="438"/>
      <c r="AA240" s="438"/>
      <c r="AB240" s="438"/>
      <c r="AC240" s="438"/>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row>
    <row r="241" spans="1:49" ht="12.75" outlineLevel="1">
      <c r="A241" s="388" t="s">
        <v>239</v>
      </c>
      <c r="C241" s="445"/>
      <c r="D241" s="445"/>
      <c r="E241" s="419" t="s">
        <v>240</v>
      </c>
      <c r="F241" s="410" t="str">
        <f t="shared" si="6"/>
        <v>JACKLING MIN IND FD</v>
      </c>
      <c r="G241" s="432">
        <v>849580.49</v>
      </c>
      <c r="H241" s="433">
        <v>0</v>
      </c>
      <c r="I241" s="433">
        <v>23861.5</v>
      </c>
      <c r="J241" s="433">
        <v>3328.02</v>
      </c>
      <c r="K241" s="433">
        <v>0</v>
      </c>
      <c r="L241" s="433">
        <v>0</v>
      </c>
      <c r="M241" s="433">
        <f t="shared" si="7"/>
        <v>876770.01</v>
      </c>
      <c r="N241" s="445"/>
      <c r="P241" s="440"/>
      <c r="Q241" s="438"/>
      <c r="R241" s="438"/>
      <c r="S241" s="438"/>
      <c r="T241" s="438"/>
      <c r="U241" s="438"/>
      <c r="V241" s="438"/>
      <c r="W241" s="438"/>
      <c r="X241" s="438"/>
      <c r="Y241" s="438"/>
      <c r="Z241" s="438"/>
      <c r="AA241" s="438"/>
      <c r="AB241" s="438"/>
      <c r="AC241" s="438"/>
      <c r="AD241" s="438"/>
      <c r="AE241" s="438"/>
      <c r="AF241" s="438"/>
      <c r="AG241" s="438"/>
      <c r="AH241" s="438"/>
      <c r="AI241" s="438"/>
      <c r="AJ241" s="438"/>
      <c r="AK241" s="438"/>
      <c r="AL241" s="438"/>
      <c r="AM241" s="438"/>
      <c r="AN241" s="438"/>
      <c r="AO241" s="438"/>
      <c r="AP241" s="438"/>
      <c r="AQ241" s="438"/>
      <c r="AR241" s="438"/>
      <c r="AS241" s="438"/>
      <c r="AT241" s="438"/>
      <c r="AU241" s="438"/>
      <c r="AV241" s="438"/>
      <c r="AW241" s="438"/>
    </row>
    <row r="242" spans="1:49" s="475" customFormat="1" ht="12.75" outlineLevel="1">
      <c r="A242" s="475" t="s">
        <v>241</v>
      </c>
      <c r="B242" s="476"/>
      <c r="C242" s="445"/>
      <c r="D242" s="445"/>
      <c r="E242" s="445" t="s">
        <v>242</v>
      </c>
      <c r="F242" s="477" t="str">
        <f t="shared" si="6"/>
        <v>MATHES PROF CIVIL EN</v>
      </c>
      <c r="G242" s="478">
        <v>899593.84</v>
      </c>
      <c r="H242" s="479">
        <v>0</v>
      </c>
      <c r="I242" s="479">
        <v>-23511.78</v>
      </c>
      <c r="J242" s="479">
        <v>9300.13</v>
      </c>
      <c r="K242" s="479">
        <v>0</v>
      </c>
      <c r="L242" s="479">
        <v>0</v>
      </c>
      <c r="M242" s="479">
        <f t="shared" si="7"/>
        <v>885382.19</v>
      </c>
      <c r="N242" s="438"/>
      <c r="O242" s="480"/>
      <c r="P242" s="440"/>
      <c r="Q242" s="438"/>
      <c r="R242" s="438"/>
      <c r="S242" s="438"/>
      <c r="T242" s="438"/>
      <c r="U242" s="438"/>
      <c r="V242" s="438"/>
      <c r="W242" s="438"/>
      <c r="X242" s="438"/>
      <c r="Y242" s="438"/>
      <c r="Z242" s="438"/>
      <c r="AA242" s="438"/>
      <c r="AB242" s="438"/>
      <c r="AC242" s="438"/>
      <c r="AD242" s="438"/>
      <c r="AE242" s="438"/>
      <c r="AF242" s="438"/>
      <c r="AG242" s="438"/>
      <c r="AH242" s="438"/>
      <c r="AI242" s="438"/>
      <c r="AJ242" s="438"/>
      <c r="AK242" s="438"/>
      <c r="AL242" s="438"/>
      <c r="AM242" s="438"/>
      <c r="AN242" s="438"/>
      <c r="AO242" s="438"/>
      <c r="AP242" s="438"/>
      <c r="AQ242" s="438"/>
      <c r="AR242" s="438"/>
      <c r="AS242" s="438"/>
      <c r="AT242" s="438"/>
      <c r="AU242" s="438"/>
      <c r="AV242" s="438"/>
      <c r="AW242" s="438"/>
    </row>
    <row r="243" spans="1:49" ht="12.75" outlineLevel="1">
      <c r="A243" s="388" t="s">
        <v>243</v>
      </c>
      <c r="C243" s="445"/>
      <c r="D243" s="445"/>
      <c r="E243" s="419" t="s">
        <v>244</v>
      </c>
      <c r="F243" s="446" t="str">
        <f t="shared" si="6"/>
        <v>MATTHEWS CANCER RES</v>
      </c>
      <c r="G243" s="427">
        <v>17363.75</v>
      </c>
      <c r="H243" s="433">
        <v>1000</v>
      </c>
      <c r="I243" s="433">
        <v>-423.33</v>
      </c>
      <c r="J243" s="433">
        <v>229.96</v>
      </c>
      <c r="K243" s="433">
        <v>0</v>
      </c>
      <c r="L243" s="433">
        <v>0</v>
      </c>
      <c r="M243" s="433">
        <f t="shared" si="7"/>
        <v>18170.379999999997</v>
      </c>
      <c r="P243" s="440"/>
      <c r="Q243" s="438"/>
      <c r="R243" s="438"/>
      <c r="S243" s="438"/>
      <c r="T243" s="438"/>
      <c r="U243" s="438"/>
      <c r="V243" s="438"/>
      <c r="W243" s="438"/>
      <c r="X243" s="438"/>
      <c r="Y243" s="438"/>
      <c r="Z243" s="438"/>
      <c r="AA243" s="438"/>
      <c r="AB243" s="438"/>
      <c r="AC243" s="438"/>
      <c r="AD243" s="438"/>
      <c r="AE243" s="438"/>
      <c r="AF243" s="438"/>
      <c r="AG243" s="438"/>
      <c r="AH243" s="438"/>
      <c r="AI243" s="438"/>
      <c r="AJ243" s="438"/>
      <c r="AK243" s="438"/>
      <c r="AL243" s="438"/>
      <c r="AM243" s="438"/>
      <c r="AN243" s="438"/>
      <c r="AO243" s="438"/>
      <c r="AP243" s="438"/>
      <c r="AQ243" s="438"/>
      <c r="AR243" s="438"/>
      <c r="AS243" s="438"/>
      <c r="AT243" s="438"/>
      <c r="AU243" s="438"/>
      <c r="AV243" s="438"/>
      <c r="AW243" s="438"/>
    </row>
    <row r="244" spans="1:49" ht="12.75" outlineLevel="1">
      <c r="A244" s="388" t="s">
        <v>245</v>
      </c>
      <c r="C244" s="445"/>
      <c r="D244" s="445"/>
      <c r="E244" s="419" t="s">
        <v>246</v>
      </c>
      <c r="F244" s="446" t="str">
        <f t="shared" si="6"/>
        <v>RUTLEDGE PROF</v>
      </c>
      <c r="G244" s="427">
        <v>490080.01</v>
      </c>
      <c r="H244" s="433">
        <v>0</v>
      </c>
      <c r="I244" s="433">
        <v>-12808.56</v>
      </c>
      <c r="J244" s="433">
        <v>5065.62</v>
      </c>
      <c r="K244" s="433">
        <v>0</v>
      </c>
      <c r="L244" s="433">
        <v>0</v>
      </c>
      <c r="M244" s="433">
        <f t="shared" si="7"/>
        <v>482337.07</v>
      </c>
      <c r="P244" s="440"/>
      <c r="Q244" s="438"/>
      <c r="R244" s="438"/>
      <c r="S244" s="438"/>
      <c r="T244" s="438"/>
      <c r="U244" s="438"/>
      <c r="V244" s="438"/>
      <c r="W244" s="438"/>
      <c r="X244" s="438"/>
      <c r="Y244" s="438"/>
      <c r="Z244" s="438"/>
      <c r="AA244" s="438"/>
      <c r="AB244" s="438"/>
      <c r="AC244" s="438"/>
      <c r="AD244" s="438"/>
      <c r="AE244" s="438"/>
      <c r="AF244" s="438"/>
      <c r="AG244" s="438"/>
      <c r="AH244" s="438"/>
      <c r="AI244" s="438"/>
      <c r="AJ244" s="438"/>
      <c r="AK244" s="438"/>
      <c r="AL244" s="438"/>
      <c r="AM244" s="438"/>
      <c r="AN244" s="438"/>
      <c r="AO244" s="438"/>
      <c r="AP244" s="438"/>
      <c r="AQ244" s="438"/>
      <c r="AR244" s="438"/>
      <c r="AS244" s="438"/>
      <c r="AT244" s="438"/>
      <c r="AU244" s="438"/>
      <c r="AV244" s="438"/>
      <c r="AW244" s="438"/>
    </row>
    <row r="245" spans="1:49" ht="12.75" outlineLevel="1">
      <c r="A245" s="388" t="s">
        <v>247</v>
      </c>
      <c r="C245" s="445"/>
      <c r="D245" s="445"/>
      <c r="E245" s="419" t="s">
        <v>248</v>
      </c>
      <c r="F245" s="446" t="str">
        <f t="shared" si="6"/>
        <v>MO SOYBEAN RES PROF</v>
      </c>
      <c r="G245" s="427">
        <v>505574.06</v>
      </c>
      <c r="H245" s="433">
        <v>0</v>
      </c>
      <c r="I245" s="433">
        <v>-13213.5</v>
      </c>
      <c r="J245" s="433">
        <v>5225.75</v>
      </c>
      <c r="K245" s="433">
        <v>0</v>
      </c>
      <c r="L245" s="433">
        <v>0</v>
      </c>
      <c r="M245" s="433">
        <f t="shared" si="7"/>
        <v>497586.31</v>
      </c>
      <c r="P245" s="440"/>
      <c r="Q245" s="438"/>
      <c r="R245" s="438"/>
      <c r="S245" s="438"/>
      <c r="T245" s="438"/>
      <c r="U245" s="438"/>
      <c r="V245" s="438"/>
      <c r="W245" s="438"/>
      <c r="X245" s="438"/>
      <c r="Y245" s="438"/>
      <c r="Z245" s="438"/>
      <c r="AA245" s="438"/>
      <c r="AB245" s="438"/>
      <c r="AC245" s="438"/>
      <c r="AD245" s="438"/>
      <c r="AE245" s="438"/>
      <c r="AF245" s="438"/>
      <c r="AG245" s="438"/>
      <c r="AH245" s="438"/>
      <c r="AI245" s="438"/>
      <c r="AJ245" s="438"/>
      <c r="AK245" s="438"/>
      <c r="AL245" s="438"/>
      <c r="AM245" s="438"/>
      <c r="AN245" s="438"/>
      <c r="AO245" s="438"/>
      <c r="AP245" s="438"/>
      <c r="AQ245" s="438"/>
      <c r="AR245" s="438"/>
      <c r="AS245" s="438"/>
      <c r="AT245" s="438"/>
      <c r="AU245" s="438"/>
      <c r="AV245" s="438"/>
      <c r="AW245" s="438"/>
    </row>
    <row r="246" spans="1:49" ht="12.75" outlineLevel="1">
      <c r="A246" s="388" t="s">
        <v>249</v>
      </c>
      <c r="C246" s="445"/>
      <c r="D246" s="445"/>
      <c r="E246" s="419" t="s">
        <v>250</v>
      </c>
      <c r="F246" s="446" t="str">
        <f t="shared" si="6"/>
        <v>SCHLUMBERGER PROF</v>
      </c>
      <c r="G246" s="427">
        <v>1108500.61</v>
      </c>
      <c r="H246" s="433">
        <v>0</v>
      </c>
      <c r="I246" s="433">
        <v>-28971.36</v>
      </c>
      <c r="J246" s="433">
        <v>11457.79</v>
      </c>
      <c r="K246" s="433">
        <v>0</v>
      </c>
      <c r="L246" s="433">
        <v>0</v>
      </c>
      <c r="M246" s="433">
        <f t="shared" si="7"/>
        <v>1090987.04</v>
      </c>
      <c r="P246" s="440"/>
      <c r="Q246" s="438"/>
      <c r="R246" s="438"/>
      <c r="S246" s="438"/>
      <c r="T246" s="438"/>
      <c r="U246" s="438"/>
      <c r="V246" s="438"/>
      <c r="W246" s="438"/>
      <c r="X246" s="438"/>
      <c r="Y246" s="438"/>
      <c r="Z246" s="438"/>
      <c r="AA246" s="438"/>
      <c r="AB246" s="438"/>
      <c r="AC246" s="438"/>
      <c r="AD246" s="438"/>
      <c r="AE246" s="438"/>
      <c r="AF246" s="438"/>
      <c r="AG246" s="438"/>
      <c r="AH246" s="438"/>
      <c r="AI246" s="438"/>
      <c r="AJ246" s="438"/>
      <c r="AK246" s="438"/>
      <c r="AL246" s="438"/>
      <c r="AM246" s="438"/>
      <c r="AN246" s="438"/>
      <c r="AO246" s="438"/>
      <c r="AP246" s="438"/>
      <c r="AQ246" s="438"/>
      <c r="AR246" s="438"/>
      <c r="AS246" s="438"/>
      <c r="AT246" s="438"/>
      <c r="AU246" s="438"/>
      <c r="AV246" s="438"/>
      <c r="AW246" s="438"/>
    </row>
    <row r="247" spans="1:49" ht="12.75" outlineLevel="1">
      <c r="A247" s="388" t="s">
        <v>251</v>
      </c>
      <c r="C247" s="445"/>
      <c r="D247" s="445"/>
      <c r="E247" s="419" t="s">
        <v>252</v>
      </c>
      <c r="F247" s="446" t="str">
        <f t="shared" si="6"/>
        <v>SCOTT-MORRIS AWARD</v>
      </c>
      <c r="G247" s="427">
        <v>27001.1</v>
      </c>
      <c r="H247" s="433">
        <v>0</v>
      </c>
      <c r="I247" s="433">
        <v>0</v>
      </c>
      <c r="J247" s="433">
        <v>1184.76</v>
      </c>
      <c r="K247" s="433">
        <v>0</v>
      </c>
      <c r="L247" s="433">
        <v>0</v>
      </c>
      <c r="M247" s="433">
        <f t="shared" si="7"/>
        <v>28185.859999999997</v>
      </c>
      <c r="P247" s="440"/>
      <c r="Q247" s="438"/>
      <c r="R247" s="438"/>
      <c r="S247" s="438"/>
      <c r="T247" s="438"/>
      <c r="U247" s="438"/>
      <c r="V247" s="438"/>
      <c r="W247" s="438"/>
      <c r="X247" s="438"/>
      <c r="Y247" s="438"/>
      <c r="Z247" s="438"/>
      <c r="AA247" s="438"/>
      <c r="AB247" s="438"/>
      <c r="AC247" s="438"/>
      <c r="AD247" s="438"/>
      <c r="AE247" s="438"/>
      <c r="AF247" s="438"/>
      <c r="AG247" s="438"/>
      <c r="AH247" s="438"/>
      <c r="AI247" s="438"/>
      <c r="AJ247" s="438"/>
      <c r="AK247" s="438"/>
      <c r="AL247" s="438"/>
      <c r="AM247" s="438"/>
      <c r="AN247" s="438"/>
      <c r="AO247" s="438"/>
      <c r="AP247" s="438"/>
      <c r="AQ247" s="438"/>
      <c r="AR247" s="438"/>
      <c r="AS247" s="438"/>
      <c r="AT247" s="438"/>
      <c r="AU247" s="438"/>
      <c r="AV247" s="438"/>
      <c r="AW247" s="438"/>
    </row>
    <row r="248" spans="1:49" ht="12.75" outlineLevel="1">
      <c r="A248" s="388" t="s">
        <v>253</v>
      </c>
      <c r="C248" s="445"/>
      <c r="D248" s="445"/>
      <c r="E248" s="419" t="s">
        <v>254</v>
      </c>
      <c r="F248" s="446" t="str">
        <f t="shared" si="6"/>
        <v>SENNE FACULTY ACHIEV</v>
      </c>
      <c r="G248" s="427">
        <v>93118.58</v>
      </c>
      <c r="H248" s="433">
        <v>0</v>
      </c>
      <c r="I248" s="433">
        <v>-2433.71</v>
      </c>
      <c r="J248" s="433">
        <v>962.51</v>
      </c>
      <c r="K248" s="433">
        <v>0</v>
      </c>
      <c r="L248" s="433">
        <v>0</v>
      </c>
      <c r="M248" s="433">
        <f t="shared" si="7"/>
        <v>91647.37999999999</v>
      </c>
      <c r="P248" s="440"/>
      <c r="Q248" s="438"/>
      <c r="R248" s="438"/>
      <c r="S248" s="438"/>
      <c r="T248" s="438"/>
      <c r="U248" s="438"/>
      <c r="V248" s="438"/>
      <c r="W248" s="438"/>
      <c r="X248" s="438"/>
      <c r="Y248" s="438"/>
      <c r="Z248" s="438"/>
      <c r="AA248" s="438"/>
      <c r="AB248" s="438"/>
      <c r="AC248" s="438"/>
      <c r="AD248" s="438"/>
      <c r="AE248" s="438"/>
      <c r="AF248" s="438"/>
      <c r="AG248" s="438"/>
      <c r="AH248" s="438"/>
      <c r="AI248" s="438"/>
      <c r="AJ248" s="438"/>
      <c r="AK248" s="438"/>
      <c r="AL248" s="438"/>
      <c r="AM248" s="438"/>
      <c r="AN248" s="438"/>
      <c r="AO248" s="438"/>
      <c r="AP248" s="438"/>
      <c r="AQ248" s="438"/>
      <c r="AR248" s="438"/>
      <c r="AS248" s="438"/>
      <c r="AT248" s="438"/>
      <c r="AU248" s="438"/>
      <c r="AV248" s="438"/>
      <c r="AW248" s="438"/>
    </row>
    <row r="249" spans="1:49" ht="12.75" outlineLevel="1">
      <c r="A249" s="388" t="s">
        <v>255</v>
      </c>
      <c r="C249" s="445"/>
      <c r="D249" s="445"/>
      <c r="E249" s="419" t="s">
        <v>256</v>
      </c>
      <c r="F249" s="446" t="str">
        <f t="shared" si="6"/>
        <v>SHALLER END FUND</v>
      </c>
      <c r="G249" s="427">
        <v>30403.82</v>
      </c>
      <c r="H249" s="433">
        <v>0</v>
      </c>
      <c r="I249" s="433">
        <v>-794.89</v>
      </c>
      <c r="J249" s="433">
        <v>314.26</v>
      </c>
      <c r="K249" s="433">
        <v>0</v>
      </c>
      <c r="L249" s="433">
        <v>0</v>
      </c>
      <c r="M249" s="433">
        <f t="shared" si="7"/>
        <v>29923.19</v>
      </c>
      <c r="P249" s="440"/>
      <c r="Q249" s="438"/>
      <c r="R249" s="438"/>
      <c r="S249" s="438"/>
      <c r="T249" s="438"/>
      <c r="U249" s="438"/>
      <c r="V249" s="438"/>
      <c r="W249" s="438"/>
      <c r="X249" s="438"/>
      <c r="Y249" s="438"/>
      <c r="Z249" s="438"/>
      <c r="AA249" s="438"/>
      <c r="AB249" s="438"/>
      <c r="AC249" s="438"/>
      <c r="AD249" s="438"/>
      <c r="AE249" s="438"/>
      <c r="AF249" s="438"/>
      <c r="AG249" s="438"/>
      <c r="AH249" s="438"/>
      <c r="AI249" s="438"/>
      <c r="AJ249" s="438"/>
      <c r="AK249" s="438"/>
      <c r="AL249" s="438"/>
      <c r="AM249" s="438"/>
      <c r="AN249" s="438"/>
      <c r="AO249" s="438"/>
      <c r="AP249" s="438"/>
      <c r="AQ249" s="438"/>
      <c r="AR249" s="438"/>
      <c r="AS249" s="438"/>
      <c r="AT249" s="438"/>
      <c r="AU249" s="438"/>
      <c r="AV249" s="438"/>
      <c r="AW249" s="438"/>
    </row>
    <row r="250" spans="1:49" ht="12.75" outlineLevel="1">
      <c r="A250" s="388" t="s">
        <v>257</v>
      </c>
      <c r="C250" s="445"/>
      <c r="D250" s="445"/>
      <c r="E250" s="419" t="s">
        <v>258</v>
      </c>
      <c r="F250" s="446" t="str">
        <f t="shared" si="6"/>
        <v>SPHAR ENDOW MINING</v>
      </c>
      <c r="G250" s="427">
        <v>15338.31</v>
      </c>
      <c r="H250" s="433">
        <v>0</v>
      </c>
      <c r="I250" s="433">
        <v>-400.88</v>
      </c>
      <c r="J250" s="433">
        <v>158.53</v>
      </c>
      <c r="K250" s="433">
        <v>0</v>
      </c>
      <c r="L250" s="433">
        <v>0</v>
      </c>
      <c r="M250" s="433">
        <f t="shared" si="7"/>
        <v>15095.960000000001</v>
      </c>
      <c r="P250" s="440"/>
      <c r="Q250" s="438"/>
      <c r="R250" s="438"/>
      <c r="S250" s="438"/>
      <c r="T250" s="438"/>
      <c r="U250" s="438"/>
      <c r="V250" s="438"/>
      <c r="W250" s="438"/>
      <c r="X250" s="438"/>
      <c r="Y250" s="438"/>
      <c r="Z250" s="438"/>
      <c r="AA250" s="438"/>
      <c r="AB250" s="438"/>
      <c r="AC250" s="438"/>
      <c r="AD250" s="438"/>
      <c r="AE250" s="438"/>
      <c r="AF250" s="438"/>
      <c r="AG250" s="438"/>
      <c r="AH250" s="438"/>
      <c r="AI250" s="438"/>
      <c r="AJ250" s="438"/>
      <c r="AK250" s="438"/>
      <c r="AL250" s="438"/>
      <c r="AM250" s="438"/>
      <c r="AN250" s="438"/>
      <c r="AO250" s="438"/>
      <c r="AP250" s="438"/>
      <c r="AQ250" s="438"/>
      <c r="AR250" s="438"/>
      <c r="AS250" s="438"/>
      <c r="AT250" s="438"/>
      <c r="AU250" s="438"/>
      <c r="AV250" s="438"/>
      <c r="AW250" s="438"/>
    </row>
    <row r="251" spans="1:49" ht="12.75" outlineLevel="1">
      <c r="A251" s="388" t="s">
        <v>259</v>
      </c>
      <c r="C251" s="445"/>
      <c r="D251" s="445"/>
      <c r="E251" s="419" t="s">
        <v>260</v>
      </c>
      <c r="F251" s="446" t="str">
        <f t="shared" si="6"/>
        <v>QUENON MO PROFESSOR</v>
      </c>
      <c r="G251" s="427">
        <v>1471544.73</v>
      </c>
      <c r="H251" s="433">
        <v>0</v>
      </c>
      <c r="I251" s="433">
        <v>-38459.73</v>
      </c>
      <c r="J251" s="433">
        <v>15210.32</v>
      </c>
      <c r="K251" s="433">
        <v>0</v>
      </c>
      <c r="L251" s="433">
        <v>0</v>
      </c>
      <c r="M251" s="433">
        <f t="shared" si="7"/>
        <v>1448295.32</v>
      </c>
      <c r="P251" s="440"/>
      <c r="Q251" s="438"/>
      <c r="R251" s="438"/>
      <c r="S251" s="438"/>
      <c r="T251" s="438"/>
      <c r="U251" s="438"/>
      <c r="V251" s="438"/>
      <c r="W251" s="438"/>
      <c r="X251" s="438"/>
      <c r="Y251" s="438"/>
      <c r="Z251" s="438"/>
      <c r="AA251" s="438"/>
      <c r="AB251" s="438"/>
      <c r="AC251" s="438"/>
      <c r="AD251" s="438"/>
      <c r="AE251" s="438"/>
      <c r="AF251" s="438"/>
      <c r="AG251" s="438"/>
      <c r="AH251" s="438"/>
      <c r="AI251" s="438"/>
      <c r="AJ251" s="438"/>
      <c r="AK251" s="438"/>
      <c r="AL251" s="438"/>
      <c r="AM251" s="438"/>
      <c r="AN251" s="438"/>
      <c r="AO251" s="438"/>
      <c r="AP251" s="438"/>
      <c r="AQ251" s="438"/>
      <c r="AR251" s="438"/>
      <c r="AS251" s="438"/>
      <c r="AT251" s="438"/>
      <c r="AU251" s="438"/>
      <c r="AV251" s="438"/>
      <c r="AW251" s="438"/>
    </row>
    <row r="252" spans="1:49" ht="12.75" outlineLevel="1">
      <c r="A252" s="388" t="s">
        <v>261</v>
      </c>
      <c r="C252" s="445"/>
      <c r="D252" s="445"/>
      <c r="E252" s="419" t="s">
        <v>262</v>
      </c>
      <c r="F252" s="446" t="str">
        <f t="shared" si="6"/>
        <v>TANG MO PROF COMP EN</v>
      </c>
      <c r="G252" s="427">
        <v>332614.92</v>
      </c>
      <c r="H252" s="433">
        <v>0</v>
      </c>
      <c r="I252" s="433">
        <v>-8692.33</v>
      </c>
      <c r="J252" s="433">
        <v>3438.01</v>
      </c>
      <c r="K252" s="433">
        <v>0</v>
      </c>
      <c r="L252" s="433">
        <v>0</v>
      </c>
      <c r="M252" s="433">
        <f t="shared" si="7"/>
        <v>327360.6</v>
      </c>
      <c r="P252" s="440"/>
      <c r="Q252" s="438"/>
      <c r="R252" s="438"/>
      <c r="S252" s="438"/>
      <c r="T252" s="438"/>
      <c r="U252" s="438"/>
      <c r="V252" s="438"/>
      <c r="W252" s="438"/>
      <c r="X252" s="438"/>
      <c r="Y252" s="438"/>
      <c r="Z252" s="438"/>
      <c r="AA252" s="438"/>
      <c r="AB252" s="438"/>
      <c r="AC252" s="438"/>
      <c r="AD252" s="438"/>
      <c r="AE252" s="438"/>
      <c r="AF252" s="438"/>
      <c r="AG252" s="438"/>
      <c r="AH252" s="438"/>
      <c r="AI252" s="438"/>
      <c r="AJ252" s="438"/>
      <c r="AK252" s="438"/>
      <c r="AL252" s="438"/>
      <c r="AM252" s="438"/>
      <c r="AN252" s="438"/>
      <c r="AO252" s="438"/>
      <c r="AP252" s="438"/>
      <c r="AQ252" s="438"/>
      <c r="AR252" s="438"/>
      <c r="AS252" s="438"/>
      <c r="AT252" s="438"/>
      <c r="AU252" s="438"/>
      <c r="AV252" s="438"/>
      <c r="AW252" s="438"/>
    </row>
    <row r="253" spans="1:49" ht="12.75" outlineLevel="1">
      <c r="A253" s="388" t="s">
        <v>263</v>
      </c>
      <c r="C253" s="445"/>
      <c r="D253" s="445"/>
      <c r="E253" s="419" t="s">
        <v>264</v>
      </c>
      <c r="F253" s="446" t="str">
        <f t="shared" si="6"/>
        <v>TAPPMEYER ENDOW</v>
      </c>
      <c r="G253" s="427">
        <v>24962.39</v>
      </c>
      <c r="H253" s="433">
        <v>687.5</v>
      </c>
      <c r="I253" s="433">
        <v>278.82</v>
      </c>
      <c r="J253" s="433">
        <v>1429.64</v>
      </c>
      <c r="K253" s="433">
        <v>0</v>
      </c>
      <c r="L253" s="433">
        <v>0</v>
      </c>
      <c r="M253" s="433">
        <f t="shared" si="7"/>
        <v>27358.35</v>
      </c>
      <c r="P253" s="440"/>
      <c r="Q253" s="438"/>
      <c r="R253" s="438"/>
      <c r="S253" s="438"/>
      <c r="T253" s="438"/>
      <c r="U253" s="438"/>
      <c r="V253" s="438"/>
      <c r="W253" s="438"/>
      <c r="X253" s="438"/>
      <c r="Y253" s="438"/>
      <c r="Z253" s="438"/>
      <c r="AA253" s="438"/>
      <c r="AB253" s="438"/>
      <c r="AC253" s="438"/>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row>
    <row r="254" spans="1:49" ht="12.75" outlineLevel="1">
      <c r="A254" s="388" t="s">
        <v>265</v>
      </c>
      <c r="C254" s="445"/>
      <c r="D254" s="445"/>
      <c r="E254" s="419" t="s">
        <v>266</v>
      </c>
      <c r="F254" s="446" t="str">
        <f t="shared" si="6"/>
        <v>UMR BAND FUND</v>
      </c>
      <c r="G254" s="427">
        <v>104378.95</v>
      </c>
      <c r="H254" s="433">
        <v>0</v>
      </c>
      <c r="I254" s="433">
        <v>-2728.02</v>
      </c>
      <c r="J254" s="433">
        <v>1078.89</v>
      </c>
      <c r="K254" s="433">
        <v>0</v>
      </c>
      <c r="L254" s="433">
        <v>0</v>
      </c>
      <c r="M254" s="433">
        <f t="shared" si="7"/>
        <v>102729.81999999999</v>
      </c>
      <c r="P254" s="440"/>
      <c r="Q254" s="438"/>
      <c r="R254" s="438"/>
      <c r="S254" s="438"/>
      <c r="T254" s="438"/>
      <c r="U254" s="438"/>
      <c r="V254" s="438"/>
      <c r="W254" s="438"/>
      <c r="X254" s="438"/>
      <c r="Y254" s="438"/>
      <c r="Z254" s="438"/>
      <c r="AA254" s="438"/>
      <c r="AB254" s="438"/>
      <c r="AC254" s="438"/>
      <c r="AD254" s="438"/>
      <c r="AE254" s="438"/>
      <c r="AF254" s="438"/>
      <c r="AG254" s="438"/>
      <c r="AH254" s="438"/>
      <c r="AI254" s="438"/>
      <c r="AJ254" s="438"/>
      <c r="AK254" s="438"/>
      <c r="AL254" s="438"/>
      <c r="AM254" s="438"/>
      <c r="AN254" s="438"/>
      <c r="AO254" s="438"/>
      <c r="AP254" s="438"/>
      <c r="AQ254" s="438"/>
      <c r="AR254" s="438"/>
      <c r="AS254" s="438"/>
      <c r="AT254" s="438"/>
      <c r="AU254" s="438"/>
      <c r="AV254" s="438"/>
      <c r="AW254" s="438"/>
    </row>
    <row r="255" spans="1:49" ht="12.75" outlineLevel="1">
      <c r="A255" s="388" t="s">
        <v>267</v>
      </c>
      <c r="C255" s="445"/>
      <c r="D255" s="445"/>
      <c r="E255" s="419" t="s">
        <v>268</v>
      </c>
      <c r="F255" s="446" t="str">
        <f t="shared" si="6"/>
        <v>WEINER MO PROF</v>
      </c>
      <c r="G255" s="427">
        <v>564823.05</v>
      </c>
      <c r="H255" s="433">
        <v>0</v>
      </c>
      <c r="I255" s="433">
        <v>-14762</v>
      </c>
      <c r="J255" s="433">
        <v>5838.19</v>
      </c>
      <c r="K255" s="433">
        <v>0</v>
      </c>
      <c r="L255" s="433">
        <v>0</v>
      </c>
      <c r="M255" s="433">
        <f t="shared" si="7"/>
        <v>555899.24</v>
      </c>
      <c r="P255" s="440"/>
      <c r="Q255" s="438"/>
      <c r="R255" s="438"/>
      <c r="S255" s="438"/>
      <c r="T255" s="438"/>
      <c r="U255" s="438"/>
      <c r="V255" s="438"/>
      <c r="W255" s="438"/>
      <c r="X255" s="438"/>
      <c r="Y255" s="438"/>
      <c r="Z255" s="438"/>
      <c r="AA255" s="438"/>
      <c r="AB255" s="438"/>
      <c r="AC255" s="438"/>
      <c r="AD255" s="438"/>
      <c r="AE255" s="438"/>
      <c r="AF255" s="438"/>
      <c r="AG255" s="438"/>
      <c r="AH255" s="438"/>
      <c r="AI255" s="438"/>
      <c r="AJ255" s="438"/>
      <c r="AK255" s="438"/>
      <c r="AL255" s="438"/>
      <c r="AM255" s="438"/>
      <c r="AN255" s="438"/>
      <c r="AO255" s="438"/>
      <c r="AP255" s="438"/>
      <c r="AQ255" s="438"/>
      <c r="AR255" s="438"/>
      <c r="AS255" s="438"/>
      <c r="AT255" s="438"/>
      <c r="AU255" s="438"/>
      <c r="AV255" s="438"/>
      <c r="AW255" s="438"/>
    </row>
    <row r="256" spans="1:49" ht="12.75" outlineLevel="1">
      <c r="A256" s="388" t="s">
        <v>269</v>
      </c>
      <c r="C256" s="445"/>
      <c r="D256" s="445"/>
      <c r="E256" s="419" t="s">
        <v>270</v>
      </c>
      <c r="F256" s="446" t="str">
        <f t="shared" si="6"/>
        <v>WILKENS MO PROFESSHP</v>
      </c>
      <c r="G256" s="427">
        <v>503646.71</v>
      </c>
      <c r="H256" s="433">
        <v>0</v>
      </c>
      <c r="I256" s="433">
        <v>-13163.13</v>
      </c>
      <c r="J256" s="433">
        <v>5205.84</v>
      </c>
      <c r="K256" s="433">
        <v>0</v>
      </c>
      <c r="L256" s="433">
        <v>0</v>
      </c>
      <c r="M256" s="433">
        <f t="shared" si="7"/>
        <v>495689.42000000004</v>
      </c>
      <c r="P256" s="440"/>
      <c r="Q256" s="438"/>
      <c r="R256" s="438"/>
      <c r="S256" s="438"/>
      <c r="T256" s="438"/>
      <c r="U256" s="438"/>
      <c r="V256" s="438"/>
      <c r="W256" s="438"/>
      <c r="X256" s="438"/>
      <c r="Y256" s="438"/>
      <c r="Z256" s="438"/>
      <c r="AA256" s="438"/>
      <c r="AB256" s="438"/>
      <c r="AC256" s="438"/>
      <c r="AD256" s="438"/>
      <c r="AE256" s="438"/>
      <c r="AF256" s="438"/>
      <c r="AG256" s="438"/>
      <c r="AH256" s="438"/>
      <c r="AI256" s="438"/>
      <c r="AJ256" s="438"/>
      <c r="AK256" s="438"/>
      <c r="AL256" s="438"/>
      <c r="AM256" s="438"/>
      <c r="AN256" s="438"/>
      <c r="AO256" s="438"/>
      <c r="AP256" s="438"/>
      <c r="AQ256" s="438"/>
      <c r="AR256" s="438"/>
      <c r="AS256" s="438"/>
      <c r="AT256" s="438"/>
      <c r="AU256" s="438"/>
      <c r="AV256" s="438"/>
      <c r="AW256" s="438"/>
    </row>
    <row r="257" spans="1:49" ht="12.75" outlineLevel="1">
      <c r="A257" s="388" t="s">
        <v>271</v>
      </c>
      <c r="C257" s="445"/>
      <c r="D257" s="445"/>
      <c r="E257" s="419" t="s">
        <v>272</v>
      </c>
      <c r="F257" s="446" t="str">
        <f t="shared" si="6"/>
        <v>UN PAC/ROCKY MTN PRF</v>
      </c>
      <c r="G257" s="427">
        <v>258633.7</v>
      </c>
      <c r="H257" s="433">
        <v>0</v>
      </c>
      <c r="I257" s="433">
        <v>-6759.55</v>
      </c>
      <c r="J257" s="433">
        <v>2673.31</v>
      </c>
      <c r="K257" s="433">
        <v>0</v>
      </c>
      <c r="L257" s="433">
        <v>0</v>
      </c>
      <c r="M257" s="433">
        <f t="shared" si="7"/>
        <v>254547.46000000002</v>
      </c>
      <c r="P257" s="440"/>
      <c r="Q257" s="438"/>
      <c r="R257" s="438"/>
      <c r="S257" s="438"/>
      <c r="T257" s="438"/>
      <c r="U257" s="438"/>
      <c r="V257" s="438"/>
      <c r="W257" s="438"/>
      <c r="X257" s="438"/>
      <c r="Y257" s="438"/>
      <c r="Z257" s="438"/>
      <c r="AA257" s="438"/>
      <c r="AB257" s="438"/>
      <c r="AC257" s="438"/>
      <c r="AD257" s="438"/>
      <c r="AE257" s="438"/>
      <c r="AF257" s="438"/>
      <c r="AG257" s="438"/>
      <c r="AH257" s="438"/>
      <c r="AI257" s="438"/>
      <c r="AJ257" s="438"/>
      <c r="AK257" s="438"/>
      <c r="AL257" s="438"/>
      <c r="AM257" s="438"/>
      <c r="AN257" s="438"/>
      <c r="AO257" s="438"/>
      <c r="AP257" s="438"/>
      <c r="AQ257" s="438"/>
      <c r="AR257" s="438"/>
      <c r="AS257" s="438"/>
      <c r="AT257" s="438"/>
      <c r="AU257" s="438"/>
      <c r="AV257" s="438"/>
      <c r="AW257" s="438"/>
    </row>
    <row r="258" spans="1:49" ht="12.75" outlineLevel="1">
      <c r="A258" s="388" t="s">
        <v>273</v>
      </c>
      <c r="C258" s="445"/>
      <c r="D258" s="445"/>
      <c r="E258" s="419" t="s">
        <v>274</v>
      </c>
      <c r="F258" s="446" t="str">
        <f t="shared" si="6"/>
        <v>WEINER DEV PSYCH</v>
      </c>
      <c r="G258" s="427">
        <v>41732.81</v>
      </c>
      <c r="H258" s="433">
        <v>0</v>
      </c>
      <c r="I258" s="433">
        <v>-1095.3</v>
      </c>
      <c r="J258" s="433">
        <v>431.33</v>
      </c>
      <c r="K258" s="433">
        <v>0</v>
      </c>
      <c r="L258" s="433">
        <v>0</v>
      </c>
      <c r="M258" s="433">
        <f t="shared" si="7"/>
        <v>41068.84</v>
      </c>
      <c r="P258" s="440"/>
      <c r="Q258" s="438"/>
      <c r="R258" s="438"/>
      <c r="S258" s="438"/>
      <c r="T258" s="438"/>
      <c r="U258" s="438"/>
      <c r="V258" s="438"/>
      <c r="W258" s="438"/>
      <c r="X258" s="438"/>
      <c r="Y258" s="438"/>
      <c r="Z258" s="438"/>
      <c r="AA258" s="438"/>
      <c r="AB258" s="438"/>
      <c r="AC258" s="438"/>
      <c r="AD258" s="438"/>
      <c r="AE258" s="438"/>
      <c r="AF258" s="438"/>
      <c r="AG258" s="438"/>
      <c r="AH258" s="438"/>
      <c r="AI258" s="438"/>
      <c r="AJ258" s="438"/>
      <c r="AK258" s="438"/>
      <c r="AL258" s="438"/>
      <c r="AM258" s="438"/>
      <c r="AN258" s="438"/>
      <c r="AO258" s="438"/>
      <c r="AP258" s="438"/>
      <c r="AQ258" s="438"/>
      <c r="AR258" s="438"/>
      <c r="AS258" s="438"/>
      <c r="AT258" s="438"/>
      <c r="AU258" s="438"/>
      <c r="AV258" s="438"/>
      <c r="AW258" s="438"/>
    </row>
    <row r="259" spans="1:49" ht="12.75" outlineLevel="1">
      <c r="A259" s="388" t="s">
        <v>275</v>
      </c>
      <c r="C259" s="445"/>
      <c r="D259" s="445"/>
      <c r="E259" s="419" t="s">
        <v>276</v>
      </c>
      <c r="F259" s="446" t="str">
        <f t="shared" si="6"/>
        <v>WEINER END MGMT SYTM</v>
      </c>
      <c r="G259" s="427">
        <v>41732.55</v>
      </c>
      <c r="H259" s="433">
        <v>0</v>
      </c>
      <c r="I259" s="433">
        <v>-1088.22</v>
      </c>
      <c r="J259" s="433">
        <v>442.47</v>
      </c>
      <c r="K259" s="433">
        <v>0</v>
      </c>
      <c r="L259" s="433">
        <v>0</v>
      </c>
      <c r="M259" s="433">
        <f t="shared" si="7"/>
        <v>41086.8</v>
      </c>
      <c r="P259" s="440"/>
      <c r="Q259" s="438"/>
      <c r="R259" s="438"/>
      <c r="S259" s="438"/>
      <c r="T259" s="438"/>
      <c r="U259" s="438"/>
      <c r="V259" s="438"/>
      <c r="W259" s="438"/>
      <c r="X259" s="438"/>
      <c r="Y259" s="438"/>
      <c r="Z259" s="438"/>
      <c r="AA259" s="438"/>
      <c r="AB259" s="438"/>
      <c r="AC259" s="438"/>
      <c r="AD259" s="438"/>
      <c r="AE259" s="438"/>
      <c r="AF259" s="438"/>
      <c r="AG259" s="438"/>
      <c r="AH259" s="438"/>
      <c r="AI259" s="438"/>
      <c r="AJ259" s="438"/>
      <c r="AK259" s="438"/>
      <c r="AL259" s="438"/>
      <c r="AM259" s="438"/>
      <c r="AN259" s="438"/>
      <c r="AO259" s="438"/>
      <c r="AP259" s="438"/>
      <c r="AQ259" s="438"/>
      <c r="AR259" s="438"/>
      <c r="AS259" s="438"/>
      <c r="AT259" s="438"/>
      <c r="AU259" s="438"/>
      <c r="AV259" s="438"/>
      <c r="AW259" s="438"/>
    </row>
    <row r="260" spans="1:49" ht="12.75" outlineLevel="1">
      <c r="A260" s="388" t="s">
        <v>277</v>
      </c>
      <c r="C260" s="445"/>
      <c r="D260" s="445"/>
      <c r="E260" s="419" t="s">
        <v>278</v>
      </c>
      <c r="F260" s="446" t="str">
        <f t="shared" si="6"/>
        <v>WEINER END ENGLISH</v>
      </c>
      <c r="G260" s="427">
        <v>41732.81</v>
      </c>
      <c r="H260" s="433">
        <v>0</v>
      </c>
      <c r="I260" s="433">
        <v>-1090.71</v>
      </c>
      <c r="J260" s="433">
        <v>431.37</v>
      </c>
      <c r="K260" s="433">
        <v>0</v>
      </c>
      <c r="L260" s="433">
        <v>0</v>
      </c>
      <c r="M260" s="433">
        <f t="shared" si="7"/>
        <v>41073.47</v>
      </c>
      <c r="P260" s="440"/>
      <c r="Q260" s="438"/>
      <c r="R260" s="438"/>
      <c r="S260" s="438"/>
      <c r="T260" s="438"/>
      <c r="U260" s="438"/>
      <c r="V260" s="438"/>
      <c r="W260" s="438"/>
      <c r="X260" s="438"/>
      <c r="Y260" s="438"/>
      <c r="Z260" s="438"/>
      <c r="AA260" s="438"/>
      <c r="AB260" s="438"/>
      <c r="AC260" s="438"/>
      <c r="AD260" s="438"/>
      <c r="AE260" s="438"/>
      <c r="AF260" s="438"/>
      <c r="AG260" s="438"/>
      <c r="AH260" s="438"/>
      <c r="AI260" s="438"/>
      <c r="AJ260" s="438"/>
      <c r="AK260" s="438"/>
      <c r="AL260" s="438"/>
      <c r="AM260" s="438"/>
      <c r="AN260" s="438"/>
      <c r="AO260" s="438"/>
      <c r="AP260" s="438"/>
      <c r="AQ260" s="438"/>
      <c r="AR260" s="438"/>
      <c r="AS260" s="438"/>
      <c r="AT260" s="438"/>
      <c r="AU260" s="438"/>
      <c r="AV260" s="438"/>
      <c r="AW260" s="438"/>
    </row>
    <row r="261" spans="1:49" ht="12.75" outlineLevel="1">
      <c r="A261" s="388" t="s">
        <v>279</v>
      </c>
      <c r="C261" s="445"/>
      <c r="D261" s="445"/>
      <c r="E261" s="419" t="s">
        <v>280</v>
      </c>
      <c r="F261" s="446" t="str">
        <f t="shared" si="6"/>
        <v>WEINER END ECONOMICS</v>
      </c>
      <c r="G261" s="427">
        <v>41732.81</v>
      </c>
      <c r="H261" s="433">
        <v>0</v>
      </c>
      <c r="I261" s="433">
        <v>-1090.71</v>
      </c>
      <c r="J261" s="433">
        <v>431.37</v>
      </c>
      <c r="K261" s="433">
        <v>0</v>
      </c>
      <c r="L261" s="433">
        <v>0</v>
      </c>
      <c r="M261" s="433">
        <f t="shared" si="7"/>
        <v>41073.47</v>
      </c>
      <c r="P261" s="440"/>
      <c r="Q261" s="438"/>
      <c r="R261" s="438"/>
      <c r="S261" s="438"/>
      <c r="T261" s="438"/>
      <c r="U261" s="438"/>
      <c r="V261" s="438"/>
      <c r="W261" s="438"/>
      <c r="X261" s="438"/>
      <c r="Y261" s="438"/>
      <c r="Z261" s="438"/>
      <c r="AA261" s="438"/>
      <c r="AB261" s="438"/>
      <c r="AC261" s="438"/>
      <c r="AD261" s="438"/>
      <c r="AE261" s="438"/>
      <c r="AF261" s="438"/>
      <c r="AG261" s="438"/>
      <c r="AH261" s="438"/>
      <c r="AI261" s="438"/>
      <c r="AJ261" s="438"/>
      <c r="AK261" s="438"/>
      <c r="AL261" s="438"/>
      <c r="AM261" s="438"/>
      <c r="AN261" s="438"/>
      <c r="AO261" s="438"/>
      <c r="AP261" s="438"/>
      <c r="AQ261" s="438"/>
      <c r="AR261" s="438"/>
      <c r="AS261" s="438"/>
      <c r="AT261" s="438"/>
      <c r="AU261" s="438"/>
      <c r="AV261" s="438"/>
      <c r="AW261" s="438"/>
    </row>
    <row r="262" spans="1:49" ht="12.75" outlineLevel="1">
      <c r="A262" s="388" t="s">
        <v>281</v>
      </c>
      <c r="C262" s="445"/>
      <c r="D262" s="445"/>
      <c r="E262" s="419" t="s">
        <v>282</v>
      </c>
      <c r="F262" s="446" t="str">
        <f t="shared" si="6"/>
        <v>WEINER END HISTORY</v>
      </c>
      <c r="G262" s="427">
        <v>41732.81</v>
      </c>
      <c r="H262" s="433">
        <v>0</v>
      </c>
      <c r="I262" s="433">
        <v>-1090.71</v>
      </c>
      <c r="J262" s="433">
        <v>431.37</v>
      </c>
      <c r="K262" s="433">
        <v>0</v>
      </c>
      <c r="L262" s="433">
        <v>0</v>
      </c>
      <c r="M262" s="433">
        <f t="shared" si="7"/>
        <v>41073.47</v>
      </c>
      <c r="P262" s="440"/>
      <c r="Q262" s="438"/>
      <c r="R262" s="438"/>
      <c r="S262" s="438"/>
      <c r="T262" s="438"/>
      <c r="U262" s="438"/>
      <c r="V262" s="438"/>
      <c r="W262" s="438"/>
      <c r="X262" s="438"/>
      <c r="Y262" s="438"/>
      <c r="Z262" s="438"/>
      <c r="AA262" s="438"/>
      <c r="AB262" s="438"/>
      <c r="AC262" s="438"/>
      <c r="AD262" s="438"/>
      <c r="AE262" s="438"/>
      <c r="AF262" s="438"/>
      <c r="AG262" s="438"/>
      <c r="AH262" s="438"/>
      <c r="AI262" s="438"/>
      <c r="AJ262" s="438"/>
      <c r="AK262" s="438"/>
      <c r="AL262" s="438"/>
      <c r="AM262" s="438"/>
      <c r="AN262" s="438"/>
      <c r="AO262" s="438"/>
      <c r="AP262" s="438"/>
      <c r="AQ262" s="438"/>
      <c r="AR262" s="438"/>
      <c r="AS262" s="438"/>
      <c r="AT262" s="438"/>
      <c r="AU262" s="438"/>
      <c r="AV262" s="438"/>
      <c r="AW262" s="438"/>
    </row>
    <row r="263" spans="1:49" ht="12.75" outlineLevel="1">
      <c r="A263" s="388" t="s">
        <v>283</v>
      </c>
      <c r="C263" s="445"/>
      <c r="D263" s="445"/>
      <c r="E263" s="419" t="s">
        <v>284</v>
      </c>
      <c r="F263" s="446" t="str">
        <f t="shared" si="6"/>
        <v>WEINER END P L A</v>
      </c>
      <c r="G263" s="427">
        <v>41732.81</v>
      </c>
      <c r="H263" s="433">
        <v>0</v>
      </c>
      <c r="I263" s="433">
        <v>-1090.71</v>
      </c>
      <c r="J263" s="433">
        <v>431.37</v>
      </c>
      <c r="K263" s="433">
        <v>0</v>
      </c>
      <c r="L263" s="433">
        <v>0</v>
      </c>
      <c r="M263" s="433">
        <f t="shared" si="7"/>
        <v>41073.47</v>
      </c>
      <c r="P263" s="440"/>
      <c r="Q263" s="438"/>
      <c r="R263" s="438"/>
      <c r="S263" s="438"/>
      <c r="T263" s="438"/>
      <c r="U263" s="438"/>
      <c r="V263" s="438"/>
      <c r="W263" s="438"/>
      <c r="X263" s="438"/>
      <c r="Y263" s="438"/>
      <c r="Z263" s="438"/>
      <c r="AA263" s="438"/>
      <c r="AB263" s="438"/>
      <c r="AC263" s="438"/>
      <c r="AD263" s="438"/>
      <c r="AE263" s="438"/>
      <c r="AF263" s="438"/>
      <c r="AG263" s="438"/>
      <c r="AH263" s="438"/>
      <c r="AI263" s="438"/>
      <c r="AJ263" s="438"/>
      <c r="AK263" s="438"/>
      <c r="AL263" s="438"/>
      <c r="AM263" s="438"/>
      <c r="AN263" s="438"/>
      <c r="AO263" s="438"/>
      <c r="AP263" s="438"/>
      <c r="AQ263" s="438"/>
      <c r="AR263" s="438"/>
      <c r="AS263" s="438"/>
      <c r="AT263" s="438"/>
      <c r="AU263" s="438"/>
      <c r="AV263" s="438"/>
      <c r="AW263" s="438"/>
    </row>
    <row r="264" spans="1:49" ht="12.75" outlineLevel="1">
      <c r="A264" s="388" t="s">
        <v>285</v>
      </c>
      <c r="C264" s="445"/>
      <c r="D264" s="445"/>
      <c r="E264" s="419" t="s">
        <v>286</v>
      </c>
      <c r="F264" s="446" t="str">
        <f t="shared" si="6"/>
        <v>WEINER END ARTS/SCI</v>
      </c>
      <c r="G264" s="427">
        <v>127356.71</v>
      </c>
      <c r="H264" s="433">
        <v>0</v>
      </c>
      <c r="I264" s="433">
        <v>-3328.53</v>
      </c>
      <c r="J264" s="433">
        <v>1316.41</v>
      </c>
      <c r="K264" s="433">
        <v>0</v>
      </c>
      <c r="L264" s="433">
        <v>0</v>
      </c>
      <c r="M264" s="433">
        <f t="shared" si="7"/>
        <v>125344.59000000001</v>
      </c>
      <c r="P264" s="440"/>
      <c r="Q264" s="438"/>
      <c r="R264" s="438"/>
      <c r="S264" s="438"/>
      <c r="T264" s="438"/>
      <c r="U264" s="438"/>
      <c r="V264" s="438"/>
      <c r="W264" s="438"/>
      <c r="X264" s="438"/>
      <c r="Y264" s="438"/>
      <c r="Z264" s="438"/>
      <c r="AA264" s="438"/>
      <c r="AB264" s="438"/>
      <c r="AC264" s="438"/>
      <c r="AD264" s="438"/>
      <c r="AE264" s="438"/>
      <c r="AF264" s="438"/>
      <c r="AG264" s="438"/>
      <c r="AH264" s="438"/>
      <c r="AI264" s="438"/>
      <c r="AJ264" s="438"/>
      <c r="AK264" s="438"/>
      <c r="AL264" s="438"/>
      <c r="AM264" s="438"/>
      <c r="AN264" s="438"/>
      <c r="AO264" s="438"/>
      <c r="AP264" s="438"/>
      <c r="AQ264" s="438"/>
      <c r="AR264" s="438"/>
      <c r="AS264" s="438"/>
      <c r="AT264" s="438"/>
      <c r="AU264" s="438"/>
      <c r="AV264" s="438"/>
      <c r="AW264" s="438"/>
    </row>
    <row r="265" spans="1:49" ht="12.75" outlineLevel="1">
      <c r="A265" s="388" t="s">
        <v>287</v>
      </c>
      <c r="C265" s="445"/>
      <c r="D265" s="445"/>
      <c r="E265" s="419" t="s">
        <v>288</v>
      </c>
      <c r="F265" s="446" t="str">
        <f aca="true" t="shared" si="8" ref="F265:F328">UPPER(E265)</f>
        <v>WEINER ENDOW PERFORM</v>
      </c>
      <c r="G265" s="427">
        <v>445321.35</v>
      </c>
      <c r="H265" s="433">
        <v>0</v>
      </c>
      <c r="I265" s="433">
        <v>-11638.76</v>
      </c>
      <c r="J265" s="433">
        <v>4602.99</v>
      </c>
      <c r="K265" s="433">
        <v>0</v>
      </c>
      <c r="L265" s="433">
        <v>0</v>
      </c>
      <c r="M265" s="433">
        <f aca="true" t="shared" si="9" ref="M265:M328">G265+H265+I265+J265-K265+L265</f>
        <v>438285.57999999996</v>
      </c>
      <c r="P265" s="440"/>
      <c r="Q265" s="438"/>
      <c r="R265" s="438"/>
      <c r="S265" s="438"/>
      <c r="T265" s="438"/>
      <c r="U265" s="438"/>
      <c r="V265" s="438"/>
      <c r="W265" s="438"/>
      <c r="X265" s="438"/>
      <c r="Y265" s="438"/>
      <c r="Z265" s="438"/>
      <c r="AA265" s="438"/>
      <c r="AB265" s="438"/>
      <c r="AC265" s="438"/>
      <c r="AD265" s="438"/>
      <c r="AE265" s="438"/>
      <c r="AF265" s="438"/>
      <c r="AG265" s="438"/>
      <c r="AH265" s="438"/>
      <c r="AI265" s="438"/>
      <c r="AJ265" s="438"/>
      <c r="AK265" s="438"/>
      <c r="AL265" s="438"/>
      <c r="AM265" s="438"/>
      <c r="AN265" s="438"/>
      <c r="AO265" s="438"/>
      <c r="AP265" s="438"/>
      <c r="AQ265" s="438"/>
      <c r="AR265" s="438"/>
      <c r="AS265" s="438"/>
      <c r="AT265" s="438"/>
      <c r="AU265" s="438"/>
      <c r="AV265" s="438"/>
      <c r="AW265" s="438"/>
    </row>
    <row r="266" spans="1:49" ht="12.75" outlineLevel="1">
      <c r="A266" s="388" t="s">
        <v>289</v>
      </c>
      <c r="C266" s="445"/>
      <c r="D266" s="445"/>
      <c r="E266" s="419" t="s">
        <v>290</v>
      </c>
      <c r="F266" s="446" t="str">
        <f t="shared" si="8"/>
        <v>WEINER FD LEACH THEA</v>
      </c>
      <c r="G266" s="427">
        <v>123272.94</v>
      </c>
      <c r="H266" s="433">
        <v>0</v>
      </c>
      <c r="I266" s="433">
        <v>-3221.82</v>
      </c>
      <c r="J266" s="433">
        <v>1274.18</v>
      </c>
      <c r="K266" s="433">
        <v>0</v>
      </c>
      <c r="L266" s="433">
        <v>0</v>
      </c>
      <c r="M266" s="433">
        <f t="shared" si="9"/>
        <v>121325.29999999999</v>
      </c>
      <c r="P266" s="440"/>
      <c r="Q266" s="438"/>
      <c r="R266" s="438"/>
      <c r="S266" s="438"/>
      <c r="T266" s="438"/>
      <c r="U266" s="438"/>
      <c r="V266" s="438"/>
      <c r="W266" s="438"/>
      <c r="X266" s="438"/>
      <c r="Y266" s="438"/>
      <c r="Z266" s="438"/>
      <c r="AA266" s="438"/>
      <c r="AB266" s="438"/>
      <c r="AC266" s="438"/>
      <c r="AD266" s="438"/>
      <c r="AE266" s="438"/>
      <c r="AF266" s="438"/>
      <c r="AG266" s="438"/>
      <c r="AH266" s="438"/>
      <c r="AI266" s="438"/>
      <c r="AJ266" s="438"/>
      <c r="AK266" s="438"/>
      <c r="AL266" s="438"/>
      <c r="AM266" s="438"/>
      <c r="AN266" s="438"/>
      <c r="AO266" s="438"/>
      <c r="AP266" s="438"/>
      <c r="AQ266" s="438"/>
      <c r="AR266" s="438"/>
      <c r="AS266" s="438"/>
      <c r="AT266" s="438"/>
      <c r="AU266" s="438"/>
      <c r="AV266" s="438"/>
      <c r="AW266" s="438"/>
    </row>
    <row r="267" spans="1:49" ht="12.75" outlineLevel="1">
      <c r="A267" s="388" t="s">
        <v>291</v>
      </c>
      <c r="C267" s="445"/>
      <c r="D267" s="445"/>
      <c r="E267" s="419" t="s">
        <v>292</v>
      </c>
      <c r="F267" s="446" t="str">
        <f t="shared" si="8"/>
        <v>WEINER KUMR END FUND</v>
      </c>
      <c r="G267" s="427">
        <v>115113.16</v>
      </c>
      <c r="H267" s="433">
        <v>0</v>
      </c>
      <c r="I267" s="433">
        <v>-3008.56</v>
      </c>
      <c r="J267" s="433">
        <v>1189.85</v>
      </c>
      <c r="K267" s="433">
        <v>0</v>
      </c>
      <c r="L267" s="433">
        <v>0</v>
      </c>
      <c r="M267" s="433">
        <f t="shared" si="9"/>
        <v>113294.45000000001</v>
      </c>
      <c r="P267" s="440"/>
      <c r="Q267" s="438"/>
      <c r="R267" s="438"/>
      <c r="S267" s="438"/>
      <c r="T267" s="438"/>
      <c r="U267" s="438"/>
      <c r="V267" s="438"/>
      <c r="W267" s="438"/>
      <c r="X267" s="438"/>
      <c r="Y267" s="438"/>
      <c r="Z267" s="438"/>
      <c r="AA267" s="438"/>
      <c r="AB267" s="438"/>
      <c r="AC267" s="438"/>
      <c r="AD267" s="438"/>
      <c r="AE267" s="438"/>
      <c r="AF267" s="438"/>
      <c r="AG267" s="438"/>
      <c r="AH267" s="438"/>
      <c r="AI267" s="438"/>
      <c r="AJ267" s="438"/>
      <c r="AK267" s="438"/>
      <c r="AL267" s="438"/>
      <c r="AM267" s="438"/>
      <c r="AN267" s="438"/>
      <c r="AO267" s="438"/>
      <c r="AP267" s="438"/>
      <c r="AQ267" s="438"/>
      <c r="AR267" s="438"/>
      <c r="AS267" s="438"/>
      <c r="AT267" s="438"/>
      <c r="AU267" s="438"/>
      <c r="AV267" s="438"/>
      <c r="AW267" s="438"/>
    </row>
    <row r="268" spans="1:49" ht="12.75" outlineLevel="1">
      <c r="A268" s="388" t="s">
        <v>293</v>
      </c>
      <c r="C268" s="445"/>
      <c r="D268" s="445"/>
      <c r="E268" s="419" t="s">
        <v>294</v>
      </c>
      <c r="F268" s="446" t="str">
        <f t="shared" si="8"/>
        <v>WEINER FUND WRITING</v>
      </c>
      <c r="G268" s="427">
        <v>41675.03</v>
      </c>
      <c r="H268" s="433">
        <v>0</v>
      </c>
      <c r="I268" s="433">
        <v>-1089.2</v>
      </c>
      <c r="J268" s="433">
        <v>430.77</v>
      </c>
      <c r="K268" s="433">
        <v>0</v>
      </c>
      <c r="L268" s="433">
        <v>0</v>
      </c>
      <c r="M268" s="433">
        <f t="shared" si="9"/>
        <v>41016.6</v>
      </c>
      <c r="P268" s="440"/>
      <c r="Q268" s="438"/>
      <c r="R268" s="438"/>
      <c r="S268" s="438"/>
      <c r="T268" s="438"/>
      <c r="U268" s="438"/>
      <c r="V268" s="438"/>
      <c r="W268" s="438"/>
      <c r="X268" s="438"/>
      <c r="Y268" s="438"/>
      <c r="Z268" s="438"/>
      <c r="AA268" s="438"/>
      <c r="AB268" s="438"/>
      <c r="AC268" s="438"/>
      <c r="AD268" s="438"/>
      <c r="AE268" s="438"/>
      <c r="AF268" s="438"/>
      <c r="AG268" s="438"/>
      <c r="AH268" s="438"/>
      <c r="AI268" s="438"/>
      <c r="AJ268" s="438"/>
      <c r="AK268" s="438"/>
      <c r="AL268" s="438"/>
      <c r="AM268" s="438"/>
      <c r="AN268" s="438"/>
      <c r="AO268" s="438"/>
      <c r="AP268" s="438"/>
      <c r="AQ268" s="438"/>
      <c r="AR268" s="438"/>
      <c r="AS268" s="438"/>
      <c r="AT268" s="438"/>
      <c r="AU268" s="438"/>
      <c r="AV268" s="438"/>
      <c r="AW268" s="438"/>
    </row>
    <row r="269" spans="1:49" ht="12.75" outlineLevel="1">
      <c r="A269" s="388" t="s">
        <v>295</v>
      </c>
      <c r="C269" s="445"/>
      <c r="D269" s="445"/>
      <c r="E269" s="419" t="s">
        <v>296</v>
      </c>
      <c r="F269" s="446" t="str">
        <f t="shared" si="8"/>
        <v>ACCENTURE SCHOLARSHIP FUND</v>
      </c>
      <c r="G269" s="427">
        <v>25530.92</v>
      </c>
      <c r="H269" s="433">
        <v>2451.48</v>
      </c>
      <c r="I269" s="433">
        <v>-577.57</v>
      </c>
      <c r="J269" s="433">
        <v>367</v>
      </c>
      <c r="K269" s="433">
        <v>0</v>
      </c>
      <c r="L269" s="433">
        <v>0</v>
      </c>
      <c r="M269" s="433">
        <f t="shared" si="9"/>
        <v>27771.829999999998</v>
      </c>
      <c r="P269" s="440"/>
      <c r="Q269" s="438"/>
      <c r="R269" s="438"/>
      <c r="S269" s="438"/>
      <c r="T269" s="438"/>
      <c r="U269" s="438"/>
      <c r="V269" s="438"/>
      <c r="W269" s="438"/>
      <c r="X269" s="438"/>
      <c r="Y269" s="438"/>
      <c r="Z269" s="438"/>
      <c r="AA269" s="438"/>
      <c r="AB269" s="438"/>
      <c r="AC269" s="438"/>
      <c r="AD269" s="438"/>
      <c r="AE269" s="438"/>
      <c r="AF269" s="438"/>
      <c r="AG269" s="438"/>
      <c r="AH269" s="438"/>
      <c r="AI269" s="438"/>
      <c r="AJ269" s="438"/>
      <c r="AK269" s="438"/>
      <c r="AL269" s="438"/>
      <c r="AM269" s="438"/>
      <c r="AN269" s="438"/>
      <c r="AO269" s="438"/>
      <c r="AP269" s="438"/>
      <c r="AQ269" s="438"/>
      <c r="AR269" s="438"/>
      <c r="AS269" s="438"/>
      <c r="AT269" s="438"/>
      <c r="AU269" s="438"/>
      <c r="AV269" s="438"/>
      <c r="AW269" s="438"/>
    </row>
    <row r="270" spans="1:49" ht="12.75" outlineLevel="1">
      <c r="A270" s="388" t="s">
        <v>297</v>
      </c>
      <c r="C270" s="445"/>
      <c r="D270" s="445"/>
      <c r="E270" s="419" t="s">
        <v>298</v>
      </c>
      <c r="F270" s="446" t="str">
        <f t="shared" si="8"/>
        <v>BAILEY ENDOWED SCHP</v>
      </c>
      <c r="G270" s="427">
        <v>23591.57</v>
      </c>
      <c r="H270" s="433">
        <v>0</v>
      </c>
      <c r="I270" s="433">
        <v>599.48</v>
      </c>
      <c r="J270" s="433">
        <v>276.25</v>
      </c>
      <c r="K270" s="433">
        <v>0</v>
      </c>
      <c r="L270" s="433">
        <v>0</v>
      </c>
      <c r="M270" s="433">
        <f t="shared" si="9"/>
        <v>24467.3</v>
      </c>
      <c r="P270" s="440"/>
      <c r="Q270" s="438"/>
      <c r="R270" s="438"/>
      <c r="S270" s="438"/>
      <c r="T270" s="438"/>
      <c r="U270" s="438"/>
      <c r="V270" s="438"/>
      <c r="W270" s="438"/>
      <c r="X270" s="438"/>
      <c r="Y270" s="438"/>
      <c r="Z270" s="438"/>
      <c r="AA270" s="438"/>
      <c r="AB270" s="438"/>
      <c r="AC270" s="438"/>
      <c r="AD270" s="438"/>
      <c r="AE270" s="438"/>
      <c r="AF270" s="438"/>
      <c r="AG270" s="438"/>
      <c r="AH270" s="438"/>
      <c r="AI270" s="438"/>
      <c r="AJ270" s="438"/>
      <c r="AK270" s="438"/>
      <c r="AL270" s="438"/>
      <c r="AM270" s="438"/>
      <c r="AN270" s="438"/>
      <c r="AO270" s="438"/>
      <c r="AP270" s="438"/>
      <c r="AQ270" s="438"/>
      <c r="AR270" s="438"/>
      <c r="AS270" s="438"/>
      <c r="AT270" s="438"/>
      <c r="AU270" s="438"/>
      <c r="AV270" s="438"/>
      <c r="AW270" s="438"/>
    </row>
    <row r="271" spans="1:49" ht="12.75" outlineLevel="1">
      <c r="A271" s="388" t="s">
        <v>299</v>
      </c>
      <c r="C271" s="445"/>
      <c r="D271" s="445"/>
      <c r="E271" s="419" t="s">
        <v>300</v>
      </c>
      <c r="F271" s="446" t="str">
        <f t="shared" si="8"/>
        <v>BARNETT ENDOW CHEM</v>
      </c>
      <c r="G271" s="427">
        <v>24214.18</v>
      </c>
      <c r="H271" s="433">
        <v>0</v>
      </c>
      <c r="I271" s="433">
        <v>-618.46</v>
      </c>
      <c r="J271" s="433">
        <v>250.45</v>
      </c>
      <c r="K271" s="433">
        <v>0</v>
      </c>
      <c r="L271" s="433">
        <v>0</v>
      </c>
      <c r="M271" s="433">
        <f t="shared" si="9"/>
        <v>23846.170000000002</v>
      </c>
      <c r="P271" s="440"/>
      <c r="Q271" s="438"/>
      <c r="R271" s="438"/>
      <c r="S271" s="438"/>
      <c r="T271" s="438"/>
      <c r="U271" s="438"/>
      <c r="V271" s="438"/>
      <c r="W271" s="438"/>
      <c r="X271" s="438"/>
      <c r="Y271" s="438"/>
      <c r="Z271" s="438"/>
      <c r="AA271" s="438"/>
      <c r="AB271" s="438"/>
      <c r="AC271" s="438"/>
      <c r="AD271" s="438"/>
      <c r="AE271" s="438"/>
      <c r="AF271" s="438"/>
      <c r="AG271" s="438"/>
      <c r="AH271" s="438"/>
      <c r="AI271" s="438"/>
      <c r="AJ271" s="438"/>
      <c r="AK271" s="438"/>
      <c r="AL271" s="438"/>
      <c r="AM271" s="438"/>
      <c r="AN271" s="438"/>
      <c r="AO271" s="438"/>
      <c r="AP271" s="438"/>
      <c r="AQ271" s="438"/>
      <c r="AR271" s="438"/>
      <c r="AS271" s="438"/>
      <c r="AT271" s="438"/>
      <c r="AU271" s="438"/>
      <c r="AV271" s="438"/>
      <c r="AW271" s="438"/>
    </row>
    <row r="272" spans="1:49" ht="12.75" outlineLevel="1">
      <c r="A272" s="388" t="s">
        <v>301</v>
      </c>
      <c r="C272" s="445"/>
      <c r="D272" s="445"/>
      <c r="E272" s="419" t="s">
        <v>302</v>
      </c>
      <c r="F272" s="446" t="str">
        <f t="shared" si="8"/>
        <v>DAVIES FAMILY SCHP</v>
      </c>
      <c r="G272" s="427">
        <v>9980.28</v>
      </c>
      <c r="H272" s="433">
        <v>500</v>
      </c>
      <c r="I272" s="433">
        <v>-272.99</v>
      </c>
      <c r="J272" s="433">
        <v>128.11</v>
      </c>
      <c r="K272" s="433">
        <v>0</v>
      </c>
      <c r="L272" s="433">
        <v>0</v>
      </c>
      <c r="M272" s="433">
        <f t="shared" si="9"/>
        <v>10335.400000000001</v>
      </c>
      <c r="P272" s="440"/>
      <c r="Q272" s="438"/>
      <c r="R272" s="438"/>
      <c r="S272" s="438"/>
      <c r="T272" s="438"/>
      <c r="U272" s="438"/>
      <c r="V272" s="438"/>
      <c r="W272" s="438"/>
      <c r="X272" s="438"/>
      <c r="Y272" s="438"/>
      <c r="Z272" s="438"/>
      <c r="AA272" s="438"/>
      <c r="AB272" s="438"/>
      <c r="AC272" s="438"/>
      <c r="AD272" s="438"/>
      <c r="AE272" s="438"/>
      <c r="AF272" s="438"/>
      <c r="AG272" s="438"/>
      <c r="AH272" s="438"/>
      <c r="AI272" s="438"/>
      <c r="AJ272" s="438"/>
      <c r="AK272" s="438"/>
      <c r="AL272" s="438"/>
      <c r="AM272" s="438"/>
      <c r="AN272" s="438"/>
      <c r="AO272" s="438"/>
      <c r="AP272" s="438"/>
      <c r="AQ272" s="438"/>
      <c r="AR272" s="438"/>
      <c r="AS272" s="438"/>
      <c r="AT272" s="438"/>
      <c r="AU272" s="438"/>
      <c r="AV272" s="438"/>
      <c r="AW272" s="438"/>
    </row>
    <row r="273" spans="1:49" ht="12.75" outlineLevel="1">
      <c r="A273" s="388" t="s">
        <v>303</v>
      </c>
      <c r="C273" s="445"/>
      <c r="D273" s="445"/>
      <c r="E273" s="419" t="s">
        <v>304</v>
      </c>
      <c r="F273" s="446" t="str">
        <f t="shared" si="8"/>
        <v>EVENSON MEMORIAL FD</v>
      </c>
      <c r="G273" s="427">
        <v>1290.85</v>
      </c>
      <c r="H273" s="433">
        <v>75</v>
      </c>
      <c r="I273" s="433">
        <v>33.18</v>
      </c>
      <c r="J273" s="433">
        <v>17.05</v>
      </c>
      <c r="K273" s="433">
        <v>0</v>
      </c>
      <c r="L273" s="433">
        <v>0</v>
      </c>
      <c r="M273" s="433">
        <f t="shared" si="9"/>
        <v>1416.08</v>
      </c>
      <c r="P273" s="440"/>
      <c r="Q273" s="438"/>
      <c r="R273" s="438"/>
      <c r="S273" s="438"/>
      <c r="T273" s="438"/>
      <c r="U273" s="438"/>
      <c r="V273" s="438"/>
      <c r="W273" s="438"/>
      <c r="X273" s="438"/>
      <c r="Y273" s="438"/>
      <c r="Z273" s="438"/>
      <c r="AA273" s="438"/>
      <c r="AB273" s="438"/>
      <c r="AC273" s="438"/>
      <c r="AD273" s="438"/>
      <c r="AE273" s="438"/>
      <c r="AF273" s="438"/>
      <c r="AG273" s="438"/>
      <c r="AH273" s="438"/>
      <c r="AI273" s="438"/>
      <c r="AJ273" s="438"/>
      <c r="AK273" s="438"/>
      <c r="AL273" s="438"/>
      <c r="AM273" s="438"/>
      <c r="AN273" s="438"/>
      <c r="AO273" s="438"/>
      <c r="AP273" s="438"/>
      <c r="AQ273" s="438"/>
      <c r="AR273" s="438"/>
      <c r="AS273" s="438"/>
      <c r="AT273" s="438"/>
      <c r="AU273" s="438"/>
      <c r="AV273" s="438"/>
      <c r="AW273" s="438"/>
    </row>
    <row r="274" spans="1:49" ht="12.75" outlineLevel="1">
      <c r="A274" s="388" t="s">
        <v>305</v>
      </c>
      <c r="C274" s="445"/>
      <c r="D274" s="445"/>
      <c r="E274" s="419" t="s">
        <v>306</v>
      </c>
      <c r="F274" s="446" t="str">
        <f t="shared" si="8"/>
        <v>FOURNELLE SCHP MET</v>
      </c>
      <c r="G274" s="427">
        <v>7506.48</v>
      </c>
      <c r="H274" s="433">
        <v>2000</v>
      </c>
      <c r="I274" s="433">
        <v>200.64</v>
      </c>
      <c r="J274" s="433">
        <v>104.35</v>
      </c>
      <c r="K274" s="433">
        <v>0</v>
      </c>
      <c r="L274" s="433">
        <v>0</v>
      </c>
      <c r="M274" s="433">
        <f t="shared" si="9"/>
        <v>9811.47</v>
      </c>
      <c r="P274" s="440"/>
      <c r="Q274" s="438"/>
      <c r="R274" s="438"/>
      <c r="S274" s="438"/>
      <c r="T274" s="438"/>
      <c r="U274" s="438"/>
      <c r="V274" s="438"/>
      <c r="W274" s="438"/>
      <c r="X274" s="438"/>
      <c r="Y274" s="438"/>
      <c r="Z274" s="438"/>
      <c r="AA274" s="438"/>
      <c r="AB274" s="438"/>
      <c r="AC274" s="438"/>
      <c r="AD274" s="438"/>
      <c r="AE274" s="438"/>
      <c r="AF274" s="438"/>
      <c r="AG274" s="438"/>
      <c r="AH274" s="438"/>
      <c r="AI274" s="438"/>
      <c r="AJ274" s="438"/>
      <c r="AK274" s="438"/>
      <c r="AL274" s="438"/>
      <c r="AM274" s="438"/>
      <c r="AN274" s="438"/>
      <c r="AO274" s="438"/>
      <c r="AP274" s="438"/>
      <c r="AQ274" s="438"/>
      <c r="AR274" s="438"/>
      <c r="AS274" s="438"/>
      <c r="AT274" s="438"/>
      <c r="AU274" s="438"/>
      <c r="AV274" s="438"/>
      <c r="AW274" s="438"/>
    </row>
    <row r="275" spans="1:49" ht="12.75" outlineLevel="1">
      <c r="A275" s="388" t="s">
        <v>307</v>
      </c>
      <c r="C275" s="445"/>
      <c r="D275" s="445"/>
      <c r="E275" s="419" t="s">
        <v>308</v>
      </c>
      <c r="F275" s="446" t="str">
        <f t="shared" si="8"/>
        <v>LASKO ATHLETIC FUND</v>
      </c>
      <c r="G275" s="427">
        <v>12508.09</v>
      </c>
      <c r="H275" s="433">
        <v>0</v>
      </c>
      <c r="I275" s="433">
        <v>318.37</v>
      </c>
      <c r="J275" s="433">
        <v>143.56</v>
      </c>
      <c r="K275" s="433">
        <v>0</v>
      </c>
      <c r="L275" s="433">
        <v>0</v>
      </c>
      <c r="M275" s="433">
        <f t="shared" si="9"/>
        <v>12970.02</v>
      </c>
      <c r="P275" s="440"/>
      <c r="Q275" s="438"/>
      <c r="R275" s="438"/>
      <c r="S275" s="438"/>
      <c r="T275" s="438"/>
      <c r="U275" s="438"/>
      <c r="V275" s="438"/>
      <c r="W275" s="438"/>
      <c r="X275" s="438"/>
      <c r="Y275" s="438"/>
      <c r="Z275" s="438"/>
      <c r="AA275" s="438"/>
      <c r="AB275" s="438"/>
      <c r="AC275" s="438"/>
      <c r="AD275" s="438"/>
      <c r="AE275" s="438"/>
      <c r="AF275" s="438"/>
      <c r="AG275" s="438"/>
      <c r="AH275" s="438"/>
      <c r="AI275" s="438"/>
      <c r="AJ275" s="438"/>
      <c r="AK275" s="438"/>
      <c r="AL275" s="438"/>
      <c r="AM275" s="438"/>
      <c r="AN275" s="438"/>
      <c r="AO275" s="438"/>
      <c r="AP275" s="438"/>
      <c r="AQ275" s="438"/>
      <c r="AR275" s="438"/>
      <c r="AS275" s="438"/>
      <c r="AT275" s="438"/>
      <c r="AU275" s="438"/>
      <c r="AV275" s="438"/>
      <c r="AW275" s="438"/>
    </row>
    <row r="276" spans="1:49" ht="12.75" outlineLevel="1">
      <c r="A276" s="388" t="s">
        <v>309</v>
      </c>
      <c r="C276" s="445"/>
      <c r="D276" s="445"/>
      <c r="E276" s="419" t="s">
        <v>310</v>
      </c>
      <c r="F276" s="446" t="str">
        <f t="shared" si="8"/>
        <v>LEGSDIN ENGLISH SCHP</v>
      </c>
      <c r="G276" s="427">
        <v>9058.3</v>
      </c>
      <c r="H276" s="433">
        <v>232.2</v>
      </c>
      <c r="I276" s="433">
        <v>-283.16</v>
      </c>
      <c r="J276" s="433">
        <v>156.14</v>
      </c>
      <c r="K276" s="433">
        <v>-909.7</v>
      </c>
      <c r="L276" s="433">
        <v>0</v>
      </c>
      <c r="M276" s="433">
        <f t="shared" si="9"/>
        <v>10073.18</v>
      </c>
      <c r="P276" s="440"/>
      <c r="Q276" s="438"/>
      <c r="R276" s="438"/>
      <c r="S276" s="438"/>
      <c r="T276" s="438"/>
      <c r="U276" s="438"/>
      <c r="V276" s="438"/>
      <c r="W276" s="438"/>
      <c r="X276" s="438"/>
      <c r="Y276" s="438"/>
      <c r="Z276" s="438"/>
      <c r="AA276" s="438"/>
      <c r="AB276" s="438"/>
      <c r="AC276" s="438"/>
      <c r="AD276" s="438"/>
      <c r="AE276" s="438"/>
      <c r="AF276" s="438"/>
      <c r="AG276" s="438"/>
      <c r="AH276" s="438"/>
      <c r="AI276" s="438"/>
      <c r="AJ276" s="438"/>
      <c r="AK276" s="438"/>
      <c r="AL276" s="438"/>
      <c r="AM276" s="438"/>
      <c r="AN276" s="438"/>
      <c r="AO276" s="438"/>
      <c r="AP276" s="438"/>
      <c r="AQ276" s="438"/>
      <c r="AR276" s="438"/>
      <c r="AS276" s="438"/>
      <c r="AT276" s="438"/>
      <c r="AU276" s="438"/>
      <c r="AV276" s="438"/>
      <c r="AW276" s="438"/>
    </row>
    <row r="277" spans="1:49" ht="12.75" outlineLevel="1">
      <c r="A277" s="388" t="s">
        <v>311</v>
      </c>
      <c r="C277" s="445"/>
      <c r="D277" s="445"/>
      <c r="E277" s="419" t="s">
        <v>312</v>
      </c>
      <c r="F277" s="446" t="str">
        <f t="shared" si="8"/>
        <v>LEGSDIN ECONOMICS SP</v>
      </c>
      <c r="G277" s="427">
        <v>9061.21</v>
      </c>
      <c r="H277" s="433">
        <v>232.2</v>
      </c>
      <c r="I277" s="433">
        <v>-230.79</v>
      </c>
      <c r="J277" s="433">
        <v>153.81</v>
      </c>
      <c r="K277" s="433">
        <v>-856.92</v>
      </c>
      <c r="L277" s="433">
        <v>0</v>
      </c>
      <c r="M277" s="433">
        <f t="shared" si="9"/>
        <v>10073.349999999999</v>
      </c>
      <c r="P277" s="440"/>
      <c r="Q277" s="438"/>
      <c r="R277" s="438"/>
      <c r="S277" s="438"/>
      <c r="T277" s="438"/>
      <c r="U277" s="438"/>
      <c r="V277" s="438"/>
      <c r="W277" s="438"/>
      <c r="X277" s="438"/>
      <c r="Y277" s="438"/>
      <c r="Z277" s="438"/>
      <c r="AA277" s="438"/>
      <c r="AB277" s="438"/>
      <c r="AC277" s="438"/>
      <c r="AD277" s="438"/>
      <c r="AE277" s="438"/>
      <c r="AF277" s="438"/>
      <c r="AG277" s="438"/>
      <c r="AH277" s="438"/>
      <c r="AI277" s="438"/>
      <c r="AJ277" s="438"/>
      <c r="AK277" s="438"/>
      <c r="AL277" s="438"/>
      <c r="AM277" s="438"/>
      <c r="AN277" s="438"/>
      <c r="AO277" s="438"/>
      <c r="AP277" s="438"/>
      <c r="AQ277" s="438"/>
      <c r="AR277" s="438"/>
      <c r="AS277" s="438"/>
      <c r="AT277" s="438"/>
      <c r="AU277" s="438"/>
      <c r="AV277" s="438"/>
      <c r="AW277" s="438"/>
    </row>
    <row r="278" spans="1:49" ht="12.75" outlineLevel="1">
      <c r="A278" s="388" t="s">
        <v>313</v>
      </c>
      <c r="C278" s="445"/>
      <c r="D278" s="445"/>
      <c r="E278" s="419" t="s">
        <v>314</v>
      </c>
      <c r="F278" s="446" t="str">
        <f t="shared" si="8"/>
        <v>NELSON EE FUND</v>
      </c>
      <c r="G278" s="427">
        <v>11175.51</v>
      </c>
      <c r="H278" s="433">
        <v>1250</v>
      </c>
      <c r="I278" s="433">
        <v>-205.36</v>
      </c>
      <c r="J278" s="433">
        <v>175.11</v>
      </c>
      <c r="K278" s="433">
        <v>0</v>
      </c>
      <c r="L278" s="433">
        <v>0</v>
      </c>
      <c r="M278" s="433">
        <f t="shared" si="9"/>
        <v>12395.26</v>
      </c>
      <c r="P278" s="440"/>
      <c r="Q278" s="438"/>
      <c r="R278" s="438"/>
      <c r="S278" s="438"/>
      <c r="T278" s="438"/>
      <c r="U278" s="438"/>
      <c r="V278" s="438"/>
      <c r="W278" s="438"/>
      <c r="X278" s="438"/>
      <c r="Y278" s="438"/>
      <c r="Z278" s="438"/>
      <c r="AA278" s="438"/>
      <c r="AB278" s="438"/>
      <c r="AC278" s="438"/>
      <c r="AD278" s="438"/>
      <c r="AE278" s="438"/>
      <c r="AF278" s="438"/>
      <c r="AG278" s="438"/>
      <c r="AH278" s="438"/>
      <c r="AI278" s="438"/>
      <c r="AJ278" s="438"/>
      <c r="AK278" s="438"/>
      <c r="AL278" s="438"/>
      <c r="AM278" s="438"/>
      <c r="AN278" s="438"/>
      <c r="AO278" s="438"/>
      <c r="AP278" s="438"/>
      <c r="AQ278" s="438"/>
      <c r="AR278" s="438"/>
      <c r="AS278" s="438"/>
      <c r="AT278" s="438"/>
      <c r="AU278" s="438"/>
      <c r="AV278" s="438"/>
      <c r="AW278" s="438"/>
    </row>
    <row r="279" spans="1:49" ht="12.75" outlineLevel="1">
      <c r="A279" s="388" t="s">
        <v>315</v>
      </c>
      <c r="C279" s="445"/>
      <c r="D279" s="445"/>
      <c r="E279" s="419" t="s">
        <v>316</v>
      </c>
      <c r="F279" s="446" t="str">
        <f t="shared" si="8"/>
        <v>PARKER END SCHP</v>
      </c>
      <c r="G279" s="427">
        <v>69859.33</v>
      </c>
      <c r="H279" s="433">
        <v>22000</v>
      </c>
      <c r="I279" s="433">
        <v>-593.06</v>
      </c>
      <c r="J279" s="433">
        <v>1782.58</v>
      </c>
      <c r="K279" s="433">
        <v>0</v>
      </c>
      <c r="L279" s="433">
        <v>0</v>
      </c>
      <c r="M279" s="433">
        <f t="shared" si="9"/>
        <v>93048.85</v>
      </c>
      <c r="P279" s="440"/>
      <c r="Q279" s="438"/>
      <c r="R279" s="438"/>
      <c r="S279" s="438"/>
      <c r="T279" s="438"/>
      <c r="U279" s="438"/>
      <c r="V279" s="438"/>
      <c r="W279" s="438"/>
      <c r="X279" s="438"/>
      <c r="Y279" s="438"/>
      <c r="Z279" s="438"/>
      <c r="AA279" s="438"/>
      <c r="AB279" s="438"/>
      <c r="AC279" s="438"/>
      <c r="AD279" s="438"/>
      <c r="AE279" s="438"/>
      <c r="AF279" s="438"/>
      <c r="AG279" s="438"/>
      <c r="AH279" s="438"/>
      <c r="AI279" s="438"/>
      <c r="AJ279" s="438"/>
      <c r="AK279" s="438"/>
      <c r="AL279" s="438"/>
      <c r="AM279" s="438"/>
      <c r="AN279" s="438"/>
      <c r="AO279" s="438"/>
      <c r="AP279" s="438"/>
      <c r="AQ279" s="438"/>
      <c r="AR279" s="438"/>
      <c r="AS279" s="438"/>
      <c r="AT279" s="438"/>
      <c r="AU279" s="438"/>
      <c r="AV279" s="438"/>
      <c r="AW279" s="438"/>
    </row>
    <row r="280" spans="1:49" ht="12.75" outlineLevel="1">
      <c r="A280" s="388" t="s">
        <v>317</v>
      </c>
      <c r="C280" s="445"/>
      <c r="D280" s="445"/>
      <c r="E280" s="419" t="s">
        <v>318</v>
      </c>
      <c r="F280" s="446" t="str">
        <f t="shared" si="8"/>
        <v>PROFESHIP ENGR MGNT</v>
      </c>
      <c r="G280" s="427">
        <v>14485.16</v>
      </c>
      <c r="H280" s="433">
        <v>0</v>
      </c>
      <c r="I280" s="433">
        <v>794.48</v>
      </c>
      <c r="J280" s="433">
        <v>183.13</v>
      </c>
      <c r="K280" s="433">
        <v>0</v>
      </c>
      <c r="L280" s="433">
        <v>0</v>
      </c>
      <c r="M280" s="433">
        <f t="shared" si="9"/>
        <v>15462.769999999999</v>
      </c>
      <c r="P280" s="440"/>
      <c r="Q280" s="438"/>
      <c r="R280" s="438"/>
      <c r="S280" s="438"/>
      <c r="T280" s="438"/>
      <c r="U280" s="438"/>
      <c r="V280" s="438"/>
      <c r="W280" s="438"/>
      <c r="X280" s="438"/>
      <c r="Y280" s="438"/>
      <c r="Z280" s="438"/>
      <c r="AA280" s="438"/>
      <c r="AB280" s="438"/>
      <c r="AC280" s="438"/>
      <c r="AD280" s="438"/>
      <c r="AE280" s="438"/>
      <c r="AF280" s="438"/>
      <c r="AG280" s="438"/>
      <c r="AH280" s="438"/>
      <c r="AI280" s="438"/>
      <c r="AJ280" s="438"/>
      <c r="AK280" s="438"/>
      <c r="AL280" s="438"/>
      <c r="AM280" s="438"/>
      <c r="AN280" s="438"/>
      <c r="AO280" s="438"/>
      <c r="AP280" s="438"/>
      <c r="AQ280" s="438"/>
      <c r="AR280" s="438"/>
      <c r="AS280" s="438"/>
      <c r="AT280" s="438"/>
      <c r="AU280" s="438"/>
      <c r="AV280" s="438"/>
      <c r="AW280" s="438"/>
    </row>
    <row r="281" spans="1:49" ht="12.75" outlineLevel="1">
      <c r="A281" s="388" t="s">
        <v>319</v>
      </c>
      <c r="C281" s="445"/>
      <c r="D281" s="445"/>
      <c r="E281" s="419" t="s">
        <v>320</v>
      </c>
      <c r="F281" s="446" t="str">
        <f t="shared" si="8"/>
        <v>SCOTT MEMORIAL FLSHP</v>
      </c>
      <c r="G281" s="427">
        <v>38977.97</v>
      </c>
      <c r="H281" s="433">
        <v>6000</v>
      </c>
      <c r="I281" s="433">
        <v>-966.51</v>
      </c>
      <c r="J281" s="433">
        <v>455.45</v>
      </c>
      <c r="K281" s="433">
        <v>0</v>
      </c>
      <c r="L281" s="433">
        <v>0</v>
      </c>
      <c r="M281" s="433">
        <f t="shared" si="9"/>
        <v>44466.909999999996</v>
      </c>
      <c r="P281" s="440"/>
      <c r="Q281" s="438"/>
      <c r="R281" s="438"/>
      <c r="S281" s="438"/>
      <c r="T281" s="438"/>
      <c r="U281" s="438"/>
      <c r="V281" s="438"/>
      <c r="W281" s="438"/>
      <c r="X281" s="438"/>
      <c r="Y281" s="438"/>
      <c r="Z281" s="438"/>
      <c r="AA281" s="438"/>
      <c r="AB281" s="438"/>
      <c r="AC281" s="438"/>
      <c r="AD281" s="438"/>
      <c r="AE281" s="438"/>
      <c r="AF281" s="438"/>
      <c r="AG281" s="438"/>
      <c r="AH281" s="438"/>
      <c r="AI281" s="438"/>
      <c r="AJ281" s="438"/>
      <c r="AK281" s="438"/>
      <c r="AL281" s="438"/>
      <c r="AM281" s="438"/>
      <c r="AN281" s="438"/>
      <c r="AO281" s="438"/>
      <c r="AP281" s="438"/>
      <c r="AQ281" s="438"/>
      <c r="AR281" s="438"/>
      <c r="AS281" s="438"/>
      <c r="AT281" s="438"/>
      <c r="AU281" s="438"/>
      <c r="AV281" s="438"/>
      <c r="AW281" s="438"/>
    </row>
    <row r="282" spans="1:49" ht="12.75" outlineLevel="1">
      <c r="A282" s="388" t="s">
        <v>321</v>
      </c>
      <c r="C282" s="445"/>
      <c r="D282" s="445"/>
      <c r="E282" s="419" t="s">
        <v>322</v>
      </c>
      <c r="F282" s="446" t="str">
        <f t="shared" si="8"/>
        <v>SNOWDEN ENGR SCHP</v>
      </c>
      <c r="G282" s="427">
        <v>79727.12</v>
      </c>
      <c r="H282" s="433">
        <v>0</v>
      </c>
      <c r="I282" s="433">
        <v>-2083.72</v>
      </c>
      <c r="J282" s="433">
        <v>824.09</v>
      </c>
      <c r="K282" s="433">
        <v>0</v>
      </c>
      <c r="L282" s="433">
        <v>0</v>
      </c>
      <c r="M282" s="433">
        <f t="shared" si="9"/>
        <v>78467.48999999999</v>
      </c>
      <c r="P282" s="440"/>
      <c r="Q282" s="438"/>
      <c r="R282" s="438"/>
      <c r="S282" s="438"/>
      <c r="T282" s="438"/>
      <c r="U282" s="438"/>
      <c r="V282" s="438"/>
      <c r="W282" s="438"/>
      <c r="X282" s="438"/>
      <c r="Y282" s="438"/>
      <c r="Z282" s="438"/>
      <c r="AA282" s="438"/>
      <c r="AB282" s="438"/>
      <c r="AC282" s="438"/>
      <c r="AD282" s="438"/>
      <c r="AE282" s="438"/>
      <c r="AF282" s="438"/>
      <c r="AG282" s="438"/>
      <c r="AH282" s="438"/>
      <c r="AI282" s="438"/>
      <c r="AJ282" s="438"/>
      <c r="AK282" s="438"/>
      <c r="AL282" s="438"/>
      <c r="AM282" s="438"/>
      <c r="AN282" s="438"/>
      <c r="AO282" s="438"/>
      <c r="AP282" s="438"/>
      <c r="AQ282" s="438"/>
      <c r="AR282" s="438"/>
      <c r="AS282" s="438"/>
      <c r="AT282" s="438"/>
      <c r="AU282" s="438"/>
      <c r="AV282" s="438"/>
      <c r="AW282" s="438"/>
    </row>
    <row r="283" spans="1:49" ht="12.75" outlineLevel="1">
      <c r="A283" s="388" t="s">
        <v>323</v>
      </c>
      <c r="C283" s="445"/>
      <c r="D283" s="445"/>
      <c r="E283" s="419" t="s">
        <v>324</v>
      </c>
      <c r="F283" s="446" t="str">
        <f t="shared" si="8"/>
        <v>STUECK CIVIL ENDOW</v>
      </c>
      <c r="G283" s="427">
        <v>8162.55</v>
      </c>
      <c r="H283" s="433">
        <v>0</v>
      </c>
      <c r="I283" s="433">
        <v>-213.35</v>
      </c>
      <c r="J283" s="433">
        <v>84.38</v>
      </c>
      <c r="K283" s="433">
        <v>0</v>
      </c>
      <c r="L283" s="433">
        <v>0</v>
      </c>
      <c r="M283" s="433">
        <f t="shared" si="9"/>
        <v>8033.58</v>
      </c>
      <c r="P283" s="440"/>
      <c r="Q283" s="438"/>
      <c r="R283" s="438"/>
      <c r="S283" s="438"/>
      <c r="T283" s="438"/>
      <c r="U283" s="438"/>
      <c r="V283" s="438"/>
      <c r="W283" s="438"/>
      <c r="X283" s="438"/>
      <c r="Y283" s="438"/>
      <c r="Z283" s="438"/>
      <c r="AA283" s="438"/>
      <c r="AB283" s="438"/>
      <c r="AC283" s="438"/>
      <c r="AD283" s="438"/>
      <c r="AE283" s="438"/>
      <c r="AF283" s="438"/>
      <c r="AG283" s="438"/>
      <c r="AH283" s="438"/>
      <c r="AI283" s="438"/>
      <c r="AJ283" s="438"/>
      <c r="AK283" s="438"/>
      <c r="AL283" s="438"/>
      <c r="AM283" s="438"/>
      <c r="AN283" s="438"/>
      <c r="AO283" s="438"/>
      <c r="AP283" s="438"/>
      <c r="AQ283" s="438"/>
      <c r="AR283" s="438"/>
      <c r="AS283" s="438"/>
      <c r="AT283" s="438"/>
      <c r="AU283" s="438"/>
      <c r="AV283" s="438"/>
      <c r="AW283" s="438"/>
    </row>
    <row r="284" spans="1:49" ht="12.75" outlineLevel="1">
      <c r="A284" s="388" t="s">
        <v>325</v>
      </c>
      <c r="C284" s="445"/>
      <c r="D284" s="445"/>
      <c r="E284" s="419" t="s">
        <v>326</v>
      </c>
      <c r="F284" s="446" t="str">
        <f t="shared" si="8"/>
        <v>STUECK CORNELIUS END</v>
      </c>
      <c r="G284" s="427">
        <v>172614.24</v>
      </c>
      <c r="H284" s="433">
        <v>0</v>
      </c>
      <c r="I284" s="433">
        <v>4383.31</v>
      </c>
      <c r="J284" s="433">
        <v>2036.75</v>
      </c>
      <c r="K284" s="433">
        <v>0</v>
      </c>
      <c r="L284" s="433">
        <v>0</v>
      </c>
      <c r="M284" s="433">
        <f t="shared" si="9"/>
        <v>179034.3</v>
      </c>
      <c r="P284" s="440"/>
      <c r="Q284" s="438"/>
      <c r="R284" s="438"/>
      <c r="S284" s="438"/>
      <c r="T284" s="438"/>
      <c r="U284" s="438"/>
      <c r="V284" s="438"/>
      <c r="W284" s="438"/>
      <c r="X284" s="438"/>
      <c r="Y284" s="438"/>
      <c r="Z284" s="438"/>
      <c r="AA284" s="438"/>
      <c r="AB284" s="438"/>
      <c r="AC284" s="438"/>
      <c r="AD284" s="438"/>
      <c r="AE284" s="438"/>
      <c r="AF284" s="438"/>
      <c r="AG284" s="438"/>
      <c r="AH284" s="438"/>
      <c r="AI284" s="438"/>
      <c r="AJ284" s="438"/>
      <c r="AK284" s="438"/>
      <c r="AL284" s="438"/>
      <c r="AM284" s="438"/>
      <c r="AN284" s="438"/>
      <c r="AO284" s="438"/>
      <c r="AP284" s="438"/>
      <c r="AQ284" s="438"/>
      <c r="AR284" s="438"/>
      <c r="AS284" s="438"/>
      <c r="AT284" s="438"/>
      <c r="AU284" s="438"/>
      <c r="AV284" s="438"/>
      <c r="AW284" s="438"/>
    </row>
    <row r="285" spans="1:49" ht="12.75" outlineLevel="1">
      <c r="A285" s="388" t="s">
        <v>327</v>
      </c>
      <c r="C285" s="445"/>
      <c r="D285" s="445"/>
      <c r="E285" s="419" t="s">
        <v>328</v>
      </c>
      <c r="F285" s="446" t="str">
        <f t="shared" si="8"/>
        <v>SUMMERS ED FUND</v>
      </c>
      <c r="G285" s="427">
        <v>17357.58</v>
      </c>
      <c r="H285" s="433">
        <v>0</v>
      </c>
      <c r="I285" s="433">
        <v>-453.65</v>
      </c>
      <c r="J285" s="433">
        <v>179.42</v>
      </c>
      <c r="K285" s="433">
        <v>0</v>
      </c>
      <c r="L285" s="433">
        <v>0</v>
      </c>
      <c r="M285" s="433">
        <f t="shared" si="9"/>
        <v>17083.35</v>
      </c>
      <c r="P285" s="440"/>
      <c r="Q285" s="438"/>
      <c r="R285" s="438"/>
      <c r="S285" s="438"/>
      <c r="T285" s="438"/>
      <c r="U285" s="438"/>
      <c r="V285" s="438"/>
      <c r="W285" s="438"/>
      <c r="X285" s="438"/>
      <c r="Y285" s="438"/>
      <c r="Z285" s="438"/>
      <c r="AA285" s="438"/>
      <c r="AB285" s="438"/>
      <c r="AC285" s="438"/>
      <c r="AD285" s="438"/>
      <c r="AE285" s="438"/>
      <c r="AF285" s="438"/>
      <c r="AG285" s="438"/>
      <c r="AH285" s="438"/>
      <c r="AI285" s="438"/>
      <c r="AJ285" s="438"/>
      <c r="AK285" s="438"/>
      <c r="AL285" s="438"/>
      <c r="AM285" s="438"/>
      <c r="AN285" s="438"/>
      <c r="AO285" s="438"/>
      <c r="AP285" s="438"/>
      <c r="AQ285" s="438"/>
      <c r="AR285" s="438"/>
      <c r="AS285" s="438"/>
      <c r="AT285" s="438"/>
      <c r="AU285" s="438"/>
      <c r="AV285" s="438"/>
      <c r="AW285" s="438"/>
    </row>
    <row r="286" spans="1:49" ht="12.75" outlineLevel="1">
      <c r="A286" s="388" t="s">
        <v>329</v>
      </c>
      <c r="C286" s="445"/>
      <c r="D286" s="445"/>
      <c r="E286" s="419" t="s">
        <v>330</v>
      </c>
      <c r="F286" s="446" t="str">
        <f t="shared" si="8"/>
        <v>UNSELL SCHP CIVIL</v>
      </c>
      <c r="G286" s="427">
        <v>10310.92</v>
      </c>
      <c r="H286" s="433">
        <v>0</v>
      </c>
      <c r="I286" s="433">
        <v>-269.49</v>
      </c>
      <c r="J286" s="433">
        <v>106.58</v>
      </c>
      <c r="K286" s="433">
        <v>0</v>
      </c>
      <c r="L286" s="433">
        <v>0</v>
      </c>
      <c r="M286" s="433">
        <f t="shared" si="9"/>
        <v>10148.01</v>
      </c>
      <c r="P286" s="440"/>
      <c r="Q286" s="438"/>
      <c r="R286" s="438"/>
      <c r="S286" s="438"/>
      <c r="T286" s="438"/>
      <c r="U286" s="438"/>
      <c r="V286" s="438"/>
      <c r="W286" s="438"/>
      <c r="X286" s="438"/>
      <c r="Y286" s="438"/>
      <c r="Z286" s="438"/>
      <c r="AA286" s="438"/>
      <c r="AB286" s="438"/>
      <c r="AC286" s="438"/>
      <c r="AD286" s="438"/>
      <c r="AE286" s="438"/>
      <c r="AF286" s="438"/>
      <c r="AG286" s="438"/>
      <c r="AH286" s="438"/>
      <c r="AI286" s="438"/>
      <c r="AJ286" s="438"/>
      <c r="AK286" s="438"/>
      <c r="AL286" s="438"/>
      <c r="AM286" s="438"/>
      <c r="AN286" s="438"/>
      <c r="AO286" s="438"/>
      <c r="AP286" s="438"/>
      <c r="AQ286" s="438"/>
      <c r="AR286" s="438"/>
      <c r="AS286" s="438"/>
      <c r="AT286" s="438"/>
      <c r="AU286" s="438"/>
      <c r="AV286" s="438"/>
      <c r="AW286" s="438"/>
    </row>
    <row r="287" spans="1:49" ht="12.75" outlineLevel="1">
      <c r="A287" s="388" t="s">
        <v>331</v>
      </c>
      <c r="C287" s="445"/>
      <c r="D287" s="445"/>
      <c r="E287" s="419" t="s">
        <v>332</v>
      </c>
      <c r="F287" s="446" t="str">
        <f t="shared" si="8"/>
        <v>WARNER MIN ENGR SCHP</v>
      </c>
      <c r="G287" s="427">
        <v>797.61</v>
      </c>
      <c r="H287" s="433">
        <v>0</v>
      </c>
      <c r="I287" s="433">
        <v>20.3</v>
      </c>
      <c r="J287" s="433">
        <v>9.22</v>
      </c>
      <c r="K287" s="433">
        <v>0</v>
      </c>
      <c r="L287" s="433">
        <v>0</v>
      </c>
      <c r="M287" s="433">
        <f t="shared" si="9"/>
        <v>827.13</v>
      </c>
      <c r="P287" s="440"/>
      <c r="Q287" s="438"/>
      <c r="R287" s="438"/>
      <c r="S287" s="438"/>
      <c r="T287" s="438"/>
      <c r="U287" s="438"/>
      <c r="V287" s="438"/>
      <c r="W287" s="438"/>
      <c r="X287" s="438"/>
      <c r="Y287" s="438"/>
      <c r="Z287" s="438"/>
      <c r="AA287" s="438"/>
      <c r="AB287" s="438"/>
      <c r="AC287" s="438"/>
      <c r="AD287" s="438"/>
      <c r="AE287" s="438"/>
      <c r="AF287" s="438"/>
      <c r="AG287" s="438"/>
      <c r="AH287" s="438"/>
      <c r="AI287" s="438"/>
      <c r="AJ287" s="438"/>
      <c r="AK287" s="438"/>
      <c r="AL287" s="438"/>
      <c r="AM287" s="438"/>
      <c r="AN287" s="438"/>
      <c r="AO287" s="438"/>
      <c r="AP287" s="438"/>
      <c r="AQ287" s="438"/>
      <c r="AR287" s="438"/>
      <c r="AS287" s="438"/>
      <c r="AT287" s="438"/>
      <c r="AU287" s="438"/>
      <c r="AV287" s="438"/>
      <c r="AW287" s="438"/>
    </row>
    <row r="288" spans="1:49" ht="12.75" outlineLevel="1">
      <c r="A288" s="388" t="s">
        <v>333</v>
      </c>
      <c r="C288" s="445"/>
      <c r="D288" s="445"/>
      <c r="E288" s="419" t="s">
        <v>334</v>
      </c>
      <c r="F288" s="410" t="str">
        <f t="shared" si="8"/>
        <v>WIDMER SOFTWARE SCHP</v>
      </c>
      <c r="G288" s="432">
        <v>18209.2</v>
      </c>
      <c r="H288" s="433">
        <v>0</v>
      </c>
      <c r="I288" s="433">
        <v>-475.92</v>
      </c>
      <c r="J288" s="433">
        <v>188.23</v>
      </c>
      <c r="K288" s="433">
        <v>0</v>
      </c>
      <c r="L288" s="433">
        <v>0</v>
      </c>
      <c r="M288" s="433">
        <f t="shared" si="9"/>
        <v>17921.510000000002</v>
      </c>
      <c r="N288" s="445"/>
      <c r="P288" s="440"/>
      <c r="Q288" s="438"/>
      <c r="R288" s="438"/>
      <c r="S288" s="438"/>
      <c r="T288" s="438"/>
      <c r="U288" s="438"/>
      <c r="V288" s="438"/>
      <c r="W288" s="438"/>
      <c r="X288" s="438"/>
      <c r="Y288" s="438"/>
      <c r="Z288" s="438"/>
      <c r="AA288" s="438"/>
      <c r="AB288" s="438"/>
      <c r="AC288" s="438"/>
      <c r="AD288" s="438"/>
      <c r="AE288" s="438"/>
      <c r="AF288" s="438"/>
      <c r="AG288" s="438"/>
      <c r="AH288" s="438"/>
      <c r="AI288" s="438"/>
      <c r="AJ288" s="438"/>
      <c r="AK288" s="438"/>
      <c r="AL288" s="438"/>
      <c r="AM288" s="438"/>
      <c r="AN288" s="438"/>
      <c r="AO288" s="438"/>
      <c r="AP288" s="438"/>
      <c r="AQ288" s="438"/>
      <c r="AR288" s="438"/>
      <c r="AS288" s="438"/>
      <c r="AT288" s="438"/>
      <c r="AU288" s="438"/>
      <c r="AV288" s="438"/>
      <c r="AW288" s="438"/>
    </row>
    <row r="289" spans="1:49" s="475" customFormat="1" ht="12.75" outlineLevel="1">
      <c r="A289" s="475" t="s">
        <v>335</v>
      </c>
      <c r="B289" s="476"/>
      <c r="C289" s="445"/>
      <c r="D289" s="445"/>
      <c r="E289" s="445" t="s">
        <v>336</v>
      </c>
      <c r="F289" s="477" t="str">
        <f t="shared" si="8"/>
        <v>WOLF PROFESSORSHIP</v>
      </c>
      <c r="G289" s="478">
        <v>522818.58</v>
      </c>
      <c r="H289" s="479">
        <v>0</v>
      </c>
      <c r="I289" s="479">
        <v>-13493.32</v>
      </c>
      <c r="J289" s="479">
        <v>5405.83</v>
      </c>
      <c r="K289" s="479">
        <v>0</v>
      </c>
      <c r="L289" s="479">
        <v>0</v>
      </c>
      <c r="M289" s="479">
        <f t="shared" si="9"/>
        <v>514731.09</v>
      </c>
      <c r="N289" s="438"/>
      <c r="O289" s="480"/>
      <c r="P289" s="440"/>
      <c r="Q289" s="438"/>
      <c r="R289" s="438"/>
      <c r="S289" s="438"/>
      <c r="T289" s="438"/>
      <c r="U289" s="438"/>
      <c r="V289" s="438"/>
      <c r="W289" s="438"/>
      <c r="X289" s="438"/>
      <c r="Y289" s="438"/>
      <c r="Z289" s="438"/>
      <c r="AA289" s="438"/>
      <c r="AB289" s="438"/>
      <c r="AC289" s="438"/>
      <c r="AD289" s="438"/>
      <c r="AE289" s="438"/>
      <c r="AF289" s="438"/>
      <c r="AG289" s="438"/>
      <c r="AH289" s="438"/>
      <c r="AI289" s="438"/>
      <c r="AJ289" s="438"/>
      <c r="AK289" s="438"/>
      <c r="AL289" s="438"/>
      <c r="AM289" s="438"/>
      <c r="AN289" s="438"/>
      <c r="AO289" s="438"/>
      <c r="AP289" s="438"/>
      <c r="AQ289" s="438"/>
      <c r="AR289" s="438"/>
      <c r="AS289" s="438"/>
      <c r="AT289" s="438"/>
      <c r="AU289" s="438"/>
      <c r="AV289" s="438"/>
      <c r="AW289" s="438"/>
    </row>
    <row r="290" spans="1:49" ht="12.75" outlineLevel="1">
      <c r="A290" s="388" t="s">
        <v>337</v>
      </c>
      <c r="C290" s="445"/>
      <c r="D290" s="445"/>
      <c r="E290" s="419" t="s">
        <v>338</v>
      </c>
      <c r="F290" s="446" t="str">
        <f t="shared" si="8"/>
        <v>DOUGLAS END SCHP</v>
      </c>
      <c r="G290" s="427">
        <v>11944.18</v>
      </c>
      <c r="H290" s="433">
        <v>1000</v>
      </c>
      <c r="I290" s="433">
        <v>-267.56</v>
      </c>
      <c r="J290" s="433">
        <v>170.88</v>
      </c>
      <c r="K290" s="433">
        <v>0</v>
      </c>
      <c r="L290" s="433">
        <v>0</v>
      </c>
      <c r="M290" s="433">
        <f t="shared" si="9"/>
        <v>12847.5</v>
      </c>
      <c r="P290" s="440"/>
      <c r="Q290" s="438"/>
      <c r="R290" s="438"/>
      <c r="S290" s="438"/>
      <c r="T290" s="438"/>
      <c r="U290" s="438"/>
      <c r="V290" s="438"/>
      <c r="W290" s="438"/>
      <c r="X290" s="438"/>
      <c r="Y290" s="438"/>
      <c r="Z290" s="438"/>
      <c r="AA290" s="438"/>
      <c r="AB290" s="438"/>
      <c r="AC290" s="438"/>
      <c r="AD290" s="438"/>
      <c r="AE290" s="438"/>
      <c r="AF290" s="438"/>
      <c r="AG290" s="438"/>
      <c r="AH290" s="438"/>
      <c r="AI290" s="438"/>
      <c r="AJ290" s="438"/>
      <c r="AK290" s="438"/>
      <c r="AL290" s="438"/>
      <c r="AM290" s="438"/>
      <c r="AN290" s="438"/>
      <c r="AO290" s="438"/>
      <c r="AP290" s="438"/>
      <c r="AQ290" s="438"/>
      <c r="AR290" s="438"/>
      <c r="AS290" s="438"/>
      <c r="AT290" s="438"/>
      <c r="AU290" s="438"/>
      <c r="AV290" s="438"/>
      <c r="AW290" s="438"/>
    </row>
    <row r="291" spans="1:49" ht="12.75" outlineLevel="1">
      <c r="A291" s="388" t="s">
        <v>339</v>
      </c>
      <c r="C291" s="445"/>
      <c r="D291" s="445"/>
      <c r="E291" s="419" t="s">
        <v>340</v>
      </c>
      <c r="F291" s="446" t="str">
        <f t="shared" si="8"/>
        <v>GARVEY MET SCHP</v>
      </c>
      <c r="G291" s="427">
        <v>13170.35</v>
      </c>
      <c r="H291" s="433">
        <v>0</v>
      </c>
      <c r="I291" s="433">
        <v>-344.2</v>
      </c>
      <c r="J291" s="433">
        <v>136.14</v>
      </c>
      <c r="K291" s="433">
        <v>0</v>
      </c>
      <c r="L291" s="433">
        <v>0</v>
      </c>
      <c r="M291" s="433">
        <f t="shared" si="9"/>
        <v>12962.289999999999</v>
      </c>
      <c r="P291" s="440"/>
      <c r="Q291" s="438"/>
      <c r="R291" s="438"/>
      <c r="S291" s="438"/>
      <c r="T291" s="438"/>
      <c r="U291" s="438"/>
      <c r="V291" s="438"/>
      <c r="W291" s="438"/>
      <c r="X291" s="438"/>
      <c r="Y291" s="438"/>
      <c r="Z291" s="438"/>
      <c r="AA291" s="438"/>
      <c r="AB291" s="438"/>
      <c r="AC291" s="438"/>
      <c r="AD291" s="438"/>
      <c r="AE291" s="438"/>
      <c r="AF291" s="438"/>
      <c r="AG291" s="438"/>
      <c r="AH291" s="438"/>
      <c r="AI291" s="438"/>
      <c r="AJ291" s="438"/>
      <c r="AK291" s="438"/>
      <c r="AL291" s="438"/>
      <c r="AM291" s="438"/>
      <c r="AN291" s="438"/>
      <c r="AO291" s="438"/>
      <c r="AP291" s="438"/>
      <c r="AQ291" s="438"/>
      <c r="AR291" s="438"/>
      <c r="AS291" s="438"/>
      <c r="AT291" s="438"/>
      <c r="AU291" s="438"/>
      <c r="AV291" s="438"/>
      <c r="AW291" s="438"/>
    </row>
    <row r="292" spans="1:49" ht="12.75" outlineLevel="1">
      <c r="A292" s="388" t="s">
        <v>341</v>
      </c>
      <c r="C292" s="445"/>
      <c r="D292" s="445"/>
      <c r="E292" s="419" t="s">
        <v>342</v>
      </c>
      <c r="F292" s="446" t="str">
        <f t="shared" si="8"/>
        <v>KOCH ENDOWED SCHP</v>
      </c>
      <c r="G292" s="427">
        <v>25423.84</v>
      </c>
      <c r="H292" s="433">
        <v>2000</v>
      </c>
      <c r="I292" s="433">
        <v>-511.03</v>
      </c>
      <c r="J292" s="433">
        <v>343.56</v>
      </c>
      <c r="K292" s="433">
        <v>0</v>
      </c>
      <c r="L292" s="433">
        <v>0</v>
      </c>
      <c r="M292" s="433">
        <f t="shared" si="9"/>
        <v>27256.370000000003</v>
      </c>
      <c r="P292" s="440"/>
      <c r="Q292" s="438"/>
      <c r="R292" s="438"/>
      <c r="S292" s="438"/>
      <c r="T292" s="438"/>
      <c r="U292" s="438"/>
      <c r="V292" s="438"/>
      <c r="W292" s="438"/>
      <c r="X292" s="438"/>
      <c r="Y292" s="438"/>
      <c r="Z292" s="438"/>
      <c r="AA292" s="438"/>
      <c r="AB292" s="438"/>
      <c r="AC292" s="438"/>
      <c r="AD292" s="438"/>
      <c r="AE292" s="438"/>
      <c r="AF292" s="438"/>
      <c r="AG292" s="438"/>
      <c r="AH292" s="438"/>
      <c r="AI292" s="438"/>
      <c r="AJ292" s="438"/>
      <c r="AK292" s="438"/>
      <c r="AL292" s="438"/>
      <c r="AM292" s="438"/>
      <c r="AN292" s="438"/>
      <c r="AO292" s="438"/>
      <c r="AP292" s="438"/>
      <c r="AQ292" s="438"/>
      <c r="AR292" s="438"/>
      <c r="AS292" s="438"/>
      <c r="AT292" s="438"/>
      <c r="AU292" s="438"/>
      <c r="AV292" s="438"/>
      <c r="AW292" s="438"/>
    </row>
    <row r="293" spans="1:49" ht="12.75" outlineLevel="1">
      <c r="A293" s="388" t="s">
        <v>343</v>
      </c>
      <c r="C293" s="445"/>
      <c r="D293" s="445"/>
      <c r="E293" s="419" t="s">
        <v>344</v>
      </c>
      <c r="F293" s="446" t="str">
        <f t="shared" si="8"/>
        <v>PRIESTER SCHP</v>
      </c>
      <c r="G293" s="427">
        <v>11271.64</v>
      </c>
      <c r="H293" s="433">
        <v>0</v>
      </c>
      <c r="I293" s="433">
        <v>-261.01</v>
      </c>
      <c r="J293" s="433">
        <v>116.85</v>
      </c>
      <c r="K293" s="433">
        <v>0</v>
      </c>
      <c r="L293" s="433">
        <v>0</v>
      </c>
      <c r="M293" s="433">
        <f t="shared" si="9"/>
        <v>11127.48</v>
      </c>
      <c r="P293" s="440"/>
      <c r="Q293" s="438"/>
      <c r="R293" s="438"/>
      <c r="S293" s="438"/>
      <c r="T293" s="438"/>
      <c r="U293" s="438"/>
      <c r="V293" s="438"/>
      <c r="W293" s="438"/>
      <c r="X293" s="438"/>
      <c r="Y293" s="438"/>
      <c r="Z293" s="438"/>
      <c r="AA293" s="438"/>
      <c r="AB293" s="438"/>
      <c r="AC293" s="438"/>
      <c r="AD293" s="438"/>
      <c r="AE293" s="438"/>
      <c r="AF293" s="438"/>
      <c r="AG293" s="438"/>
      <c r="AH293" s="438"/>
      <c r="AI293" s="438"/>
      <c r="AJ293" s="438"/>
      <c r="AK293" s="438"/>
      <c r="AL293" s="438"/>
      <c r="AM293" s="438"/>
      <c r="AN293" s="438"/>
      <c r="AO293" s="438"/>
      <c r="AP293" s="438"/>
      <c r="AQ293" s="438"/>
      <c r="AR293" s="438"/>
      <c r="AS293" s="438"/>
      <c r="AT293" s="438"/>
      <c r="AU293" s="438"/>
      <c r="AV293" s="438"/>
      <c r="AW293" s="438"/>
    </row>
    <row r="294" spans="1:49" ht="12.75" outlineLevel="1">
      <c r="A294" s="388" t="s">
        <v>345</v>
      </c>
      <c r="C294" s="445"/>
      <c r="D294" s="445"/>
      <c r="E294" s="419" t="s">
        <v>346</v>
      </c>
      <c r="F294" s="446" t="str">
        <f t="shared" si="8"/>
        <v>SEMINARY - A &amp; M</v>
      </c>
      <c r="G294" s="427">
        <v>674755.99</v>
      </c>
      <c r="H294" s="433">
        <v>0</v>
      </c>
      <c r="I294" s="433">
        <v>0</v>
      </c>
      <c r="J294" s="433">
        <v>436.18</v>
      </c>
      <c r="K294" s="433">
        <v>0</v>
      </c>
      <c r="L294" s="433">
        <v>0</v>
      </c>
      <c r="M294" s="433">
        <f t="shared" si="9"/>
        <v>675192.17</v>
      </c>
      <c r="P294" s="440"/>
      <c r="Q294" s="438"/>
      <c r="R294" s="438"/>
      <c r="S294" s="438"/>
      <c r="T294" s="438"/>
      <c r="U294" s="438"/>
      <c r="V294" s="438"/>
      <c r="W294" s="438"/>
      <c r="X294" s="438"/>
      <c r="Y294" s="438"/>
      <c r="Z294" s="438"/>
      <c r="AA294" s="438"/>
      <c r="AB294" s="438"/>
      <c r="AC294" s="438"/>
      <c r="AD294" s="438"/>
      <c r="AE294" s="438"/>
      <c r="AF294" s="438"/>
      <c r="AG294" s="438"/>
      <c r="AH294" s="438"/>
      <c r="AI294" s="438"/>
      <c r="AJ294" s="438"/>
      <c r="AK294" s="438"/>
      <c r="AL294" s="438"/>
      <c r="AM294" s="438"/>
      <c r="AN294" s="438"/>
      <c r="AO294" s="438"/>
      <c r="AP294" s="438"/>
      <c r="AQ294" s="438"/>
      <c r="AR294" s="438"/>
      <c r="AS294" s="438"/>
      <c r="AT294" s="438"/>
      <c r="AU294" s="438"/>
      <c r="AV294" s="438"/>
      <c r="AW294" s="438"/>
    </row>
    <row r="295" spans="1:49" ht="12.75" outlineLevel="1">
      <c r="A295" s="388" t="s">
        <v>347</v>
      </c>
      <c r="C295" s="445"/>
      <c r="D295" s="445"/>
      <c r="E295" s="419" t="s">
        <v>348</v>
      </c>
      <c r="F295" s="446" t="str">
        <f t="shared" si="8"/>
        <v>SEMINARY - ENDOWMENT GENERAL</v>
      </c>
      <c r="G295" s="427">
        <v>144937.24</v>
      </c>
      <c r="H295" s="433">
        <v>0</v>
      </c>
      <c r="I295" s="433">
        <v>0</v>
      </c>
      <c r="J295" s="433">
        <v>93.69</v>
      </c>
      <c r="K295" s="433">
        <v>0</v>
      </c>
      <c r="L295" s="433">
        <v>0</v>
      </c>
      <c r="M295" s="433">
        <f t="shared" si="9"/>
        <v>145030.93</v>
      </c>
      <c r="P295" s="440"/>
      <c r="Q295" s="438"/>
      <c r="R295" s="438"/>
      <c r="S295" s="438"/>
      <c r="T295" s="438"/>
      <c r="U295" s="438"/>
      <c r="V295" s="438"/>
      <c r="W295" s="438"/>
      <c r="X295" s="438"/>
      <c r="Y295" s="438"/>
      <c r="Z295" s="438"/>
      <c r="AA295" s="438"/>
      <c r="AB295" s="438"/>
      <c r="AC295" s="438"/>
      <c r="AD295" s="438"/>
      <c r="AE295" s="438"/>
      <c r="AF295" s="438"/>
      <c r="AG295" s="438"/>
      <c r="AH295" s="438"/>
      <c r="AI295" s="438"/>
      <c r="AJ295" s="438"/>
      <c r="AK295" s="438"/>
      <c r="AL295" s="438"/>
      <c r="AM295" s="438"/>
      <c r="AN295" s="438"/>
      <c r="AO295" s="438"/>
      <c r="AP295" s="438"/>
      <c r="AQ295" s="438"/>
      <c r="AR295" s="438"/>
      <c r="AS295" s="438"/>
      <c r="AT295" s="438"/>
      <c r="AU295" s="438"/>
      <c r="AV295" s="438"/>
      <c r="AW295" s="438"/>
    </row>
    <row r="296" spans="1:49" ht="12.75" outlineLevel="1">
      <c r="A296" s="388" t="s">
        <v>349</v>
      </c>
      <c r="C296" s="445"/>
      <c r="D296" s="445"/>
      <c r="E296" s="419" t="s">
        <v>350</v>
      </c>
      <c r="F296" s="446" t="str">
        <f t="shared" si="8"/>
        <v>PORTH DIST LECTURE</v>
      </c>
      <c r="G296" s="427">
        <v>35198.73</v>
      </c>
      <c r="H296" s="433">
        <v>0</v>
      </c>
      <c r="I296" s="433">
        <v>-919.95</v>
      </c>
      <c r="J296" s="433">
        <v>363.81</v>
      </c>
      <c r="K296" s="433">
        <v>0</v>
      </c>
      <c r="L296" s="433">
        <v>0</v>
      </c>
      <c r="M296" s="433">
        <f t="shared" si="9"/>
        <v>34642.590000000004</v>
      </c>
      <c r="P296" s="440"/>
      <c r="Q296" s="438"/>
      <c r="R296" s="438"/>
      <c r="S296" s="438"/>
      <c r="T296" s="438"/>
      <c r="U296" s="438"/>
      <c r="V296" s="438"/>
      <c r="W296" s="438"/>
      <c r="X296" s="438"/>
      <c r="Y296" s="438"/>
      <c r="Z296" s="438"/>
      <c r="AA296" s="438"/>
      <c r="AB296" s="438"/>
      <c r="AC296" s="438"/>
      <c r="AD296" s="438"/>
      <c r="AE296" s="438"/>
      <c r="AF296" s="438"/>
      <c r="AG296" s="438"/>
      <c r="AH296" s="438"/>
      <c r="AI296" s="438"/>
      <c r="AJ296" s="438"/>
      <c r="AK296" s="438"/>
      <c r="AL296" s="438"/>
      <c r="AM296" s="438"/>
      <c r="AN296" s="438"/>
      <c r="AO296" s="438"/>
      <c r="AP296" s="438"/>
      <c r="AQ296" s="438"/>
      <c r="AR296" s="438"/>
      <c r="AS296" s="438"/>
      <c r="AT296" s="438"/>
      <c r="AU296" s="438"/>
      <c r="AV296" s="438"/>
      <c r="AW296" s="438"/>
    </row>
    <row r="297" spans="1:49" ht="12.75" outlineLevel="1">
      <c r="A297" s="388" t="s">
        <v>351</v>
      </c>
      <c r="C297" s="445"/>
      <c r="D297" s="445"/>
      <c r="E297" s="419" t="s">
        <v>352</v>
      </c>
      <c r="F297" s="446" t="str">
        <f t="shared" si="8"/>
        <v>DEUTCH ENDWD FUND</v>
      </c>
      <c r="G297" s="427">
        <v>65758.01</v>
      </c>
      <c r="H297" s="433">
        <v>25000</v>
      </c>
      <c r="I297" s="433">
        <v>-606.04</v>
      </c>
      <c r="J297" s="433">
        <v>1871.5</v>
      </c>
      <c r="K297" s="433">
        <v>0</v>
      </c>
      <c r="L297" s="433">
        <v>0</v>
      </c>
      <c r="M297" s="433">
        <f t="shared" si="9"/>
        <v>92023.47</v>
      </c>
      <c r="P297" s="440"/>
      <c r="Q297" s="438"/>
      <c r="R297" s="438"/>
      <c r="S297" s="438"/>
      <c r="T297" s="438"/>
      <c r="U297" s="438"/>
      <c r="V297" s="438"/>
      <c r="W297" s="438"/>
      <c r="X297" s="438"/>
      <c r="Y297" s="438"/>
      <c r="Z297" s="438"/>
      <c r="AA297" s="438"/>
      <c r="AB297" s="438"/>
      <c r="AC297" s="438"/>
      <c r="AD297" s="438"/>
      <c r="AE297" s="438"/>
      <c r="AF297" s="438"/>
      <c r="AG297" s="438"/>
      <c r="AH297" s="438"/>
      <c r="AI297" s="438"/>
      <c r="AJ297" s="438"/>
      <c r="AK297" s="438"/>
      <c r="AL297" s="438"/>
      <c r="AM297" s="438"/>
      <c r="AN297" s="438"/>
      <c r="AO297" s="438"/>
      <c r="AP297" s="438"/>
      <c r="AQ297" s="438"/>
      <c r="AR297" s="438"/>
      <c r="AS297" s="438"/>
      <c r="AT297" s="438"/>
      <c r="AU297" s="438"/>
      <c r="AV297" s="438"/>
      <c r="AW297" s="438"/>
    </row>
    <row r="298" spans="1:49" ht="12.75" outlineLevel="1">
      <c r="A298" s="388" t="s">
        <v>353</v>
      </c>
      <c r="C298" s="445"/>
      <c r="D298" s="445"/>
      <c r="E298" s="419" t="s">
        <v>354</v>
      </c>
      <c r="F298" s="446" t="str">
        <f t="shared" si="8"/>
        <v>MODESITT SCHP FUND</v>
      </c>
      <c r="G298" s="427">
        <v>9731.66</v>
      </c>
      <c r="H298" s="433">
        <v>100</v>
      </c>
      <c r="I298" s="433">
        <v>-235.33</v>
      </c>
      <c r="J298" s="433">
        <v>105.48</v>
      </c>
      <c r="K298" s="433">
        <v>0</v>
      </c>
      <c r="L298" s="433">
        <v>0</v>
      </c>
      <c r="M298" s="433">
        <f t="shared" si="9"/>
        <v>9701.81</v>
      </c>
      <c r="P298" s="440"/>
      <c r="Q298" s="438"/>
      <c r="R298" s="438"/>
      <c r="S298" s="438"/>
      <c r="T298" s="438"/>
      <c r="U298" s="438"/>
      <c r="V298" s="438"/>
      <c r="W298" s="438"/>
      <c r="X298" s="438"/>
      <c r="Y298" s="438"/>
      <c r="Z298" s="438"/>
      <c r="AA298" s="438"/>
      <c r="AB298" s="438"/>
      <c r="AC298" s="438"/>
      <c r="AD298" s="438"/>
      <c r="AE298" s="438"/>
      <c r="AF298" s="438"/>
      <c r="AG298" s="438"/>
      <c r="AH298" s="438"/>
      <c r="AI298" s="438"/>
      <c r="AJ298" s="438"/>
      <c r="AK298" s="438"/>
      <c r="AL298" s="438"/>
      <c r="AM298" s="438"/>
      <c r="AN298" s="438"/>
      <c r="AO298" s="438"/>
      <c r="AP298" s="438"/>
      <c r="AQ298" s="438"/>
      <c r="AR298" s="438"/>
      <c r="AS298" s="438"/>
      <c r="AT298" s="438"/>
      <c r="AU298" s="438"/>
      <c r="AV298" s="438"/>
      <c r="AW298" s="438"/>
    </row>
    <row r="299" spans="1:49" ht="12.75" outlineLevel="1">
      <c r="A299" s="388" t="s">
        <v>355</v>
      </c>
      <c r="C299" s="445"/>
      <c r="D299" s="445"/>
      <c r="E299" s="419" t="s">
        <v>356</v>
      </c>
      <c r="F299" s="446" t="str">
        <f t="shared" si="8"/>
        <v>HAVENER CENTER ENDOWMENT</v>
      </c>
      <c r="G299" s="427">
        <v>290932.92</v>
      </c>
      <c r="H299" s="433">
        <v>200000</v>
      </c>
      <c r="I299" s="433">
        <v>3060</v>
      </c>
      <c r="J299" s="433">
        <v>0</v>
      </c>
      <c r="K299" s="433">
        <v>0</v>
      </c>
      <c r="L299" s="433">
        <v>-493992.92</v>
      </c>
      <c r="M299" s="433">
        <f t="shared" si="9"/>
        <v>0</v>
      </c>
      <c r="P299" s="440"/>
      <c r="Q299" s="438"/>
      <c r="R299" s="438"/>
      <c r="S299" s="438"/>
      <c r="T299" s="438"/>
      <c r="U299" s="438"/>
      <c r="V299" s="438"/>
      <c r="W299" s="438"/>
      <c r="X299" s="438"/>
      <c r="Y299" s="438"/>
      <c r="Z299" s="438"/>
      <c r="AA299" s="438"/>
      <c r="AB299" s="438"/>
      <c r="AC299" s="438"/>
      <c r="AD299" s="438"/>
      <c r="AE299" s="438"/>
      <c r="AF299" s="438"/>
      <c r="AG299" s="438"/>
      <c r="AH299" s="438"/>
      <c r="AI299" s="438"/>
      <c r="AJ299" s="438"/>
      <c r="AK299" s="438"/>
      <c r="AL299" s="438"/>
      <c r="AM299" s="438"/>
      <c r="AN299" s="438"/>
      <c r="AO299" s="438"/>
      <c r="AP299" s="438"/>
      <c r="AQ299" s="438"/>
      <c r="AR299" s="438"/>
      <c r="AS299" s="438"/>
      <c r="AT299" s="438"/>
      <c r="AU299" s="438"/>
      <c r="AV299" s="438"/>
      <c r="AW299" s="438"/>
    </row>
    <row r="300" spans="1:49" ht="12.75" outlineLevel="1">
      <c r="A300" s="388" t="s">
        <v>357</v>
      </c>
      <c r="C300" s="445"/>
      <c r="D300" s="445"/>
      <c r="E300" s="419" t="s">
        <v>358</v>
      </c>
      <c r="F300" s="446" t="str">
        <f t="shared" si="8"/>
        <v>VOLK ENDOWED SCHP</v>
      </c>
      <c r="G300" s="427">
        <v>11574.93</v>
      </c>
      <c r="H300" s="433">
        <v>0</v>
      </c>
      <c r="I300" s="433">
        <v>-131.83</v>
      </c>
      <c r="J300" s="433">
        <v>122.77</v>
      </c>
      <c r="K300" s="433">
        <v>0</v>
      </c>
      <c r="L300" s="433">
        <v>0</v>
      </c>
      <c r="M300" s="433">
        <f t="shared" si="9"/>
        <v>11565.87</v>
      </c>
      <c r="P300" s="440"/>
      <c r="Q300" s="438"/>
      <c r="R300" s="438"/>
      <c r="S300" s="438"/>
      <c r="T300" s="438"/>
      <c r="U300" s="438"/>
      <c r="V300" s="438"/>
      <c r="W300" s="438"/>
      <c r="X300" s="438"/>
      <c r="Y300" s="438"/>
      <c r="Z300" s="438"/>
      <c r="AA300" s="438"/>
      <c r="AB300" s="438"/>
      <c r="AC300" s="438"/>
      <c r="AD300" s="438"/>
      <c r="AE300" s="438"/>
      <c r="AF300" s="438"/>
      <c r="AG300" s="438"/>
      <c r="AH300" s="438"/>
      <c r="AI300" s="438"/>
      <c r="AJ300" s="438"/>
      <c r="AK300" s="438"/>
      <c r="AL300" s="438"/>
      <c r="AM300" s="438"/>
      <c r="AN300" s="438"/>
      <c r="AO300" s="438"/>
      <c r="AP300" s="438"/>
      <c r="AQ300" s="438"/>
      <c r="AR300" s="438"/>
      <c r="AS300" s="438"/>
      <c r="AT300" s="438"/>
      <c r="AU300" s="438"/>
      <c r="AV300" s="438"/>
      <c r="AW300" s="438"/>
    </row>
    <row r="301" spans="1:49" ht="12.75" outlineLevel="1">
      <c r="A301" s="388" t="s">
        <v>359</v>
      </c>
      <c r="C301" s="445"/>
      <c r="D301" s="445"/>
      <c r="E301" s="419" t="s">
        <v>360</v>
      </c>
      <c r="F301" s="446" t="str">
        <f t="shared" si="8"/>
        <v>CENTER STAGE CLUB FD</v>
      </c>
      <c r="G301" s="427">
        <v>13698.47</v>
      </c>
      <c r="H301" s="433">
        <v>0</v>
      </c>
      <c r="I301" s="433">
        <v>-358.01</v>
      </c>
      <c r="J301" s="433">
        <v>141.6</v>
      </c>
      <c r="K301" s="433">
        <v>0</v>
      </c>
      <c r="L301" s="433">
        <v>0</v>
      </c>
      <c r="M301" s="433">
        <f t="shared" si="9"/>
        <v>13482.06</v>
      </c>
      <c r="P301" s="440"/>
      <c r="Q301" s="438"/>
      <c r="R301" s="438"/>
      <c r="S301" s="438"/>
      <c r="T301" s="438"/>
      <c r="U301" s="438"/>
      <c r="V301" s="438"/>
      <c r="W301" s="438"/>
      <c r="X301" s="438"/>
      <c r="Y301" s="438"/>
      <c r="Z301" s="438"/>
      <c r="AA301" s="438"/>
      <c r="AB301" s="438"/>
      <c r="AC301" s="438"/>
      <c r="AD301" s="438"/>
      <c r="AE301" s="438"/>
      <c r="AF301" s="438"/>
      <c r="AG301" s="438"/>
      <c r="AH301" s="438"/>
      <c r="AI301" s="438"/>
      <c r="AJ301" s="438"/>
      <c r="AK301" s="438"/>
      <c r="AL301" s="438"/>
      <c r="AM301" s="438"/>
      <c r="AN301" s="438"/>
      <c r="AO301" s="438"/>
      <c r="AP301" s="438"/>
      <c r="AQ301" s="438"/>
      <c r="AR301" s="438"/>
      <c r="AS301" s="438"/>
      <c r="AT301" s="438"/>
      <c r="AU301" s="438"/>
      <c r="AV301" s="438"/>
      <c r="AW301" s="438"/>
    </row>
    <row r="302" spans="1:49" ht="12.75" outlineLevel="1">
      <c r="A302" s="388" t="s">
        <v>361</v>
      </c>
      <c r="C302" s="445"/>
      <c r="D302" s="445"/>
      <c r="E302" s="419" t="s">
        <v>362</v>
      </c>
      <c r="F302" s="446" t="str">
        <f t="shared" si="8"/>
        <v>HART SCHOLARSHIP</v>
      </c>
      <c r="G302" s="427">
        <v>44387.67</v>
      </c>
      <c r="H302" s="433">
        <v>0</v>
      </c>
      <c r="I302" s="433">
        <v>-1160.11</v>
      </c>
      <c r="J302" s="433">
        <v>458.81</v>
      </c>
      <c r="K302" s="433">
        <v>0</v>
      </c>
      <c r="L302" s="433">
        <v>0</v>
      </c>
      <c r="M302" s="433">
        <f t="shared" si="9"/>
        <v>43686.369999999995</v>
      </c>
      <c r="P302" s="440"/>
      <c r="Q302" s="438"/>
      <c r="R302" s="438"/>
      <c r="S302" s="438"/>
      <c r="T302" s="438"/>
      <c r="U302" s="438"/>
      <c r="V302" s="438"/>
      <c r="W302" s="438"/>
      <c r="X302" s="438"/>
      <c r="Y302" s="438"/>
      <c r="Z302" s="438"/>
      <c r="AA302" s="438"/>
      <c r="AB302" s="438"/>
      <c r="AC302" s="438"/>
      <c r="AD302" s="438"/>
      <c r="AE302" s="438"/>
      <c r="AF302" s="438"/>
      <c r="AG302" s="438"/>
      <c r="AH302" s="438"/>
      <c r="AI302" s="438"/>
      <c r="AJ302" s="438"/>
      <c r="AK302" s="438"/>
      <c r="AL302" s="438"/>
      <c r="AM302" s="438"/>
      <c r="AN302" s="438"/>
      <c r="AO302" s="438"/>
      <c r="AP302" s="438"/>
      <c r="AQ302" s="438"/>
      <c r="AR302" s="438"/>
      <c r="AS302" s="438"/>
      <c r="AT302" s="438"/>
      <c r="AU302" s="438"/>
      <c r="AV302" s="438"/>
      <c r="AW302" s="438"/>
    </row>
    <row r="303" spans="1:49" ht="12.75" outlineLevel="1">
      <c r="A303" s="388" t="s">
        <v>363</v>
      </c>
      <c r="C303" s="445"/>
      <c r="D303" s="445"/>
      <c r="E303" s="419" t="s">
        <v>364</v>
      </c>
      <c r="F303" s="446" t="str">
        <f t="shared" si="8"/>
        <v>SCHMIDT ENDOWED SCHP</v>
      </c>
      <c r="G303" s="427">
        <v>19186.84</v>
      </c>
      <c r="H303" s="433">
        <v>0</v>
      </c>
      <c r="I303" s="433">
        <v>-498.89</v>
      </c>
      <c r="J303" s="433">
        <v>198.35</v>
      </c>
      <c r="K303" s="433">
        <v>0</v>
      </c>
      <c r="L303" s="433">
        <v>0</v>
      </c>
      <c r="M303" s="433">
        <f t="shared" si="9"/>
        <v>18886.3</v>
      </c>
      <c r="P303" s="440"/>
      <c r="Q303" s="438"/>
      <c r="R303" s="438"/>
      <c r="S303" s="438"/>
      <c r="T303" s="438"/>
      <c r="U303" s="438"/>
      <c r="V303" s="438"/>
      <c r="W303" s="438"/>
      <c r="X303" s="438"/>
      <c r="Y303" s="438"/>
      <c r="Z303" s="438"/>
      <c r="AA303" s="438"/>
      <c r="AB303" s="438"/>
      <c r="AC303" s="438"/>
      <c r="AD303" s="438"/>
      <c r="AE303" s="438"/>
      <c r="AF303" s="438"/>
      <c r="AG303" s="438"/>
      <c r="AH303" s="438"/>
      <c r="AI303" s="438"/>
      <c r="AJ303" s="438"/>
      <c r="AK303" s="438"/>
      <c r="AL303" s="438"/>
      <c r="AM303" s="438"/>
      <c r="AN303" s="438"/>
      <c r="AO303" s="438"/>
      <c r="AP303" s="438"/>
      <c r="AQ303" s="438"/>
      <c r="AR303" s="438"/>
      <c r="AS303" s="438"/>
      <c r="AT303" s="438"/>
      <c r="AU303" s="438"/>
      <c r="AV303" s="438"/>
      <c r="AW303" s="438"/>
    </row>
    <row r="304" spans="1:49" ht="12.75" outlineLevel="1">
      <c r="A304" s="388" t="s">
        <v>365</v>
      </c>
      <c r="C304" s="445"/>
      <c r="D304" s="445"/>
      <c r="E304" s="419" t="s">
        <v>366</v>
      </c>
      <c r="F304" s="446" t="str">
        <f t="shared" si="8"/>
        <v>JOHN W CLAYPOOL FD MEDICAL RES</v>
      </c>
      <c r="G304" s="427">
        <v>13220.74</v>
      </c>
      <c r="H304" s="433">
        <v>0</v>
      </c>
      <c r="I304" s="433">
        <v>-200.4</v>
      </c>
      <c r="J304" s="433">
        <v>138.2</v>
      </c>
      <c r="K304" s="433">
        <v>0</v>
      </c>
      <c r="L304" s="433">
        <v>0</v>
      </c>
      <c r="M304" s="433">
        <f t="shared" si="9"/>
        <v>13158.54</v>
      </c>
      <c r="P304" s="440"/>
      <c r="Q304" s="438"/>
      <c r="R304" s="438"/>
      <c r="S304" s="438"/>
      <c r="T304" s="438"/>
      <c r="U304" s="438"/>
      <c r="V304" s="438"/>
      <c r="W304" s="438"/>
      <c r="X304" s="438"/>
      <c r="Y304" s="438"/>
      <c r="Z304" s="438"/>
      <c r="AA304" s="438"/>
      <c r="AB304" s="438"/>
      <c r="AC304" s="438"/>
      <c r="AD304" s="438"/>
      <c r="AE304" s="438"/>
      <c r="AF304" s="438"/>
      <c r="AG304" s="438"/>
      <c r="AH304" s="438"/>
      <c r="AI304" s="438"/>
      <c r="AJ304" s="438"/>
      <c r="AK304" s="438"/>
      <c r="AL304" s="438"/>
      <c r="AM304" s="438"/>
      <c r="AN304" s="438"/>
      <c r="AO304" s="438"/>
      <c r="AP304" s="438"/>
      <c r="AQ304" s="438"/>
      <c r="AR304" s="438"/>
      <c r="AS304" s="438"/>
      <c r="AT304" s="438"/>
      <c r="AU304" s="438"/>
      <c r="AV304" s="438"/>
      <c r="AW304" s="438"/>
    </row>
    <row r="305" spans="1:49" ht="12.75" outlineLevel="1">
      <c r="A305" s="388" t="s">
        <v>367</v>
      </c>
      <c r="C305" s="445"/>
      <c r="D305" s="445"/>
      <c r="E305" s="419" t="s">
        <v>368</v>
      </c>
      <c r="F305" s="446" t="str">
        <f t="shared" si="8"/>
        <v>FORSEE FAMILY ENGR FACULTY FD</v>
      </c>
      <c r="G305" s="427">
        <v>103469.2</v>
      </c>
      <c r="H305" s="433">
        <v>0</v>
      </c>
      <c r="I305" s="433">
        <v>-2705.51</v>
      </c>
      <c r="J305" s="433">
        <v>1069.47</v>
      </c>
      <c r="K305" s="433">
        <v>0</v>
      </c>
      <c r="L305" s="433">
        <v>0</v>
      </c>
      <c r="M305" s="433">
        <f t="shared" si="9"/>
        <v>101833.16</v>
      </c>
      <c r="P305" s="440"/>
      <c r="Q305" s="438"/>
      <c r="R305" s="438"/>
      <c r="S305" s="438"/>
      <c r="T305" s="438"/>
      <c r="U305" s="438"/>
      <c r="V305" s="438"/>
      <c r="W305" s="438"/>
      <c r="X305" s="438"/>
      <c r="Y305" s="438"/>
      <c r="Z305" s="438"/>
      <c r="AA305" s="438"/>
      <c r="AB305" s="438"/>
      <c r="AC305" s="438"/>
      <c r="AD305" s="438"/>
      <c r="AE305" s="438"/>
      <c r="AF305" s="438"/>
      <c r="AG305" s="438"/>
      <c r="AH305" s="438"/>
      <c r="AI305" s="438"/>
      <c r="AJ305" s="438"/>
      <c r="AK305" s="438"/>
      <c r="AL305" s="438"/>
      <c r="AM305" s="438"/>
      <c r="AN305" s="438"/>
      <c r="AO305" s="438"/>
      <c r="AP305" s="438"/>
      <c r="AQ305" s="438"/>
      <c r="AR305" s="438"/>
      <c r="AS305" s="438"/>
      <c r="AT305" s="438"/>
      <c r="AU305" s="438"/>
      <c r="AV305" s="438"/>
      <c r="AW305" s="438"/>
    </row>
    <row r="306" spans="1:49" ht="12.75" outlineLevel="1">
      <c r="A306" s="388" t="s">
        <v>369</v>
      </c>
      <c r="C306" s="445"/>
      <c r="D306" s="445"/>
      <c r="E306" s="419" t="s">
        <v>2024</v>
      </c>
      <c r="F306" s="446" t="str">
        <f t="shared" si="8"/>
        <v>MAEEM BLDG RENOVATION QUAIS</v>
      </c>
      <c r="G306" s="427">
        <v>0</v>
      </c>
      <c r="H306" s="433">
        <v>59257.58</v>
      </c>
      <c r="I306" s="433">
        <v>466.84</v>
      </c>
      <c r="J306" s="433">
        <v>3185.22</v>
      </c>
      <c r="K306" s="433">
        <v>0</v>
      </c>
      <c r="L306" s="433">
        <v>0</v>
      </c>
      <c r="M306" s="433">
        <f t="shared" si="9"/>
        <v>62909.64</v>
      </c>
      <c r="P306" s="440"/>
      <c r="Q306" s="438"/>
      <c r="R306" s="438"/>
      <c r="S306" s="438"/>
      <c r="T306" s="438"/>
      <c r="U306" s="438"/>
      <c r="V306" s="438"/>
      <c r="W306" s="438"/>
      <c r="X306" s="438"/>
      <c r="Y306" s="438"/>
      <c r="Z306" s="438"/>
      <c r="AA306" s="438"/>
      <c r="AB306" s="438"/>
      <c r="AC306" s="438"/>
      <c r="AD306" s="438"/>
      <c r="AE306" s="438"/>
      <c r="AF306" s="438"/>
      <c r="AG306" s="438"/>
      <c r="AH306" s="438"/>
      <c r="AI306" s="438"/>
      <c r="AJ306" s="438"/>
      <c r="AK306" s="438"/>
      <c r="AL306" s="438"/>
      <c r="AM306" s="438"/>
      <c r="AN306" s="438"/>
      <c r="AO306" s="438"/>
      <c r="AP306" s="438"/>
      <c r="AQ306" s="438"/>
      <c r="AR306" s="438"/>
      <c r="AS306" s="438"/>
      <c r="AT306" s="438"/>
      <c r="AU306" s="438"/>
      <c r="AV306" s="438"/>
      <c r="AW306" s="438"/>
    </row>
    <row r="307" spans="1:49" ht="12.75" outlineLevel="1">
      <c r="A307" s="388" t="s">
        <v>2025</v>
      </c>
      <c r="C307" s="445"/>
      <c r="D307" s="445"/>
      <c r="E307" s="419" t="s">
        <v>2026</v>
      </c>
      <c r="F307" s="446" t="str">
        <f t="shared" si="8"/>
        <v>FORSEE FAMILY ENGR SCHOLARSHIP</v>
      </c>
      <c r="G307" s="427">
        <v>103471.86</v>
      </c>
      <c r="H307" s="433">
        <v>0</v>
      </c>
      <c r="I307" s="433">
        <v>-2704.3</v>
      </c>
      <c r="J307" s="433">
        <v>1069.5</v>
      </c>
      <c r="K307" s="433">
        <v>0</v>
      </c>
      <c r="L307" s="433">
        <v>0</v>
      </c>
      <c r="M307" s="433">
        <f t="shared" si="9"/>
        <v>101837.06</v>
      </c>
      <c r="P307" s="440"/>
      <c r="Q307" s="438"/>
      <c r="R307" s="438"/>
      <c r="S307" s="438"/>
      <c r="T307" s="438"/>
      <c r="U307" s="438"/>
      <c r="V307" s="438"/>
      <c r="W307" s="438"/>
      <c r="X307" s="438"/>
      <c r="Y307" s="438"/>
      <c r="Z307" s="438"/>
      <c r="AA307" s="438"/>
      <c r="AB307" s="438"/>
      <c r="AC307" s="438"/>
      <c r="AD307" s="438"/>
      <c r="AE307" s="438"/>
      <c r="AF307" s="438"/>
      <c r="AG307" s="438"/>
      <c r="AH307" s="438"/>
      <c r="AI307" s="438"/>
      <c r="AJ307" s="438"/>
      <c r="AK307" s="438"/>
      <c r="AL307" s="438"/>
      <c r="AM307" s="438"/>
      <c r="AN307" s="438"/>
      <c r="AO307" s="438"/>
      <c r="AP307" s="438"/>
      <c r="AQ307" s="438"/>
      <c r="AR307" s="438"/>
      <c r="AS307" s="438"/>
      <c r="AT307" s="438"/>
      <c r="AU307" s="438"/>
      <c r="AV307" s="438"/>
      <c r="AW307" s="438"/>
    </row>
    <row r="308" spans="1:49" ht="12.75" outlineLevel="1">
      <c r="A308" s="388" t="s">
        <v>2027</v>
      </c>
      <c r="C308" s="445"/>
      <c r="D308" s="445"/>
      <c r="E308" s="419" t="s">
        <v>2028</v>
      </c>
      <c r="F308" s="446" t="str">
        <f t="shared" si="8"/>
        <v>ROBERT *KEISER ENDOWED SCHP</v>
      </c>
      <c r="G308" s="427">
        <v>242022.75</v>
      </c>
      <c r="H308" s="433">
        <v>277.56</v>
      </c>
      <c r="I308" s="433">
        <v>-4798.26</v>
      </c>
      <c r="J308" s="433">
        <v>8133.84</v>
      </c>
      <c r="K308" s="433">
        <v>0</v>
      </c>
      <c r="L308" s="433">
        <v>0</v>
      </c>
      <c r="M308" s="433">
        <f t="shared" si="9"/>
        <v>245635.88999999998</v>
      </c>
      <c r="P308" s="440"/>
      <c r="Q308" s="438"/>
      <c r="R308" s="438"/>
      <c r="S308" s="438"/>
      <c r="T308" s="438"/>
      <c r="U308" s="438"/>
      <c r="V308" s="438"/>
      <c r="W308" s="438"/>
      <c r="X308" s="438"/>
      <c r="Y308" s="438"/>
      <c r="Z308" s="438"/>
      <c r="AA308" s="438"/>
      <c r="AB308" s="438"/>
      <c r="AC308" s="438"/>
      <c r="AD308" s="438"/>
      <c r="AE308" s="438"/>
      <c r="AF308" s="438"/>
      <c r="AG308" s="438"/>
      <c r="AH308" s="438"/>
      <c r="AI308" s="438"/>
      <c r="AJ308" s="438"/>
      <c r="AK308" s="438"/>
      <c r="AL308" s="438"/>
      <c r="AM308" s="438"/>
      <c r="AN308" s="438"/>
      <c r="AO308" s="438"/>
      <c r="AP308" s="438"/>
      <c r="AQ308" s="438"/>
      <c r="AR308" s="438"/>
      <c r="AS308" s="438"/>
      <c r="AT308" s="438"/>
      <c r="AU308" s="438"/>
      <c r="AV308" s="438"/>
      <c r="AW308" s="438"/>
    </row>
    <row r="309" spans="1:49" ht="12.75" outlineLevel="1">
      <c r="A309" s="388" t="s">
        <v>2029</v>
      </c>
      <c r="C309" s="445"/>
      <c r="D309" s="445"/>
      <c r="E309" s="419" t="s">
        <v>2030</v>
      </c>
      <c r="F309" s="446" t="str">
        <f t="shared" si="8"/>
        <v>KENT W *LYNN ENDOWED SCHP</v>
      </c>
      <c r="G309" s="427">
        <v>16827.41</v>
      </c>
      <c r="H309" s="433">
        <v>9775.61</v>
      </c>
      <c r="I309" s="433">
        <v>88.85</v>
      </c>
      <c r="J309" s="433">
        <v>918.43</v>
      </c>
      <c r="K309" s="433">
        <v>0</v>
      </c>
      <c r="L309" s="433">
        <v>0</v>
      </c>
      <c r="M309" s="433">
        <f t="shared" si="9"/>
        <v>27610.3</v>
      </c>
      <c r="P309" s="440"/>
      <c r="Q309" s="438"/>
      <c r="R309" s="438"/>
      <c r="S309" s="438"/>
      <c r="T309" s="438"/>
      <c r="U309" s="438"/>
      <c r="V309" s="438"/>
      <c r="W309" s="438"/>
      <c r="X309" s="438"/>
      <c r="Y309" s="438"/>
      <c r="Z309" s="438"/>
      <c r="AA309" s="438"/>
      <c r="AB309" s="438"/>
      <c r="AC309" s="438"/>
      <c r="AD309" s="438"/>
      <c r="AE309" s="438"/>
      <c r="AF309" s="438"/>
      <c r="AG309" s="438"/>
      <c r="AH309" s="438"/>
      <c r="AI309" s="438"/>
      <c r="AJ309" s="438"/>
      <c r="AK309" s="438"/>
      <c r="AL309" s="438"/>
      <c r="AM309" s="438"/>
      <c r="AN309" s="438"/>
      <c r="AO309" s="438"/>
      <c r="AP309" s="438"/>
      <c r="AQ309" s="438"/>
      <c r="AR309" s="438"/>
      <c r="AS309" s="438"/>
      <c r="AT309" s="438"/>
      <c r="AU309" s="438"/>
      <c r="AV309" s="438"/>
      <c r="AW309" s="438"/>
    </row>
    <row r="310" spans="1:49" ht="12.75" outlineLevel="1">
      <c r="A310" s="388" t="s">
        <v>2031</v>
      </c>
      <c r="C310" s="445"/>
      <c r="D310" s="445"/>
      <c r="E310" s="419" t="s">
        <v>2032</v>
      </c>
      <c r="F310" s="446" t="str">
        <f t="shared" si="8"/>
        <v>MARK X *STRATMAN ENDOWED SCHP</v>
      </c>
      <c r="G310" s="427">
        <v>18829.36</v>
      </c>
      <c r="H310" s="433">
        <v>10000</v>
      </c>
      <c r="I310" s="433">
        <v>-210.76</v>
      </c>
      <c r="J310" s="433">
        <v>614.32</v>
      </c>
      <c r="K310" s="433">
        <v>0</v>
      </c>
      <c r="L310" s="433">
        <v>0</v>
      </c>
      <c r="M310" s="433">
        <f t="shared" si="9"/>
        <v>29232.920000000002</v>
      </c>
      <c r="P310" s="440"/>
      <c r="Q310" s="438"/>
      <c r="R310" s="438"/>
      <c r="S310" s="438"/>
      <c r="T310" s="438"/>
      <c r="U310" s="438"/>
      <c r="V310" s="438"/>
      <c r="W310" s="438"/>
      <c r="X310" s="438"/>
      <c r="Y310" s="438"/>
      <c r="Z310" s="438"/>
      <c r="AA310" s="438"/>
      <c r="AB310" s="438"/>
      <c r="AC310" s="438"/>
      <c r="AD310" s="438"/>
      <c r="AE310" s="438"/>
      <c r="AF310" s="438"/>
      <c r="AG310" s="438"/>
      <c r="AH310" s="438"/>
      <c r="AI310" s="438"/>
      <c r="AJ310" s="438"/>
      <c r="AK310" s="438"/>
      <c r="AL310" s="438"/>
      <c r="AM310" s="438"/>
      <c r="AN310" s="438"/>
      <c r="AO310" s="438"/>
      <c r="AP310" s="438"/>
      <c r="AQ310" s="438"/>
      <c r="AR310" s="438"/>
      <c r="AS310" s="438"/>
      <c r="AT310" s="438"/>
      <c r="AU310" s="438"/>
      <c r="AV310" s="438"/>
      <c r="AW310" s="438"/>
    </row>
    <row r="311" spans="1:49" ht="12.75" outlineLevel="1">
      <c r="A311" s="388" t="s">
        <v>2033</v>
      </c>
      <c r="C311" s="445"/>
      <c r="D311" s="445"/>
      <c r="E311" s="419" t="s">
        <v>2034</v>
      </c>
      <c r="F311" s="446" t="str">
        <f t="shared" si="8"/>
        <v>R KEISER ENDOWED FAC</v>
      </c>
      <c r="G311" s="427">
        <v>48679.73</v>
      </c>
      <c r="H311" s="433">
        <v>0</v>
      </c>
      <c r="I311" s="433">
        <v>-1272.27</v>
      </c>
      <c r="J311" s="433">
        <v>503.19</v>
      </c>
      <c r="K311" s="433">
        <v>0</v>
      </c>
      <c r="L311" s="433">
        <v>0</v>
      </c>
      <c r="M311" s="433">
        <f t="shared" si="9"/>
        <v>47910.65000000001</v>
      </c>
      <c r="P311" s="440"/>
      <c r="Q311" s="438"/>
      <c r="R311" s="438"/>
      <c r="S311" s="438"/>
      <c r="T311" s="438"/>
      <c r="U311" s="438"/>
      <c r="V311" s="438"/>
      <c r="W311" s="438"/>
      <c r="X311" s="438"/>
      <c r="Y311" s="438"/>
      <c r="Z311" s="438"/>
      <c r="AA311" s="438"/>
      <c r="AB311" s="438"/>
      <c r="AC311" s="438"/>
      <c r="AD311" s="438"/>
      <c r="AE311" s="438"/>
      <c r="AF311" s="438"/>
      <c r="AG311" s="438"/>
      <c r="AH311" s="438"/>
      <c r="AI311" s="438"/>
      <c r="AJ311" s="438"/>
      <c r="AK311" s="438"/>
      <c r="AL311" s="438"/>
      <c r="AM311" s="438"/>
      <c r="AN311" s="438"/>
      <c r="AO311" s="438"/>
      <c r="AP311" s="438"/>
      <c r="AQ311" s="438"/>
      <c r="AR311" s="438"/>
      <c r="AS311" s="438"/>
      <c r="AT311" s="438"/>
      <c r="AU311" s="438"/>
      <c r="AV311" s="438"/>
      <c r="AW311" s="438"/>
    </row>
    <row r="312" spans="1:49" ht="12.75" outlineLevel="1">
      <c r="A312" s="388" t="s">
        <v>2035</v>
      </c>
      <c r="C312" s="445"/>
      <c r="D312" s="445"/>
      <c r="E312" s="419" t="s">
        <v>2036</v>
      </c>
      <c r="F312" s="446" t="str">
        <f t="shared" si="8"/>
        <v>MO ASPHALT PAVEMENT FELSHIP</v>
      </c>
      <c r="G312" s="427">
        <v>8066.95</v>
      </c>
      <c r="H312" s="433">
        <v>0</v>
      </c>
      <c r="I312" s="433">
        <v>-210.84</v>
      </c>
      <c r="J312" s="433">
        <v>83.39</v>
      </c>
      <c r="K312" s="433">
        <v>0</v>
      </c>
      <c r="L312" s="433">
        <v>0</v>
      </c>
      <c r="M312" s="433">
        <f t="shared" si="9"/>
        <v>7939.5</v>
      </c>
      <c r="P312" s="440"/>
      <c r="Q312" s="438"/>
      <c r="R312" s="438"/>
      <c r="S312" s="438"/>
      <c r="T312" s="438"/>
      <c r="U312" s="438"/>
      <c r="V312" s="438"/>
      <c r="W312" s="438"/>
      <c r="X312" s="438"/>
      <c r="Y312" s="438"/>
      <c r="Z312" s="438"/>
      <c r="AA312" s="438"/>
      <c r="AB312" s="438"/>
      <c r="AC312" s="438"/>
      <c r="AD312" s="438"/>
      <c r="AE312" s="438"/>
      <c r="AF312" s="438"/>
      <c r="AG312" s="438"/>
      <c r="AH312" s="438"/>
      <c r="AI312" s="438"/>
      <c r="AJ312" s="438"/>
      <c r="AK312" s="438"/>
      <c r="AL312" s="438"/>
      <c r="AM312" s="438"/>
      <c r="AN312" s="438"/>
      <c r="AO312" s="438"/>
      <c r="AP312" s="438"/>
      <c r="AQ312" s="438"/>
      <c r="AR312" s="438"/>
      <c r="AS312" s="438"/>
      <c r="AT312" s="438"/>
      <c r="AU312" s="438"/>
      <c r="AV312" s="438"/>
      <c r="AW312" s="438"/>
    </row>
    <row r="313" spans="1:49" ht="12.75" outlineLevel="1">
      <c r="A313" s="388" t="s">
        <v>2037</v>
      </c>
      <c r="C313" s="445"/>
      <c r="D313" s="445"/>
      <c r="E313" s="419" t="s">
        <v>2038</v>
      </c>
      <c r="F313" s="446" t="str">
        <f t="shared" si="8"/>
        <v>MINER FOOTBALL ENDOWED SCHP</v>
      </c>
      <c r="G313" s="427">
        <v>6872.97</v>
      </c>
      <c r="H313" s="433">
        <v>6935</v>
      </c>
      <c r="I313" s="433">
        <v>88.86</v>
      </c>
      <c r="J313" s="433">
        <v>367.87</v>
      </c>
      <c r="K313" s="433">
        <v>0</v>
      </c>
      <c r="L313" s="433">
        <v>0</v>
      </c>
      <c r="M313" s="433">
        <f t="shared" si="9"/>
        <v>14264.700000000003</v>
      </c>
      <c r="P313" s="440"/>
      <c r="Q313" s="438"/>
      <c r="R313" s="438"/>
      <c r="S313" s="438"/>
      <c r="T313" s="438"/>
      <c r="U313" s="438"/>
      <c r="V313" s="438"/>
      <c r="W313" s="438"/>
      <c r="X313" s="438"/>
      <c r="Y313" s="438"/>
      <c r="Z313" s="438"/>
      <c r="AA313" s="438"/>
      <c r="AB313" s="438"/>
      <c r="AC313" s="438"/>
      <c r="AD313" s="438"/>
      <c r="AE313" s="438"/>
      <c r="AF313" s="438"/>
      <c r="AG313" s="438"/>
      <c r="AH313" s="438"/>
      <c r="AI313" s="438"/>
      <c r="AJ313" s="438"/>
      <c r="AK313" s="438"/>
      <c r="AL313" s="438"/>
      <c r="AM313" s="438"/>
      <c r="AN313" s="438"/>
      <c r="AO313" s="438"/>
      <c r="AP313" s="438"/>
      <c r="AQ313" s="438"/>
      <c r="AR313" s="438"/>
      <c r="AS313" s="438"/>
      <c r="AT313" s="438"/>
      <c r="AU313" s="438"/>
      <c r="AV313" s="438"/>
      <c r="AW313" s="438"/>
    </row>
    <row r="314" spans="1:49" ht="12.75" outlineLevel="1">
      <c r="A314" s="388" t="s">
        <v>2039</v>
      </c>
      <c r="C314" s="445"/>
      <c r="D314" s="445"/>
      <c r="E314" s="419" t="s">
        <v>2040</v>
      </c>
      <c r="F314" s="446" t="str">
        <f t="shared" si="8"/>
        <v>ELLEN M *HODGES MEMORIAL SCHP</v>
      </c>
      <c r="G314" s="427">
        <v>18719.03</v>
      </c>
      <c r="H314" s="433">
        <v>10000</v>
      </c>
      <c r="I314" s="433">
        <v>-69.97</v>
      </c>
      <c r="J314" s="433">
        <v>702.21</v>
      </c>
      <c r="K314" s="433">
        <v>0</v>
      </c>
      <c r="L314" s="433">
        <v>0</v>
      </c>
      <c r="M314" s="433">
        <f t="shared" si="9"/>
        <v>29351.269999999997</v>
      </c>
      <c r="P314" s="440"/>
      <c r="Q314" s="438"/>
      <c r="R314" s="438"/>
      <c r="S314" s="438"/>
      <c r="T314" s="438"/>
      <c r="U314" s="438"/>
      <c r="V314" s="438"/>
      <c r="W314" s="438"/>
      <c r="X314" s="438"/>
      <c r="Y314" s="438"/>
      <c r="Z314" s="438"/>
      <c r="AA314" s="438"/>
      <c r="AB314" s="438"/>
      <c r="AC314" s="438"/>
      <c r="AD314" s="438"/>
      <c r="AE314" s="438"/>
      <c r="AF314" s="438"/>
      <c r="AG314" s="438"/>
      <c r="AH314" s="438"/>
      <c r="AI314" s="438"/>
      <c r="AJ314" s="438"/>
      <c r="AK314" s="438"/>
      <c r="AL314" s="438"/>
      <c r="AM314" s="438"/>
      <c r="AN314" s="438"/>
      <c r="AO314" s="438"/>
      <c r="AP314" s="438"/>
      <c r="AQ314" s="438"/>
      <c r="AR314" s="438"/>
      <c r="AS314" s="438"/>
      <c r="AT314" s="438"/>
      <c r="AU314" s="438"/>
      <c r="AV314" s="438"/>
      <c r="AW314" s="438"/>
    </row>
    <row r="315" spans="1:49" ht="12.75" outlineLevel="1">
      <c r="A315" s="388" t="s">
        <v>2041</v>
      </c>
      <c r="C315" s="445"/>
      <c r="D315" s="445"/>
      <c r="E315" s="419" t="s">
        <v>2042</v>
      </c>
      <c r="F315" s="446" t="str">
        <f t="shared" si="8"/>
        <v>HEAGLER SCHP CIVIL ENGR</v>
      </c>
      <c r="G315" s="427">
        <v>18614.35</v>
      </c>
      <c r="H315" s="433">
        <v>0</v>
      </c>
      <c r="I315" s="433">
        <v>-486.5</v>
      </c>
      <c r="J315" s="433">
        <v>192.4</v>
      </c>
      <c r="K315" s="433">
        <v>0</v>
      </c>
      <c r="L315" s="433">
        <v>0</v>
      </c>
      <c r="M315" s="433">
        <f t="shared" si="9"/>
        <v>18320.25</v>
      </c>
      <c r="P315" s="440"/>
      <c r="Q315" s="438"/>
      <c r="R315" s="438"/>
      <c r="S315" s="438"/>
      <c r="T315" s="438"/>
      <c r="U315" s="438"/>
      <c r="V315" s="438"/>
      <c r="W315" s="438"/>
      <c r="X315" s="438"/>
      <c r="Y315" s="438"/>
      <c r="Z315" s="438"/>
      <c r="AA315" s="438"/>
      <c r="AB315" s="438"/>
      <c r="AC315" s="438"/>
      <c r="AD315" s="438"/>
      <c r="AE315" s="438"/>
      <c r="AF315" s="438"/>
      <c r="AG315" s="438"/>
      <c r="AH315" s="438"/>
      <c r="AI315" s="438"/>
      <c r="AJ315" s="438"/>
      <c r="AK315" s="438"/>
      <c r="AL315" s="438"/>
      <c r="AM315" s="438"/>
      <c r="AN315" s="438"/>
      <c r="AO315" s="438"/>
      <c r="AP315" s="438"/>
      <c r="AQ315" s="438"/>
      <c r="AR315" s="438"/>
      <c r="AS315" s="438"/>
      <c r="AT315" s="438"/>
      <c r="AU315" s="438"/>
      <c r="AV315" s="438"/>
      <c r="AW315" s="438"/>
    </row>
    <row r="316" spans="1:49" ht="12.75" outlineLevel="1">
      <c r="A316" s="388" t="s">
        <v>2043</v>
      </c>
      <c r="C316" s="445"/>
      <c r="D316" s="445"/>
      <c r="E316" s="419" t="s">
        <v>2044</v>
      </c>
      <c r="F316" s="446" t="str">
        <f t="shared" si="8"/>
        <v>WEISE FRESHMAN ENGR SCHP</v>
      </c>
      <c r="G316" s="427">
        <v>36656.86</v>
      </c>
      <c r="H316" s="433">
        <v>0</v>
      </c>
      <c r="I316" s="433">
        <v>-958.05</v>
      </c>
      <c r="J316" s="433">
        <v>378.89</v>
      </c>
      <c r="K316" s="433">
        <v>0</v>
      </c>
      <c r="L316" s="433">
        <v>0</v>
      </c>
      <c r="M316" s="433">
        <f t="shared" si="9"/>
        <v>36077.7</v>
      </c>
      <c r="P316" s="440"/>
      <c r="Q316" s="438"/>
      <c r="R316" s="438"/>
      <c r="S316" s="438"/>
      <c r="T316" s="438"/>
      <c r="U316" s="438"/>
      <c r="V316" s="438"/>
      <c r="W316" s="438"/>
      <c r="X316" s="438"/>
      <c r="Y316" s="438"/>
      <c r="Z316" s="438"/>
      <c r="AA316" s="438"/>
      <c r="AB316" s="438"/>
      <c r="AC316" s="438"/>
      <c r="AD316" s="438"/>
      <c r="AE316" s="438"/>
      <c r="AF316" s="438"/>
      <c r="AG316" s="438"/>
      <c r="AH316" s="438"/>
      <c r="AI316" s="438"/>
      <c r="AJ316" s="438"/>
      <c r="AK316" s="438"/>
      <c r="AL316" s="438"/>
      <c r="AM316" s="438"/>
      <c r="AN316" s="438"/>
      <c r="AO316" s="438"/>
      <c r="AP316" s="438"/>
      <c r="AQ316" s="438"/>
      <c r="AR316" s="438"/>
      <c r="AS316" s="438"/>
      <c r="AT316" s="438"/>
      <c r="AU316" s="438"/>
      <c r="AV316" s="438"/>
      <c r="AW316" s="438"/>
    </row>
    <row r="317" spans="1:49" ht="12.75" outlineLevel="1">
      <c r="A317" s="388" t="s">
        <v>2045</v>
      </c>
      <c r="C317" s="445"/>
      <c r="D317" s="445"/>
      <c r="E317" s="419" t="s">
        <v>2046</v>
      </c>
      <c r="F317" s="446" t="str">
        <f t="shared" si="8"/>
        <v>FRIS ENDOWED SCHOLARSHIP</v>
      </c>
      <c r="G317" s="427">
        <v>45112.22</v>
      </c>
      <c r="H317" s="433">
        <v>86.7</v>
      </c>
      <c r="I317" s="433">
        <v>-1148.52</v>
      </c>
      <c r="J317" s="433">
        <v>1322.61</v>
      </c>
      <c r="K317" s="433">
        <v>0</v>
      </c>
      <c r="L317" s="433">
        <v>0</v>
      </c>
      <c r="M317" s="433">
        <f t="shared" si="9"/>
        <v>45373.01</v>
      </c>
      <c r="P317" s="440"/>
      <c r="Q317" s="438"/>
      <c r="R317" s="438"/>
      <c r="S317" s="438"/>
      <c r="T317" s="438"/>
      <c r="U317" s="438"/>
      <c r="V317" s="438"/>
      <c r="W317" s="438"/>
      <c r="X317" s="438"/>
      <c r="Y317" s="438"/>
      <c r="Z317" s="438"/>
      <c r="AA317" s="438"/>
      <c r="AB317" s="438"/>
      <c r="AC317" s="438"/>
      <c r="AD317" s="438"/>
      <c r="AE317" s="438"/>
      <c r="AF317" s="438"/>
      <c r="AG317" s="438"/>
      <c r="AH317" s="438"/>
      <c r="AI317" s="438"/>
      <c r="AJ317" s="438"/>
      <c r="AK317" s="438"/>
      <c r="AL317" s="438"/>
      <c r="AM317" s="438"/>
      <c r="AN317" s="438"/>
      <c r="AO317" s="438"/>
      <c r="AP317" s="438"/>
      <c r="AQ317" s="438"/>
      <c r="AR317" s="438"/>
      <c r="AS317" s="438"/>
      <c r="AT317" s="438"/>
      <c r="AU317" s="438"/>
      <c r="AV317" s="438"/>
      <c r="AW317" s="438"/>
    </row>
    <row r="318" spans="1:49" ht="12.75" outlineLevel="1">
      <c r="A318" s="388" t="s">
        <v>2047</v>
      </c>
      <c r="C318" s="445"/>
      <c r="D318" s="445"/>
      <c r="E318" s="419" t="s">
        <v>2048</v>
      </c>
      <c r="F318" s="446" t="str">
        <f t="shared" si="8"/>
        <v>BAILEY ATHLETIC ENDOWMENT</v>
      </c>
      <c r="G318" s="427">
        <v>254875.11</v>
      </c>
      <c r="H318" s="433">
        <v>0</v>
      </c>
      <c r="I318" s="433">
        <v>-6658.77</v>
      </c>
      <c r="J318" s="433">
        <v>2634.48</v>
      </c>
      <c r="K318" s="433">
        <v>0</v>
      </c>
      <c r="L318" s="433">
        <v>0</v>
      </c>
      <c r="M318" s="433">
        <f t="shared" si="9"/>
        <v>250850.82</v>
      </c>
      <c r="P318" s="440"/>
      <c r="Q318" s="438"/>
      <c r="R318" s="438"/>
      <c r="S318" s="438"/>
      <c r="T318" s="438"/>
      <c r="U318" s="438"/>
      <c r="V318" s="438"/>
      <c r="W318" s="438"/>
      <c r="X318" s="438"/>
      <c r="Y318" s="438"/>
      <c r="Z318" s="438"/>
      <c r="AA318" s="438"/>
      <c r="AB318" s="438"/>
      <c r="AC318" s="438"/>
      <c r="AD318" s="438"/>
      <c r="AE318" s="438"/>
      <c r="AF318" s="438"/>
      <c r="AG318" s="438"/>
      <c r="AH318" s="438"/>
      <c r="AI318" s="438"/>
      <c r="AJ318" s="438"/>
      <c r="AK318" s="438"/>
      <c r="AL318" s="438"/>
      <c r="AM318" s="438"/>
      <c r="AN318" s="438"/>
      <c r="AO318" s="438"/>
      <c r="AP318" s="438"/>
      <c r="AQ318" s="438"/>
      <c r="AR318" s="438"/>
      <c r="AS318" s="438"/>
      <c r="AT318" s="438"/>
      <c r="AU318" s="438"/>
      <c r="AV318" s="438"/>
      <c r="AW318" s="438"/>
    </row>
    <row r="319" spans="1:49" ht="12.75" outlineLevel="1">
      <c r="A319" s="388" t="s">
        <v>2049</v>
      </c>
      <c r="C319" s="445"/>
      <c r="D319" s="445"/>
      <c r="E319" s="419" t="s">
        <v>2050</v>
      </c>
      <c r="F319" s="446" t="str">
        <f t="shared" si="8"/>
        <v>MATTHEWS PROF COMP SCI</v>
      </c>
      <c r="G319" s="427">
        <v>105404.93</v>
      </c>
      <c r="H319" s="433">
        <v>0</v>
      </c>
      <c r="I319" s="433">
        <v>-2754.61</v>
      </c>
      <c r="J319" s="433">
        <v>1089.49</v>
      </c>
      <c r="K319" s="433">
        <v>-8481.56</v>
      </c>
      <c r="L319" s="433">
        <v>0</v>
      </c>
      <c r="M319" s="433">
        <f t="shared" si="9"/>
        <v>112221.37</v>
      </c>
      <c r="P319" s="440"/>
      <c r="Q319" s="438"/>
      <c r="R319" s="438"/>
      <c r="S319" s="438"/>
      <c r="T319" s="438"/>
      <c r="U319" s="438"/>
      <c r="V319" s="438"/>
      <c r="W319" s="438"/>
      <c r="X319" s="438"/>
      <c r="Y319" s="438"/>
      <c r="Z319" s="438"/>
      <c r="AA319" s="438"/>
      <c r="AB319" s="438"/>
      <c r="AC319" s="438"/>
      <c r="AD319" s="438"/>
      <c r="AE319" s="438"/>
      <c r="AF319" s="438"/>
      <c r="AG319" s="438"/>
      <c r="AH319" s="438"/>
      <c r="AI319" s="438"/>
      <c r="AJ319" s="438"/>
      <c r="AK319" s="438"/>
      <c r="AL319" s="438"/>
      <c r="AM319" s="438"/>
      <c r="AN319" s="438"/>
      <c r="AO319" s="438"/>
      <c r="AP319" s="438"/>
      <c r="AQ319" s="438"/>
      <c r="AR319" s="438"/>
      <c r="AS319" s="438"/>
      <c r="AT319" s="438"/>
      <c r="AU319" s="438"/>
      <c r="AV319" s="438"/>
      <c r="AW319" s="438"/>
    </row>
    <row r="320" spans="1:49" ht="12.75" outlineLevel="1">
      <c r="A320" s="388" t="s">
        <v>2051</v>
      </c>
      <c r="C320" s="445"/>
      <c r="D320" s="445"/>
      <c r="E320" s="419" t="s">
        <v>2052</v>
      </c>
      <c r="F320" s="446" t="str">
        <f t="shared" si="8"/>
        <v>BOAZ SCHP CIVIL</v>
      </c>
      <c r="G320" s="427">
        <v>52297.87</v>
      </c>
      <c r="H320" s="433">
        <v>0</v>
      </c>
      <c r="I320" s="433">
        <v>-2111.7</v>
      </c>
      <c r="J320" s="433">
        <v>532.67</v>
      </c>
      <c r="K320" s="433">
        <v>0</v>
      </c>
      <c r="L320" s="433">
        <v>0</v>
      </c>
      <c r="M320" s="433">
        <f t="shared" si="9"/>
        <v>50718.840000000004</v>
      </c>
      <c r="P320" s="440"/>
      <c r="Q320" s="438"/>
      <c r="R320" s="438"/>
      <c r="S320" s="438"/>
      <c r="T320" s="438"/>
      <c r="U320" s="438"/>
      <c r="V320" s="438"/>
      <c r="W320" s="438"/>
      <c r="X320" s="438"/>
      <c r="Y320" s="438"/>
      <c r="Z320" s="438"/>
      <c r="AA320" s="438"/>
      <c r="AB320" s="438"/>
      <c r="AC320" s="438"/>
      <c r="AD320" s="438"/>
      <c r="AE320" s="438"/>
      <c r="AF320" s="438"/>
      <c r="AG320" s="438"/>
      <c r="AH320" s="438"/>
      <c r="AI320" s="438"/>
      <c r="AJ320" s="438"/>
      <c r="AK320" s="438"/>
      <c r="AL320" s="438"/>
      <c r="AM320" s="438"/>
      <c r="AN320" s="438"/>
      <c r="AO320" s="438"/>
      <c r="AP320" s="438"/>
      <c r="AQ320" s="438"/>
      <c r="AR320" s="438"/>
      <c r="AS320" s="438"/>
      <c r="AT320" s="438"/>
      <c r="AU320" s="438"/>
      <c r="AV320" s="438"/>
      <c r="AW320" s="438"/>
    </row>
    <row r="321" spans="1:49" ht="12.75" outlineLevel="1">
      <c r="A321" s="388" t="s">
        <v>2053</v>
      </c>
      <c r="C321" s="445"/>
      <c r="D321" s="445"/>
      <c r="E321" s="419" t="s">
        <v>2054</v>
      </c>
      <c r="F321" s="446" t="str">
        <f t="shared" si="8"/>
        <v>PAUL W *ELOE GRAD FELLOWSHIP</v>
      </c>
      <c r="G321" s="427">
        <v>17717.53</v>
      </c>
      <c r="H321" s="433">
        <v>150</v>
      </c>
      <c r="I321" s="433">
        <v>-457.94</v>
      </c>
      <c r="J321" s="433">
        <v>191.44</v>
      </c>
      <c r="K321" s="433">
        <v>0</v>
      </c>
      <c r="L321" s="433">
        <v>0</v>
      </c>
      <c r="M321" s="433">
        <f t="shared" si="9"/>
        <v>17601.03</v>
      </c>
      <c r="P321" s="440"/>
      <c r="Q321" s="438"/>
      <c r="R321" s="438"/>
      <c r="S321" s="438"/>
      <c r="T321" s="438"/>
      <c r="U321" s="438"/>
      <c r="V321" s="438"/>
      <c r="W321" s="438"/>
      <c r="X321" s="438"/>
      <c r="Y321" s="438"/>
      <c r="Z321" s="438"/>
      <c r="AA321" s="438"/>
      <c r="AB321" s="438"/>
      <c r="AC321" s="438"/>
      <c r="AD321" s="438"/>
      <c r="AE321" s="438"/>
      <c r="AF321" s="438"/>
      <c r="AG321" s="438"/>
      <c r="AH321" s="438"/>
      <c r="AI321" s="438"/>
      <c r="AJ321" s="438"/>
      <c r="AK321" s="438"/>
      <c r="AL321" s="438"/>
      <c r="AM321" s="438"/>
      <c r="AN321" s="438"/>
      <c r="AO321" s="438"/>
      <c r="AP321" s="438"/>
      <c r="AQ321" s="438"/>
      <c r="AR321" s="438"/>
      <c r="AS321" s="438"/>
      <c r="AT321" s="438"/>
      <c r="AU321" s="438"/>
      <c r="AV321" s="438"/>
      <c r="AW321" s="438"/>
    </row>
    <row r="322" spans="1:49" ht="12.75" outlineLevel="1">
      <c r="A322" s="388" t="s">
        <v>2055</v>
      </c>
      <c r="C322" s="445"/>
      <c r="D322" s="445"/>
      <c r="E322" s="419" t="s">
        <v>2056</v>
      </c>
      <c r="F322" s="446" t="str">
        <f t="shared" si="8"/>
        <v>SICKAFUS ENDOWED</v>
      </c>
      <c r="G322" s="427">
        <v>18717.93</v>
      </c>
      <c r="H322" s="433">
        <v>10000</v>
      </c>
      <c r="I322" s="433">
        <v>-134.55</v>
      </c>
      <c r="J322" s="433">
        <v>696.73</v>
      </c>
      <c r="K322" s="433">
        <v>0</v>
      </c>
      <c r="L322" s="433">
        <v>0</v>
      </c>
      <c r="M322" s="433">
        <f t="shared" si="9"/>
        <v>29280.11</v>
      </c>
      <c r="P322" s="440"/>
      <c r="Q322" s="438"/>
      <c r="R322" s="438"/>
      <c r="S322" s="438"/>
      <c r="T322" s="438"/>
      <c r="U322" s="438"/>
      <c r="V322" s="438"/>
      <c r="W322" s="438"/>
      <c r="X322" s="438"/>
      <c r="Y322" s="438"/>
      <c r="Z322" s="438"/>
      <c r="AA322" s="438"/>
      <c r="AB322" s="438"/>
      <c r="AC322" s="438"/>
      <c r="AD322" s="438"/>
      <c r="AE322" s="438"/>
      <c r="AF322" s="438"/>
      <c r="AG322" s="438"/>
      <c r="AH322" s="438"/>
      <c r="AI322" s="438"/>
      <c r="AJ322" s="438"/>
      <c r="AK322" s="438"/>
      <c r="AL322" s="438"/>
      <c r="AM322" s="438"/>
      <c r="AN322" s="438"/>
      <c r="AO322" s="438"/>
      <c r="AP322" s="438"/>
      <c r="AQ322" s="438"/>
      <c r="AR322" s="438"/>
      <c r="AS322" s="438"/>
      <c r="AT322" s="438"/>
      <c r="AU322" s="438"/>
      <c r="AV322" s="438"/>
      <c r="AW322" s="438"/>
    </row>
    <row r="323" spans="1:49" ht="12.75" outlineLevel="1">
      <c r="A323" s="388" t="s">
        <v>2057</v>
      </c>
      <c r="C323" s="445"/>
      <c r="D323" s="445"/>
      <c r="E323" s="419" t="s">
        <v>2058</v>
      </c>
      <c r="F323" s="446" t="str">
        <f t="shared" si="8"/>
        <v>BROWNGARD ENDOWED SCHOLARSHIP</v>
      </c>
      <c r="G323" s="427">
        <v>9426.07</v>
      </c>
      <c r="H323" s="433">
        <v>0</v>
      </c>
      <c r="I323" s="433">
        <v>-252.72</v>
      </c>
      <c r="J323" s="433">
        <v>97.36</v>
      </c>
      <c r="K323" s="433">
        <v>0</v>
      </c>
      <c r="L323" s="433">
        <v>0</v>
      </c>
      <c r="M323" s="433">
        <f t="shared" si="9"/>
        <v>9270.710000000001</v>
      </c>
      <c r="P323" s="440"/>
      <c r="Q323" s="438"/>
      <c r="R323" s="438"/>
      <c r="S323" s="438"/>
      <c r="T323" s="438"/>
      <c r="U323" s="438"/>
      <c r="V323" s="438"/>
      <c r="W323" s="438"/>
      <c r="X323" s="438"/>
      <c r="Y323" s="438"/>
      <c r="Z323" s="438"/>
      <c r="AA323" s="438"/>
      <c r="AB323" s="438"/>
      <c r="AC323" s="438"/>
      <c r="AD323" s="438"/>
      <c r="AE323" s="438"/>
      <c r="AF323" s="438"/>
      <c r="AG323" s="438"/>
      <c r="AH323" s="438"/>
      <c r="AI323" s="438"/>
      <c r="AJ323" s="438"/>
      <c r="AK323" s="438"/>
      <c r="AL323" s="438"/>
      <c r="AM323" s="438"/>
      <c r="AN323" s="438"/>
      <c r="AO323" s="438"/>
      <c r="AP323" s="438"/>
      <c r="AQ323" s="438"/>
      <c r="AR323" s="438"/>
      <c r="AS323" s="438"/>
      <c r="AT323" s="438"/>
      <c r="AU323" s="438"/>
      <c r="AV323" s="438"/>
      <c r="AW323" s="438"/>
    </row>
    <row r="324" spans="1:49" ht="12.75" outlineLevel="1">
      <c r="A324" s="388" t="s">
        <v>2059</v>
      </c>
      <c r="C324" s="445"/>
      <c r="D324" s="445"/>
      <c r="E324" s="419" t="s">
        <v>2060</v>
      </c>
      <c r="F324" s="446" t="str">
        <f t="shared" si="8"/>
        <v>GRAYSON INTERNET COMPUTING</v>
      </c>
      <c r="G324" s="427">
        <v>9649.3</v>
      </c>
      <c r="H324" s="433">
        <v>0</v>
      </c>
      <c r="I324" s="433">
        <v>-252.18</v>
      </c>
      <c r="J324" s="433">
        <v>99.74</v>
      </c>
      <c r="K324" s="433">
        <v>0</v>
      </c>
      <c r="L324" s="433">
        <v>0</v>
      </c>
      <c r="M324" s="433">
        <f t="shared" si="9"/>
        <v>9496.859999999999</v>
      </c>
      <c r="P324" s="440"/>
      <c r="Q324" s="438"/>
      <c r="R324" s="438"/>
      <c r="S324" s="438"/>
      <c r="T324" s="438"/>
      <c r="U324" s="438"/>
      <c r="V324" s="438"/>
      <c r="W324" s="438"/>
      <c r="X324" s="438"/>
      <c r="Y324" s="438"/>
      <c r="Z324" s="438"/>
      <c r="AA324" s="438"/>
      <c r="AB324" s="438"/>
      <c r="AC324" s="438"/>
      <c r="AD324" s="438"/>
      <c r="AE324" s="438"/>
      <c r="AF324" s="438"/>
      <c r="AG324" s="438"/>
      <c r="AH324" s="438"/>
      <c r="AI324" s="438"/>
      <c r="AJ324" s="438"/>
      <c r="AK324" s="438"/>
      <c r="AL324" s="438"/>
      <c r="AM324" s="438"/>
      <c r="AN324" s="438"/>
      <c r="AO324" s="438"/>
      <c r="AP324" s="438"/>
      <c r="AQ324" s="438"/>
      <c r="AR324" s="438"/>
      <c r="AS324" s="438"/>
      <c r="AT324" s="438"/>
      <c r="AU324" s="438"/>
      <c r="AV324" s="438"/>
      <c r="AW324" s="438"/>
    </row>
    <row r="325" spans="1:49" ht="12.75" outlineLevel="1">
      <c r="A325" s="388" t="s">
        <v>2061</v>
      </c>
      <c r="C325" s="445"/>
      <c r="D325" s="445"/>
      <c r="E325" s="419" t="s">
        <v>2062</v>
      </c>
      <c r="F325" s="446" t="str">
        <f t="shared" si="8"/>
        <v>LOVITT INTERNET COMPUTING</v>
      </c>
      <c r="G325" s="427">
        <v>104044.43</v>
      </c>
      <c r="H325" s="433">
        <v>0</v>
      </c>
      <c r="I325" s="433">
        <v>-1061.85</v>
      </c>
      <c r="J325" s="433">
        <v>1093.01</v>
      </c>
      <c r="K325" s="433">
        <v>0</v>
      </c>
      <c r="L325" s="433">
        <v>0</v>
      </c>
      <c r="M325" s="433">
        <f t="shared" si="9"/>
        <v>104075.58999999998</v>
      </c>
      <c r="P325" s="440"/>
      <c r="Q325" s="438"/>
      <c r="R325" s="438"/>
      <c r="S325" s="438"/>
      <c r="T325" s="438"/>
      <c r="U325" s="438"/>
      <c r="V325" s="438"/>
      <c r="W325" s="438"/>
      <c r="X325" s="438"/>
      <c r="Y325" s="438"/>
      <c r="Z325" s="438"/>
      <c r="AA325" s="438"/>
      <c r="AB325" s="438"/>
      <c r="AC325" s="438"/>
      <c r="AD325" s="438"/>
      <c r="AE325" s="438"/>
      <c r="AF325" s="438"/>
      <c r="AG325" s="438"/>
      <c r="AH325" s="438"/>
      <c r="AI325" s="438"/>
      <c r="AJ325" s="438"/>
      <c r="AK325" s="438"/>
      <c r="AL325" s="438"/>
      <c r="AM325" s="438"/>
      <c r="AN325" s="438"/>
      <c r="AO325" s="438"/>
      <c r="AP325" s="438"/>
      <c r="AQ325" s="438"/>
      <c r="AR325" s="438"/>
      <c r="AS325" s="438"/>
      <c r="AT325" s="438"/>
      <c r="AU325" s="438"/>
      <c r="AV325" s="438"/>
      <c r="AW325" s="438"/>
    </row>
    <row r="326" spans="1:49" ht="12.75" outlineLevel="1">
      <c r="A326" s="388" t="s">
        <v>2063</v>
      </c>
      <c r="C326" s="445"/>
      <c r="D326" s="445"/>
      <c r="E326" s="419" t="s">
        <v>2064</v>
      </c>
      <c r="F326" s="446" t="str">
        <f t="shared" si="8"/>
        <v>MCKEE ENDOWED SCHOLARSHIP</v>
      </c>
      <c r="G326" s="427">
        <v>14211.22</v>
      </c>
      <c r="H326" s="433">
        <v>3577</v>
      </c>
      <c r="I326" s="433">
        <v>-193.36</v>
      </c>
      <c r="J326" s="433">
        <v>297.82</v>
      </c>
      <c r="K326" s="433">
        <v>0</v>
      </c>
      <c r="L326" s="433">
        <v>0</v>
      </c>
      <c r="M326" s="433">
        <f t="shared" si="9"/>
        <v>17892.68</v>
      </c>
      <c r="P326" s="440"/>
      <c r="Q326" s="438"/>
      <c r="R326" s="438"/>
      <c r="S326" s="438"/>
      <c r="T326" s="438"/>
      <c r="U326" s="438"/>
      <c r="V326" s="438"/>
      <c r="W326" s="438"/>
      <c r="X326" s="438"/>
      <c r="Y326" s="438"/>
      <c r="Z326" s="438"/>
      <c r="AA326" s="438"/>
      <c r="AB326" s="438"/>
      <c r="AC326" s="438"/>
      <c r="AD326" s="438"/>
      <c r="AE326" s="438"/>
      <c r="AF326" s="438"/>
      <c r="AG326" s="438"/>
      <c r="AH326" s="438"/>
      <c r="AI326" s="438"/>
      <c r="AJ326" s="438"/>
      <c r="AK326" s="438"/>
      <c r="AL326" s="438"/>
      <c r="AM326" s="438"/>
      <c r="AN326" s="438"/>
      <c r="AO326" s="438"/>
      <c r="AP326" s="438"/>
      <c r="AQ326" s="438"/>
      <c r="AR326" s="438"/>
      <c r="AS326" s="438"/>
      <c r="AT326" s="438"/>
      <c r="AU326" s="438"/>
      <c r="AV326" s="438"/>
      <c r="AW326" s="438"/>
    </row>
    <row r="327" spans="1:49" ht="12.75" outlineLevel="1">
      <c r="A327" s="388" t="s">
        <v>2065</v>
      </c>
      <c r="C327" s="445"/>
      <c r="D327" s="445"/>
      <c r="E327" s="419" t="s">
        <v>2066</v>
      </c>
      <c r="F327" s="446" t="str">
        <f t="shared" si="8"/>
        <v>RICHARD W HANNUM ENDOWED DEV</v>
      </c>
      <c r="G327" s="427">
        <v>11174.41</v>
      </c>
      <c r="H327" s="433">
        <v>0</v>
      </c>
      <c r="I327" s="433">
        <v>-292.05</v>
      </c>
      <c r="J327" s="433">
        <v>115.49</v>
      </c>
      <c r="K327" s="433">
        <v>0</v>
      </c>
      <c r="L327" s="433">
        <v>0</v>
      </c>
      <c r="M327" s="433">
        <f t="shared" si="9"/>
        <v>10997.85</v>
      </c>
      <c r="P327" s="440"/>
      <c r="Q327" s="438"/>
      <c r="R327" s="438"/>
      <c r="S327" s="438"/>
      <c r="T327" s="438"/>
      <c r="U327" s="438"/>
      <c r="V327" s="438"/>
      <c r="W327" s="438"/>
      <c r="X327" s="438"/>
      <c r="Y327" s="438"/>
      <c r="Z327" s="438"/>
      <c r="AA327" s="438"/>
      <c r="AB327" s="438"/>
      <c r="AC327" s="438"/>
      <c r="AD327" s="438"/>
      <c r="AE327" s="438"/>
      <c r="AF327" s="438"/>
      <c r="AG327" s="438"/>
      <c r="AH327" s="438"/>
      <c r="AI327" s="438"/>
      <c r="AJ327" s="438"/>
      <c r="AK327" s="438"/>
      <c r="AL327" s="438"/>
      <c r="AM327" s="438"/>
      <c r="AN327" s="438"/>
      <c r="AO327" s="438"/>
      <c r="AP327" s="438"/>
      <c r="AQ327" s="438"/>
      <c r="AR327" s="438"/>
      <c r="AS327" s="438"/>
      <c r="AT327" s="438"/>
      <c r="AU327" s="438"/>
      <c r="AV327" s="438"/>
      <c r="AW327" s="438"/>
    </row>
    <row r="328" spans="1:49" ht="12.75" outlineLevel="1">
      <c r="A328" s="388" t="s">
        <v>2067</v>
      </c>
      <c r="C328" s="445"/>
      <c r="D328" s="445"/>
      <c r="E328" s="419" t="s">
        <v>2068</v>
      </c>
      <c r="F328" s="446" t="str">
        <f t="shared" si="8"/>
        <v>CHEMICAL ENGR FLEXIBLE END FD</v>
      </c>
      <c r="G328" s="427">
        <v>17548.64</v>
      </c>
      <c r="H328" s="433">
        <v>6902.25</v>
      </c>
      <c r="I328" s="433">
        <v>-117.58</v>
      </c>
      <c r="J328" s="433">
        <v>488.15</v>
      </c>
      <c r="K328" s="433">
        <v>0</v>
      </c>
      <c r="L328" s="433">
        <v>0</v>
      </c>
      <c r="M328" s="433">
        <f t="shared" si="9"/>
        <v>24821.46</v>
      </c>
      <c r="P328" s="440"/>
      <c r="Q328" s="438"/>
      <c r="R328" s="438"/>
      <c r="S328" s="438"/>
      <c r="T328" s="438"/>
      <c r="U328" s="438"/>
      <c r="V328" s="438"/>
      <c r="W328" s="438"/>
      <c r="X328" s="438"/>
      <c r="Y328" s="438"/>
      <c r="Z328" s="438"/>
      <c r="AA328" s="438"/>
      <c r="AB328" s="438"/>
      <c r="AC328" s="438"/>
      <c r="AD328" s="438"/>
      <c r="AE328" s="438"/>
      <c r="AF328" s="438"/>
      <c r="AG328" s="438"/>
      <c r="AH328" s="438"/>
      <c r="AI328" s="438"/>
      <c r="AJ328" s="438"/>
      <c r="AK328" s="438"/>
      <c r="AL328" s="438"/>
      <c r="AM328" s="438"/>
      <c r="AN328" s="438"/>
      <c r="AO328" s="438"/>
      <c r="AP328" s="438"/>
      <c r="AQ328" s="438"/>
      <c r="AR328" s="438"/>
      <c r="AS328" s="438"/>
      <c r="AT328" s="438"/>
      <c r="AU328" s="438"/>
      <c r="AV328" s="438"/>
      <c r="AW328" s="438"/>
    </row>
    <row r="329" spans="1:49" ht="12.75" outlineLevel="1">
      <c r="A329" s="388" t="s">
        <v>2069</v>
      </c>
      <c r="C329" s="445"/>
      <c r="D329" s="445"/>
      <c r="E329" s="419" t="s">
        <v>2070</v>
      </c>
      <c r="F329" s="446" t="str">
        <f aca="true" t="shared" si="10" ref="F329:F369">UPPER(E329)</f>
        <v>MO CONFERENCE SCHP</v>
      </c>
      <c r="G329" s="427">
        <v>4750.25</v>
      </c>
      <c r="H329" s="433">
        <v>500</v>
      </c>
      <c r="I329" s="433">
        <v>130.54</v>
      </c>
      <c r="J329" s="433">
        <v>79.68</v>
      </c>
      <c r="K329" s="433">
        <v>0</v>
      </c>
      <c r="L329" s="433">
        <v>0</v>
      </c>
      <c r="M329" s="433">
        <f aca="true" t="shared" si="11" ref="M329:M369">G329+H329+I329+J329-K329+L329</f>
        <v>5460.47</v>
      </c>
      <c r="P329" s="440"/>
      <c r="Q329" s="438"/>
      <c r="R329" s="438"/>
      <c r="S329" s="438"/>
      <c r="T329" s="438"/>
      <c r="U329" s="438"/>
      <c r="V329" s="438"/>
      <c r="W329" s="438"/>
      <c r="X329" s="438"/>
      <c r="Y329" s="438"/>
      <c r="Z329" s="438"/>
      <c r="AA329" s="438"/>
      <c r="AB329" s="438"/>
      <c r="AC329" s="438"/>
      <c r="AD329" s="438"/>
      <c r="AE329" s="438"/>
      <c r="AF329" s="438"/>
      <c r="AG329" s="438"/>
      <c r="AH329" s="438"/>
      <c r="AI329" s="438"/>
      <c r="AJ329" s="438"/>
      <c r="AK329" s="438"/>
      <c r="AL329" s="438"/>
      <c r="AM329" s="438"/>
      <c r="AN329" s="438"/>
      <c r="AO329" s="438"/>
      <c r="AP329" s="438"/>
      <c r="AQ329" s="438"/>
      <c r="AR329" s="438"/>
      <c r="AS329" s="438"/>
      <c r="AT329" s="438"/>
      <c r="AU329" s="438"/>
      <c r="AV329" s="438"/>
      <c r="AW329" s="438"/>
    </row>
    <row r="330" spans="1:49" ht="12.75" outlineLevel="1">
      <c r="A330" s="388" t="s">
        <v>2071</v>
      </c>
      <c r="C330" s="445"/>
      <c r="D330" s="445"/>
      <c r="E330" s="419" t="s">
        <v>2072</v>
      </c>
      <c r="F330" s="446" t="str">
        <f t="shared" si="10"/>
        <v>RICHARD L *BULLOCK RECRUIT FUN</v>
      </c>
      <c r="G330" s="427">
        <v>5972.84</v>
      </c>
      <c r="H330" s="433">
        <v>3000</v>
      </c>
      <c r="I330" s="433">
        <v>211.3</v>
      </c>
      <c r="J330" s="433">
        <v>211.43</v>
      </c>
      <c r="K330" s="433">
        <v>0</v>
      </c>
      <c r="L330" s="433">
        <v>0</v>
      </c>
      <c r="M330" s="433">
        <f t="shared" si="11"/>
        <v>9395.57</v>
      </c>
      <c r="P330" s="440"/>
      <c r="Q330" s="438"/>
      <c r="R330" s="438"/>
      <c r="S330" s="438"/>
      <c r="T330" s="438"/>
      <c r="U330" s="438"/>
      <c r="V330" s="438"/>
      <c r="W330" s="438"/>
      <c r="X330" s="438"/>
      <c r="Y330" s="438"/>
      <c r="Z330" s="438"/>
      <c r="AA330" s="438"/>
      <c r="AB330" s="438"/>
      <c r="AC330" s="438"/>
      <c r="AD330" s="438"/>
      <c r="AE330" s="438"/>
      <c r="AF330" s="438"/>
      <c r="AG330" s="438"/>
      <c r="AH330" s="438"/>
      <c r="AI330" s="438"/>
      <c r="AJ330" s="438"/>
      <c r="AK330" s="438"/>
      <c r="AL330" s="438"/>
      <c r="AM330" s="438"/>
      <c r="AN330" s="438"/>
      <c r="AO330" s="438"/>
      <c r="AP330" s="438"/>
      <c r="AQ330" s="438"/>
      <c r="AR330" s="438"/>
      <c r="AS330" s="438"/>
      <c r="AT330" s="438"/>
      <c r="AU330" s="438"/>
      <c r="AV330" s="438"/>
      <c r="AW330" s="438"/>
    </row>
    <row r="331" spans="1:49" ht="12.75" outlineLevel="1">
      <c r="A331" s="388" t="s">
        <v>2073</v>
      </c>
      <c r="C331" s="445"/>
      <c r="D331" s="445"/>
      <c r="E331" s="419" t="s">
        <v>2074</v>
      </c>
      <c r="F331" s="446" t="str">
        <f t="shared" si="10"/>
        <v>SPRINGER SCHP FUND</v>
      </c>
      <c r="G331" s="427">
        <v>15004.4</v>
      </c>
      <c r="H331" s="433">
        <v>0</v>
      </c>
      <c r="I331" s="433">
        <v>65.65</v>
      </c>
      <c r="J331" s="433">
        <v>842.74</v>
      </c>
      <c r="K331" s="433">
        <v>0</v>
      </c>
      <c r="L331" s="433">
        <v>0</v>
      </c>
      <c r="M331" s="433">
        <f t="shared" si="11"/>
        <v>15912.789999999999</v>
      </c>
      <c r="P331" s="440"/>
      <c r="Q331" s="438"/>
      <c r="R331" s="438"/>
      <c r="S331" s="438"/>
      <c r="T331" s="438"/>
      <c r="U331" s="438"/>
      <c r="V331" s="438"/>
      <c r="W331" s="438"/>
      <c r="X331" s="438"/>
      <c r="Y331" s="438"/>
      <c r="Z331" s="438"/>
      <c r="AA331" s="438"/>
      <c r="AB331" s="438"/>
      <c r="AC331" s="438"/>
      <c r="AD331" s="438"/>
      <c r="AE331" s="438"/>
      <c r="AF331" s="438"/>
      <c r="AG331" s="438"/>
      <c r="AH331" s="438"/>
      <c r="AI331" s="438"/>
      <c r="AJ331" s="438"/>
      <c r="AK331" s="438"/>
      <c r="AL331" s="438"/>
      <c r="AM331" s="438"/>
      <c r="AN331" s="438"/>
      <c r="AO331" s="438"/>
      <c r="AP331" s="438"/>
      <c r="AQ331" s="438"/>
      <c r="AR331" s="438"/>
      <c r="AS331" s="438"/>
      <c r="AT331" s="438"/>
      <c r="AU331" s="438"/>
      <c r="AV331" s="438"/>
      <c r="AW331" s="438"/>
    </row>
    <row r="332" spans="1:49" ht="12.75" outlineLevel="1">
      <c r="A332" s="388" t="s">
        <v>2075</v>
      </c>
      <c r="C332" s="445"/>
      <c r="D332" s="445"/>
      <c r="E332" s="419" t="s">
        <v>2076</v>
      </c>
      <c r="F332" s="446" t="str">
        <f t="shared" si="10"/>
        <v>GRAINGER AWARDS</v>
      </c>
      <c r="G332" s="427">
        <v>8872.6</v>
      </c>
      <c r="H332" s="433">
        <v>0</v>
      </c>
      <c r="I332" s="433">
        <v>-6457.49</v>
      </c>
      <c r="J332" s="433">
        <v>-2415.11</v>
      </c>
      <c r="K332" s="433">
        <v>0</v>
      </c>
      <c r="L332" s="433">
        <v>0</v>
      </c>
      <c r="M332" s="433">
        <v>0</v>
      </c>
      <c r="P332" s="440"/>
      <c r="Q332" s="438"/>
      <c r="R332" s="438"/>
      <c r="S332" s="438"/>
      <c r="T332" s="438"/>
      <c r="U332" s="438"/>
      <c r="V332" s="438"/>
      <c r="W332" s="438"/>
      <c r="X332" s="438"/>
      <c r="Y332" s="438"/>
      <c r="Z332" s="438"/>
      <c r="AA332" s="438"/>
      <c r="AB332" s="438"/>
      <c r="AC332" s="438"/>
      <c r="AD332" s="438"/>
      <c r="AE332" s="438"/>
      <c r="AF332" s="438"/>
      <c r="AG332" s="438"/>
      <c r="AH332" s="438"/>
      <c r="AI332" s="438"/>
      <c r="AJ332" s="438"/>
      <c r="AK332" s="438"/>
      <c r="AL332" s="438"/>
      <c r="AM332" s="438"/>
      <c r="AN332" s="438"/>
      <c r="AO332" s="438"/>
      <c r="AP332" s="438"/>
      <c r="AQ332" s="438"/>
      <c r="AR332" s="438"/>
      <c r="AS332" s="438"/>
      <c r="AT332" s="438"/>
      <c r="AU332" s="438"/>
      <c r="AV332" s="438"/>
      <c r="AW332" s="438"/>
    </row>
    <row r="333" spans="1:49" ht="12.75" outlineLevel="1">
      <c r="A333" s="388" t="s">
        <v>2077</v>
      </c>
      <c r="C333" s="445"/>
      <c r="D333" s="445"/>
      <c r="E333" s="419" t="s">
        <v>2078</v>
      </c>
      <c r="F333" s="446" t="str">
        <f t="shared" si="10"/>
        <v>BLUE KEY SCHP FUND</v>
      </c>
      <c r="G333" s="427">
        <v>9233.62</v>
      </c>
      <c r="H333" s="433">
        <v>0</v>
      </c>
      <c r="I333" s="433">
        <v>-241.32</v>
      </c>
      <c r="J333" s="433">
        <v>95.44</v>
      </c>
      <c r="K333" s="433">
        <v>0</v>
      </c>
      <c r="L333" s="433">
        <v>0</v>
      </c>
      <c r="M333" s="433">
        <f t="shared" si="11"/>
        <v>9087.740000000002</v>
      </c>
      <c r="P333" s="440"/>
      <c r="Q333" s="438"/>
      <c r="R333" s="438"/>
      <c r="S333" s="438"/>
      <c r="T333" s="438"/>
      <c r="U333" s="438"/>
      <c r="V333" s="438"/>
      <c r="W333" s="438"/>
      <c r="X333" s="438"/>
      <c r="Y333" s="438"/>
      <c r="Z333" s="438"/>
      <c r="AA333" s="438"/>
      <c r="AB333" s="438"/>
      <c r="AC333" s="438"/>
      <c r="AD333" s="438"/>
      <c r="AE333" s="438"/>
      <c r="AF333" s="438"/>
      <c r="AG333" s="438"/>
      <c r="AH333" s="438"/>
      <c r="AI333" s="438"/>
      <c r="AJ333" s="438"/>
      <c r="AK333" s="438"/>
      <c r="AL333" s="438"/>
      <c r="AM333" s="438"/>
      <c r="AN333" s="438"/>
      <c r="AO333" s="438"/>
      <c r="AP333" s="438"/>
      <c r="AQ333" s="438"/>
      <c r="AR333" s="438"/>
      <c r="AS333" s="438"/>
      <c r="AT333" s="438"/>
      <c r="AU333" s="438"/>
      <c r="AV333" s="438"/>
      <c r="AW333" s="438"/>
    </row>
    <row r="334" spans="1:49" ht="12.75" outlineLevel="1">
      <c r="A334" s="388" t="s">
        <v>2079</v>
      </c>
      <c r="C334" s="445"/>
      <c r="D334" s="445"/>
      <c r="E334" s="419" t="s">
        <v>2080</v>
      </c>
      <c r="F334" s="446" t="str">
        <f t="shared" si="10"/>
        <v>CARLSTROM ENDOWED SCHP</v>
      </c>
      <c r="G334" s="427">
        <v>3872.06</v>
      </c>
      <c r="H334" s="433">
        <v>3000</v>
      </c>
      <c r="I334" s="433">
        <v>150.48</v>
      </c>
      <c r="J334" s="433">
        <v>196.68</v>
      </c>
      <c r="K334" s="433">
        <v>0</v>
      </c>
      <c r="L334" s="433">
        <v>0</v>
      </c>
      <c r="M334" s="433">
        <f t="shared" si="11"/>
        <v>7219.219999999999</v>
      </c>
      <c r="P334" s="440"/>
      <c r="Q334" s="438"/>
      <c r="R334" s="438"/>
      <c r="S334" s="438"/>
      <c r="T334" s="438"/>
      <c r="U334" s="438"/>
      <c r="V334" s="438"/>
      <c r="W334" s="438"/>
      <c r="X334" s="438"/>
      <c r="Y334" s="438"/>
      <c r="Z334" s="438"/>
      <c r="AA334" s="438"/>
      <c r="AB334" s="438"/>
      <c r="AC334" s="438"/>
      <c r="AD334" s="438"/>
      <c r="AE334" s="438"/>
      <c r="AF334" s="438"/>
      <c r="AG334" s="438"/>
      <c r="AH334" s="438"/>
      <c r="AI334" s="438"/>
      <c r="AJ334" s="438"/>
      <c r="AK334" s="438"/>
      <c r="AL334" s="438"/>
      <c r="AM334" s="438"/>
      <c r="AN334" s="438"/>
      <c r="AO334" s="438"/>
      <c r="AP334" s="438"/>
      <c r="AQ334" s="438"/>
      <c r="AR334" s="438"/>
      <c r="AS334" s="438"/>
      <c r="AT334" s="438"/>
      <c r="AU334" s="438"/>
      <c r="AV334" s="438"/>
      <c r="AW334" s="438"/>
    </row>
    <row r="335" spans="1:49" ht="12.75" outlineLevel="1">
      <c r="A335" s="388" t="s">
        <v>2081</v>
      </c>
      <c r="C335" s="445"/>
      <c r="D335" s="445"/>
      <c r="E335" s="419" t="s">
        <v>2082</v>
      </c>
      <c r="F335" s="410" t="str">
        <f t="shared" si="10"/>
        <v>MCGHEE ENDOWED SCHOLARSHIP</v>
      </c>
      <c r="G335" s="432">
        <v>6375.46</v>
      </c>
      <c r="H335" s="433">
        <v>8100</v>
      </c>
      <c r="I335" s="433">
        <v>397.56</v>
      </c>
      <c r="J335" s="433">
        <v>396.38</v>
      </c>
      <c r="K335" s="433">
        <v>0</v>
      </c>
      <c r="L335" s="433">
        <v>0</v>
      </c>
      <c r="M335" s="433">
        <f t="shared" si="11"/>
        <v>15269.399999999998</v>
      </c>
      <c r="N335" s="445"/>
      <c r="P335" s="440"/>
      <c r="Q335" s="438"/>
      <c r="R335" s="438"/>
      <c r="S335" s="438"/>
      <c r="T335" s="438"/>
      <c r="U335" s="438"/>
      <c r="V335" s="438"/>
      <c r="W335" s="438"/>
      <c r="X335" s="438"/>
      <c r="Y335" s="438"/>
      <c r="Z335" s="438"/>
      <c r="AA335" s="438"/>
      <c r="AB335" s="438"/>
      <c r="AC335" s="438"/>
      <c r="AD335" s="438"/>
      <c r="AE335" s="438"/>
      <c r="AF335" s="438"/>
      <c r="AG335" s="438"/>
      <c r="AH335" s="438"/>
      <c r="AI335" s="438"/>
      <c r="AJ335" s="438"/>
      <c r="AK335" s="438"/>
      <c r="AL335" s="438"/>
      <c r="AM335" s="438"/>
      <c r="AN335" s="438"/>
      <c r="AO335" s="438"/>
      <c r="AP335" s="438"/>
      <c r="AQ335" s="438"/>
      <c r="AR335" s="438"/>
      <c r="AS335" s="438"/>
      <c r="AT335" s="438"/>
      <c r="AU335" s="438"/>
      <c r="AV335" s="438"/>
      <c r="AW335" s="438"/>
    </row>
    <row r="336" spans="1:49" s="475" customFormat="1" ht="12.75" outlineLevel="1">
      <c r="A336" s="475" t="s">
        <v>2083</v>
      </c>
      <c r="B336" s="476"/>
      <c r="C336" s="445"/>
      <c r="D336" s="445"/>
      <c r="E336" s="445" t="s">
        <v>2084</v>
      </c>
      <c r="F336" s="477" t="str">
        <f t="shared" si="10"/>
        <v>QUENON ENDOWED LECTURESHIP</v>
      </c>
      <c r="G336" s="478">
        <v>7481.59</v>
      </c>
      <c r="H336" s="479">
        <v>1400</v>
      </c>
      <c r="I336" s="479">
        <v>196.77</v>
      </c>
      <c r="J336" s="479">
        <v>100.57</v>
      </c>
      <c r="K336" s="479">
        <v>0</v>
      </c>
      <c r="L336" s="479">
        <v>0</v>
      </c>
      <c r="M336" s="479">
        <f t="shared" si="11"/>
        <v>9178.93</v>
      </c>
      <c r="N336" s="438"/>
      <c r="O336" s="480"/>
      <c r="P336" s="440"/>
      <c r="Q336" s="438"/>
      <c r="R336" s="438"/>
      <c r="S336" s="438"/>
      <c r="T336" s="438"/>
      <c r="U336" s="438"/>
      <c r="V336" s="438"/>
      <c r="W336" s="438"/>
      <c r="X336" s="438"/>
      <c r="Y336" s="438"/>
      <c r="Z336" s="438"/>
      <c r="AA336" s="438"/>
      <c r="AB336" s="438"/>
      <c r="AC336" s="438"/>
      <c r="AD336" s="438"/>
      <c r="AE336" s="438"/>
      <c r="AF336" s="438"/>
      <c r="AG336" s="438"/>
      <c r="AH336" s="438"/>
      <c r="AI336" s="438"/>
      <c r="AJ336" s="438"/>
      <c r="AK336" s="438"/>
      <c r="AL336" s="438"/>
      <c r="AM336" s="438"/>
      <c r="AN336" s="438"/>
      <c r="AO336" s="438"/>
      <c r="AP336" s="438"/>
      <c r="AQ336" s="438"/>
      <c r="AR336" s="438"/>
      <c r="AS336" s="438"/>
      <c r="AT336" s="438"/>
      <c r="AU336" s="438"/>
      <c r="AV336" s="438"/>
      <c r="AW336" s="438"/>
    </row>
    <row r="337" spans="1:49" ht="12.75" outlineLevel="1">
      <c r="A337" s="388" t="s">
        <v>2085</v>
      </c>
      <c r="C337" s="445"/>
      <c r="D337" s="445"/>
      <c r="E337" s="419" t="s">
        <v>2086</v>
      </c>
      <c r="F337" s="446" t="str">
        <f t="shared" si="10"/>
        <v>THOMPSON ENDOW SCH PETRO ENGR</v>
      </c>
      <c r="G337" s="427">
        <v>23526.6</v>
      </c>
      <c r="H337" s="433">
        <v>0</v>
      </c>
      <c r="I337" s="433">
        <v>-614.87</v>
      </c>
      <c r="J337" s="433">
        <v>243.18</v>
      </c>
      <c r="K337" s="433">
        <v>0</v>
      </c>
      <c r="L337" s="433">
        <v>0</v>
      </c>
      <c r="M337" s="433">
        <f t="shared" si="11"/>
        <v>23154.91</v>
      </c>
      <c r="P337" s="440"/>
      <c r="Q337" s="438"/>
      <c r="R337" s="438"/>
      <c r="S337" s="438"/>
      <c r="T337" s="438"/>
      <c r="U337" s="438"/>
      <c r="V337" s="438"/>
      <c r="W337" s="438"/>
      <c r="X337" s="438"/>
      <c r="Y337" s="438"/>
      <c r="Z337" s="438"/>
      <c r="AA337" s="438"/>
      <c r="AB337" s="438"/>
      <c r="AC337" s="438"/>
      <c r="AD337" s="438"/>
      <c r="AE337" s="438"/>
      <c r="AF337" s="438"/>
      <c r="AG337" s="438"/>
      <c r="AH337" s="438"/>
      <c r="AI337" s="438"/>
      <c r="AJ337" s="438"/>
      <c r="AK337" s="438"/>
      <c r="AL337" s="438"/>
      <c r="AM337" s="438"/>
      <c r="AN337" s="438"/>
      <c r="AO337" s="438"/>
      <c r="AP337" s="438"/>
      <c r="AQ337" s="438"/>
      <c r="AR337" s="438"/>
      <c r="AS337" s="438"/>
      <c r="AT337" s="438"/>
      <c r="AU337" s="438"/>
      <c r="AV337" s="438"/>
      <c r="AW337" s="438"/>
    </row>
    <row r="338" spans="1:49" ht="12.75" outlineLevel="1">
      <c r="A338" s="388" t="s">
        <v>2087</v>
      </c>
      <c r="C338" s="445"/>
      <c r="D338" s="445"/>
      <c r="E338" s="419" t="s">
        <v>2088</v>
      </c>
      <c r="F338" s="446" t="str">
        <f t="shared" si="10"/>
        <v>TOOMEY PARK SCH FND UMR FRESH</v>
      </c>
      <c r="G338" s="427">
        <v>0.92</v>
      </c>
      <c r="H338" s="433">
        <v>0</v>
      </c>
      <c r="I338" s="433">
        <v>0</v>
      </c>
      <c r="J338" s="433">
        <v>-0.02</v>
      </c>
      <c r="K338" s="433">
        <v>0</v>
      </c>
      <c r="L338" s="433">
        <v>0</v>
      </c>
      <c r="M338" s="433">
        <f t="shared" si="11"/>
        <v>0.9</v>
      </c>
      <c r="P338" s="440"/>
      <c r="Q338" s="438"/>
      <c r="R338" s="438"/>
      <c r="S338" s="438"/>
      <c r="T338" s="438"/>
      <c r="U338" s="438"/>
      <c r="V338" s="438"/>
      <c r="W338" s="438"/>
      <c r="X338" s="438"/>
      <c r="Y338" s="438"/>
      <c r="Z338" s="438"/>
      <c r="AA338" s="438"/>
      <c r="AB338" s="438"/>
      <c r="AC338" s="438"/>
      <c r="AD338" s="438"/>
      <c r="AE338" s="438"/>
      <c r="AF338" s="438"/>
      <c r="AG338" s="438"/>
      <c r="AH338" s="438"/>
      <c r="AI338" s="438"/>
      <c r="AJ338" s="438"/>
      <c r="AK338" s="438"/>
      <c r="AL338" s="438"/>
      <c r="AM338" s="438"/>
      <c r="AN338" s="438"/>
      <c r="AO338" s="438"/>
      <c r="AP338" s="438"/>
      <c r="AQ338" s="438"/>
      <c r="AR338" s="438"/>
      <c r="AS338" s="438"/>
      <c r="AT338" s="438"/>
      <c r="AU338" s="438"/>
      <c r="AV338" s="438"/>
      <c r="AW338" s="438"/>
    </row>
    <row r="339" spans="1:49" ht="12.75" outlineLevel="1">
      <c r="A339" s="388" t="s">
        <v>2089</v>
      </c>
      <c r="C339" s="445"/>
      <c r="D339" s="445"/>
      <c r="E339" s="419" t="s">
        <v>2090</v>
      </c>
      <c r="F339" s="446" t="str">
        <f t="shared" si="10"/>
        <v>JAMES SCHP FUND</v>
      </c>
      <c r="G339" s="427">
        <v>114669.57</v>
      </c>
      <c r="H339" s="433">
        <v>45000</v>
      </c>
      <c r="I339" s="433">
        <v>-1348.51</v>
      </c>
      <c r="J339" s="433">
        <v>3471.94</v>
      </c>
      <c r="K339" s="433">
        <v>0</v>
      </c>
      <c r="L339" s="433">
        <v>0</v>
      </c>
      <c r="M339" s="433">
        <f t="shared" si="11"/>
        <v>161793</v>
      </c>
      <c r="P339" s="440"/>
      <c r="Q339" s="438"/>
      <c r="R339" s="438"/>
      <c r="S339" s="438"/>
      <c r="T339" s="438"/>
      <c r="U339" s="438"/>
      <c r="V339" s="438"/>
      <c r="W339" s="438"/>
      <c r="X339" s="438"/>
      <c r="Y339" s="438"/>
      <c r="Z339" s="438"/>
      <c r="AA339" s="438"/>
      <c r="AB339" s="438"/>
      <c r="AC339" s="438"/>
      <c r="AD339" s="438"/>
      <c r="AE339" s="438"/>
      <c r="AF339" s="438"/>
      <c r="AG339" s="438"/>
      <c r="AH339" s="438"/>
      <c r="AI339" s="438"/>
      <c r="AJ339" s="438"/>
      <c r="AK339" s="438"/>
      <c r="AL339" s="438"/>
      <c r="AM339" s="438"/>
      <c r="AN339" s="438"/>
      <c r="AO339" s="438"/>
      <c r="AP339" s="438"/>
      <c r="AQ339" s="438"/>
      <c r="AR339" s="438"/>
      <c r="AS339" s="438"/>
      <c r="AT339" s="438"/>
      <c r="AU339" s="438"/>
      <c r="AV339" s="438"/>
      <c r="AW339" s="438"/>
    </row>
    <row r="340" spans="1:49" ht="12.75" outlineLevel="1">
      <c r="A340" s="388" t="s">
        <v>2091</v>
      </c>
      <c r="C340" s="445"/>
      <c r="D340" s="445"/>
      <c r="E340" s="419" t="s">
        <v>2092</v>
      </c>
      <c r="F340" s="446" t="str">
        <f t="shared" si="10"/>
        <v>WRIGHT ENDOWED SCHP</v>
      </c>
      <c r="G340" s="427">
        <v>11945.02</v>
      </c>
      <c r="H340" s="433">
        <v>7500</v>
      </c>
      <c r="I340" s="433">
        <v>358.25</v>
      </c>
      <c r="J340" s="433">
        <v>559.04</v>
      </c>
      <c r="K340" s="433">
        <v>0</v>
      </c>
      <c r="L340" s="433">
        <v>0</v>
      </c>
      <c r="M340" s="433">
        <f t="shared" si="11"/>
        <v>20362.31</v>
      </c>
      <c r="P340" s="440"/>
      <c r="Q340" s="438"/>
      <c r="R340" s="438"/>
      <c r="S340" s="438"/>
      <c r="T340" s="438"/>
      <c r="U340" s="438"/>
      <c r="V340" s="438"/>
      <c r="W340" s="438"/>
      <c r="X340" s="438"/>
      <c r="Y340" s="438"/>
      <c r="Z340" s="438"/>
      <c r="AA340" s="438"/>
      <c r="AB340" s="438"/>
      <c r="AC340" s="438"/>
      <c r="AD340" s="438"/>
      <c r="AE340" s="438"/>
      <c r="AF340" s="438"/>
      <c r="AG340" s="438"/>
      <c r="AH340" s="438"/>
      <c r="AI340" s="438"/>
      <c r="AJ340" s="438"/>
      <c r="AK340" s="438"/>
      <c r="AL340" s="438"/>
      <c r="AM340" s="438"/>
      <c r="AN340" s="438"/>
      <c r="AO340" s="438"/>
      <c r="AP340" s="438"/>
      <c r="AQ340" s="438"/>
      <c r="AR340" s="438"/>
      <c r="AS340" s="438"/>
      <c r="AT340" s="438"/>
      <c r="AU340" s="438"/>
      <c r="AV340" s="438"/>
      <c r="AW340" s="438"/>
    </row>
    <row r="341" spans="1:49" ht="12.75" outlineLevel="1">
      <c r="A341" s="388" t="s">
        <v>2093</v>
      </c>
      <c r="C341" s="445"/>
      <c r="D341" s="445"/>
      <c r="E341" s="419" t="s">
        <v>2094</v>
      </c>
      <c r="F341" s="446" t="str">
        <f t="shared" si="10"/>
        <v>KISSLINGER METALLURGY ENDOW</v>
      </c>
      <c r="G341" s="427">
        <v>51961.53</v>
      </c>
      <c r="H341" s="433">
        <v>30000</v>
      </c>
      <c r="I341" s="433">
        <v>-68.72</v>
      </c>
      <c r="J341" s="433">
        <v>2207.25</v>
      </c>
      <c r="K341" s="433">
        <v>0</v>
      </c>
      <c r="L341" s="433">
        <v>0</v>
      </c>
      <c r="M341" s="433">
        <f t="shared" si="11"/>
        <v>84100.06</v>
      </c>
      <c r="P341" s="440"/>
      <c r="Q341" s="438"/>
      <c r="R341" s="438"/>
      <c r="S341" s="438"/>
      <c r="T341" s="438"/>
      <c r="U341" s="438"/>
      <c r="V341" s="438"/>
      <c r="W341" s="438"/>
      <c r="X341" s="438"/>
      <c r="Y341" s="438"/>
      <c r="Z341" s="438"/>
      <c r="AA341" s="438"/>
      <c r="AB341" s="438"/>
      <c r="AC341" s="438"/>
      <c r="AD341" s="438"/>
      <c r="AE341" s="438"/>
      <c r="AF341" s="438"/>
      <c r="AG341" s="438"/>
      <c r="AH341" s="438"/>
      <c r="AI341" s="438"/>
      <c r="AJ341" s="438"/>
      <c r="AK341" s="438"/>
      <c r="AL341" s="438"/>
      <c r="AM341" s="438"/>
      <c r="AN341" s="438"/>
      <c r="AO341" s="438"/>
      <c r="AP341" s="438"/>
      <c r="AQ341" s="438"/>
      <c r="AR341" s="438"/>
      <c r="AS341" s="438"/>
      <c r="AT341" s="438"/>
      <c r="AU341" s="438"/>
      <c r="AV341" s="438"/>
      <c r="AW341" s="438"/>
    </row>
    <row r="342" spans="1:49" ht="12.75" outlineLevel="1">
      <c r="A342" s="388" t="s">
        <v>2095</v>
      </c>
      <c r="C342" s="445"/>
      <c r="D342" s="445"/>
      <c r="E342" s="419" t="s">
        <v>2096</v>
      </c>
      <c r="F342" s="446" t="str">
        <f t="shared" si="10"/>
        <v>KISSLINGER ATHLETIC ENDOW</v>
      </c>
      <c r="G342" s="427">
        <v>15167.4</v>
      </c>
      <c r="H342" s="433">
        <v>10975</v>
      </c>
      <c r="I342" s="433">
        <v>67.54</v>
      </c>
      <c r="J342" s="433">
        <v>742.13</v>
      </c>
      <c r="K342" s="433">
        <v>0</v>
      </c>
      <c r="L342" s="433">
        <v>0</v>
      </c>
      <c r="M342" s="433">
        <f t="shared" si="11"/>
        <v>26952.070000000003</v>
      </c>
      <c r="P342" s="440"/>
      <c r="Q342" s="438"/>
      <c r="R342" s="438"/>
      <c r="S342" s="438"/>
      <c r="T342" s="438"/>
      <c r="U342" s="438"/>
      <c r="V342" s="438"/>
      <c r="W342" s="438"/>
      <c r="X342" s="438"/>
      <c r="Y342" s="438"/>
      <c r="Z342" s="438"/>
      <c r="AA342" s="438"/>
      <c r="AB342" s="438"/>
      <c r="AC342" s="438"/>
      <c r="AD342" s="438"/>
      <c r="AE342" s="438"/>
      <c r="AF342" s="438"/>
      <c r="AG342" s="438"/>
      <c r="AH342" s="438"/>
      <c r="AI342" s="438"/>
      <c r="AJ342" s="438"/>
      <c r="AK342" s="438"/>
      <c r="AL342" s="438"/>
      <c r="AM342" s="438"/>
      <c r="AN342" s="438"/>
      <c r="AO342" s="438"/>
      <c r="AP342" s="438"/>
      <c r="AQ342" s="438"/>
      <c r="AR342" s="438"/>
      <c r="AS342" s="438"/>
      <c r="AT342" s="438"/>
      <c r="AU342" s="438"/>
      <c r="AV342" s="438"/>
      <c r="AW342" s="438"/>
    </row>
    <row r="343" spans="1:49" ht="12.75" outlineLevel="1">
      <c r="A343" s="388" t="s">
        <v>2097</v>
      </c>
      <c r="C343" s="445"/>
      <c r="D343" s="445"/>
      <c r="E343" s="419" t="s">
        <v>2098</v>
      </c>
      <c r="F343" s="446" t="str">
        <f t="shared" si="10"/>
        <v>BROWN ENDOWED DEVELOPMENT FUND</v>
      </c>
      <c r="G343" s="427">
        <v>9859.3</v>
      </c>
      <c r="H343" s="433">
        <v>0</v>
      </c>
      <c r="I343" s="433">
        <v>209.65</v>
      </c>
      <c r="J343" s="433">
        <v>106.88</v>
      </c>
      <c r="K343" s="433">
        <v>0</v>
      </c>
      <c r="L343" s="433">
        <v>0</v>
      </c>
      <c r="M343" s="433">
        <f t="shared" si="11"/>
        <v>10175.829999999998</v>
      </c>
      <c r="P343" s="440"/>
      <c r="Q343" s="438"/>
      <c r="R343" s="438"/>
      <c r="S343" s="438"/>
      <c r="T343" s="438"/>
      <c r="U343" s="438"/>
      <c r="V343" s="438"/>
      <c r="W343" s="438"/>
      <c r="X343" s="438"/>
      <c r="Y343" s="438"/>
      <c r="Z343" s="438"/>
      <c r="AA343" s="438"/>
      <c r="AB343" s="438"/>
      <c r="AC343" s="438"/>
      <c r="AD343" s="438"/>
      <c r="AE343" s="438"/>
      <c r="AF343" s="438"/>
      <c r="AG343" s="438"/>
      <c r="AH343" s="438"/>
      <c r="AI343" s="438"/>
      <c r="AJ343" s="438"/>
      <c r="AK343" s="438"/>
      <c r="AL343" s="438"/>
      <c r="AM343" s="438"/>
      <c r="AN343" s="438"/>
      <c r="AO343" s="438"/>
      <c r="AP343" s="438"/>
      <c r="AQ343" s="438"/>
      <c r="AR343" s="438"/>
      <c r="AS343" s="438"/>
      <c r="AT343" s="438"/>
      <c r="AU343" s="438"/>
      <c r="AV343" s="438"/>
      <c r="AW343" s="438"/>
    </row>
    <row r="344" spans="1:49" ht="12.75" outlineLevel="1">
      <c r="A344" s="388" t="s">
        <v>2099</v>
      </c>
      <c r="C344" s="445"/>
      <c r="D344" s="445"/>
      <c r="E344" s="419" t="s">
        <v>2100</v>
      </c>
      <c r="F344" s="446" t="str">
        <f t="shared" si="10"/>
        <v>FINLEY ENDOW SCHOLAR ATH</v>
      </c>
      <c r="G344" s="427">
        <v>9803.33</v>
      </c>
      <c r="H344" s="433">
        <v>0</v>
      </c>
      <c r="I344" s="433">
        <v>-152.34</v>
      </c>
      <c r="J344" s="433">
        <v>102.43</v>
      </c>
      <c r="K344" s="433">
        <v>0</v>
      </c>
      <c r="L344" s="433">
        <v>0</v>
      </c>
      <c r="M344" s="433">
        <f t="shared" si="11"/>
        <v>9753.42</v>
      </c>
      <c r="P344" s="440"/>
      <c r="Q344" s="438"/>
      <c r="R344" s="438"/>
      <c r="S344" s="438"/>
      <c r="T344" s="438"/>
      <c r="U344" s="438"/>
      <c r="V344" s="438"/>
      <c r="W344" s="438"/>
      <c r="X344" s="438"/>
      <c r="Y344" s="438"/>
      <c r="Z344" s="438"/>
      <c r="AA344" s="438"/>
      <c r="AB344" s="438"/>
      <c r="AC344" s="438"/>
      <c r="AD344" s="438"/>
      <c r="AE344" s="438"/>
      <c r="AF344" s="438"/>
      <c r="AG344" s="438"/>
      <c r="AH344" s="438"/>
      <c r="AI344" s="438"/>
      <c r="AJ344" s="438"/>
      <c r="AK344" s="438"/>
      <c r="AL344" s="438"/>
      <c r="AM344" s="438"/>
      <c r="AN344" s="438"/>
      <c r="AO344" s="438"/>
      <c r="AP344" s="438"/>
      <c r="AQ344" s="438"/>
      <c r="AR344" s="438"/>
      <c r="AS344" s="438"/>
      <c r="AT344" s="438"/>
      <c r="AU344" s="438"/>
      <c r="AV344" s="438"/>
      <c r="AW344" s="438"/>
    </row>
    <row r="345" spans="1:49" ht="12.75" outlineLevel="1">
      <c r="A345" s="388" t="s">
        <v>2101</v>
      </c>
      <c r="C345" s="445"/>
      <c r="D345" s="445"/>
      <c r="E345" s="419" t="s">
        <v>2102</v>
      </c>
      <c r="F345" s="446" t="str">
        <f t="shared" si="10"/>
        <v>DOSHI QUASI ENDOWMENT FUND</v>
      </c>
      <c r="G345" s="427">
        <v>23857.72</v>
      </c>
      <c r="H345" s="433">
        <v>4000</v>
      </c>
      <c r="I345" s="433">
        <v>-372.55</v>
      </c>
      <c r="J345" s="433">
        <v>462.54</v>
      </c>
      <c r="K345" s="433">
        <v>0</v>
      </c>
      <c r="L345" s="433">
        <v>0</v>
      </c>
      <c r="M345" s="433">
        <f t="shared" si="11"/>
        <v>27947.710000000003</v>
      </c>
      <c r="P345" s="440"/>
      <c r="Q345" s="438"/>
      <c r="R345" s="438"/>
      <c r="S345" s="438"/>
      <c r="T345" s="438"/>
      <c r="U345" s="438"/>
      <c r="V345" s="438"/>
      <c r="W345" s="438"/>
      <c r="X345" s="438"/>
      <c r="Y345" s="438"/>
      <c r="Z345" s="438"/>
      <c r="AA345" s="438"/>
      <c r="AB345" s="438"/>
      <c r="AC345" s="438"/>
      <c r="AD345" s="438"/>
      <c r="AE345" s="438"/>
      <c r="AF345" s="438"/>
      <c r="AG345" s="438"/>
      <c r="AH345" s="438"/>
      <c r="AI345" s="438"/>
      <c r="AJ345" s="438"/>
      <c r="AK345" s="438"/>
      <c r="AL345" s="438"/>
      <c r="AM345" s="438"/>
      <c r="AN345" s="438"/>
      <c r="AO345" s="438"/>
      <c r="AP345" s="438"/>
      <c r="AQ345" s="438"/>
      <c r="AR345" s="438"/>
      <c r="AS345" s="438"/>
      <c r="AT345" s="438"/>
      <c r="AU345" s="438"/>
      <c r="AV345" s="438"/>
      <c r="AW345" s="438"/>
    </row>
    <row r="346" spans="1:49" ht="12.75" outlineLevel="1">
      <c r="A346" s="388" t="s">
        <v>2103</v>
      </c>
      <c r="C346" s="445"/>
      <c r="D346" s="445"/>
      <c r="E346" s="419" t="s">
        <v>2104</v>
      </c>
      <c r="F346" s="446" t="str">
        <f t="shared" si="10"/>
        <v>F H CONRAD CHEM ENGR SCH</v>
      </c>
      <c r="G346" s="427">
        <v>69731.17</v>
      </c>
      <c r="H346" s="433">
        <v>1485</v>
      </c>
      <c r="I346" s="433">
        <v>-1703.67</v>
      </c>
      <c r="J346" s="433">
        <v>795.34</v>
      </c>
      <c r="K346" s="433">
        <v>0</v>
      </c>
      <c r="L346" s="433">
        <v>0</v>
      </c>
      <c r="M346" s="433">
        <f t="shared" si="11"/>
        <v>70307.84</v>
      </c>
      <c r="P346" s="440"/>
      <c r="Q346" s="438"/>
      <c r="R346" s="438"/>
      <c r="S346" s="438"/>
      <c r="T346" s="438"/>
      <c r="U346" s="438"/>
      <c r="V346" s="438"/>
      <c r="W346" s="438"/>
      <c r="X346" s="438"/>
      <c r="Y346" s="438"/>
      <c r="Z346" s="438"/>
      <c r="AA346" s="438"/>
      <c r="AB346" s="438"/>
      <c r="AC346" s="438"/>
      <c r="AD346" s="438"/>
      <c r="AE346" s="438"/>
      <c r="AF346" s="438"/>
      <c r="AG346" s="438"/>
      <c r="AH346" s="438"/>
      <c r="AI346" s="438"/>
      <c r="AJ346" s="438"/>
      <c r="AK346" s="438"/>
      <c r="AL346" s="438"/>
      <c r="AM346" s="438"/>
      <c r="AN346" s="438"/>
      <c r="AO346" s="438"/>
      <c r="AP346" s="438"/>
      <c r="AQ346" s="438"/>
      <c r="AR346" s="438"/>
      <c r="AS346" s="438"/>
      <c r="AT346" s="438"/>
      <c r="AU346" s="438"/>
      <c r="AV346" s="438"/>
      <c r="AW346" s="438"/>
    </row>
    <row r="347" spans="1:49" ht="12.75" outlineLevel="1">
      <c r="A347" s="388" t="s">
        <v>2105</v>
      </c>
      <c r="C347" s="445"/>
      <c r="D347" s="445"/>
      <c r="E347" s="419" t="s">
        <v>2106</v>
      </c>
      <c r="F347" s="446" t="str">
        <f t="shared" si="10"/>
        <v>PHILIP &amp; DIANE WADE ENDOWMENT</v>
      </c>
      <c r="G347" s="427">
        <v>23967.18</v>
      </c>
      <c r="H347" s="433">
        <v>110</v>
      </c>
      <c r="I347" s="433">
        <v>66.51</v>
      </c>
      <c r="J347" s="433">
        <v>256.05</v>
      </c>
      <c r="K347" s="433">
        <v>0</v>
      </c>
      <c r="L347" s="433">
        <v>0</v>
      </c>
      <c r="M347" s="433">
        <f t="shared" si="11"/>
        <v>24399.739999999998</v>
      </c>
      <c r="P347" s="440"/>
      <c r="Q347" s="438"/>
      <c r="R347" s="438"/>
      <c r="S347" s="438"/>
      <c r="T347" s="438"/>
      <c r="U347" s="438"/>
      <c r="V347" s="438"/>
      <c r="W347" s="438"/>
      <c r="X347" s="438"/>
      <c r="Y347" s="438"/>
      <c r="Z347" s="438"/>
      <c r="AA347" s="438"/>
      <c r="AB347" s="438"/>
      <c r="AC347" s="438"/>
      <c r="AD347" s="438"/>
      <c r="AE347" s="438"/>
      <c r="AF347" s="438"/>
      <c r="AG347" s="438"/>
      <c r="AH347" s="438"/>
      <c r="AI347" s="438"/>
      <c r="AJ347" s="438"/>
      <c r="AK347" s="438"/>
      <c r="AL347" s="438"/>
      <c r="AM347" s="438"/>
      <c r="AN347" s="438"/>
      <c r="AO347" s="438"/>
      <c r="AP347" s="438"/>
      <c r="AQ347" s="438"/>
      <c r="AR347" s="438"/>
      <c r="AS347" s="438"/>
      <c r="AT347" s="438"/>
      <c r="AU347" s="438"/>
      <c r="AV347" s="438"/>
      <c r="AW347" s="438"/>
    </row>
    <row r="348" spans="1:49" ht="12.75" outlineLevel="1">
      <c r="A348" s="388" t="s">
        <v>2107</v>
      </c>
      <c r="C348" s="445"/>
      <c r="D348" s="445"/>
      <c r="E348" s="419" t="s">
        <v>2108</v>
      </c>
      <c r="F348" s="446" t="str">
        <f t="shared" si="10"/>
        <v>CONSTANCE BROWN FACULTY EXCELL</v>
      </c>
      <c r="G348" s="427">
        <v>24048.03</v>
      </c>
      <c r="H348" s="433">
        <v>0</v>
      </c>
      <c r="I348" s="433">
        <v>613.04</v>
      </c>
      <c r="J348" s="433">
        <v>271.03</v>
      </c>
      <c r="K348" s="433">
        <v>0</v>
      </c>
      <c r="L348" s="433">
        <v>0</v>
      </c>
      <c r="M348" s="433">
        <f t="shared" si="11"/>
        <v>24932.1</v>
      </c>
      <c r="P348" s="440"/>
      <c r="Q348" s="438"/>
      <c r="R348" s="438"/>
      <c r="S348" s="438"/>
      <c r="T348" s="438"/>
      <c r="U348" s="438"/>
      <c r="V348" s="438"/>
      <c r="W348" s="438"/>
      <c r="X348" s="438"/>
      <c r="Y348" s="438"/>
      <c r="Z348" s="438"/>
      <c r="AA348" s="438"/>
      <c r="AB348" s="438"/>
      <c r="AC348" s="438"/>
      <c r="AD348" s="438"/>
      <c r="AE348" s="438"/>
      <c r="AF348" s="438"/>
      <c r="AG348" s="438"/>
      <c r="AH348" s="438"/>
      <c r="AI348" s="438"/>
      <c r="AJ348" s="438"/>
      <c r="AK348" s="438"/>
      <c r="AL348" s="438"/>
      <c r="AM348" s="438"/>
      <c r="AN348" s="438"/>
      <c r="AO348" s="438"/>
      <c r="AP348" s="438"/>
      <c r="AQ348" s="438"/>
      <c r="AR348" s="438"/>
      <c r="AS348" s="438"/>
      <c r="AT348" s="438"/>
      <c r="AU348" s="438"/>
      <c r="AV348" s="438"/>
      <c r="AW348" s="438"/>
    </row>
    <row r="349" spans="1:49" ht="12.75" outlineLevel="1">
      <c r="A349" s="388" t="s">
        <v>2109</v>
      </c>
      <c r="C349" s="445"/>
      <c r="D349" s="445"/>
      <c r="E349" s="419" t="s">
        <v>2110</v>
      </c>
      <c r="F349" s="446" t="str">
        <f t="shared" si="10"/>
        <v>CHARLES &amp; JEAN NASLUND ENDOWED</v>
      </c>
      <c r="G349" s="427">
        <v>475.58</v>
      </c>
      <c r="H349" s="433">
        <v>0</v>
      </c>
      <c r="I349" s="433">
        <v>12.11</v>
      </c>
      <c r="J349" s="433">
        <v>5.39</v>
      </c>
      <c r="K349" s="433">
        <v>0</v>
      </c>
      <c r="L349" s="433">
        <v>0</v>
      </c>
      <c r="M349" s="433">
        <f t="shared" si="11"/>
        <v>493.08</v>
      </c>
      <c r="P349" s="440"/>
      <c r="Q349" s="438"/>
      <c r="R349" s="438"/>
      <c r="S349" s="438"/>
      <c r="T349" s="438"/>
      <c r="U349" s="438"/>
      <c r="V349" s="438"/>
      <c r="W349" s="438"/>
      <c r="X349" s="438"/>
      <c r="Y349" s="438"/>
      <c r="Z349" s="438"/>
      <c r="AA349" s="438"/>
      <c r="AB349" s="438"/>
      <c r="AC349" s="438"/>
      <c r="AD349" s="438"/>
      <c r="AE349" s="438"/>
      <c r="AF349" s="438"/>
      <c r="AG349" s="438"/>
      <c r="AH349" s="438"/>
      <c r="AI349" s="438"/>
      <c r="AJ349" s="438"/>
      <c r="AK349" s="438"/>
      <c r="AL349" s="438"/>
      <c r="AM349" s="438"/>
      <c r="AN349" s="438"/>
      <c r="AO349" s="438"/>
      <c r="AP349" s="438"/>
      <c r="AQ349" s="438"/>
      <c r="AR349" s="438"/>
      <c r="AS349" s="438"/>
      <c r="AT349" s="438"/>
      <c r="AU349" s="438"/>
      <c r="AV349" s="438"/>
      <c r="AW349" s="438"/>
    </row>
    <row r="350" spans="1:49" ht="12.75" outlineLevel="1">
      <c r="A350" s="388" t="s">
        <v>2111</v>
      </c>
      <c r="C350" s="445"/>
      <c r="D350" s="445"/>
      <c r="E350" s="419" t="s">
        <v>2112</v>
      </c>
      <c r="F350" s="446" t="str">
        <f t="shared" si="10"/>
        <v>ASSOCIATED GENERAL CONTRACTORS</v>
      </c>
      <c r="G350" s="427">
        <v>0</v>
      </c>
      <c r="H350" s="433">
        <v>0</v>
      </c>
      <c r="I350" s="433">
        <v>198.08</v>
      </c>
      <c r="J350" s="433">
        <v>650.06</v>
      </c>
      <c r="K350" s="433">
        <v>-12273.06</v>
      </c>
      <c r="L350" s="433">
        <v>0</v>
      </c>
      <c r="M350" s="433">
        <f t="shared" si="11"/>
        <v>13121.199999999999</v>
      </c>
      <c r="P350" s="440"/>
      <c r="Q350" s="438"/>
      <c r="R350" s="438"/>
      <c r="S350" s="438"/>
      <c r="T350" s="438"/>
      <c r="U350" s="438"/>
      <c r="V350" s="438"/>
      <c r="W350" s="438"/>
      <c r="X350" s="438"/>
      <c r="Y350" s="438"/>
      <c r="Z350" s="438"/>
      <c r="AA350" s="438"/>
      <c r="AB350" s="438"/>
      <c r="AC350" s="438"/>
      <c r="AD350" s="438"/>
      <c r="AE350" s="438"/>
      <c r="AF350" s="438"/>
      <c r="AG350" s="438"/>
      <c r="AH350" s="438"/>
      <c r="AI350" s="438"/>
      <c r="AJ350" s="438"/>
      <c r="AK350" s="438"/>
      <c r="AL350" s="438"/>
      <c r="AM350" s="438"/>
      <c r="AN350" s="438"/>
      <c r="AO350" s="438"/>
      <c r="AP350" s="438"/>
      <c r="AQ350" s="438"/>
      <c r="AR350" s="438"/>
      <c r="AS350" s="438"/>
      <c r="AT350" s="438"/>
      <c r="AU350" s="438"/>
      <c r="AV350" s="438"/>
      <c r="AW350" s="438"/>
    </row>
    <row r="351" spans="1:49" ht="12.75" outlineLevel="1">
      <c r="A351" s="388" t="s">
        <v>2113</v>
      </c>
      <c r="C351" s="445"/>
      <c r="D351" s="445"/>
      <c r="E351" s="419" t="s">
        <v>2114</v>
      </c>
      <c r="F351" s="446" t="str">
        <f t="shared" si="10"/>
        <v>MICHAEL BRATCHER ENDOWED FUND</v>
      </c>
      <c r="G351" s="427">
        <v>2377.85</v>
      </c>
      <c r="H351" s="433">
        <v>2519.76</v>
      </c>
      <c r="I351" s="433">
        <v>116.04</v>
      </c>
      <c r="J351" s="433">
        <v>100.25</v>
      </c>
      <c r="K351" s="433">
        <v>0</v>
      </c>
      <c r="L351" s="433">
        <v>0</v>
      </c>
      <c r="M351" s="433">
        <f t="shared" si="11"/>
        <v>5113.900000000001</v>
      </c>
      <c r="P351" s="440"/>
      <c r="Q351" s="438"/>
      <c r="R351" s="438"/>
      <c r="S351" s="438"/>
      <c r="T351" s="438"/>
      <c r="U351" s="438"/>
      <c r="V351" s="438"/>
      <c r="W351" s="438"/>
      <c r="X351" s="438"/>
      <c r="Y351" s="438"/>
      <c r="Z351" s="438"/>
      <c r="AA351" s="438"/>
      <c r="AB351" s="438"/>
      <c r="AC351" s="438"/>
      <c r="AD351" s="438"/>
      <c r="AE351" s="438"/>
      <c r="AF351" s="438"/>
      <c r="AG351" s="438"/>
      <c r="AH351" s="438"/>
      <c r="AI351" s="438"/>
      <c r="AJ351" s="438"/>
      <c r="AK351" s="438"/>
      <c r="AL351" s="438"/>
      <c r="AM351" s="438"/>
      <c r="AN351" s="438"/>
      <c r="AO351" s="438"/>
      <c r="AP351" s="438"/>
      <c r="AQ351" s="438"/>
      <c r="AR351" s="438"/>
      <c r="AS351" s="438"/>
      <c r="AT351" s="438"/>
      <c r="AU351" s="438"/>
      <c r="AV351" s="438"/>
      <c r="AW351" s="438"/>
    </row>
    <row r="352" spans="1:49" ht="12.75" outlineLevel="1">
      <c r="A352" s="388" t="s">
        <v>2115</v>
      </c>
      <c r="C352" s="445"/>
      <c r="D352" s="445"/>
      <c r="E352" s="419" t="s">
        <v>2116</v>
      </c>
      <c r="F352" s="446" t="str">
        <f t="shared" si="10"/>
        <v>BROWNING SCHOLARSHIP</v>
      </c>
      <c r="G352" s="427">
        <v>0</v>
      </c>
      <c r="H352" s="433">
        <v>79527</v>
      </c>
      <c r="I352" s="433">
        <v>3387.31</v>
      </c>
      <c r="J352" s="433">
        <v>3391.86</v>
      </c>
      <c r="K352" s="433">
        <v>0</v>
      </c>
      <c r="L352" s="433">
        <v>0</v>
      </c>
      <c r="M352" s="433">
        <f t="shared" si="11"/>
        <v>86306.17</v>
      </c>
      <c r="P352" s="440"/>
      <c r="Q352" s="438"/>
      <c r="R352" s="438"/>
      <c r="S352" s="438"/>
      <c r="T352" s="438"/>
      <c r="U352" s="438"/>
      <c r="V352" s="438"/>
      <c r="W352" s="438"/>
      <c r="X352" s="438"/>
      <c r="Y352" s="438"/>
      <c r="Z352" s="438"/>
      <c r="AA352" s="438"/>
      <c r="AB352" s="438"/>
      <c r="AC352" s="438"/>
      <c r="AD352" s="438"/>
      <c r="AE352" s="438"/>
      <c r="AF352" s="438"/>
      <c r="AG352" s="438"/>
      <c r="AH352" s="438"/>
      <c r="AI352" s="438"/>
      <c r="AJ352" s="438"/>
      <c r="AK352" s="438"/>
      <c r="AL352" s="438"/>
      <c r="AM352" s="438"/>
      <c r="AN352" s="438"/>
      <c r="AO352" s="438"/>
      <c r="AP352" s="438"/>
      <c r="AQ352" s="438"/>
      <c r="AR352" s="438"/>
      <c r="AS352" s="438"/>
      <c r="AT352" s="438"/>
      <c r="AU352" s="438"/>
      <c r="AV352" s="438"/>
      <c r="AW352" s="438"/>
    </row>
    <row r="353" spans="1:49" ht="12.75" outlineLevel="1">
      <c r="A353" s="388" t="s">
        <v>2117</v>
      </c>
      <c r="C353" s="445"/>
      <c r="D353" s="445"/>
      <c r="E353" s="419" t="s">
        <v>2118</v>
      </c>
      <c r="F353" s="446" t="str">
        <f t="shared" si="10"/>
        <v>WILLIAM M BYRNE SCHOLARS</v>
      </c>
      <c r="G353" s="427">
        <v>0</v>
      </c>
      <c r="H353" s="433">
        <v>0</v>
      </c>
      <c r="I353" s="433">
        <v>125.63</v>
      </c>
      <c r="J353" s="433">
        <v>249.99</v>
      </c>
      <c r="K353" s="433">
        <v>-5556.15</v>
      </c>
      <c r="L353" s="433">
        <v>0</v>
      </c>
      <c r="M353" s="433">
        <f t="shared" si="11"/>
        <v>5931.7699999999995</v>
      </c>
      <c r="P353" s="440"/>
      <c r="Q353" s="438"/>
      <c r="R353" s="438"/>
      <c r="S353" s="438"/>
      <c r="T353" s="438"/>
      <c r="U353" s="438"/>
      <c r="V353" s="438"/>
      <c r="W353" s="438"/>
      <c r="X353" s="438"/>
      <c r="Y353" s="438"/>
      <c r="Z353" s="438"/>
      <c r="AA353" s="438"/>
      <c r="AB353" s="438"/>
      <c r="AC353" s="438"/>
      <c r="AD353" s="438"/>
      <c r="AE353" s="438"/>
      <c r="AF353" s="438"/>
      <c r="AG353" s="438"/>
      <c r="AH353" s="438"/>
      <c r="AI353" s="438"/>
      <c r="AJ353" s="438"/>
      <c r="AK353" s="438"/>
      <c r="AL353" s="438"/>
      <c r="AM353" s="438"/>
      <c r="AN353" s="438"/>
      <c r="AO353" s="438"/>
      <c r="AP353" s="438"/>
      <c r="AQ353" s="438"/>
      <c r="AR353" s="438"/>
      <c r="AS353" s="438"/>
      <c r="AT353" s="438"/>
      <c r="AU353" s="438"/>
      <c r="AV353" s="438"/>
      <c r="AW353" s="438"/>
    </row>
    <row r="354" spans="1:49" ht="12.75" outlineLevel="1">
      <c r="A354" s="388" t="s">
        <v>2119</v>
      </c>
      <c r="C354" s="445"/>
      <c r="D354" s="445"/>
      <c r="E354" s="419" t="s">
        <v>2120</v>
      </c>
      <c r="F354" s="446" t="str">
        <f t="shared" si="10"/>
        <v>WEIR ENDOWED SCHOLARSHIP FUND</v>
      </c>
      <c r="G354" s="427">
        <v>0</v>
      </c>
      <c r="H354" s="433">
        <v>8608</v>
      </c>
      <c r="I354" s="433">
        <v>543.97</v>
      </c>
      <c r="J354" s="433">
        <v>357.18</v>
      </c>
      <c r="K354" s="433">
        <v>-2507.04</v>
      </c>
      <c r="L354" s="433">
        <v>0</v>
      </c>
      <c r="M354" s="433">
        <f t="shared" si="11"/>
        <v>12016.189999999999</v>
      </c>
      <c r="P354" s="440"/>
      <c r="Q354" s="438"/>
      <c r="R354" s="438"/>
      <c r="S354" s="438"/>
      <c r="T354" s="438"/>
      <c r="U354" s="438"/>
      <c r="V354" s="438"/>
      <c r="W354" s="438"/>
      <c r="X354" s="438"/>
      <c r="Y354" s="438"/>
      <c r="Z354" s="438"/>
      <c r="AA354" s="438"/>
      <c r="AB354" s="438"/>
      <c r="AC354" s="438"/>
      <c r="AD354" s="438"/>
      <c r="AE354" s="438"/>
      <c r="AF354" s="438"/>
      <c r="AG354" s="438"/>
      <c r="AH354" s="438"/>
      <c r="AI354" s="438"/>
      <c r="AJ354" s="438"/>
      <c r="AK354" s="438"/>
      <c r="AL354" s="438"/>
      <c r="AM354" s="438"/>
      <c r="AN354" s="438"/>
      <c r="AO354" s="438"/>
      <c r="AP354" s="438"/>
      <c r="AQ354" s="438"/>
      <c r="AR354" s="438"/>
      <c r="AS354" s="438"/>
      <c r="AT354" s="438"/>
      <c r="AU354" s="438"/>
      <c r="AV354" s="438"/>
      <c r="AW354" s="438"/>
    </row>
    <row r="355" spans="1:49" ht="12.75" outlineLevel="1">
      <c r="A355" s="388" t="s">
        <v>2121</v>
      </c>
      <c r="C355" s="445"/>
      <c r="D355" s="445"/>
      <c r="E355" s="419" t="s">
        <v>2122</v>
      </c>
      <c r="F355" s="446" t="str">
        <f t="shared" si="10"/>
        <v>GLADBACH ENDOWED FUND GEOLOGY</v>
      </c>
      <c r="G355" s="427">
        <v>0</v>
      </c>
      <c r="H355" s="433">
        <v>10000</v>
      </c>
      <c r="I355" s="433">
        <v>542.88</v>
      </c>
      <c r="J355" s="433">
        <v>472.18</v>
      </c>
      <c r="K355" s="433">
        <v>0</v>
      </c>
      <c r="L355" s="433">
        <v>0</v>
      </c>
      <c r="M355" s="433">
        <f t="shared" si="11"/>
        <v>11015.06</v>
      </c>
      <c r="P355" s="440"/>
      <c r="Q355" s="438"/>
      <c r="R355" s="438"/>
      <c r="S355" s="438"/>
      <c r="T355" s="438"/>
      <c r="U355" s="438"/>
      <c r="V355" s="438"/>
      <c r="W355" s="438"/>
      <c r="X355" s="438"/>
      <c r="Y355" s="438"/>
      <c r="Z355" s="438"/>
      <c r="AA355" s="438"/>
      <c r="AB355" s="438"/>
      <c r="AC355" s="438"/>
      <c r="AD355" s="438"/>
      <c r="AE355" s="438"/>
      <c r="AF355" s="438"/>
      <c r="AG355" s="438"/>
      <c r="AH355" s="438"/>
      <c r="AI355" s="438"/>
      <c r="AJ355" s="438"/>
      <c r="AK355" s="438"/>
      <c r="AL355" s="438"/>
      <c r="AM355" s="438"/>
      <c r="AN355" s="438"/>
      <c r="AO355" s="438"/>
      <c r="AP355" s="438"/>
      <c r="AQ355" s="438"/>
      <c r="AR355" s="438"/>
      <c r="AS355" s="438"/>
      <c r="AT355" s="438"/>
      <c r="AU355" s="438"/>
      <c r="AV355" s="438"/>
      <c r="AW355" s="438"/>
    </row>
    <row r="356" spans="1:49" ht="12.75" outlineLevel="1">
      <c r="A356" s="388" t="s">
        <v>2123</v>
      </c>
      <c r="C356" s="445"/>
      <c r="D356" s="445"/>
      <c r="E356" s="419" t="s">
        <v>2124</v>
      </c>
      <c r="F356" s="446" t="str">
        <f t="shared" si="10"/>
        <v>BERNARD R SARCHET DISTINGUISHE</v>
      </c>
      <c r="G356" s="427">
        <v>0</v>
      </c>
      <c r="H356" s="433">
        <v>13300</v>
      </c>
      <c r="I356" s="433">
        <v>3318.98</v>
      </c>
      <c r="J356" s="433">
        <v>6491.42</v>
      </c>
      <c r="K356" s="433">
        <v>-100000</v>
      </c>
      <c r="L356" s="433">
        <v>61146</v>
      </c>
      <c r="M356" s="433">
        <f t="shared" si="11"/>
        <v>184256.4</v>
      </c>
      <c r="P356" s="440"/>
      <c r="Q356" s="438"/>
      <c r="R356" s="438"/>
      <c r="S356" s="438"/>
      <c r="T356" s="438"/>
      <c r="U356" s="438"/>
      <c r="V356" s="438"/>
      <c r="W356" s="438"/>
      <c r="X356" s="438"/>
      <c r="Y356" s="438"/>
      <c r="Z356" s="438"/>
      <c r="AA356" s="438"/>
      <c r="AB356" s="438"/>
      <c r="AC356" s="438"/>
      <c r="AD356" s="438"/>
      <c r="AE356" s="438"/>
      <c r="AF356" s="438"/>
      <c r="AG356" s="438"/>
      <c r="AH356" s="438"/>
      <c r="AI356" s="438"/>
      <c r="AJ356" s="438"/>
      <c r="AK356" s="438"/>
      <c r="AL356" s="438"/>
      <c r="AM356" s="438"/>
      <c r="AN356" s="438"/>
      <c r="AO356" s="438"/>
      <c r="AP356" s="438"/>
      <c r="AQ356" s="438"/>
      <c r="AR356" s="438"/>
      <c r="AS356" s="438"/>
      <c r="AT356" s="438"/>
      <c r="AU356" s="438"/>
      <c r="AV356" s="438"/>
      <c r="AW356" s="438"/>
    </row>
    <row r="357" spans="1:49" ht="12.75" outlineLevel="1">
      <c r="A357" s="388" t="s">
        <v>2125</v>
      </c>
      <c r="C357" s="445"/>
      <c r="D357" s="445"/>
      <c r="E357" s="419" t="s">
        <v>2126</v>
      </c>
      <c r="F357" s="446" t="str">
        <f t="shared" si="10"/>
        <v>LESTER BIRBECK CHAIR</v>
      </c>
      <c r="G357" s="427">
        <v>0</v>
      </c>
      <c r="H357" s="433">
        <v>1079163.55</v>
      </c>
      <c r="I357" s="433">
        <v>45471.35</v>
      </c>
      <c r="J357" s="433">
        <v>41806.58</v>
      </c>
      <c r="K357" s="433">
        <v>0</v>
      </c>
      <c r="L357" s="433">
        <v>21837</v>
      </c>
      <c r="M357" s="433">
        <f t="shared" si="11"/>
        <v>1188278.4800000002</v>
      </c>
      <c r="P357" s="440"/>
      <c r="Q357" s="438"/>
      <c r="R357" s="438"/>
      <c r="S357" s="438"/>
      <c r="T357" s="438"/>
      <c r="U357" s="438"/>
      <c r="V357" s="438"/>
      <c r="W357" s="438"/>
      <c r="X357" s="438"/>
      <c r="Y357" s="438"/>
      <c r="Z357" s="438"/>
      <c r="AA357" s="438"/>
      <c r="AB357" s="438"/>
      <c r="AC357" s="438"/>
      <c r="AD357" s="438"/>
      <c r="AE357" s="438"/>
      <c r="AF357" s="438"/>
      <c r="AG357" s="438"/>
      <c r="AH357" s="438"/>
      <c r="AI357" s="438"/>
      <c r="AJ357" s="438"/>
      <c r="AK357" s="438"/>
      <c r="AL357" s="438"/>
      <c r="AM357" s="438"/>
      <c r="AN357" s="438"/>
      <c r="AO357" s="438"/>
      <c r="AP357" s="438"/>
      <c r="AQ357" s="438"/>
      <c r="AR357" s="438"/>
      <c r="AS357" s="438"/>
      <c r="AT357" s="438"/>
      <c r="AU357" s="438"/>
      <c r="AV357" s="438"/>
      <c r="AW357" s="438"/>
    </row>
    <row r="358" spans="1:49" ht="12.75" outlineLevel="1">
      <c r="A358" s="388" t="s">
        <v>2127</v>
      </c>
      <c r="C358" s="445"/>
      <c r="D358" s="445"/>
      <c r="E358" s="419" t="s">
        <v>2128</v>
      </c>
      <c r="F358" s="446" t="str">
        <f t="shared" si="10"/>
        <v>WIGGINS ENDOWED FUND HISTORY</v>
      </c>
      <c r="G358" s="427">
        <v>0</v>
      </c>
      <c r="H358" s="433">
        <v>0</v>
      </c>
      <c r="I358" s="433">
        <v>154.64</v>
      </c>
      <c r="J358" s="433">
        <v>419.93</v>
      </c>
      <c r="K358" s="433">
        <v>-10038.14</v>
      </c>
      <c r="L358" s="433">
        <v>0</v>
      </c>
      <c r="M358" s="433">
        <f t="shared" si="11"/>
        <v>10612.71</v>
      </c>
      <c r="P358" s="440"/>
      <c r="Q358" s="438"/>
      <c r="R358" s="438"/>
      <c r="S358" s="438"/>
      <c r="T358" s="438"/>
      <c r="U358" s="438"/>
      <c r="V358" s="438"/>
      <c r="W358" s="438"/>
      <c r="X358" s="438"/>
      <c r="Y358" s="438"/>
      <c r="Z358" s="438"/>
      <c r="AA358" s="438"/>
      <c r="AB358" s="438"/>
      <c r="AC358" s="438"/>
      <c r="AD358" s="438"/>
      <c r="AE358" s="438"/>
      <c r="AF358" s="438"/>
      <c r="AG358" s="438"/>
      <c r="AH358" s="438"/>
      <c r="AI358" s="438"/>
      <c r="AJ358" s="438"/>
      <c r="AK358" s="438"/>
      <c r="AL358" s="438"/>
      <c r="AM358" s="438"/>
      <c r="AN358" s="438"/>
      <c r="AO358" s="438"/>
      <c r="AP358" s="438"/>
      <c r="AQ358" s="438"/>
      <c r="AR358" s="438"/>
      <c r="AS358" s="438"/>
      <c r="AT358" s="438"/>
      <c r="AU358" s="438"/>
      <c r="AV358" s="438"/>
      <c r="AW358" s="438"/>
    </row>
    <row r="359" spans="1:49" ht="12.75" outlineLevel="1">
      <c r="A359" s="388" t="s">
        <v>2129</v>
      </c>
      <c r="C359" s="445"/>
      <c r="D359" s="445"/>
      <c r="E359" s="419" t="s">
        <v>2130</v>
      </c>
      <c r="F359" s="446" t="str">
        <f t="shared" si="10"/>
        <v>ENGLISH ALUMNI ENDOWED SCH</v>
      </c>
      <c r="G359" s="427">
        <v>0</v>
      </c>
      <c r="H359" s="433">
        <v>0</v>
      </c>
      <c r="I359" s="433">
        <v>260.18</v>
      </c>
      <c r="J359" s="433">
        <v>571</v>
      </c>
      <c r="K359" s="433">
        <v>-10000</v>
      </c>
      <c r="L359" s="433">
        <v>4000</v>
      </c>
      <c r="M359" s="433">
        <f t="shared" si="11"/>
        <v>14831.18</v>
      </c>
      <c r="P359" s="440"/>
      <c r="Q359" s="438"/>
      <c r="R359" s="438"/>
      <c r="S359" s="438"/>
      <c r="T359" s="438"/>
      <c r="U359" s="438"/>
      <c r="V359" s="438"/>
      <c r="W359" s="438"/>
      <c r="X359" s="438"/>
      <c r="Y359" s="438"/>
      <c r="Z359" s="438"/>
      <c r="AA359" s="438"/>
      <c r="AB359" s="438"/>
      <c r="AC359" s="438"/>
      <c r="AD359" s="438"/>
      <c r="AE359" s="438"/>
      <c r="AF359" s="438"/>
      <c r="AG359" s="438"/>
      <c r="AH359" s="438"/>
      <c r="AI359" s="438"/>
      <c r="AJ359" s="438"/>
      <c r="AK359" s="438"/>
      <c r="AL359" s="438"/>
      <c r="AM359" s="438"/>
      <c r="AN359" s="438"/>
      <c r="AO359" s="438"/>
      <c r="AP359" s="438"/>
      <c r="AQ359" s="438"/>
      <c r="AR359" s="438"/>
      <c r="AS359" s="438"/>
      <c r="AT359" s="438"/>
      <c r="AU359" s="438"/>
      <c r="AV359" s="438"/>
      <c r="AW359" s="438"/>
    </row>
    <row r="360" spans="1:49" ht="12.75" outlineLevel="1">
      <c r="A360" s="388" t="s">
        <v>2131</v>
      </c>
      <c r="C360" s="445"/>
      <c r="D360" s="445"/>
      <c r="E360" s="419" t="s">
        <v>2132</v>
      </c>
      <c r="F360" s="446" t="str">
        <f t="shared" si="10"/>
        <v>THOMAS &amp; CAROL VOSS ENDOWED</v>
      </c>
      <c r="G360" s="427">
        <v>0</v>
      </c>
      <c r="H360" s="433">
        <v>1400</v>
      </c>
      <c r="I360" s="433">
        <v>14.07</v>
      </c>
      <c r="J360" s="433">
        <v>72.12</v>
      </c>
      <c r="K360" s="433">
        <v>0</v>
      </c>
      <c r="L360" s="433">
        <v>0</v>
      </c>
      <c r="M360" s="433">
        <f t="shared" si="11"/>
        <v>1486.19</v>
      </c>
      <c r="P360" s="440"/>
      <c r="Q360" s="438"/>
      <c r="R360" s="438"/>
      <c r="S360" s="438"/>
      <c r="T360" s="438"/>
      <c r="U360" s="438"/>
      <c r="V360" s="438"/>
      <c r="W360" s="438"/>
      <c r="X360" s="438"/>
      <c r="Y360" s="438"/>
      <c r="Z360" s="438"/>
      <c r="AA360" s="438"/>
      <c r="AB360" s="438"/>
      <c r="AC360" s="438"/>
      <c r="AD360" s="438"/>
      <c r="AE360" s="438"/>
      <c r="AF360" s="438"/>
      <c r="AG360" s="438"/>
      <c r="AH360" s="438"/>
      <c r="AI360" s="438"/>
      <c r="AJ360" s="438"/>
      <c r="AK360" s="438"/>
      <c r="AL360" s="438"/>
      <c r="AM360" s="438"/>
      <c r="AN360" s="438"/>
      <c r="AO360" s="438"/>
      <c r="AP360" s="438"/>
      <c r="AQ360" s="438"/>
      <c r="AR360" s="438"/>
      <c r="AS360" s="438"/>
      <c r="AT360" s="438"/>
      <c r="AU360" s="438"/>
      <c r="AV360" s="438"/>
      <c r="AW360" s="438"/>
    </row>
    <row r="361" spans="1:49" ht="12.75" outlineLevel="1">
      <c r="A361" s="388" t="s">
        <v>2133</v>
      </c>
      <c r="C361" s="445"/>
      <c r="D361" s="445"/>
      <c r="E361" s="419" t="s">
        <v>2134</v>
      </c>
      <c r="F361" s="446" t="str">
        <f t="shared" si="10"/>
        <v>JENNINGS ENDOWED SCHOLARSHIP</v>
      </c>
      <c r="G361" s="427">
        <v>0</v>
      </c>
      <c r="H361" s="433">
        <v>428312.38</v>
      </c>
      <c r="I361" s="433">
        <v>15155.58</v>
      </c>
      <c r="J361" s="433">
        <v>15460.59</v>
      </c>
      <c r="K361" s="433">
        <v>0</v>
      </c>
      <c r="L361" s="433">
        <v>0</v>
      </c>
      <c r="M361" s="433">
        <f t="shared" si="11"/>
        <v>458928.55000000005</v>
      </c>
      <c r="P361" s="440"/>
      <c r="Q361" s="438"/>
      <c r="R361" s="438"/>
      <c r="S361" s="438"/>
      <c r="T361" s="438"/>
      <c r="U361" s="438"/>
      <c r="V361" s="438"/>
      <c r="W361" s="438"/>
      <c r="X361" s="438"/>
      <c r="Y361" s="438"/>
      <c r="Z361" s="438"/>
      <c r="AA361" s="438"/>
      <c r="AB361" s="438"/>
      <c r="AC361" s="438"/>
      <c r="AD361" s="438"/>
      <c r="AE361" s="438"/>
      <c r="AF361" s="438"/>
      <c r="AG361" s="438"/>
      <c r="AH361" s="438"/>
      <c r="AI361" s="438"/>
      <c r="AJ361" s="438"/>
      <c r="AK361" s="438"/>
      <c r="AL361" s="438"/>
      <c r="AM361" s="438"/>
      <c r="AN361" s="438"/>
      <c r="AO361" s="438"/>
      <c r="AP361" s="438"/>
      <c r="AQ361" s="438"/>
      <c r="AR361" s="438"/>
      <c r="AS361" s="438"/>
      <c r="AT361" s="438"/>
      <c r="AU361" s="438"/>
      <c r="AV361" s="438"/>
      <c r="AW361" s="438"/>
    </row>
    <row r="362" spans="1:49" ht="12.75" outlineLevel="1">
      <c r="A362" s="388" t="s">
        <v>2135</v>
      </c>
      <c r="C362" s="445"/>
      <c r="D362" s="445"/>
      <c r="E362" s="419" t="s">
        <v>2136</v>
      </c>
      <c r="F362" s="446" t="str">
        <f t="shared" si="10"/>
        <v>FRANCES W KERR MEMORIAL FUND</v>
      </c>
      <c r="G362" s="427">
        <v>0</v>
      </c>
      <c r="H362" s="433">
        <v>29957.7</v>
      </c>
      <c r="I362" s="433">
        <v>2015.01</v>
      </c>
      <c r="J362" s="433">
        <v>1615.24</v>
      </c>
      <c r="K362" s="433">
        <v>18.29</v>
      </c>
      <c r="L362" s="433">
        <v>0</v>
      </c>
      <c r="M362" s="433">
        <f t="shared" si="11"/>
        <v>33569.659999999996</v>
      </c>
      <c r="P362" s="440"/>
      <c r="Q362" s="438"/>
      <c r="R362" s="438"/>
      <c r="S362" s="438"/>
      <c r="T362" s="438"/>
      <c r="U362" s="438"/>
      <c r="V362" s="438"/>
      <c r="W362" s="438"/>
      <c r="X362" s="438"/>
      <c r="Y362" s="438"/>
      <c r="Z362" s="438"/>
      <c r="AA362" s="438"/>
      <c r="AB362" s="438"/>
      <c r="AC362" s="438"/>
      <c r="AD362" s="438"/>
      <c r="AE362" s="438"/>
      <c r="AF362" s="438"/>
      <c r="AG362" s="438"/>
      <c r="AH362" s="438"/>
      <c r="AI362" s="438"/>
      <c r="AJ362" s="438"/>
      <c r="AK362" s="438"/>
      <c r="AL362" s="438"/>
      <c r="AM362" s="438"/>
      <c r="AN362" s="438"/>
      <c r="AO362" s="438"/>
      <c r="AP362" s="438"/>
      <c r="AQ362" s="438"/>
      <c r="AR362" s="438"/>
      <c r="AS362" s="438"/>
      <c r="AT362" s="438"/>
      <c r="AU362" s="438"/>
      <c r="AV362" s="438"/>
      <c r="AW362" s="438"/>
    </row>
    <row r="363" spans="1:49" ht="12.75" outlineLevel="1">
      <c r="A363" s="388" t="s">
        <v>2137</v>
      </c>
      <c r="C363" s="445"/>
      <c r="D363" s="445"/>
      <c r="E363" s="419" t="s">
        <v>2138</v>
      </c>
      <c r="F363" s="446" t="str">
        <f t="shared" si="10"/>
        <v>LEE ENDOWED SCHOLARSHIP</v>
      </c>
      <c r="G363" s="427">
        <v>0</v>
      </c>
      <c r="H363" s="433">
        <v>11000</v>
      </c>
      <c r="I363" s="433">
        <v>166.32</v>
      </c>
      <c r="J363" s="433">
        <v>465.27</v>
      </c>
      <c r="K363" s="433">
        <v>0</v>
      </c>
      <c r="L363" s="433">
        <v>0</v>
      </c>
      <c r="M363" s="433">
        <f t="shared" si="11"/>
        <v>11631.59</v>
      </c>
      <c r="P363" s="440"/>
      <c r="Q363" s="438"/>
      <c r="R363" s="438"/>
      <c r="S363" s="438"/>
      <c r="T363" s="438"/>
      <c r="U363" s="438"/>
      <c r="V363" s="438"/>
      <c r="W363" s="438"/>
      <c r="X363" s="438"/>
      <c r="Y363" s="438"/>
      <c r="Z363" s="438"/>
      <c r="AA363" s="438"/>
      <c r="AB363" s="438"/>
      <c r="AC363" s="438"/>
      <c r="AD363" s="438"/>
      <c r="AE363" s="438"/>
      <c r="AF363" s="438"/>
      <c r="AG363" s="438"/>
      <c r="AH363" s="438"/>
      <c r="AI363" s="438"/>
      <c r="AJ363" s="438"/>
      <c r="AK363" s="438"/>
      <c r="AL363" s="438"/>
      <c r="AM363" s="438"/>
      <c r="AN363" s="438"/>
      <c r="AO363" s="438"/>
      <c r="AP363" s="438"/>
      <c r="AQ363" s="438"/>
      <c r="AR363" s="438"/>
      <c r="AS363" s="438"/>
      <c r="AT363" s="438"/>
      <c r="AU363" s="438"/>
      <c r="AV363" s="438"/>
      <c r="AW363" s="438"/>
    </row>
    <row r="364" spans="1:49" ht="12.75" outlineLevel="1">
      <c r="A364" s="388" t="s">
        <v>2139</v>
      </c>
      <c r="C364" s="445"/>
      <c r="D364" s="445"/>
      <c r="E364" s="419" t="s">
        <v>2140</v>
      </c>
      <c r="F364" s="446" t="str">
        <f t="shared" si="10"/>
        <v>GILBERT R SHOCKLEY ENDOWED SCH</v>
      </c>
      <c r="G364" s="427">
        <v>0</v>
      </c>
      <c r="H364" s="433">
        <v>10000</v>
      </c>
      <c r="I364" s="433">
        <v>221.49</v>
      </c>
      <c r="J364" s="433">
        <v>527.73</v>
      </c>
      <c r="K364" s="433">
        <v>0</v>
      </c>
      <c r="L364" s="433">
        <v>0</v>
      </c>
      <c r="M364" s="433">
        <f t="shared" si="11"/>
        <v>10749.22</v>
      </c>
      <c r="P364" s="440"/>
      <c r="Q364" s="438"/>
      <c r="R364" s="438"/>
      <c r="S364" s="438"/>
      <c r="T364" s="438"/>
      <c r="U364" s="438"/>
      <c r="V364" s="438"/>
      <c r="W364" s="438"/>
      <c r="X364" s="438"/>
      <c r="Y364" s="438"/>
      <c r="Z364" s="438"/>
      <c r="AA364" s="438"/>
      <c r="AB364" s="438"/>
      <c r="AC364" s="438"/>
      <c r="AD364" s="438"/>
      <c r="AE364" s="438"/>
      <c r="AF364" s="438"/>
      <c r="AG364" s="438"/>
      <c r="AH364" s="438"/>
      <c r="AI364" s="438"/>
      <c r="AJ364" s="438"/>
      <c r="AK364" s="438"/>
      <c r="AL364" s="438"/>
      <c r="AM364" s="438"/>
      <c r="AN364" s="438"/>
      <c r="AO364" s="438"/>
      <c r="AP364" s="438"/>
      <c r="AQ364" s="438"/>
      <c r="AR364" s="438"/>
      <c r="AS364" s="438"/>
      <c r="AT364" s="438"/>
      <c r="AU364" s="438"/>
      <c r="AV364" s="438"/>
      <c r="AW364" s="438"/>
    </row>
    <row r="365" spans="1:49" ht="12.75" outlineLevel="1">
      <c r="A365" s="388" t="s">
        <v>2141</v>
      </c>
      <c r="C365" s="445"/>
      <c r="D365" s="445"/>
      <c r="E365" s="419" t="s">
        <v>2142</v>
      </c>
      <c r="F365" s="446" t="str">
        <f t="shared" si="10"/>
        <v>FARMER ENDOWMENT PETROLEUM</v>
      </c>
      <c r="G365" s="427">
        <v>0</v>
      </c>
      <c r="H365" s="433">
        <v>10000</v>
      </c>
      <c r="I365" s="433">
        <v>110.47</v>
      </c>
      <c r="J365" s="433">
        <v>502.76</v>
      </c>
      <c r="K365" s="433">
        <v>0</v>
      </c>
      <c r="L365" s="433">
        <v>0</v>
      </c>
      <c r="M365" s="433">
        <f t="shared" si="11"/>
        <v>10613.23</v>
      </c>
      <c r="P365" s="440"/>
      <c r="Q365" s="438"/>
      <c r="R365" s="438"/>
      <c r="S365" s="438"/>
      <c r="T365" s="438"/>
      <c r="U365" s="438"/>
      <c r="V365" s="438"/>
      <c r="W365" s="438"/>
      <c r="X365" s="438"/>
      <c r="Y365" s="438"/>
      <c r="Z365" s="438"/>
      <c r="AA365" s="438"/>
      <c r="AB365" s="438"/>
      <c r="AC365" s="438"/>
      <c r="AD365" s="438"/>
      <c r="AE365" s="438"/>
      <c r="AF365" s="438"/>
      <c r="AG365" s="438"/>
      <c r="AH365" s="438"/>
      <c r="AI365" s="438"/>
      <c r="AJ365" s="438"/>
      <c r="AK365" s="438"/>
      <c r="AL365" s="438"/>
      <c r="AM365" s="438"/>
      <c r="AN365" s="438"/>
      <c r="AO365" s="438"/>
      <c r="AP365" s="438"/>
      <c r="AQ365" s="438"/>
      <c r="AR365" s="438"/>
      <c r="AS365" s="438"/>
      <c r="AT365" s="438"/>
      <c r="AU365" s="438"/>
      <c r="AV365" s="438"/>
      <c r="AW365" s="438"/>
    </row>
    <row r="366" spans="1:49" ht="12.75" outlineLevel="1">
      <c r="A366" s="388" t="s">
        <v>2143</v>
      </c>
      <c r="C366" s="445"/>
      <c r="D366" s="445"/>
      <c r="E366" s="419" t="s">
        <v>2144</v>
      </c>
      <c r="F366" s="446" t="str">
        <f t="shared" si="10"/>
        <v>ANHEUSER-BUSCH ENDOWED SCHP</v>
      </c>
      <c r="G366" s="427">
        <v>0</v>
      </c>
      <c r="H366" s="433">
        <v>50552.89</v>
      </c>
      <c r="I366" s="433">
        <v>492.95</v>
      </c>
      <c r="J366" s="433">
        <v>2638.12</v>
      </c>
      <c r="K366" s="433">
        <v>0</v>
      </c>
      <c r="L366" s="433">
        <v>0</v>
      </c>
      <c r="M366" s="433">
        <f t="shared" si="11"/>
        <v>53683.96</v>
      </c>
      <c r="P366" s="440"/>
      <c r="Q366" s="438"/>
      <c r="R366" s="438"/>
      <c r="S366" s="438"/>
      <c r="T366" s="438"/>
      <c r="U366" s="438"/>
      <c r="V366" s="438"/>
      <c r="W366" s="438"/>
      <c r="X366" s="438"/>
      <c r="Y366" s="438"/>
      <c r="Z366" s="438"/>
      <c r="AA366" s="438"/>
      <c r="AB366" s="438"/>
      <c r="AC366" s="438"/>
      <c r="AD366" s="438"/>
      <c r="AE366" s="438"/>
      <c r="AF366" s="438"/>
      <c r="AG366" s="438"/>
      <c r="AH366" s="438"/>
      <c r="AI366" s="438"/>
      <c r="AJ366" s="438"/>
      <c r="AK366" s="438"/>
      <c r="AL366" s="438"/>
      <c r="AM366" s="438"/>
      <c r="AN366" s="438"/>
      <c r="AO366" s="438"/>
      <c r="AP366" s="438"/>
      <c r="AQ366" s="438"/>
      <c r="AR366" s="438"/>
      <c r="AS366" s="438"/>
      <c r="AT366" s="438"/>
      <c r="AU366" s="438"/>
      <c r="AV366" s="438"/>
      <c r="AW366" s="438"/>
    </row>
    <row r="367" spans="1:49" ht="12.75" outlineLevel="1">
      <c r="A367" s="388" t="s">
        <v>2145</v>
      </c>
      <c r="C367" s="445"/>
      <c r="D367" s="445"/>
      <c r="E367" s="419" t="s">
        <v>2146</v>
      </c>
      <c r="F367" s="446" t="str">
        <f t="shared" si="10"/>
        <v>WOODARD SCHOLARS ENDOWMENT</v>
      </c>
      <c r="G367" s="427">
        <v>0</v>
      </c>
      <c r="H367" s="433">
        <v>90000</v>
      </c>
      <c r="I367" s="433">
        <v>938.3</v>
      </c>
      <c r="J367" s="433">
        <v>4807.88</v>
      </c>
      <c r="K367" s="433">
        <v>0</v>
      </c>
      <c r="L367" s="433">
        <v>0</v>
      </c>
      <c r="M367" s="433">
        <f t="shared" si="11"/>
        <v>95746.18000000001</v>
      </c>
      <c r="P367" s="440"/>
      <c r="Q367" s="438"/>
      <c r="R367" s="438"/>
      <c r="S367" s="438"/>
      <c r="T367" s="438"/>
      <c r="U367" s="438"/>
      <c r="V367" s="438"/>
      <c r="W367" s="438"/>
      <c r="X367" s="438"/>
      <c r="Y367" s="438"/>
      <c r="Z367" s="438"/>
      <c r="AA367" s="438"/>
      <c r="AB367" s="438"/>
      <c r="AC367" s="438"/>
      <c r="AD367" s="438"/>
      <c r="AE367" s="438"/>
      <c r="AF367" s="438"/>
      <c r="AG367" s="438"/>
      <c r="AH367" s="438"/>
      <c r="AI367" s="438"/>
      <c r="AJ367" s="438"/>
      <c r="AK367" s="438"/>
      <c r="AL367" s="438"/>
      <c r="AM367" s="438"/>
      <c r="AN367" s="438"/>
      <c r="AO367" s="438"/>
      <c r="AP367" s="438"/>
      <c r="AQ367" s="438"/>
      <c r="AR367" s="438"/>
      <c r="AS367" s="438"/>
      <c r="AT367" s="438"/>
      <c r="AU367" s="438"/>
      <c r="AV367" s="438"/>
      <c r="AW367" s="438"/>
    </row>
    <row r="368" spans="1:49" ht="12.75" outlineLevel="1">
      <c r="A368" s="388" t="s">
        <v>2147</v>
      </c>
      <c r="C368" s="445"/>
      <c r="D368" s="445"/>
      <c r="E368" s="419" t="s">
        <v>2148</v>
      </c>
      <c r="F368" s="446" t="str">
        <f t="shared" si="10"/>
        <v>UMR GRAD PWR ENGR PG</v>
      </c>
      <c r="G368" s="427">
        <v>80476.42</v>
      </c>
      <c r="H368" s="433">
        <v>0</v>
      </c>
      <c r="I368" s="433">
        <v>352.02</v>
      </c>
      <c r="J368" s="433">
        <v>4520.12</v>
      </c>
      <c r="K368" s="433">
        <v>0</v>
      </c>
      <c r="L368" s="433">
        <v>0</v>
      </c>
      <c r="M368" s="433">
        <f t="shared" si="11"/>
        <v>85348.56</v>
      </c>
      <c r="P368" s="440"/>
      <c r="Q368" s="438"/>
      <c r="R368" s="438"/>
      <c r="S368" s="438"/>
      <c r="T368" s="438"/>
      <c r="U368" s="438"/>
      <c r="V368" s="438"/>
      <c r="W368" s="438"/>
      <c r="X368" s="438"/>
      <c r="Y368" s="438"/>
      <c r="Z368" s="438"/>
      <c r="AA368" s="438"/>
      <c r="AB368" s="438"/>
      <c r="AC368" s="438"/>
      <c r="AD368" s="438"/>
      <c r="AE368" s="438"/>
      <c r="AF368" s="438"/>
      <c r="AG368" s="438"/>
      <c r="AH368" s="438"/>
      <c r="AI368" s="438"/>
      <c r="AJ368" s="438"/>
      <c r="AK368" s="438"/>
      <c r="AL368" s="438"/>
      <c r="AM368" s="438"/>
      <c r="AN368" s="438"/>
      <c r="AO368" s="438"/>
      <c r="AP368" s="438"/>
      <c r="AQ368" s="438"/>
      <c r="AR368" s="438"/>
      <c r="AS368" s="438"/>
      <c r="AT368" s="438"/>
      <c r="AU368" s="438"/>
      <c r="AV368" s="438"/>
      <c r="AW368" s="438"/>
    </row>
    <row r="369" spans="1:49" ht="12.75" outlineLevel="1">
      <c r="A369" s="388" t="s">
        <v>2149</v>
      </c>
      <c r="C369" s="445"/>
      <c r="D369" s="445"/>
      <c r="E369" s="419" t="s">
        <v>2150</v>
      </c>
      <c r="F369" s="446" t="str">
        <f t="shared" si="10"/>
        <v>RICKETTS SCHOLARS</v>
      </c>
      <c r="G369" s="427">
        <v>0</v>
      </c>
      <c r="H369" s="433">
        <v>0</v>
      </c>
      <c r="I369" s="433">
        <v>263.38</v>
      </c>
      <c r="J369" s="433">
        <v>516.72</v>
      </c>
      <c r="K369" s="433">
        <v>-14260.52</v>
      </c>
      <c r="L369" s="433">
        <v>0</v>
      </c>
      <c r="M369" s="433">
        <f t="shared" si="11"/>
        <v>15040.62</v>
      </c>
      <c r="P369" s="440"/>
      <c r="Q369" s="438"/>
      <c r="R369" s="438"/>
      <c r="S369" s="438"/>
      <c r="T369" s="438"/>
      <c r="U369" s="438"/>
      <c r="V369" s="438"/>
      <c r="W369" s="438"/>
      <c r="X369" s="438"/>
      <c r="Y369" s="438"/>
      <c r="Z369" s="438"/>
      <c r="AA369" s="438"/>
      <c r="AB369" s="438"/>
      <c r="AC369" s="438"/>
      <c r="AD369" s="438"/>
      <c r="AE369" s="438"/>
      <c r="AF369" s="438"/>
      <c r="AG369" s="438"/>
      <c r="AH369" s="438"/>
      <c r="AI369" s="438"/>
      <c r="AJ369" s="438"/>
      <c r="AK369" s="438"/>
      <c r="AL369" s="438"/>
      <c r="AM369" s="438"/>
      <c r="AN369" s="438"/>
      <c r="AO369" s="438"/>
      <c r="AP369" s="438"/>
      <c r="AQ369" s="438"/>
      <c r="AR369" s="438"/>
      <c r="AS369" s="438"/>
      <c r="AT369" s="438"/>
      <c r="AU369" s="438"/>
      <c r="AV369" s="438"/>
      <c r="AW369" s="438"/>
    </row>
    <row r="370" spans="1:49" ht="12.75" customHeight="1">
      <c r="A370" s="388" t="s">
        <v>2151</v>
      </c>
      <c r="E370" s="429" t="s">
        <v>2152</v>
      </c>
      <c r="F370" s="481" t="str">
        <f>UPPER(E370)</f>
        <v>TOTAL INCOME RESTRICTED</v>
      </c>
      <c r="G370" s="318">
        <v>44573852.47000001</v>
      </c>
      <c r="H370" s="317">
        <v>3005300.94</v>
      </c>
      <c r="I370" s="317">
        <v>-889440.04</v>
      </c>
      <c r="J370" s="317">
        <v>630629.76</v>
      </c>
      <c r="K370" s="317">
        <v>-166748.51</v>
      </c>
      <c r="L370" s="317">
        <v>-463379.47</v>
      </c>
      <c r="M370" s="317">
        <f>G370+H370+I370+J370-K370+L370</f>
        <v>47023712.17000001</v>
      </c>
      <c r="P370" s="440"/>
      <c r="Q370" s="438"/>
      <c r="R370" s="438"/>
      <c r="S370" s="438"/>
      <c r="T370" s="438"/>
      <c r="U370" s="438"/>
      <c r="V370" s="438"/>
      <c r="W370" s="438"/>
      <c r="X370" s="438"/>
      <c r="Y370" s="438"/>
      <c r="Z370" s="438"/>
      <c r="AA370" s="438"/>
      <c r="AB370" s="438"/>
      <c r="AC370" s="438"/>
      <c r="AD370" s="438"/>
      <c r="AE370" s="438"/>
      <c r="AF370" s="438"/>
      <c r="AG370" s="438"/>
      <c r="AH370" s="438"/>
      <c r="AI370" s="438"/>
      <c r="AJ370" s="438"/>
      <c r="AK370" s="438"/>
      <c r="AL370" s="438"/>
      <c r="AM370" s="438"/>
      <c r="AN370" s="438"/>
      <c r="AO370" s="438"/>
      <c r="AP370" s="438"/>
      <c r="AQ370" s="438"/>
      <c r="AR370" s="438"/>
      <c r="AS370" s="438"/>
      <c r="AT370" s="438"/>
      <c r="AU370" s="438"/>
      <c r="AV370" s="438"/>
      <c r="AW370" s="438"/>
    </row>
    <row r="371" spans="7:49" ht="12.75" customHeight="1">
      <c r="G371" s="318"/>
      <c r="H371" s="317"/>
      <c r="I371" s="317"/>
      <c r="J371" s="317"/>
      <c r="K371" s="317"/>
      <c r="L371" s="317"/>
      <c r="M371" s="317"/>
      <c r="P371" s="440"/>
      <c r="Q371" s="438"/>
      <c r="R371" s="438"/>
      <c r="S371" s="438"/>
      <c r="T371" s="438"/>
      <c r="U371" s="438"/>
      <c r="V371" s="438"/>
      <c r="W371" s="438"/>
      <c r="X371" s="438"/>
      <c r="Y371" s="438"/>
      <c r="Z371" s="438"/>
      <c r="AA371" s="438"/>
      <c r="AB371" s="438"/>
      <c r="AC371" s="438"/>
      <c r="AD371" s="438"/>
      <c r="AE371" s="438"/>
      <c r="AF371" s="438"/>
      <c r="AG371" s="438"/>
      <c r="AH371" s="438"/>
      <c r="AI371" s="438"/>
      <c r="AJ371" s="438"/>
      <c r="AK371" s="438"/>
      <c r="AL371" s="438"/>
      <c r="AM371" s="438"/>
      <c r="AN371" s="438"/>
      <c r="AO371" s="438"/>
      <c r="AP371" s="438"/>
      <c r="AQ371" s="438"/>
      <c r="AR371" s="438"/>
      <c r="AS371" s="438"/>
      <c r="AT371" s="438"/>
      <c r="AU371" s="438"/>
      <c r="AV371" s="438"/>
      <c r="AW371" s="438"/>
    </row>
    <row r="372" spans="4:49" ht="12.75" customHeight="1">
      <c r="D372" s="468" t="s">
        <v>2153</v>
      </c>
      <c r="E372" s="482"/>
      <c r="F372" s="483"/>
      <c r="G372" s="318">
        <f aca="true" t="shared" si="12" ref="G372:M372">G370</f>
        <v>44573852.47000001</v>
      </c>
      <c r="H372" s="317">
        <f t="shared" si="12"/>
        <v>3005300.94</v>
      </c>
      <c r="I372" s="317">
        <f t="shared" si="12"/>
        <v>-889440.04</v>
      </c>
      <c r="J372" s="317">
        <f t="shared" si="12"/>
        <v>630629.76</v>
      </c>
      <c r="K372" s="317">
        <f t="shared" si="12"/>
        <v>-166748.51</v>
      </c>
      <c r="L372" s="317">
        <f t="shared" si="12"/>
        <v>-463379.47</v>
      </c>
      <c r="M372" s="317">
        <f t="shared" si="12"/>
        <v>47023712.17000001</v>
      </c>
      <c r="P372" s="440"/>
      <c r="Q372" s="438"/>
      <c r="R372" s="438"/>
      <c r="S372" s="438"/>
      <c r="T372" s="438"/>
      <c r="U372" s="438"/>
      <c r="V372" s="438"/>
      <c r="W372" s="438"/>
      <c r="X372" s="438"/>
      <c r="Y372" s="438"/>
      <c r="Z372" s="438"/>
      <c r="AA372" s="438"/>
      <c r="AB372" s="438"/>
      <c r="AC372" s="438"/>
      <c r="AD372" s="438"/>
      <c r="AE372" s="438"/>
      <c r="AF372" s="438"/>
      <c r="AG372" s="438"/>
      <c r="AH372" s="438"/>
      <c r="AI372" s="438"/>
      <c r="AJ372" s="438"/>
      <c r="AK372" s="438"/>
      <c r="AL372" s="438"/>
      <c r="AM372" s="438"/>
      <c r="AN372" s="438"/>
      <c r="AO372" s="438"/>
      <c r="AP372" s="438"/>
      <c r="AQ372" s="438"/>
      <c r="AR372" s="438"/>
      <c r="AS372" s="438"/>
      <c r="AT372" s="438"/>
      <c r="AU372" s="438"/>
      <c r="AV372" s="438"/>
      <c r="AW372" s="438"/>
    </row>
    <row r="373" spans="5:49" ht="12.75" customHeight="1">
      <c r="E373" s="418"/>
      <c r="F373" s="339"/>
      <c r="G373" s="432"/>
      <c r="H373" s="433"/>
      <c r="I373" s="433"/>
      <c r="J373" s="433"/>
      <c r="K373" s="433"/>
      <c r="L373" s="433"/>
      <c r="M373" s="433"/>
      <c r="P373" s="440"/>
      <c r="Q373" s="438"/>
      <c r="R373" s="438"/>
      <c r="S373" s="438"/>
      <c r="T373" s="438"/>
      <c r="U373" s="438"/>
      <c r="V373" s="438"/>
      <c r="W373" s="438"/>
      <c r="X373" s="438"/>
      <c r="Y373" s="438"/>
      <c r="Z373" s="438"/>
      <c r="AA373" s="438"/>
      <c r="AB373" s="438"/>
      <c r="AC373" s="438"/>
      <c r="AD373" s="438"/>
      <c r="AE373" s="438"/>
      <c r="AF373" s="438"/>
      <c r="AG373" s="438"/>
      <c r="AH373" s="438"/>
      <c r="AI373" s="438"/>
      <c r="AJ373" s="438"/>
      <c r="AK373" s="438"/>
      <c r="AL373" s="438"/>
      <c r="AM373" s="438"/>
      <c r="AN373" s="438"/>
      <c r="AO373" s="438"/>
      <c r="AP373" s="438"/>
      <c r="AQ373" s="438"/>
      <c r="AR373" s="438"/>
      <c r="AS373" s="438"/>
      <c r="AT373" s="438"/>
      <c r="AU373" s="438"/>
      <c r="AV373" s="438"/>
      <c r="AW373" s="438"/>
    </row>
    <row r="374" spans="2:49" ht="12.75" customHeight="1">
      <c r="B374" s="338" t="s">
        <v>2154</v>
      </c>
      <c r="G374" s="432"/>
      <c r="H374" s="433"/>
      <c r="I374" s="433"/>
      <c r="J374" s="433"/>
      <c r="K374" s="433"/>
      <c r="L374" s="433"/>
      <c r="M374" s="433"/>
      <c r="P374" s="440"/>
      <c r="Q374" s="438"/>
      <c r="R374" s="438"/>
      <c r="S374" s="438"/>
      <c r="T374" s="438"/>
      <c r="U374" s="438"/>
      <c r="V374" s="438"/>
      <c r="W374" s="438"/>
      <c r="X374" s="438"/>
      <c r="Y374" s="438"/>
      <c r="Z374" s="438"/>
      <c r="AA374" s="438"/>
      <c r="AB374" s="438"/>
      <c r="AC374" s="438"/>
      <c r="AD374" s="438"/>
      <c r="AE374" s="438"/>
      <c r="AF374" s="438"/>
      <c r="AG374" s="438"/>
      <c r="AH374" s="438"/>
      <c r="AI374" s="438"/>
      <c r="AJ374" s="438"/>
      <c r="AK374" s="438"/>
      <c r="AL374" s="438"/>
      <c r="AM374" s="438"/>
      <c r="AN374" s="438"/>
      <c r="AO374" s="438"/>
      <c r="AP374" s="438"/>
      <c r="AQ374" s="438"/>
      <c r="AR374" s="438"/>
      <c r="AS374" s="438"/>
      <c r="AT374" s="438"/>
      <c r="AU374" s="438"/>
      <c r="AV374" s="438"/>
      <c r="AW374" s="438"/>
    </row>
    <row r="375" spans="3:49" ht="12.75" customHeight="1">
      <c r="C375" s="418" t="s">
        <v>1511</v>
      </c>
      <c r="D375" s="418"/>
      <c r="G375" s="432"/>
      <c r="H375" s="433"/>
      <c r="I375" s="433"/>
      <c r="J375" s="433"/>
      <c r="K375" s="433"/>
      <c r="L375" s="433"/>
      <c r="M375" s="433"/>
      <c r="P375" s="440"/>
      <c r="Q375" s="438"/>
      <c r="R375" s="438"/>
      <c r="S375" s="438"/>
      <c r="T375" s="438"/>
      <c r="U375" s="438"/>
      <c r="V375" s="438"/>
      <c r="W375" s="438"/>
      <c r="X375" s="438"/>
      <c r="Y375" s="438"/>
      <c r="Z375" s="438"/>
      <c r="AA375" s="438"/>
      <c r="AB375" s="438"/>
      <c r="AC375" s="438"/>
      <c r="AD375" s="438"/>
      <c r="AE375" s="438"/>
      <c r="AF375" s="438"/>
      <c r="AG375" s="438"/>
      <c r="AH375" s="438"/>
      <c r="AI375" s="438"/>
      <c r="AJ375" s="438"/>
      <c r="AK375" s="438"/>
      <c r="AL375" s="438"/>
      <c r="AM375" s="438"/>
      <c r="AN375" s="438"/>
      <c r="AO375" s="438"/>
      <c r="AP375" s="438"/>
      <c r="AQ375" s="438"/>
      <c r="AR375" s="438"/>
      <c r="AS375" s="438"/>
      <c r="AT375" s="438"/>
      <c r="AU375" s="438"/>
      <c r="AV375" s="438"/>
      <c r="AW375" s="438"/>
    </row>
    <row r="376" spans="1:49" ht="12.75" outlineLevel="1">
      <c r="A376" s="388" t="s">
        <v>2155</v>
      </c>
      <c r="C376" s="445"/>
      <c r="D376" s="445"/>
      <c r="E376" s="419" t="s">
        <v>2156</v>
      </c>
      <c r="F376" s="446" t="str">
        <f aca="true" t="shared" si="13" ref="F376:F433">UPPER(E376)</f>
        <v>ACADEMY CHEMICAL EN</v>
      </c>
      <c r="G376" s="427">
        <v>32403.5</v>
      </c>
      <c r="H376" s="433">
        <v>36540.8</v>
      </c>
      <c r="I376" s="433">
        <v>-791.72</v>
      </c>
      <c r="J376" s="433">
        <v>1234.67</v>
      </c>
      <c r="K376" s="433">
        <v>-4650.45</v>
      </c>
      <c r="L376" s="433">
        <v>-11000</v>
      </c>
      <c r="M376" s="433">
        <f aca="true" t="shared" si="14" ref="M376:M433">G376+H376+I376+J376-K376+L376</f>
        <v>63037.7</v>
      </c>
      <c r="P376" s="440"/>
      <c r="Q376" s="438"/>
      <c r="R376" s="438"/>
      <c r="S376" s="438"/>
      <c r="T376" s="438"/>
      <c r="U376" s="438"/>
      <c r="V376" s="438"/>
      <c r="W376" s="438"/>
      <c r="X376" s="438"/>
      <c r="Y376" s="438"/>
      <c r="Z376" s="438"/>
      <c r="AA376" s="438"/>
      <c r="AB376" s="438"/>
      <c r="AC376" s="438"/>
      <c r="AD376" s="438"/>
      <c r="AE376" s="438"/>
      <c r="AF376" s="438"/>
      <c r="AG376" s="438"/>
      <c r="AH376" s="438"/>
      <c r="AI376" s="438"/>
      <c r="AJ376" s="438"/>
      <c r="AK376" s="438"/>
      <c r="AL376" s="438"/>
      <c r="AM376" s="438"/>
      <c r="AN376" s="438"/>
      <c r="AO376" s="438"/>
      <c r="AP376" s="438"/>
      <c r="AQ376" s="438"/>
      <c r="AR376" s="438"/>
      <c r="AS376" s="438"/>
      <c r="AT376" s="438"/>
      <c r="AU376" s="438"/>
      <c r="AV376" s="438"/>
      <c r="AW376" s="438"/>
    </row>
    <row r="377" spans="1:49" ht="12.75" outlineLevel="1">
      <c r="A377" s="388" t="s">
        <v>2157</v>
      </c>
      <c r="C377" s="445"/>
      <c r="D377" s="445"/>
      <c r="E377" s="419" t="s">
        <v>2158</v>
      </c>
      <c r="F377" s="446" t="str">
        <f t="shared" si="13"/>
        <v>ACADEMY CE SCHP</v>
      </c>
      <c r="G377" s="427">
        <v>71317.97</v>
      </c>
      <c r="H377" s="433">
        <v>0</v>
      </c>
      <c r="I377" s="433">
        <v>-1550.06</v>
      </c>
      <c r="J377" s="433">
        <v>740.49</v>
      </c>
      <c r="K377" s="433">
        <v>0</v>
      </c>
      <c r="L377" s="433">
        <v>0</v>
      </c>
      <c r="M377" s="433">
        <f t="shared" si="14"/>
        <v>70508.40000000001</v>
      </c>
      <c r="P377" s="440"/>
      <c r="Q377" s="438"/>
      <c r="R377" s="438"/>
      <c r="S377" s="438"/>
      <c r="T377" s="438"/>
      <c r="U377" s="438"/>
      <c r="V377" s="438"/>
      <c r="W377" s="438"/>
      <c r="X377" s="438"/>
      <c r="Y377" s="438"/>
      <c r="Z377" s="438"/>
      <c r="AA377" s="438"/>
      <c r="AB377" s="438"/>
      <c r="AC377" s="438"/>
      <c r="AD377" s="438"/>
      <c r="AE377" s="438"/>
      <c r="AF377" s="438"/>
      <c r="AG377" s="438"/>
      <c r="AH377" s="438"/>
      <c r="AI377" s="438"/>
      <c r="AJ377" s="438"/>
      <c r="AK377" s="438"/>
      <c r="AL377" s="438"/>
      <c r="AM377" s="438"/>
      <c r="AN377" s="438"/>
      <c r="AO377" s="438"/>
      <c r="AP377" s="438"/>
      <c r="AQ377" s="438"/>
      <c r="AR377" s="438"/>
      <c r="AS377" s="438"/>
      <c r="AT377" s="438"/>
      <c r="AU377" s="438"/>
      <c r="AV377" s="438"/>
      <c r="AW377" s="438"/>
    </row>
    <row r="378" spans="1:49" ht="12.75" outlineLevel="1">
      <c r="A378" s="388" t="s">
        <v>2159</v>
      </c>
      <c r="C378" s="445"/>
      <c r="D378" s="445"/>
      <c r="E378" s="419" t="s">
        <v>2160</v>
      </c>
      <c r="F378" s="446" t="str">
        <f t="shared" si="13"/>
        <v>AEROSPACE ENG ENDOW</v>
      </c>
      <c r="G378" s="427">
        <v>49743.4</v>
      </c>
      <c r="H378" s="433">
        <v>0</v>
      </c>
      <c r="I378" s="433">
        <v>-1300.07</v>
      </c>
      <c r="J378" s="433">
        <v>514.16</v>
      </c>
      <c r="K378" s="433">
        <v>0</v>
      </c>
      <c r="L378" s="433">
        <v>0</v>
      </c>
      <c r="M378" s="433">
        <f t="shared" si="14"/>
        <v>48957.490000000005</v>
      </c>
      <c r="P378" s="440"/>
      <c r="Q378" s="438"/>
      <c r="R378" s="438"/>
      <c r="S378" s="438"/>
      <c r="T378" s="438"/>
      <c r="U378" s="438"/>
      <c r="V378" s="438"/>
      <c r="W378" s="438"/>
      <c r="X378" s="438"/>
      <c r="Y378" s="438"/>
      <c r="Z378" s="438"/>
      <c r="AA378" s="438"/>
      <c r="AB378" s="438"/>
      <c r="AC378" s="438"/>
      <c r="AD378" s="438"/>
      <c r="AE378" s="438"/>
      <c r="AF378" s="438"/>
      <c r="AG378" s="438"/>
      <c r="AH378" s="438"/>
      <c r="AI378" s="438"/>
      <c r="AJ378" s="438"/>
      <c r="AK378" s="438"/>
      <c r="AL378" s="438"/>
      <c r="AM378" s="438"/>
      <c r="AN378" s="438"/>
      <c r="AO378" s="438"/>
      <c r="AP378" s="438"/>
      <c r="AQ378" s="438"/>
      <c r="AR378" s="438"/>
      <c r="AS378" s="438"/>
      <c r="AT378" s="438"/>
      <c r="AU378" s="438"/>
      <c r="AV378" s="438"/>
      <c r="AW378" s="438"/>
    </row>
    <row r="379" spans="1:49" ht="12.75" outlineLevel="1">
      <c r="A379" s="388" t="s">
        <v>2161</v>
      </c>
      <c r="C379" s="445"/>
      <c r="D379" s="445"/>
      <c r="E379" s="419" t="s">
        <v>2162</v>
      </c>
      <c r="F379" s="446" t="str">
        <f t="shared" si="13"/>
        <v>ANDREWS C E SCHP</v>
      </c>
      <c r="G379" s="427">
        <v>48733.03</v>
      </c>
      <c r="H379" s="433">
        <v>350</v>
      </c>
      <c r="I379" s="433">
        <v>-1253.18</v>
      </c>
      <c r="J379" s="433">
        <v>519.54</v>
      </c>
      <c r="K379" s="433">
        <v>0</v>
      </c>
      <c r="L379" s="433">
        <v>0</v>
      </c>
      <c r="M379" s="433">
        <f t="shared" si="14"/>
        <v>48349.39</v>
      </c>
      <c r="P379" s="440"/>
      <c r="Q379" s="438"/>
      <c r="R379" s="438"/>
      <c r="S379" s="438"/>
      <c r="T379" s="438"/>
      <c r="U379" s="438"/>
      <c r="V379" s="438"/>
      <c r="W379" s="438"/>
      <c r="X379" s="438"/>
      <c r="Y379" s="438"/>
      <c r="Z379" s="438"/>
      <c r="AA379" s="438"/>
      <c r="AB379" s="438"/>
      <c r="AC379" s="438"/>
      <c r="AD379" s="438"/>
      <c r="AE379" s="438"/>
      <c r="AF379" s="438"/>
      <c r="AG379" s="438"/>
      <c r="AH379" s="438"/>
      <c r="AI379" s="438"/>
      <c r="AJ379" s="438"/>
      <c r="AK379" s="438"/>
      <c r="AL379" s="438"/>
      <c r="AM379" s="438"/>
      <c r="AN379" s="438"/>
      <c r="AO379" s="438"/>
      <c r="AP379" s="438"/>
      <c r="AQ379" s="438"/>
      <c r="AR379" s="438"/>
      <c r="AS379" s="438"/>
      <c r="AT379" s="438"/>
      <c r="AU379" s="438"/>
      <c r="AV379" s="438"/>
      <c r="AW379" s="438"/>
    </row>
    <row r="380" spans="1:49" ht="12.75" outlineLevel="1">
      <c r="A380" s="388" t="s">
        <v>2163</v>
      </c>
      <c r="C380" s="445"/>
      <c r="D380" s="445"/>
      <c r="E380" s="419" t="s">
        <v>2164</v>
      </c>
      <c r="F380" s="446" t="str">
        <f t="shared" si="13"/>
        <v>BEST CIVIL ENG SCHOL</v>
      </c>
      <c r="G380" s="427">
        <v>48194.16</v>
      </c>
      <c r="H380" s="433">
        <v>150</v>
      </c>
      <c r="I380" s="433">
        <v>-1249.77</v>
      </c>
      <c r="J380" s="433">
        <v>503.78</v>
      </c>
      <c r="K380" s="433">
        <v>0</v>
      </c>
      <c r="L380" s="433">
        <v>0</v>
      </c>
      <c r="M380" s="433">
        <f t="shared" si="14"/>
        <v>47598.170000000006</v>
      </c>
      <c r="P380" s="440"/>
      <c r="Q380" s="438"/>
      <c r="R380" s="438"/>
      <c r="S380" s="438"/>
      <c r="T380" s="438"/>
      <c r="U380" s="438"/>
      <c r="V380" s="438"/>
      <c r="W380" s="438"/>
      <c r="X380" s="438"/>
      <c r="Y380" s="438"/>
      <c r="Z380" s="438"/>
      <c r="AA380" s="438"/>
      <c r="AB380" s="438"/>
      <c r="AC380" s="438"/>
      <c r="AD380" s="438"/>
      <c r="AE380" s="438"/>
      <c r="AF380" s="438"/>
      <c r="AG380" s="438"/>
      <c r="AH380" s="438"/>
      <c r="AI380" s="438"/>
      <c r="AJ380" s="438"/>
      <c r="AK380" s="438"/>
      <c r="AL380" s="438"/>
      <c r="AM380" s="438"/>
      <c r="AN380" s="438"/>
      <c r="AO380" s="438"/>
      <c r="AP380" s="438"/>
      <c r="AQ380" s="438"/>
      <c r="AR380" s="438"/>
      <c r="AS380" s="438"/>
      <c r="AT380" s="438"/>
      <c r="AU380" s="438"/>
      <c r="AV380" s="438"/>
      <c r="AW380" s="438"/>
    </row>
    <row r="381" spans="1:49" ht="12.75" outlineLevel="1">
      <c r="A381" s="388" t="s">
        <v>2165</v>
      </c>
      <c r="C381" s="445"/>
      <c r="D381" s="445"/>
      <c r="E381" s="419" t="s">
        <v>2166</v>
      </c>
      <c r="F381" s="446" t="str">
        <f t="shared" si="13"/>
        <v>JACK &amp; MARY BOYD SCH</v>
      </c>
      <c r="G381" s="427">
        <v>14128.1</v>
      </c>
      <c r="H381" s="433">
        <v>100</v>
      </c>
      <c r="I381" s="433">
        <v>-368.63</v>
      </c>
      <c r="J381" s="433">
        <v>151.54</v>
      </c>
      <c r="K381" s="433">
        <v>0</v>
      </c>
      <c r="L381" s="433">
        <v>0</v>
      </c>
      <c r="M381" s="433">
        <f t="shared" si="14"/>
        <v>14011.010000000002</v>
      </c>
      <c r="P381" s="440"/>
      <c r="Q381" s="438"/>
      <c r="R381" s="438"/>
      <c r="S381" s="438"/>
      <c r="T381" s="438"/>
      <c r="U381" s="438"/>
      <c r="V381" s="438"/>
      <c r="W381" s="438"/>
      <c r="X381" s="438"/>
      <c r="Y381" s="438"/>
      <c r="Z381" s="438"/>
      <c r="AA381" s="438"/>
      <c r="AB381" s="438"/>
      <c r="AC381" s="438"/>
      <c r="AD381" s="438"/>
      <c r="AE381" s="438"/>
      <c r="AF381" s="438"/>
      <c r="AG381" s="438"/>
      <c r="AH381" s="438"/>
      <c r="AI381" s="438"/>
      <c r="AJ381" s="438"/>
      <c r="AK381" s="438"/>
      <c r="AL381" s="438"/>
      <c r="AM381" s="438"/>
      <c r="AN381" s="438"/>
      <c r="AO381" s="438"/>
      <c r="AP381" s="438"/>
      <c r="AQ381" s="438"/>
      <c r="AR381" s="438"/>
      <c r="AS381" s="438"/>
      <c r="AT381" s="438"/>
      <c r="AU381" s="438"/>
      <c r="AV381" s="438"/>
      <c r="AW381" s="438"/>
    </row>
    <row r="382" spans="1:49" ht="12.75" outlineLevel="1">
      <c r="A382" s="388" t="s">
        <v>2167</v>
      </c>
      <c r="C382" s="445"/>
      <c r="D382" s="445"/>
      <c r="E382" s="419" t="s">
        <v>2168</v>
      </c>
      <c r="F382" s="410" t="str">
        <f t="shared" si="13"/>
        <v>BUTLER CIVIL ENGR</v>
      </c>
      <c r="G382" s="432">
        <v>99312.43</v>
      </c>
      <c r="H382" s="433">
        <v>200</v>
      </c>
      <c r="I382" s="433">
        <v>-2588.66</v>
      </c>
      <c r="J382" s="433">
        <v>1032.4</v>
      </c>
      <c r="K382" s="433">
        <v>0</v>
      </c>
      <c r="L382" s="433">
        <v>0</v>
      </c>
      <c r="M382" s="433">
        <f t="shared" si="14"/>
        <v>97956.16999999998</v>
      </c>
      <c r="N382" s="445"/>
      <c r="P382" s="440"/>
      <c r="Q382" s="438"/>
      <c r="R382" s="438"/>
      <c r="S382" s="438"/>
      <c r="T382" s="438"/>
      <c r="U382" s="438"/>
      <c r="V382" s="438"/>
      <c r="W382" s="438"/>
      <c r="X382" s="438"/>
      <c r="Y382" s="438"/>
      <c r="Z382" s="438"/>
      <c r="AA382" s="438"/>
      <c r="AB382" s="438"/>
      <c r="AC382" s="438"/>
      <c r="AD382" s="438"/>
      <c r="AE382" s="438"/>
      <c r="AF382" s="438"/>
      <c r="AG382" s="438"/>
      <c r="AH382" s="438"/>
      <c r="AI382" s="438"/>
      <c r="AJ382" s="438"/>
      <c r="AK382" s="438"/>
      <c r="AL382" s="438"/>
      <c r="AM382" s="438"/>
      <c r="AN382" s="438"/>
      <c r="AO382" s="438"/>
      <c r="AP382" s="438"/>
      <c r="AQ382" s="438"/>
      <c r="AR382" s="438"/>
      <c r="AS382" s="438"/>
      <c r="AT382" s="438"/>
      <c r="AU382" s="438"/>
      <c r="AV382" s="438"/>
      <c r="AW382" s="438"/>
    </row>
    <row r="383" spans="1:49" s="475" customFormat="1" ht="12.75" outlineLevel="1">
      <c r="A383" s="475" t="s">
        <v>2169</v>
      </c>
      <c r="B383" s="476"/>
      <c r="C383" s="445"/>
      <c r="D383" s="445"/>
      <c r="E383" s="445" t="s">
        <v>2170</v>
      </c>
      <c r="F383" s="477" t="str">
        <f t="shared" si="13"/>
        <v>M R CAIN SCHOLARSHIP</v>
      </c>
      <c r="G383" s="478">
        <v>17572.76</v>
      </c>
      <c r="H383" s="479">
        <v>0</v>
      </c>
      <c r="I383" s="479">
        <v>-459.27</v>
      </c>
      <c r="J383" s="479">
        <v>181.63</v>
      </c>
      <c r="K383" s="479">
        <v>0</v>
      </c>
      <c r="L383" s="479">
        <v>0</v>
      </c>
      <c r="M383" s="479">
        <f t="shared" si="14"/>
        <v>17295.12</v>
      </c>
      <c r="N383" s="438"/>
      <c r="O383" s="480"/>
      <c r="P383" s="440"/>
      <c r="Q383" s="438"/>
      <c r="R383" s="438"/>
      <c r="S383" s="438"/>
      <c r="T383" s="438"/>
      <c r="U383" s="438"/>
      <c r="V383" s="438"/>
      <c r="W383" s="438"/>
      <c r="X383" s="438"/>
      <c r="Y383" s="438"/>
      <c r="Z383" s="438"/>
      <c r="AA383" s="438"/>
      <c r="AB383" s="438"/>
      <c r="AC383" s="438"/>
      <c r="AD383" s="438"/>
      <c r="AE383" s="438"/>
      <c r="AF383" s="438"/>
      <c r="AG383" s="438"/>
      <c r="AH383" s="438"/>
      <c r="AI383" s="438"/>
      <c r="AJ383" s="438"/>
      <c r="AK383" s="438"/>
      <c r="AL383" s="438"/>
      <c r="AM383" s="438"/>
      <c r="AN383" s="438"/>
      <c r="AO383" s="438"/>
      <c r="AP383" s="438"/>
      <c r="AQ383" s="438"/>
      <c r="AR383" s="438"/>
      <c r="AS383" s="438"/>
      <c r="AT383" s="438"/>
      <c r="AU383" s="438"/>
      <c r="AV383" s="438"/>
      <c r="AW383" s="438"/>
    </row>
    <row r="384" spans="1:49" ht="12.75" outlineLevel="1">
      <c r="A384" s="388" t="s">
        <v>2171</v>
      </c>
      <c r="C384" s="445"/>
      <c r="D384" s="445"/>
      <c r="E384" s="419" t="s">
        <v>2172</v>
      </c>
      <c r="F384" s="446" t="str">
        <f t="shared" si="13"/>
        <v>CARLTON CIVIL ENGR</v>
      </c>
      <c r="G384" s="427">
        <v>61730.33</v>
      </c>
      <c r="H384" s="433">
        <v>950</v>
      </c>
      <c r="I384" s="433">
        <v>-1565.18</v>
      </c>
      <c r="J384" s="433">
        <v>675.89</v>
      </c>
      <c r="K384" s="433">
        <v>0</v>
      </c>
      <c r="L384" s="433">
        <v>0</v>
      </c>
      <c r="M384" s="433">
        <f t="shared" si="14"/>
        <v>61791.04</v>
      </c>
      <c r="P384" s="440"/>
      <c r="Q384" s="438"/>
      <c r="R384" s="438"/>
      <c r="S384" s="438"/>
      <c r="T384" s="438"/>
      <c r="U384" s="438"/>
      <c r="V384" s="438"/>
      <c r="W384" s="438"/>
      <c r="X384" s="438"/>
      <c r="Y384" s="438"/>
      <c r="Z384" s="438"/>
      <c r="AA384" s="438"/>
      <c r="AB384" s="438"/>
      <c r="AC384" s="438"/>
      <c r="AD384" s="438"/>
      <c r="AE384" s="438"/>
      <c r="AF384" s="438"/>
      <c r="AG384" s="438"/>
      <c r="AH384" s="438"/>
      <c r="AI384" s="438"/>
      <c r="AJ384" s="438"/>
      <c r="AK384" s="438"/>
      <c r="AL384" s="438"/>
      <c r="AM384" s="438"/>
      <c r="AN384" s="438"/>
      <c r="AO384" s="438"/>
      <c r="AP384" s="438"/>
      <c r="AQ384" s="438"/>
      <c r="AR384" s="438"/>
      <c r="AS384" s="438"/>
      <c r="AT384" s="438"/>
      <c r="AU384" s="438"/>
      <c r="AV384" s="438"/>
      <c r="AW384" s="438"/>
    </row>
    <row r="385" spans="1:49" ht="12.75" outlineLevel="1">
      <c r="A385" s="388" t="s">
        <v>2173</v>
      </c>
      <c r="C385" s="445"/>
      <c r="D385" s="445"/>
      <c r="E385" s="419" t="s">
        <v>2174</v>
      </c>
      <c r="F385" s="446" t="str">
        <f t="shared" si="13"/>
        <v>CARR SCHP CHEM ENGR</v>
      </c>
      <c r="G385" s="427">
        <v>24499.16</v>
      </c>
      <c r="H385" s="433">
        <v>1850</v>
      </c>
      <c r="I385" s="433">
        <v>-266.51</v>
      </c>
      <c r="J385" s="433">
        <v>341.76</v>
      </c>
      <c r="K385" s="433">
        <v>0</v>
      </c>
      <c r="L385" s="433">
        <v>0</v>
      </c>
      <c r="M385" s="433">
        <f t="shared" si="14"/>
        <v>26424.41</v>
      </c>
      <c r="P385" s="440"/>
      <c r="Q385" s="438"/>
      <c r="R385" s="438"/>
      <c r="S385" s="438"/>
      <c r="T385" s="438"/>
      <c r="U385" s="438"/>
      <c r="V385" s="438"/>
      <c r="W385" s="438"/>
      <c r="X385" s="438"/>
      <c r="Y385" s="438"/>
      <c r="Z385" s="438"/>
      <c r="AA385" s="438"/>
      <c r="AB385" s="438"/>
      <c r="AC385" s="438"/>
      <c r="AD385" s="438"/>
      <c r="AE385" s="438"/>
      <c r="AF385" s="438"/>
      <c r="AG385" s="438"/>
      <c r="AH385" s="438"/>
      <c r="AI385" s="438"/>
      <c r="AJ385" s="438"/>
      <c r="AK385" s="438"/>
      <c r="AL385" s="438"/>
      <c r="AM385" s="438"/>
      <c r="AN385" s="438"/>
      <c r="AO385" s="438"/>
      <c r="AP385" s="438"/>
      <c r="AQ385" s="438"/>
      <c r="AR385" s="438"/>
      <c r="AS385" s="438"/>
      <c r="AT385" s="438"/>
      <c r="AU385" s="438"/>
      <c r="AV385" s="438"/>
      <c r="AW385" s="438"/>
    </row>
    <row r="386" spans="1:49" ht="12.75" outlineLevel="1">
      <c r="A386" s="388" t="s">
        <v>2175</v>
      </c>
      <c r="C386" s="445"/>
      <c r="D386" s="445"/>
      <c r="E386" s="419" t="s">
        <v>2176</v>
      </c>
      <c r="F386" s="446" t="str">
        <f t="shared" si="13"/>
        <v>CIV ENG ACH AWARD</v>
      </c>
      <c r="G386" s="427">
        <v>29766.4</v>
      </c>
      <c r="H386" s="433">
        <v>0</v>
      </c>
      <c r="I386" s="433">
        <v>-777.31</v>
      </c>
      <c r="J386" s="433">
        <v>307.7</v>
      </c>
      <c r="K386" s="433">
        <v>0</v>
      </c>
      <c r="L386" s="433">
        <v>0</v>
      </c>
      <c r="M386" s="433">
        <f t="shared" si="14"/>
        <v>29296.79</v>
      </c>
      <c r="P386" s="440"/>
      <c r="Q386" s="438"/>
      <c r="R386" s="438"/>
      <c r="S386" s="438"/>
      <c r="T386" s="438"/>
      <c r="U386" s="438"/>
      <c r="V386" s="438"/>
      <c r="W386" s="438"/>
      <c r="X386" s="438"/>
      <c r="Y386" s="438"/>
      <c r="Z386" s="438"/>
      <c r="AA386" s="438"/>
      <c r="AB386" s="438"/>
      <c r="AC386" s="438"/>
      <c r="AD386" s="438"/>
      <c r="AE386" s="438"/>
      <c r="AF386" s="438"/>
      <c r="AG386" s="438"/>
      <c r="AH386" s="438"/>
      <c r="AI386" s="438"/>
      <c r="AJ386" s="438"/>
      <c r="AK386" s="438"/>
      <c r="AL386" s="438"/>
      <c r="AM386" s="438"/>
      <c r="AN386" s="438"/>
      <c r="AO386" s="438"/>
      <c r="AP386" s="438"/>
      <c r="AQ386" s="438"/>
      <c r="AR386" s="438"/>
      <c r="AS386" s="438"/>
      <c r="AT386" s="438"/>
      <c r="AU386" s="438"/>
      <c r="AV386" s="438"/>
      <c r="AW386" s="438"/>
    </row>
    <row r="387" spans="1:49" ht="12.75" outlineLevel="1">
      <c r="A387" s="388" t="s">
        <v>2177</v>
      </c>
      <c r="C387" s="445"/>
      <c r="D387" s="445"/>
      <c r="E387" s="419" t="s">
        <v>2178</v>
      </c>
      <c r="F387" s="446" t="str">
        <f t="shared" si="13"/>
        <v>COMP SCI ALUMNI SCHP</v>
      </c>
      <c r="G387" s="427">
        <v>116723.32</v>
      </c>
      <c r="H387" s="433">
        <v>0</v>
      </c>
      <c r="I387" s="433">
        <v>-3050.62</v>
      </c>
      <c r="J387" s="433">
        <v>1206.49</v>
      </c>
      <c r="K387" s="433">
        <v>0</v>
      </c>
      <c r="L387" s="433">
        <v>0</v>
      </c>
      <c r="M387" s="433">
        <f t="shared" si="14"/>
        <v>114879.19000000002</v>
      </c>
      <c r="P387" s="440"/>
      <c r="Q387" s="438"/>
      <c r="R387" s="438"/>
      <c r="S387" s="438"/>
      <c r="T387" s="438"/>
      <c r="U387" s="438"/>
      <c r="V387" s="438"/>
      <c r="W387" s="438"/>
      <c r="X387" s="438"/>
      <c r="Y387" s="438"/>
      <c r="Z387" s="438"/>
      <c r="AA387" s="438"/>
      <c r="AB387" s="438"/>
      <c r="AC387" s="438"/>
      <c r="AD387" s="438"/>
      <c r="AE387" s="438"/>
      <c r="AF387" s="438"/>
      <c r="AG387" s="438"/>
      <c r="AH387" s="438"/>
      <c r="AI387" s="438"/>
      <c r="AJ387" s="438"/>
      <c r="AK387" s="438"/>
      <c r="AL387" s="438"/>
      <c r="AM387" s="438"/>
      <c r="AN387" s="438"/>
      <c r="AO387" s="438"/>
      <c r="AP387" s="438"/>
      <c r="AQ387" s="438"/>
      <c r="AR387" s="438"/>
      <c r="AS387" s="438"/>
      <c r="AT387" s="438"/>
      <c r="AU387" s="438"/>
      <c r="AV387" s="438"/>
      <c r="AW387" s="438"/>
    </row>
    <row r="388" spans="1:49" ht="12.75" outlineLevel="1">
      <c r="A388" s="388" t="s">
        <v>2179</v>
      </c>
      <c r="C388" s="445"/>
      <c r="D388" s="445"/>
      <c r="E388" s="419" t="s">
        <v>2180</v>
      </c>
      <c r="F388" s="446" t="str">
        <f t="shared" si="13"/>
        <v>P B &amp; J J DOYLE FUND</v>
      </c>
      <c r="G388" s="427">
        <v>148812.19</v>
      </c>
      <c r="H388" s="433">
        <v>0</v>
      </c>
      <c r="I388" s="433">
        <v>-3889.3</v>
      </c>
      <c r="J388" s="433">
        <v>1538.17</v>
      </c>
      <c r="K388" s="433">
        <v>0</v>
      </c>
      <c r="L388" s="433">
        <v>0</v>
      </c>
      <c r="M388" s="433">
        <f t="shared" si="14"/>
        <v>146461.06000000003</v>
      </c>
      <c r="P388" s="440"/>
      <c r="Q388" s="438"/>
      <c r="R388" s="438"/>
      <c r="S388" s="438"/>
      <c r="T388" s="438"/>
      <c r="U388" s="438"/>
      <c r="V388" s="438"/>
      <c r="W388" s="438"/>
      <c r="X388" s="438"/>
      <c r="Y388" s="438"/>
      <c r="Z388" s="438"/>
      <c r="AA388" s="438"/>
      <c r="AB388" s="438"/>
      <c r="AC388" s="438"/>
      <c r="AD388" s="438"/>
      <c r="AE388" s="438"/>
      <c r="AF388" s="438"/>
      <c r="AG388" s="438"/>
      <c r="AH388" s="438"/>
      <c r="AI388" s="438"/>
      <c r="AJ388" s="438"/>
      <c r="AK388" s="438"/>
      <c r="AL388" s="438"/>
      <c r="AM388" s="438"/>
      <c r="AN388" s="438"/>
      <c r="AO388" s="438"/>
      <c r="AP388" s="438"/>
      <c r="AQ388" s="438"/>
      <c r="AR388" s="438"/>
      <c r="AS388" s="438"/>
      <c r="AT388" s="438"/>
      <c r="AU388" s="438"/>
      <c r="AV388" s="438"/>
      <c r="AW388" s="438"/>
    </row>
    <row r="389" spans="1:49" ht="12.75" outlineLevel="1">
      <c r="A389" s="388" t="s">
        <v>2181</v>
      </c>
      <c r="C389" s="445"/>
      <c r="D389" s="445"/>
      <c r="E389" s="419" t="s">
        <v>2182</v>
      </c>
      <c r="F389" s="446" t="str">
        <f t="shared" si="13"/>
        <v>FRAME END SCHP</v>
      </c>
      <c r="G389" s="427">
        <v>28222.86</v>
      </c>
      <c r="H389" s="433">
        <v>0</v>
      </c>
      <c r="I389" s="433">
        <v>-737.62</v>
      </c>
      <c r="J389" s="433">
        <v>291.71</v>
      </c>
      <c r="K389" s="433">
        <v>0</v>
      </c>
      <c r="L389" s="433">
        <v>0</v>
      </c>
      <c r="M389" s="433">
        <f t="shared" si="14"/>
        <v>27776.95</v>
      </c>
      <c r="P389" s="440"/>
      <c r="Q389" s="438"/>
      <c r="R389" s="438"/>
      <c r="S389" s="438"/>
      <c r="T389" s="438"/>
      <c r="U389" s="438"/>
      <c r="V389" s="438"/>
      <c r="W389" s="438"/>
      <c r="X389" s="438"/>
      <c r="Y389" s="438"/>
      <c r="Z389" s="438"/>
      <c r="AA389" s="438"/>
      <c r="AB389" s="438"/>
      <c r="AC389" s="438"/>
      <c r="AD389" s="438"/>
      <c r="AE389" s="438"/>
      <c r="AF389" s="438"/>
      <c r="AG389" s="438"/>
      <c r="AH389" s="438"/>
      <c r="AI389" s="438"/>
      <c r="AJ389" s="438"/>
      <c r="AK389" s="438"/>
      <c r="AL389" s="438"/>
      <c r="AM389" s="438"/>
      <c r="AN389" s="438"/>
      <c r="AO389" s="438"/>
      <c r="AP389" s="438"/>
      <c r="AQ389" s="438"/>
      <c r="AR389" s="438"/>
      <c r="AS389" s="438"/>
      <c r="AT389" s="438"/>
      <c r="AU389" s="438"/>
      <c r="AV389" s="438"/>
      <c r="AW389" s="438"/>
    </row>
    <row r="390" spans="1:49" ht="12.75" outlineLevel="1">
      <c r="A390" s="388" t="s">
        <v>2183</v>
      </c>
      <c r="C390" s="445"/>
      <c r="D390" s="445"/>
      <c r="E390" s="419" t="s">
        <v>2184</v>
      </c>
      <c r="F390" s="446" t="str">
        <f t="shared" si="13"/>
        <v>VAC GEVECKER SCHP</v>
      </c>
      <c r="G390" s="427">
        <v>34227.4</v>
      </c>
      <c r="H390" s="433">
        <v>1000</v>
      </c>
      <c r="I390" s="433">
        <v>-847.87</v>
      </c>
      <c r="J390" s="433">
        <v>404.44</v>
      </c>
      <c r="K390" s="433">
        <v>0</v>
      </c>
      <c r="L390" s="433">
        <v>0</v>
      </c>
      <c r="M390" s="433">
        <f t="shared" si="14"/>
        <v>34783.97</v>
      </c>
      <c r="P390" s="440"/>
      <c r="Q390" s="438"/>
      <c r="R390" s="438"/>
      <c r="S390" s="438"/>
      <c r="T390" s="438"/>
      <c r="U390" s="438"/>
      <c r="V390" s="438"/>
      <c r="W390" s="438"/>
      <c r="X390" s="438"/>
      <c r="Y390" s="438"/>
      <c r="Z390" s="438"/>
      <c r="AA390" s="438"/>
      <c r="AB390" s="438"/>
      <c r="AC390" s="438"/>
      <c r="AD390" s="438"/>
      <c r="AE390" s="438"/>
      <c r="AF390" s="438"/>
      <c r="AG390" s="438"/>
      <c r="AH390" s="438"/>
      <c r="AI390" s="438"/>
      <c r="AJ390" s="438"/>
      <c r="AK390" s="438"/>
      <c r="AL390" s="438"/>
      <c r="AM390" s="438"/>
      <c r="AN390" s="438"/>
      <c r="AO390" s="438"/>
      <c r="AP390" s="438"/>
      <c r="AQ390" s="438"/>
      <c r="AR390" s="438"/>
      <c r="AS390" s="438"/>
      <c r="AT390" s="438"/>
      <c r="AU390" s="438"/>
      <c r="AV390" s="438"/>
      <c r="AW390" s="438"/>
    </row>
    <row r="391" spans="1:49" ht="12.75" outlineLevel="1">
      <c r="A391" s="388" t="s">
        <v>2185</v>
      </c>
      <c r="C391" s="445"/>
      <c r="D391" s="445"/>
      <c r="E391" s="419" t="s">
        <v>2186</v>
      </c>
      <c r="F391" s="446" t="str">
        <f t="shared" si="13"/>
        <v>HATFIELD END SCHP</v>
      </c>
      <c r="G391" s="427">
        <v>804527.52</v>
      </c>
      <c r="H391" s="433">
        <v>0</v>
      </c>
      <c r="I391" s="433">
        <v>-21174.24</v>
      </c>
      <c r="J391" s="433">
        <v>8197.61</v>
      </c>
      <c r="K391" s="433">
        <v>4022.64</v>
      </c>
      <c r="L391" s="433">
        <v>0</v>
      </c>
      <c r="M391" s="433">
        <f t="shared" si="14"/>
        <v>787528.25</v>
      </c>
      <c r="P391" s="440"/>
      <c r="Q391" s="438"/>
      <c r="R391" s="438"/>
      <c r="S391" s="438"/>
      <c r="T391" s="438"/>
      <c r="U391" s="438"/>
      <c r="V391" s="438"/>
      <c r="W391" s="438"/>
      <c r="X391" s="438"/>
      <c r="Y391" s="438"/>
      <c r="Z391" s="438"/>
      <c r="AA391" s="438"/>
      <c r="AB391" s="438"/>
      <c r="AC391" s="438"/>
      <c r="AD391" s="438"/>
      <c r="AE391" s="438"/>
      <c r="AF391" s="438"/>
      <c r="AG391" s="438"/>
      <c r="AH391" s="438"/>
      <c r="AI391" s="438"/>
      <c r="AJ391" s="438"/>
      <c r="AK391" s="438"/>
      <c r="AL391" s="438"/>
      <c r="AM391" s="438"/>
      <c r="AN391" s="438"/>
      <c r="AO391" s="438"/>
      <c r="AP391" s="438"/>
      <c r="AQ391" s="438"/>
      <c r="AR391" s="438"/>
      <c r="AS391" s="438"/>
      <c r="AT391" s="438"/>
      <c r="AU391" s="438"/>
      <c r="AV391" s="438"/>
      <c r="AW391" s="438"/>
    </row>
    <row r="392" spans="1:49" ht="12.75" outlineLevel="1">
      <c r="A392" s="388" t="s">
        <v>2187</v>
      </c>
      <c r="C392" s="445"/>
      <c r="D392" s="445"/>
      <c r="E392" s="419" t="s">
        <v>2188</v>
      </c>
      <c r="F392" s="446" t="str">
        <f t="shared" si="13"/>
        <v>H R HANLEY SCHOLARSH</v>
      </c>
      <c r="G392" s="427">
        <v>28895.78</v>
      </c>
      <c r="H392" s="433">
        <v>0</v>
      </c>
      <c r="I392" s="433">
        <v>-755.22</v>
      </c>
      <c r="J392" s="433">
        <v>298.67</v>
      </c>
      <c r="K392" s="433">
        <v>0</v>
      </c>
      <c r="L392" s="433">
        <v>0</v>
      </c>
      <c r="M392" s="433">
        <f t="shared" si="14"/>
        <v>28439.229999999996</v>
      </c>
      <c r="P392" s="440"/>
      <c r="Q392" s="438"/>
      <c r="R392" s="438"/>
      <c r="S392" s="438"/>
      <c r="T392" s="438"/>
      <c r="U392" s="438"/>
      <c r="V392" s="438"/>
      <c r="W392" s="438"/>
      <c r="X392" s="438"/>
      <c r="Y392" s="438"/>
      <c r="Z392" s="438"/>
      <c r="AA392" s="438"/>
      <c r="AB392" s="438"/>
      <c r="AC392" s="438"/>
      <c r="AD392" s="438"/>
      <c r="AE392" s="438"/>
      <c r="AF392" s="438"/>
      <c r="AG392" s="438"/>
      <c r="AH392" s="438"/>
      <c r="AI392" s="438"/>
      <c r="AJ392" s="438"/>
      <c r="AK392" s="438"/>
      <c r="AL392" s="438"/>
      <c r="AM392" s="438"/>
      <c r="AN392" s="438"/>
      <c r="AO392" s="438"/>
      <c r="AP392" s="438"/>
      <c r="AQ392" s="438"/>
      <c r="AR392" s="438"/>
      <c r="AS392" s="438"/>
      <c r="AT392" s="438"/>
      <c r="AU392" s="438"/>
      <c r="AV392" s="438"/>
      <c r="AW392" s="438"/>
    </row>
    <row r="393" spans="1:49" ht="12.75" outlineLevel="1">
      <c r="A393" s="388" t="s">
        <v>2189</v>
      </c>
      <c r="C393" s="445"/>
      <c r="D393" s="445"/>
      <c r="E393" s="419" t="s">
        <v>2190</v>
      </c>
      <c r="F393" s="446" t="str">
        <f t="shared" si="13"/>
        <v>HAVENER SCHP</v>
      </c>
      <c r="G393" s="427">
        <v>223194</v>
      </c>
      <c r="H393" s="433">
        <v>0</v>
      </c>
      <c r="I393" s="433">
        <v>-2440.6</v>
      </c>
      <c r="J393" s="433">
        <v>2343.01</v>
      </c>
      <c r="K393" s="433">
        <v>0</v>
      </c>
      <c r="L393" s="433">
        <v>0</v>
      </c>
      <c r="M393" s="433">
        <f t="shared" si="14"/>
        <v>223096.41</v>
      </c>
      <c r="P393" s="440"/>
      <c r="Q393" s="438"/>
      <c r="R393" s="438"/>
      <c r="S393" s="438"/>
      <c r="T393" s="438"/>
      <c r="U393" s="438"/>
      <c r="V393" s="438"/>
      <c r="W393" s="438"/>
      <c r="X393" s="438"/>
      <c r="Y393" s="438"/>
      <c r="Z393" s="438"/>
      <c r="AA393" s="438"/>
      <c r="AB393" s="438"/>
      <c r="AC393" s="438"/>
      <c r="AD393" s="438"/>
      <c r="AE393" s="438"/>
      <c r="AF393" s="438"/>
      <c r="AG393" s="438"/>
      <c r="AH393" s="438"/>
      <c r="AI393" s="438"/>
      <c r="AJ393" s="438"/>
      <c r="AK393" s="438"/>
      <c r="AL393" s="438"/>
      <c r="AM393" s="438"/>
      <c r="AN393" s="438"/>
      <c r="AO393" s="438"/>
      <c r="AP393" s="438"/>
      <c r="AQ393" s="438"/>
      <c r="AR393" s="438"/>
      <c r="AS393" s="438"/>
      <c r="AT393" s="438"/>
      <c r="AU393" s="438"/>
      <c r="AV393" s="438"/>
      <c r="AW393" s="438"/>
    </row>
    <row r="394" spans="1:49" ht="12.75" outlineLevel="1">
      <c r="A394" s="388" t="s">
        <v>2191</v>
      </c>
      <c r="C394" s="445"/>
      <c r="D394" s="445"/>
      <c r="E394" s="419" t="s">
        <v>2192</v>
      </c>
      <c r="F394" s="446" t="str">
        <f t="shared" si="13"/>
        <v>HEAGLER CIV ENG SCH</v>
      </c>
      <c r="G394" s="427">
        <v>30799.32</v>
      </c>
      <c r="H394" s="433">
        <v>100</v>
      </c>
      <c r="I394" s="433">
        <v>-797.92</v>
      </c>
      <c r="J394" s="433">
        <v>323.44</v>
      </c>
      <c r="K394" s="433">
        <v>0</v>
      </c>
      <c r="L394" s="433">
        <v>0</v>
      </c>
      <c r="M394" s="433">
        <f t="shared" si="14"/>
        <v>30424.84</v>
      </c>
      <c r="P394" s="440"/>
      <c r="Q394" s="438"/>
      <c r="R394" s="438"/>
      <c r="S394" s="438"/>
      <c r="T394" s="438"/>
      <c r="U394" s="438"/>
      <c r="V394" s="438"/>
      <c r="W394" s="438"/>
      <c r="X394" s="438"/>
      <c r="Y394" s="438"/>
      <c r="Z394" s="438"/>
      <c r="AA394" s="438"/>
      <c r="AB394" s="438"/>
      <c r="AC394" s="438"/>
      <c r="AD394" s="438"/>
      <c r="AE394" s="438"/>
      <c r="AF394" s="438"/>
      <c r="AG394" s="438"/>
      <c r="AH394" s="438"/>
      <c r="AI394" s="438"/>
      <c r="AJ394" s="438"/>
      <c r="AK394" s="438"/>
      <c r="AL394" s="438"/>
      <c r="AM394" s="438"/>
      <c r="AN394" s="438"/>
      <c r="AO394" s="438"/>
      <c r="AP394" s="438"/>
      <c r="AQ394" s="438"/>
      <c r="AR394" s="438"/>
      <c r="AS394" s="438"/>
      <c r="AT394" s="438"/>
      <c r="AU394" s="438"/>
      <c r="AV394" s="438"/>
      <c r="AW394" s="438"/>
    </row>
    <row r="395" spans="1:49" ht="12.75" outlineLevel="1">
      <c r="A395" s="388" t="s">
        <v>2193</v>
      </c>
      <c r="C395" s="445"/>
      <c r="D395" s="445"/>
      <c r="E395" s="419" t="s">
        <v>2194</v>
      </c>
      <c r="F395" s="446" t="str">
        <f t="shared" si="13"/>
        <v>STONEHENGE SCHP</v>
      </c>
      <c r="G395" s="427">
        <v>17805.59</v>
      </c>
      <c r="H395" s="433">
        <v>0</v>
      </c>
      <c r="I395" s="433">
        <v>-465.35</v>
      </c>
      <c r="J395" s="433">
        <v>184.06</v>
      </c>
      <c r="K395" s="433">
        <v>0</v>
      </c>
      <c r="L395" s="433">
        <v>0</v>
      </c>
      <c r="M395" s="433">
        <f t="shared" si="14"/>
        <v>17524.300000000003</v>
      </c>
      <c r="P395" s="440"/>
      <c r="Q395" s="438"/>
      <c r="R395" s="438"/>
      <c r="S395" s="438"/>
      <c r="T395" s="438"/>
      <c r="U395" s="438"/>
      <c r="V395" s="438"/>
      <c r="W395" s="438"/>
      <c r="X395" s="438"/>
      <c r="Y395" s="438"/>
      <c r="Z395" s="438"/>
      <c r="AA395" s="438"/>
      <c r="AB395" s="438"/>
      <c r="AC395" s="438"/>
      <c r="AD395" s="438"/>
      <c r="AE395" s="438"/>
      <c r="AF395" s="438"/>
      <c r="AG395" s="438"/>
      <c r="AH395" s="438"/>
      <c r="AI395" s="438"/>
      <c r="AJ395" s="438"/>
      <c r="AK395" s="438"/>
      <c r="AL395" s="438"/>
      <c r="AM395" s="438"/>
      <c r="AN395" s="438"/>
      <c r="AO395" s="438"/>
      <c r="AP395" s="438"/>
      <c r="AQ395" s="438"/>
      <c r="AR395" s="438"/>
      <c r="AS395" s="438"/>
      <c r="AT395" s="438"/>
      <c r="AU395" s="438"/>
      <c r="AV395" s="438"/>
      <c r="AW395" s="438"/>
    </row>
    <row r="396" spans="1:49" ht="12.75" outlineLevel="1">
      <c r="A396" s="388" t="s">
        <v>2195</v>
      </c>
      <c r="C396" s="445"/>
      <c r="D396" s="445"/>
      <c r="E396" s="419" t="s">
        <v>2196</v>
      </c>
      <c r="F396" s="446" t="str">
        <f t="shared" si="13"/>
        <v>J S JOHNSON SCHP</v>
      </c>
      <c r="G396" s="427">
        <v>8375.69</v>
      </c>
      <c r="H396" s="433">
        <v>0</v>
      </c>
      <c r="I396" s="433">
        <v>-218.9</v>
      </c>
      <c r="J396" s="433">
        <v>86.58</v>
      </c>
      <c r="K396" s="433">
        <v>0</v>
      </c>
      <c r="L396" s="433">
        <v>0</v>
      </c>
      <c r="M396" s="433">
        <f t="shared" si="14"/>
        <v>8243.37</v>
      </c>
      <c r="P396" s="440"/>
      <c r="Q396" s="438"/>
      <c r="R396" s="438"/>
      <c r="S396" s="438"/>
      <c r="T396" s="438"/>
      <c r="U396" s="438"/>
      <c r="V396" s="438"/>
      <c r="W396" s="438"/>
      <c r="X396" s="438"/>
      <c r="Y396" s="438"/>
      <c r="Z396" s="438"/>
      <c r="AA396" s="438"/>
      <c r="AB396" s="438"/>
      <c r="AC396" s="438"/>
      <c r="AD396" s="438"/>
      <c r="AE396" s="438"/>
      <c r="AF396" s="438"/>
      <c r="AG396" s="438"/>
      <c r="AH396" s="438"/>
      <c r="AI396" s="438"/>
      <c r="AJ396" s="438"/>
      <c r="AK396" s="438"/>
      <c r="AL396" s="438"/>
      <c r="AM396" s="438"/>
      <c r="AN396" s="438"/>
      <c r="AO396" s="438"/>
      <c r="AP396" s="438"/>
      <c r="AQ396" s="438"/>
      <c r="AR396" s="438"/>
      <c r="AS396" s="438"/>
      <c r="AT396" s="438"/>
      <c r="AU396" s="438"/>
      <c r="AV396" s="438"/>
      <c r="AW396" s="438"/>
    </row>
    <row r="397" spans="1:49" ht="12.75" outlineLevel="1">
      <c r="A397" s="388" t="s">
        <v>2197</v>
      </c>
      <c r="C397" s="445"/>
      <c r="D397" s="445"/>
      <c r="E397" s="419" t="s">
        <v>2198</v>
      </c>
      <c r="F397" s="446" t="str">
        <f t="shared" si="13"/>
        <v>MATH &amp; STAT ALUM SCH</v>
      </c>
      <c r="G397" s="427">
        <v>43636.19</v>
      </c>
      <c r="H397" s="433">
        <v>0</v>
      </c>
      <c r="I397" s="433">
        <v>-1140.45</v>
      </c>
      <c r="J397" s="433">
        <v>451.04</v>
      </c>
      <c r="K397" s="433">
        <v>0</v>
      </c>
      <c r="L397" s="433">
        <v>0</v>
      </c>
      <c r="M397" s="433">
        <f t="shared" si="14"/>
        <v>42946.780000000006</v>
      </c>
      <c r="P397" s="440"/>
      <c r="Q397" s="438"/>
      <c r="R397" s="438"/>
      <c r="S397" s="438"/>
      <c r="T397" s="438"/>
      <c r="U397" s="438"/>
      <c r="V397" s="438"/>
      <c r="W397" s="438"/>
      <c r="X397" s="438"/>
      <c r="Y397" s="438"/>
      <c r="Z397" s="438"/>
      <c r="AA397" s="438"/>
      <c r="AB397" s="438"/>
      <c r="AC397" s="438"/>
      <c r="AD397" s="438"/>
      <c r="AE397" s="438"/>
      <c r="AF397" s="438"/>
      <c r="AG397" s="438"/>
      <c r="AH397" s="438"/>
      <c r="AI397" s="438"/>
      <c r="AJ397" s="438"/>
      <c r="AK397" s="438"/>
      <c r="AL397" s="438"/>
      <c r="AM397" s="438"/>
      <c r="AN397" s="438"/>
      <c r="AO397" s="438"/>
      <c r="AP397" s="438"/>
      <c r="AQ397" s="438"/>
      <c r="AR397" s="438"/>
      <c r="AS397" s="438"/>
      <c r="AT397" s="438"/>
      <c r="AU397" s="438"/>
      <c r="AV397" s="438"/>
      <c r="AW397" s="438"/>
    </row>
    <row r="398" spans="1:49" ht="12.75" outlineLevel="1">
      <c r="A398" s="388" t="s">
        <v>2199</v>
      </c>
      <c r="C398" s="445"/>
      <c r="D398" s="445"/>
      <c r="E398" s="419" t="s">
        <v>1444</v>
      </c>
      <c r="F398" s="446" t="str">
        <f t="shared" si="13"/>
        <v>MCBRIDE LOAN/SCHP</v>
      </c>
      <c r="G398" s="427">
        <v>4813741.27</v>
      </c>
      <c r="H398" s="433">
        <v>25</v>
      </c>
      <c r="I398" s="433">
        <v>-120033.01</v>
      </c>
      <c r="J398" s="433">
        <v>49818.27</v>
      </c>
      <c r="K398" s="433">
        <v>0</v>
      </c>
      <c r="L398" s="433">
        <v>101984.3</v>
      </c>
      <c r="M398" s="433">
        <f t="shared" si="14"/>
        <v>4845535.829999999</v>
      </c>
      <c r="P398" s="440"/>
      <c r="Q398" s="438"/>
      <c r="R398" s="438"/>
      <c r="S398" s="438"/>
      <c r="T398" s="438"/>
      <c r="U398" s="438"/>
      <c r="V398" s="438"/>
      <c r="W398" s="438"/>
      <c r="X398" s="438"/>
      <c r="Y398" s="438"/>
      <c r="Z398" s="438"/>
      <c r="AA398" s="438"/>
      <c r="AB398" s="438"/>
      <c r="AC398" s="438"/>
      <c r="AD398" s="438"/>
      <c r="AE398" s="438"/>
      <c r="AF398" s="438"/>
      <c r="AG398" s="438"/>
      <c r="AH398" s="438"/>
      <c r="AI398" s="438"/>
      <c r="AJ398" s="438"/>
      <c r="AK398" s="438"/>
      <c r="AL398" s="438"/>
      <c r="AM398" s="438"/>
      <c r="AN398" s="438"/>
      <c r="AO398" s="438"/>
      <c r="AP398" s="438"/>
      <c r="AQ398" s="438"/>
      <c r="AR398" s="438"/>
      <c r="AS398" s="438"/>
      <c r="AT398" s="438"/>
      <c r="AU398" s="438"/>
      <c r="AV398" s="438"/>
      <c r="AW398" s="438"/>
    </row>
    <row r="399" spans="1:49" ht="12.75" outlineLevel="1">
      <c r="A399" s="388" t="s">
        <v>2200</v>
      </c>
      <c r="C399" s="445"/>
      <c r="D399" s="445"/>
      <c r="E399" s="419" t="s">
        <v>2201</v>
      </c>
      <c r="F399" s="446" t="str">
        <f t="shared" si="13"/>
        <v>MCPHERSON FELLOWSHIP</v>
      </c>
      <c r="G399" s="427">
        <v>45821.42</v>
      </c>
      <c r="H399" s="433">
        <v>2000</v>
      </c>
      <c r="I399" s="433">
        <v>-748.01</v>
      </c>
      <c r="J399" s="433">
        <v>416.13</v>
      </c>
      <c r="K399" s="433">
        <v>0</v>
      </c>
      <c r="L399" s="433">
        <v>0</v>
      </c>
      <c r="M399" s="433">
        <f t="shared" si="14"/>
        <v>47489.53999999999</v>
      </c>
      <c r="P399" s="440"/>
      <c r="Q399" s="438"/>
      <c r="R399" s="438"/>
      <c r="S399" s="438"/>
      <c r="T399" s="438"/>
      <c r="U399" s="438"/>
      <c r="V399" s="438"/>
      <c r="W399" s="438"/>
      <c r="X399" s="438"/>
      <c r="Y399" s="438"/>
      <c r="Z399" s="438"/>
      <c r="AA399" s="438"/>
      <c r="AB399" s="438"/>
      <c r="AC399" s="438"/>
      <c r="AD399" s="438"/>
      <c r="AE399" s="438"/>
      <c r="AF399" s="438"/>
      <c r="AG399" s="438"/>
      <c r="AH399" s="438"/>
      <c r="AI399" s="438"/>
      <c r="AJ399" s="438"/>
      <c r="AK399" s="438"/>
      <c r="AL399" s="438"/>
      <c r="AM399" s="438"/>
      <c r="AN399" s="438"/>
      <c r="AO399" s="438"/>
      <c r="AP399" s="438"/>
      <c r="AQ399" s="438"/>
      <c r="AR399" s="438"/>
      <c r="AS399" s="438"/>
      <c r="AT399" s="438"/>
      <c r="AU399" s="438"/>
      <c r="AV399" s="438"/>
      <c r="AW399" s="438"/>
    </row>
    <row r="400" spans="1:49" ht="12.75" outlineLevel="1">
      <c r="A400" s="388" t="s">
        <v>2202</v>
      </c>
      <c r="C400" s="445"/>
      <c r="D400" s="445"/>
      <c r="E400" s="419" t="s">
        <v>2203</v>
      </c>
      <c r="F400" s="446" t="str">
        <f t="shared" si="13"/>
        <v>NOLTE END FELLOWSHIP</v>
      </c>
      <c r="G400" s="427">
        <v>9702.42</v>
      </c>
      <c r="H400" s="433">
        <v>0</v>
      </c>
      <c r="I400" s="433">
        <v>-253.57</v>
      </c>
      <c r="J400" s="433">
        <v>100.3</v>
      </c>
      <c r="K400" s="433">
        <v>0</v>
      </c>
      <c r="L400" s="433">
        <v>0</v>
      </c>
      <c r="M400" s="433">
        <f t="shared" si="14"/>
        <v>9549.15</v>
      </c>
      <c r="P400" s="440"/>
      <c r="Q400" s="438"/>
      <c r="R400" s="438"/>
      <c r="S400" s="438"/>
      <c r="T400" s="438"/>
      <c r="U400" s="438"/>
      <c r="V400" s="438"/>
      <c r="W400" s="438"/>
      <c r="X400" s="438"/>
      <c r="Y400" s="438"/>
      <c r="Z400" s="438"/>
      <c r="AA400" s="438"/>
      <c r="AB400" s="438"/>
      <c r="AC400" s="438"/>
      <c r="AD400" s="438"/>
      <c r="AE400" s="438"/>
      <c r="AF400" s="438"/>
      <c r="AG400" s="438"/>
      <c r="AH400" s="438"/>
      <c r="AI400" s="438"/>
      <c r="AJ400" s="438"/>
      <c r="AK400" s="438"/>
      <c r="AL400" s="438"/>
      <c r="AM400" s="438"/>
      <c r="AN400" s="438"/>
      <c r="AO400" s="438"/>
      <c r="AP400" s="438"/>
      <c r="AQ400" s="438"/>
      <c r="AR400" s="438"/>
      <c r="AS400" s="438"/>
      <c r="AT400" s="438"/>
      <c r="AU400" s="438"/>
      <c r="AV400" s="438"/>
      <c r="AW400" s="438"/>
    </row>
    <row r="401" spans="1:49" ht="12.75" outlineLevel="1">
      <c r="A401" s="388" t="s">
        <v>2204</v>
      </c>
      <c r="C401" s="445"/>
      <c r="D401" s="445"/>
      <c r="E401" s="419" t="s">
        <v>2205</v>
      </c>
      <c r="F401" s="446" t="str">
        <f t="shared" si="13"/>
        <v>NORBERT SCHMIDT FELL</v>
      </c>
      <c r="G401" s="427">
        <v>29923.09</v>
      </c>
      <c r="H401" s="433">
        <v>0</v>
      </c>
      <c r="I401" s="433">
        <v>-782.07</v>
      </c>
      <c r="J401" s="433">
        <v>309.3</v>
      </c>
      <c r="K401" s="433">
        <v>0</v>
      </c>
      <c r="L401" s="433">
        <v>0</v>
      </c>
      <c r="M401" s="433">
        <f t="shared" si="14"/>
        <v>29450.32</v>
      </c>
      <c r="P401" s="440"/>
      <c r="Q401" s="438"/>
      <c r="R401" s="438"/>
      <c r="S401" s="438"/>
      <c r="T401" s="438"/>
      <c r="U401" s="438"/>
      <c r="V401" s="438"/>
      <c r="W401" s="438"/>
      <c r="X401" s="438"/>
      <c r="Y401" s="438"/>
      <c r="Z401" s="438"/>
      <c r="AA401" s="438"/>
      <c r="AB401" s="438"/>
      <c r="AC401" s="438"/>
      <c r="AD401" s="438"/>
      <c r="AE401" s="438"/>
      <c r="AF401" s="438"/>
      <c r="AG401" s="438"/>
      <c r="AH401" s="438"/>
      <c r="AI401" s="438"/>
      <c r="AJ401" s="438"/>
      <c r="AK401" s="438"/>
      <c r="AL401" s="438"/>
      <c r="AM401" s="438"/>
      <c r="AN401" s="438"/>
      <c r="AO401" s="438"/>
      <c r="AP401" s="438"/>
      <c r="AQ401" s="438"/>
      <c r="AR401" s="438"/>
      <c r="AS401" s="438"/>
      <c r="AT401" s="438"/>
      <c r="AU401" s="438"/>
      <c r="AV401" s="438"/>
      <c r="AW401" s="438"/>
    </row>
    <row r="402" spans="1:49" ht="12.75" outlineLevel="1">
      <c r="A402" s="388" t="s">
        <v>2206</v>
      </c>
      <c r="C402" s="445"/>
      <c r="D402" s="445"/>
      <c r="E402" s="419" t="s">
        <v>2207</v>
      </c>
      <c r="F402" s="446" t="str">
        <f t="shared" si="13"/>
        <v>SKITEK/HKN SCHP</v>
      </c>
      <c r="G402" s="427">
        <v>33200.63</v>
      </c>
      <c r="H402" s="433">
        <v>0</v>
      </c>
      <c r="I402" s="433">
        <v>-867.71</v>
      </c>
      <c r="J402" s="433">
        <v>343.18</v>
      </c>
      <c r="K402" s="433">
        <v>0</v>
      </c>
      <c r="L402" s="433">
        <v>0</v>
      </c>
      <c r="M402" s="433">
        <f t="shared" si="14"/>
        <v>32676.1</v>
      </c>
      <c r="P402" s="440"/>
      <c r="Q402" s="438"/>
      <c r="R402" s="438"/>
      <c r="S402" s="438"/>
      <c r="T402" s="438"/>
      <c r="U402" s="438"/>
      <c r="V402" s="438"/>
      <c r="W402" s="438"/>
      <c r="X402" s="438"/>
      <c r="Y402" s="438"/>
      <c r="Z402" s="438"/>
      <c r="AA402" s="438"/>
      <c r="AB402" s="438"/>
      <c r="AC402" s="438"/>
      <c r="AD402" s="438"/>
      <c r="AE402" s="438"/>
      <c r="AF402" s="438"/>
      <c r="AG402" s="438"/>
      <c r="AH402" s="438"/>
      <c r="AI402" s="438"/>
      <c r="AJ402" s="438"/>
      <c r="AK402" s="438"/>
      <c r="AL402" s="438"/>
      <c r="AM402" s="438"/>
      <c r="AN402" s="438"/>
      <c r="AO402" s="438"/>
      <c r="AP402" s="438"/>
      <c r="AQ402" s="438"/>
      <c r="AR402" s="438"/>
      <c r="AS402" s="438"/>
      <c r="AT402" s="438"/>
      <c r="AU402" s="438"/>
      <c r="AV402" s="438"/>
      <c r="AW402" s="438"/>
    </row>
    <row r="403" spans="1:49" ht="12.75" outlineLevel="1">
      <c r="A403" s="388" t="s">
        <v>2208</v>
      </c>
      <c r="C403" s="445"/>
      <c r="D403" s="445"/>
      <c r="E403" s="419" t="s">
        <v>2209</v>
      </c>
      <c r="F403" s="446" t="str">
        <f t="shared" si="13"/>
        <v>D THOMPSON FELLOW</v>
      </c>
      <c r="G403" s="427">
        <v>30909.23</v>
      </c>
      <c r="H403" s="433">
        <v>125</v>
      </c>
      <c r="I403" s="433">
        <v>-801.66</v>
      </c>
      <c r="J403" s="433">
        <v>325.43</v>
      </c>
      <c r="K403" s="433">
        <v>0</v>
      </c>
      <c r="L403" s="433">
        <v>0</v>
      </c>
      <c r="M403" s="433">
        <f t="shared" si="14"/>
        <v>30558</v>
      </c>
      <c r="P403" s="440"/>
      <c r="Q403" s="438"/>
      <c r="R403" s="438"/>
      <c r="S403" s="438"/>
      <c r="T403" s="438"/>
      <c r="U403" s="438"/>
      <c r="V403" s="438"/>
      <c r="W403" s="438"/>
      <c r="X403" s="438"/>
      <c r="Y403" s="438"/>
      <c r="Z403" s="438"/>
      <c r="AA403" s="438"/>
      <c r="AB403" s="438"/>
      <c r="AC403" s="438"/>
      <c r="AD403" s="438"/>
      <c r="AE403" s="438"/>
      <c r="AF403" s="438"/>
      <c r="AG403" s="438"/>
      <c r="AH403" s="438"/>
      <c r="AI403" s="438"/>
      <c r="AJ403" s="438"/>
      <c r="AK403" s="438"/>
      <c r="AL403" s="438"/>
      <c r="AM403" s="438"/>
      <c r="AN403" s="438"/>
      <c r="AO403" s="438"/>
      <c r="AP403" s="438"/>
      <c r="AQ403" s="438"/>
      <c r="AR403" s="438"/>
      <c r="AS403" s="438"/>
      <c r="AT403" s="438"/>
      <c r="AU403" s="438"/>
      <c r="AV403" s="438"/>
      <c r="AW403" s="438"/>
    </row>
    <row r="404" spans="1:49" ht="12.75" outlineLevel="1">
      <c r="A404" s="388" t="s">
        <v>2210</v>
      </c>
      <c r="C404" s="445"/>
      <c r="D404" s="445"/>
      <c r="E404" s="419" t="s">
        <v>2211</v>
      </c>
      <c r="F404" s="446" t="str">
        <f t="shared" si="13"/>
        <v>UMR CHEM ENGR GRAD</v>
      </c>
      <c r="G404" s="427">
        <v>141052.83</v>
      </c>
      <c r="H404" s="433">
        <v>0</v>
      </c>
      <c r="I404" s="433">
        <v>617.41</v>
      </c>
      <c r="J404" s="433">
        <v>7922.54</v>
      </c>
      <c r="K404" s="433">
        <v>0</v>
      </c>
      <c r="L404" s="433">
        <v>0</v>
      </c>
      <c r="M404" s="433">
        <f t="shared" si="14"/>
        <v>149592.78</v>
      </c>
      <c r="P404" s="440"/>
      <c r="Q404" s="438"/>
      <c r="R404" s="438"/>
      <c r="S404" s="438"/>
      <c r="T404" s="438"/>
      <c r="U404" s="438"/>
      <c r="V404" s="438"/>
      <c r="W404" s="438"/>
      <c r="X404" s="438"/>
      <c r="Y404" s="438"/>
      <c r="Z404" s="438"/>
      <c r="AA404" s="438"/>
      <c r="AB404" s="438"/>
      <c r="AC404" s="438"/>
      <c r="AD404" s="438"/>
      <c r="AE404" s="438"/>
      <c r="AF404" s="438"/>
      <c r="AG404" s="438"/>
      <c r="AH404" s="438"/>
      <c r="AI404" s="438"/>
      <c r="AJ404" s="438"/>
      <c r="AK404" s="438"/>
      <c r="AL404" s="438"/>
      <c r="AM404" s="438"/>
      <c r="AN404" s="438"/>
      <c r="AO404" s="438"/>
      <c r="AP404" s="438"/>
      <c r="AQ404" s="438"/>
      <c r="AR404" s="438"/>
      <c r="AS404" s="438"/>
      <c r="AT404" s="438"/>
      <c r="AU404" s="438"/>
      <c r="AV404" s="438"/>
      <c r="AW404" s="438"/>
    </row>
    <row r="405" spans="1:49" ht="12.75" outlineLevel="1">
      <c r="A405" s="388" t="s">
        <v>2212</v>
      </c>
      <c r="C405" s="445"/>
      <c r="D405" s="445"/>
      <c r="E405" s="419" t="s">
        <v>2213</v>
      </c>
      <c r="F405" s="446" t="str">
        <f t="shared" si="13"/>
        <v>WEI-WEN YU FELLOW</v>
      </c>
      <c r="G405" s="427">
        <v>77399.18</v>
      </c>
      <c r="H405" s="433">
        <v>0</v>
      </c>
      <c r="I405" s="433">
        <v>-2022.88</v>
      </c>
      <c r="J405" s="433">
        <v>800.01</v>
      </c>
      <c r="K405" s="433">
        <v>0</v>
      </c>
      <c r="L405" s="433">
        <v>0</v>
      </c>
      <c r="M405" s="433">
        <f t="shared" si="14"/>
        <v>76176.30999999998</v>
      </c>
      <c r="P405" s="440"/>
      <c r="Q405" s="438"/>
      <c r="R405" s="438"/>
      <c r="S405" s="438"/>
      <c r="T405" s="438"/>
      <c r="U405" s="438"/>
      <c r="V405" s="438"/>
      <c r="W405" s="438"/>
      <c r="X405" s="438"/>
      <c r="Y405" s="438"/>
      <c r="Z405" s="438"/>
      <c r="AA405" s="438"/>
      <c r="AB405" s="438"/>
      <c r="AC405" s="438"/>
      <c r="AD405" s="438"/>
      <c r="AE405" s="438"/>
      <c r="AF405" s="438"/>
      <c r="AG405" s="438"/>
      <c r="AH405" s="438"/>
      <c r="AI405" s="438"/>
      <c r="AJ405" s="438"/>
      <c r="AK405" s="438"/>
      <c r="AL405" s="438"/>
      <c r="AM405" s="438"/>
      <c r="AN405" s="438"/>
      <c r="AO405" s="438"/>
      <c r="AP405" s="438"/>
      <c r="AQ405" s="438"/>
      <c r="AR405" s="438"/>
      <c r="AS405" s="438"/>
      <c r="AT405" s="438"/>
      <c r="AU405" s="438"/>
      <c r="AV405" s="438"/>
      <c r="AW405" s="438"/>
    </row>
    <row r="406" spans="1:49" ht="12.75" outlineLevel="1">
      <c r="A406" s="388" t="s">
        <v>2214</v>
      </c>
      <c r="C406" s="445"/>
      <c r="D406" s="445"/>
      <c r="E406" s="419" t="s">
        <v>2215</v>
      </c>
      <c r="F406" s="446" t="str">
        <f t="shared" si="13"/>
        <v>ACADEMY OF MECH/AERO ENGR</v>
      </c>
      <c r="G406" s="427">
        <v>81916.29</v>
      </c>
      <c r="H406" s="433">
        <v>44980.5</v>
      </c>
      <c r="I406" s="433">
        <v>-1128.47</v>
      </c>
      <c r="J406" s="433">
        <v>2277.21</v>
      </c>
      <c r="K406" s="433">
        <v>0</v>
      </c>
      <c r="L406" s="433">
        <v>-71500</v>
      </c>
      <c r="M406" s="433">
        <f t="shared" si="14"/>
        <v>56545.53</v>
      </c>
      <c r="P406" s="440"/>
      <c r="Q406" s="438"/>
      <c r="R406" s="438"/>
      <c r="S406" s="438"/>
      <c r="T406" s="438"/>
      <c r="U406" s="438"/>
      <c r="V406" s="438"/>
      <c r="W406" s="438"/>
      <c r="X406" s="438"/>
      <c r="Y406" s="438"/>
      <c r="Z406" s="438"/>
      <c r="AA406" s="438"/>
      <c r="AB406" s="438"/>
      <c r="AC406" s="438"/>
      <c r="AD406" s="438"/>
      <c r="AE406" s="438"/>
      <c r="AF406" s="438"/>
      <c r="AG406" s="438"/>
      <c r="AH406" s="438"/>
      <c r="AI406" s="438"/>
      <c r="AJ406" s="438"/>
      <c r="AK406" s="438"/>
      <c r="AL406" s="438"/>
      <c r="AM406" s="438"/>
      <c r="AN406" s="438"/>
      <c r="AO406" s="438"/>
      <c r="AP406" s="438"/>
      <c r="AQ406" s="438"/>
      <c r="AR406" s="438"/>
      <c r="AS406" s="438"/>
      <c r="AT406" s="438"/>
      <c r="AU406" s="438"/>
      <c r="AV406" s="438"/>
      <c r="AW406" s="438"/>
    </row>
    <row r="407" spans="1:49" ht="12.75" outlineLevel="1">
      <c r="A407" s="388" t="s">
        <v>2216</v>
      </c>
      <c r="C407" s="445"/>
      <c r="D407" s="445"/>
      <c r="E407" s="419" t="s">
        <v>2217</v>
      </c>
      <c r="F407" s="446" t="str">
        <f t="shared" si="13"/>
        <v>ALUMNI YOUNG FAC AWD</v>
      </c>
      <c r="G407" s="427">
        <v>95381.6</v>
      </c>
      <c r="H407" s="433">
        <v>0</v>
      </c>
      <c r="I407" s="433">
        <v>-2492.85</v>
      </c>
      <c r="J407" s="433">
        <v>985.89</v>
      </c>
      <c r="K407" s="433">
        <v>0</v>
      </c>
      <c r="L407" s="433">
        <v>0</v>
      </c>
      <c r="M407" s="433">
        <f t="shared" si="14"/>
        <v>93874.64</v>
      </c>
      <c r="P407" s="440"/>
      <c r="Q407" s="438"/>
      <c r="R407" s="438"/>
      <c r="S407" s="438"/>
      <c r="T407" s="438"/>
      <c r="U407" s="438"/>
      <c r="V407" s="438"/>
      <c r="W407" s="438"/>
      <c r="X407" s="438"/>
      <c r="Y407" s="438"/>
      <c r="Z407" s="438"/>
      <c r="AA407" s="438"/>
      <c r="AB407" s="438"/>
      <c r="AC407" s="438"/>
      <c r="AD407" s="438"/>
      <c r="AE407" s="438"/>
      <c r="AF407" s="438"/>
      <c r="AG407" s="438"/>
      <c r="AH407" s="438"/>
      <c r="AI407" s="438"/>
      <c r="AJ407" s="438"/>
      <c r="AK407" s="438"/>
      <c r="AL407" s="438"/>
      <c r="AM407" s="438"/>
      <c r="AN407" s="438"/>
      <c r="AO407" s="438"/>
      <c r="AP407" s="438"/>
      <c r="AQ407" s="438"/>
      <c r="AR407" s="438"/>
      <c r="AS407" s="438"/>
      <c r="AT407" s="438"/>
      <c r="AU407" s="438"/>
      <c r="AV407" s="438"/>
      <c r="AW407" s="438"/>
    </row>
    <row r="408" spans="1:49" ht="12.75" outlineLevel="1">
      <c r="A408" s="388" t="s">
        <v>2218</v>
      </c>
      <c r="C408" s="445"/>
      <c r="D408" s="445"/>
      <c r="E408" s="419" t="s">
        <v>2219</v>
      </c>
      <c r="F408" s="446" t="str">
        <f t="shared" si="13"/>
        <v>CIV ENG FAC STF</v>
      </c>
      <c r="G408" s="427">
        <v>24517.74</v>
      </c>
      <c r="H408" s="433">
        <v>0</v>
      </c>
      <c r="I408" s="433">
        <v>-640.78</v>
      </c>
      <c r="J408" s="433">
        <v>253.43</v>
      </c>
      <c r="K408" s="433">
        <v>0</v>
      </c>
      <c r="L408" s="433">
        <v>0</v>
      </c>
      <c r="M408" s="433">
        <f t="shared" si="14"/>
        <v>24130.390000000003</v>
      </c>
      <c r="P408" s="440"/>
      <c r="Q408" s="438"/>
      <c r="R408" s="438"/>
      <c r="S408" s="438"/>
      <c r="T408" s="438"/>
      <c r="U408" s="438"/>
      <c r="V408" s="438"/>
      <c r="W408" s="438"/>
      <c r="X408" s="438"/>
      <c r="Y408" s="438"/>
      <c r="Z408" s="438"/>
      <c r="AA408" s="438"/>
      <c r="AB408" s="438"/>
      <c r="AC408" s="438"/>
      <c r="AD408" s="438"/>
      <c r="AE408" s="438"/>
      <c r="AF408" s="438"/>
      <c r="AG408" s="438"/>
      <c r="AH408" s="438"/>
      <c r="AI408" s="438"/>
      <c r="AJ408" s="438"/>
      <c r="AK408" s="438"/>
      <c r="AL408" s="438"/>
      <c r="AM408" s="438"/>
      <c r="AN408" s="438"/>
      <c r="AO408" s="438"/>
      <c r="AP408" s="438"/>
      <c r="AQ408" s="438"/>
      <c r="AR408" s="438"/>
      <c r="AS408" s="438"/>
      <c r="AT408" s="438"/>
      <c r="AU408" s="438"/>
      <c r="AV408" s="438"/>
      <c r="AW408" s="438"/>
    </row>
    <row r="409" spans="1:49" ht="12.75" outlineLevel="1">
      <c r="A409" s="388" t="s">
        <v>2220</v>
      </c>
      <c r="C409" s="445"/>
      <c r="D409" s="445"/>
      <c r="E409" s="419" t="s">
        <v>2221</v>
      </c>
      <c r="F409" s="446" t="str">
        <f t="shared" si="13"/>
        <v>CIV ENG STU ACT END</v>
      </c>
      <c r="G409" s="427">
        <v>21856.01</v>
      </c>
      <c r="H409" s="433">
        <v>0</v>
      </c>
      <c r="I409" s="433">
        <v>-571.23</v>
      </c>
      <c r="J409" s="433">
        <v>225.92</v>
      </c>
      <c r="K409" s="433">
        <v>0</v>
      </c>
      <c r="L409" s="433">
        <v>0</v>
      </c>
      <c r="M409" s="433">
        <f t="shared" si="14"/>
        <v>21510.699999999997</v>
      </c>
      <c r="P409" s="440"/>
      <c r="Q409" s="438"/>
      <c r="R409" s="438"/>
      <c r="S409" s="438"/>
      <c r="T409" s="438"/>
      <c r="U409" s="438"/>
      <c r="V409" s="438"/>
      <c r="W409" s="438"/>
      <c r="X409" s="438"/>
      <c r="Y409" s="438"/>
      <c r="Z409" s="438"/>
      <c r="AA409" s="438"/>
      <c r="AB409" s="438"/>
      <c r="AC409" s="438"/>
      <c r="AD409" s="438"/>
      <c r="AE409" s="438"/>
      <c r="AF409" s="438"/>
      <c r="AG409" s="438"/>
      <c r="AH409" s="438"/>
      <c r="AI409" s="438"/>
      <c r="AJ409" s="438"/>
      <c r="AK409" s="438"/>
      <c r="AL409" s="438"/>
      <c r="AM409" s="438"/>
      <c r="AN409" s="438"/>
      <c r="AO409" s="438"/>
      <c r="AP409" s="438"/>
      <c r="AQ409" s="438"/>
      <c r="AR409" s="438"/>
      <c r="AS409" s="438"/>
      <c r="AT409" s="438"/>
      <c r="AU409" s="438"/>
      <c r="AV409" s="438"/>
      <c r="AW409" s="438"/>
    </row>
    <row r="410" spans="1:49" ht="12.75" outlineLevel="1">
      <c r="A410" s="388" t="s">
        <v>2222</v>
      </c>
      <c r="C410" s="445"/>
      <c r="D410" s="445"/>
      <c r="E410" s="419" t="s">
        <v>2223</v>
      </c>
      <c r="F410" s="446" t="str">
        <f t="shared" si="13"/>
        <v>CIV ENG BLDG RENOV</v>
      </c>
      <c r="G410" s="427">
        <v>129255.37</v>
      </c>
      <c r="H410" s="433">
        <v>0</v>
      </c>
      <c r="I410" s="433">
        <v>-3378.17</v>
      </c>
      <c r="J410" s="433">
        <v>1336.04</v>
      </c>
      <c r="K410" s="433">
        <v>0</v>
      </c>
      <c r="L410" s="433">
        <v>0</v>
      </c>
      <c r="M410" s="433">
        <f t="shared" si="14"/>
        <v>127213.23999999999</v>
      </c>
      <c r="P410" s="440"/>
      <c r="Q410" s="438"/>
      <c r="R410" s="438"/>
      <c r="S410" s="438"/>
      <c r="T410" s="438"/>
      <c r="U410" s="438"/>
      <c r="V410" s="438"/>
      <c r="W410" s="438"/>
      <c r="X410" s="438"/>
      <c r="Y410" s="438"/>
      <c r="Z410" s="438"/>
      <c r="AA410" s="438"/>
      <c r="AB410" s="438"/>
      <c r="AC410" s="438"/>
      <c r="AD410" s="438"/>
      <c r="AE410" s="438"/>
      <c r="AF410" s="438"/>
      <c r="AG410" s="438"/>
      <c r="AH410" s="438"/>
      <c r="AI410" s="438"/>
      <c r="AJ410" s="438"/>
      <c r="AK410" s="438"/>
      <c r="AL410" s="438"/>
      <c r="AM410" s="438"/>
      <c r="AN410" s="438"/>
      <c r="AO410" s="438"/>
      <c r="AP410" s="438"/>
      <c r="AQ410" s="438"/>
      <c r="AR410" s="438"/>
      <c r="AS410" s="438"/>
      <c r="AT410" s="438"/>
      <c r="AU410" s="438"/>
      <c r="AV410" s="438"/>
      <c r="AW410" s="438"/>
    </row>
    <row r="411" spans="1:49" ht="12.75" outlineLevel="1">
      <c r="A411" s="388" t="s">
        <v>195</v>
      </c>
      <c r="C411" s="445"/>
      <c r="D411" s="445"/>
      <c r="E411" s="419" t="s">
        <v>196</v>
      </c>
      <c r="F411" s="446" t="str">
        <f t="shared" si="13"/>
        <v>ORDER GOLDEN END</v>
      </c>
      <c r="G411" s="427">
        <v>-15.09</v>
      </c>
      <c r="H411" s="433">
        <v>0</v>
      </c>
      <c r="I411" s="433">
        <v>22.46</v>
      </c>
      <c r="J411" s="433">
        <v>0</v>
      </c>
      <c r="K411" s="433">
        <v>0</v>
      </c>
      <c r="L411" s="433">
        <v>0</v>
      </c>
      <c r="M411" s="433">
        <f t="shared" si="14"/>
        <v>7.370000000000001</v>
      </c>
      <c r="P411" s="440"/>
      <c r="Q411" s="438"/>
      <c r="R411" s="438"/>
      <c r="S411" s="438"/>
      <c r="T411" s="438"/>
      <c r="U411" s="438"/>
      <c r="V411" s="438"/>
      <c r="W411" s="438"/>
      <c r="X411" s="438"/>
      <c r="Y411" s="438"/>
      <c r="Z411" s="438"/>
      <c r="AA411" s="438"/>
      <c r="AB411" s="438"/>
      <c r="AC411" s="438"/>
      <c r="AD411" s="438"/>
      <c r="AE411" s="438"/>
      <c r="AF411" s="438"/>
      <c r="AG411" s="438"/>
      <c r="AH411" s="438"/>
      <c r="AI411" s="438"/>
      <c r="AJ411" s="438"/>
      <c r="AK411" s="438"/>
      <c r="AL411" s="438"/>
      <c r="AM411" s="438"/>
      <c r="AN411" s="438"/>
      <c r="AO411" s="438"/>
      <c r="AP411" s="438"/>
      <c r="AQ411" s="438"/>
      <c r="AR411" s="438"/>
      <c r="AS411" s="438"/>
      <c r="AT411" s="438"/>
      <c r="AU411" s="438"/>
      <c r="AV411" s="438"/>
      <c r="AW411" s="438"/>
    </row>
    <row r="412" spans="1:49" ht="12.75" outlineLevel="1">
      <c r="A412" s="388" t="s">
        <v>2224</v>
      </c>
      <c r="C412" s="445"/>
      <c r="D412" s="445"/>
      <c r="E412" s="419" t="s">
        <v>2225</v>
      </c>
      <c r="F412" s="446" t="str">
        <f t="shared" si="13"/>
        <v>DEV OFF QUASI ENDOW</v>
      </c>
      <c r="G412" s="427">
        <v>67753</v>
      </c>
      <c r="H412" s="433">
        <v>14514</v>
      </c>
      <c r="I412" s="433">
        <v>1601.41</v>
      </c>
      <c r="J412" s="433">
        <v>588.56</v>
      </c>
      <c r="K412" s="433">
        <v>18101.33</v>
      </c>
      <c r="L412" s="433">
        <v>-2000</v>
      </c>
      <c r="M412" s="433">
        <f t="shared" si="14"/>
        <v>64355.64</v>
      </c>
      <c r="P412" s="440"/>
      <c r="Q412" s="438"/>
      <c r="R412" s="438"/>
      <c r="S412" s="438"/>
      <c r="T412" s="438"/>
      <c r="U412" s="438"/>
      <c r="V412" s="438"/>
      <c r="W412" s="438"/>
      <c r="X412" s="438"/>
      <c r="Y412" s="438"/>
      <c r="Z412" s="438"/>
      <c r="AA412" s="438"/>
      <c r="AB412" s="438"/>
      <c r="AC412" s="438"/>
      <c r="AD412" s="438"/>
      <c r="AE412" s="438"/>
      <c r="AF412" s="438"/>
      <c r="AG412" s="438"/>
      <c r="AH412" s="438"/>
      <c r="AI412" s="438"/>
      <c r="AJ412" s="438"/>
      <c r="AK412" s="438"/>
      <c r="AL412" s="438"/>
      <c r="AM412" s="438"/>
      <c r="AN412" s="438"/>
      <c r="AO412" s="438"/>
      <c r="AP412" s="438"/>
      <c r="AQ412" s="438"/>
      <c r="AR412" s="438"/>
      <c r="AS412" s="438"/>
      <c r="AT412" s="438"/>
      <c r="AU412" s="438"/>
      <c r="AV412" s="438"/>
      <c r="AW412" s="438"/>
    </row>
    <row r="413" spans="1:49" ht="12.75" outlineLevel="1">
      <c r="A413" s="388" t="s">
        <v>2226</v>
      </c>
      <c r="C413" s="445"/>
      <c r="D413" s="445"/>
      <c r="E413" s="419" t="s">
        <v>2227</v>
      </c>
      <c r="F413" s="446" t="str">
        <f t="shared" si="13"/>
        <v>SCHL ENGR END</v>
      </c>
      <c r="G413" s="427">
        <v>127085.6</v>
      </c>
      <c r="H413" s="433">
        <v>0</v>
      </c>
      <c r="I413" s="433">
        <v>-3321.47</v>
      </c>
      <c r="J413" s="433">
        <v>1313.58</v>
      </c>
      <c r="K413" s="433">
        <v>0</v>
      </c>
      <c r="L413" s="433">
        <v>0</v>
      </c>
      <c r="M413" s="433">
        <f t="shared" si="14"/>
        <v>125077.71</v>
      </c>
      <c r="P413" s="440"/>
      <c r="Q413" s="438"/>
      <c r="R413" s="438"/>
      <c r="S413" s="438"/>
      <c r="T413" s="438"/>
      <c r="U413" s="438"/>
      <c r="V413" s="438"/>
      <c r="W413" s="438"/>
      <c r="X413" s="438"/>
      <c r="Y413" s="438"/>
      <c r="Z413" s="438"/>
      <c r="AA413" s="438"/>
      <c r="AB413" s="438"/>
      <c r="AC413" s="438"/>
      <c r="AD413" s="438"/>
      <c r="AE413" s="438"/>
      <c r="AF413" s="438"/>
      <c r="AG413" s="438"/>
      <c r="AH413" s="438"/>
      <c r="AI413" s="438"/>
      <c r="AJ413" s="438"/>
      <c r="AK413" s="438"/>
      <c r="AL413" s="438"/>
      <c r="AM413" s="438"/>
      <c r="AN413" s="438"/>
      <c r="AO413" s="438"/>
      <c r="AP413" s="438"/>
      <c r="AQ413" s="438"/>
      <c r="AR413" s="438"/>
      <c r="AS413" s="438"/>
      <c r="AT413" s="438"/>
      <c r="AU413" s="438"/>
      <c r="AV413" s="438"/>
      <c r="AW413" s="438"/>
    </row>
    <row r="414" spans="1:49" ht="12.75" outlineLevel="1">
      <c r="A414" s="388" t="s">
        <v>2228</v>
      </c>
      <c r="C414" s="445"/>
      <c r="D414" s="445"/>
      <c r="E414" s="419" t="s">
        <v>2229</v>
      </c>
      <c r="F414" s="446" t="str">
        <f t="shared" si="13"/>
        <v>MECH ENGINEERING END</v>
      </c>
      <c r="G414" s="427">
        <v>1164884.39</v>
      </c>
      <c r="H414" s="433">
        <v>0</v>
      </c>
      <c r="I414" s="433">
        <v>-30446.16</v>
      </c>
      <c r="J414" s="433">
        <v>12039.2</v>
      </c>
      <c r="K414" s="433">
        <v>36.9</v>
      </c>
      <c r="L414" s="433">
        <v>0</v>
      </c>
      <c r="M414" s="433">
        <f t="shared" si="14"/>
        <v>1146440.53</v>
      </c>
      <c r="P414" s="440"/>
      <c r="Q414" s="438"/>
      <c r="R414" s="438"/>
      <c r="S414" s="438"/>
      <c r="T414" s="438"/>
      <c r="U414" s="438"/>
      <c r="V414" s="438"/>
      <c r="W414" s="438"/>
      <c r="X414" s="438"/>
      <c r="Y414" s="438"/>
      <c r="Z414" s="438"/>
      <c r="AA414" s="438"/>
      <c r="AB414" s="438"/>
      <c r="AC414" s="438"/>
      <c r="AD414" s="438"/>
      <c r="AE414" s="438"/>
      <c r="AF414" s="438"/>
      <c r="AG414" s="438"/>
      <c r="AH414" s="438"/>
      <c r="AI414" s="438"/>
      <c r="AJ414" s="438"/>
      <c r="AK414" s="438"/>
      <c r="AL414" s="438"/>
      <c r="AM414" s="438"/>
      <c r="AN414" s="438"/>
      <c r="AO414" s="438"/>
      <c r="AP414" s="438"/>
      <c r="AQ414" s="438"/>
      <c r="AR414" s="438"/>
      <c r="AS414" s="438"/>
      <c r="AT414" s="438"/>
      <c r="AU414" s="438"/>
      <c r="AV414" s="438"/>
      <c r="AW414" s="438"/>
    </row>
    <row r="415" spans="1:49" ht="12.75" outlineLevel="1">
      <c r="A415" s="388" t="s">
        <v>2230</v>
      </c>
      <c r="C415" s="445"/>
      <c r="D415" s="445"/>
      <c r="E415" s="419" t="s">
        <v>2231</v>
      </c>
      <c r="F415" s="446" t="str">
        <f t="shared" si="13"/>
        <v>HASSELMANN QUASI END</v>
      </c>
      <c r="G415" s="427">
        <v>1049019.97</v>
      </c>
      <c r="H415" s="433">
        <v>0</v>
      </c>
      <c r="I415" s="433">
        <v>-27416.78</v>
      </c>
      <c r="J415" s="433">
        <v>10842.98</v>
      </c>
      <c r="K415" s="433">
        <v>0</v>
      </c>
      <c r="L415" s="433">
        <v>0</v>
      </c>
      <c r="M415" s="433">
        <f t="shared" si="14"/>
        <v>1032446.1699999999</v>
      </c>
      <c r="P415" s="440"/>
      <c r="Q415" s="438"/>
      <c r="R415" s="438"/>
      <c r="S415" s="438"/>
      <c r="T415" s="438"/>
      <c r="U415" s="438"/>
      <c r="V415" s="438"/>
      <c r="W415" s="438"/>
      <c r="X415" s="438"/>
      <c r="Y415" s="438"/>
      <c r="Z415" s="438"/>
      <c r="AA415" s="438"/>
      <c r="AB415" s="438"/>
      <c r="AC415" s="438"/>
      <c r="AD415" s="438"/>
      <c r="AE415" s="438"/>
      <c r="AF415" s="438"/>
      <c r="AG415" s="438"/>
      <c r="AH415" s="438"/>
      <c r="AI415" s="438"/>
      <c r="AJ415" s="438"/>
      <c r="AK415" s="438"/>
      <c r="AL415" s="438"/>
      <c r="AM415" s="438"/>
      <c r="AN415" s="438"/>
      <c r="AO415" s="438"/>
      <c r="AP415" s="438"/>
      <c r="AQ415" s="438"/>
      <c r="AR415" s="438"/>
      <c r="AS415" s="438"/>
      <c r="AT415" s="438"/>
      <c r="AU415" s="438"/>
      <c r="AV415" s="438"/>
      <c r="AW415" s="438"/>
    </row>
    <row r="416" spans="1:49" ht="12.75" outlineLevel="1">
      <c r="A416" s="388" t="s">
        <v>2232</v>
      </c>
      <c r="C416" s="445"/>
      <c r="D416" s="445"/>
      <c r="E416" s="419" t="s">
        <v>2233</v>
      </c>
      <c r="F416" s="446" t="str">
        <f t="shared" si="13"/>
        <v>R &amp; B HOOVER ENDOW</v>
      </c>
      <c r="G416" s="427">
        <v>141303.58</v>
      </c>
      <c r="H416" s="433">
        <v>0</v>
      </c>
      <c r="I416" s="433">
        <v>-3693.05</v>
      </c>
      <c r="J416" s="433">
        <v>1460.56</v>
      </c>
      <c r="K416" s="433">
        <v>0</v>
      </c>
      <c r="L416" s="433">
        <v>0</v>
      </c>
      <c r="M416" s="433">
        <f t="shared" si="14"/>
        <v>139071.09</v>
      </c>
      <c r="P416" s="440"/>
      <c r="Q416" s="438"/>
      <c r="R416" s="438"/>
      <c r="S416" s="438"/>
      <c r="T416" s="438"/>
      <c r="U416" s="438"/>
      <c r="V416" s="438"/>
      <c r="W416" s="438"/>
      <c r="X416" s="438"/>
      <c r="Y416" s="438"/>
      <c r="Z416" s="438"/>
      <c r="AA416" s="438"/>
      <c r="AB416" s="438"/>
      <c r="AC416" s="438"/>
      <c r="AD416" s="438"/>
      <c r="AE416" s="438"/>
      <c r="AF416" s="438"/>
      <c r="AG416" s="438"/>
      <c r="AH416" s="438"/>
      <c r="AI416" s="438"/>
      <c r="AJ416" s="438"/>
      <c r="AK416" s="438"/>
      <c r="AL416" s="438"/>
      <c r="AM416" s="438"/>
      <c r="AN416" s="438"/>
      <c r="AO416" s="438"/>
      <c r="AP416" s="438"/>
      <c r="AQ416" s="438"/>
      <c r="AR416" s="438"/>
      <c r="AS416" s="438"/>
      <c r="AT416" s="438"/>
      <c r="AU416" s="438"/>
      <c r="AV416" s="438"/>
      <c r="AW416" s="438"/>
    </row>
    <row r="417" spans="1:49" ht="12.75" outlineLevel="1">
      <c r="A417" s="388" t="s">
        <v>2234</v>
      </c>
      <c r="C417" s="445"/>
      <c r="D417" s="445"/>
      <c r="E417" s="419" t="s">
        <v>2235</v>
      </c>
      <c r="F417" s="446" t="str">
        <f t="shared" si="13"/>
        <v>KAPPA SIGMA ED FUND</v>
      </c>
      <c r="G417" s="427">
        <v>64054.5</v>
      </c>
      <c r="H417" s="433">
        <v>-6348</v>
      </c>
      <c r="I417" s="433">
        <v>-1656.38</v>
      </c>
      <c r="J417" s="433">
        <v>428.12</v>
      </c>
      <c r="K417" s="433">
        <v>0</v>
      </c>
      <c r="L417" s="433">
        <v>0</v>
      </c>
      <c r="M417" s="433">
        <f t="shared" si="14"/>
        <v>56478.240000000005</v>
      </c>
      <c r="P417" s="440"/>
      <c r="Q417" s="438"/>
      <c r="R417" s="438"/>
      <c r="S417" s="438"/>
      <c r="T417" s="438"/>
      <c r="U417" s="438"/>
      <c r="V417" s="438"/>
      <c r="W417" s="438"/>
      <c r="X417" s="438"/>
      <c r="Y417" s="438"/>
      <c r="Z417" s="438"/>
      <c r="AA417" s="438"/>
      <c r="AB417" s="438"/>
      <c r="AC417" s="438"/>
      <c r="AD417" s="438"/>
      <c r="AE417" s="438"/>
      <c r="AF417" s="438"/>
      <c r="AG417" s="438"/>
      <c r="AH417" s="438"/>
      <c r="AI417" s="438"/>
      <c r="AJ417" s="438"/>
      <c r="AK417" s="438"/>
      <c r="AL417" s="438"/>
      <c r="AM417" s="438"/>
      <c r="AN417" s="438"/>
      <c r="AO417" s="438"/>
      <c r="AP417" s="438"/>
      <c r="AQ417" s="438"/>
      <c r="AR417" s="438"/>
      <c r="AS417" s="438"/>
      <c r="AT417" s="438"/>
      <c r="AU417" s="438"/>
      <c r="AV417" s="438"/>
      <c r="AW417" s="438"/>
    </row>
    <row r="418" spans="1:49" ht="12.75" outlineLevel="1">
      <c r="A418" s="388" t="s">
        <v>2236</v>
      </c>
      <c r="C418" s="445"/>
      <c r="D418" s="445"/>
      <c r="E418" s="419" t="s">
        <v>2237</v>
      </c>
      <c r="F418" s="446" t="str">
        <f t="shared" si="13"/>
        <v>KOPLAR EXCEL TEACH</v>
      </c>
      <c r="G418" s="427">
        <v>102252.15</v>
      </c>
      <c r="H418" s="433">
        <v>0</v>
      </c>
      <c r="I418" s="433">
        <v>-2672.42</v>
      </c>
      <c r="J418" s="433">
        <v>1056.89</v>
      </c>
      <c r="K418" s="433">
        <v>0</v>
      </c>
      <c r="L418" s="433">
        <v>0</v>
      </c>
      <c r="M418" s="433">
        <f t="shared" si="14"/>
        <v>100636.62</v>
      </c>
      <c r="P418" s="440"/>
      <c r="Q418" s="438"/>
      <c r="R418" s="438"/>
      <c r="S418" s="438"/>
      <c r="T418" s="438"/>
      <c r="U418" s="438"/>
      <c r="V418" s="438"/>
      <c r="W418" s="438"/>
      <c r="X418" s="438"/>
      <c r="Y418" s="438"/>
      <c r="Z418" s="438"/>
      <c r="AA418" s="438"/>
      <c r="AB418" s="438"/>
      <c r="AC418" s="438"/>
      <c r="AD418" s="438"/>
      <c r="AE418" s="438"/>
      <c r="AF418" s="438"/>
      <c r="AG418" s="438"/>
      <c r="AH418" s="438"/>
      <c r="AI418" s="438"/>
      <c r="AJ418" s="438"/>
      <c r="AK418" s="438"/>
      <c r="AL418" s="438"/>
      <c r="AM418" s="438"/>
      <c r="AN418" s="438"/>
      <c r="AO418" s="438"/>
      <c r="AP418" s="438"/>
      <c r="AQ418" s="438"/>
      <c r="AR418" s="438"/>
      <c r="AS418" s="438"/>
      <c r="AT418" s="438"/>
      <c r="AU418" s="438"/>
      <c r="AV418" s="438"/>
      <c r="AW418" s="438"/>
    </row>
    <row r="419" spans="1:49" ht="12.75" outlineLevel="1">
      <c r="A419" s="388" t="s">
        <v>2238</v>
      </c>
      <c r="C419" s="445"/>
      <c r="D419" s="445"/>
      <c r="E419" s="419" t="s">
        <v>2239</v>
      </c>
      <c r="F419" s="446" t="str">
        <f t="shared" si="13"/>
        <v>MATH &amp; STAT CONTING</v>
      </c>
      <c r="G419" s="427">
        <v>16322.49</v>
      </c>
      <c r="H419" s="433">
        <v>0</v>
      </c>
      <c r="I419" s="433">
        <v>-426.61</v>
      </c>
      <c r="J419" s="433">
        <v>168.73</v>
      </c>
      <c r="K419" s="433">
        <v>0</v>
      </c>
      <c r="L419" s="433">
        <v>0</v>
      </c>
      <c r="M419" s="433">
        <f t="shared" si="14"/>
        <v>16064.609999999999</v>
      </c>
      <c r="P419" s="440"/>
      <c r="Q419" s="438"/>
      <c r="R419" s="438"/>
      <c r="S419" s="438"/>
      <c r="T419" s="438"/>
      <c r="U419" s="438"/>
      <c r="V419" s="438"/>
      <c r="W419" s="438"/>
      <c r="X419" s="438"/>
      <c r="Y419" s="438"/>
      <c r="Z419" s="438"/>
      <c r="AA419" s="438"/>
      <c r="AB419" s="438"/>
      <c r="AC419" s="438"/>
      <c r="AD419" s="438"/>
      <c r="AE419" s="438"/>
      <c r="AF419" s="438"/>
      <c r="AG419" s="438"/>
      <c r="AH419" s="438"/>
      <c r="AI419" s="438"/>
      <c r="AJ419" s="438"/>
      <c r="AK419" s="438"/>
      <c r="AL419" s="438"/>
      <c r="AM419" s="438"/>
      <c r="AN419" s="438"/>
      <c r="AO419" s="438"/>
      <c r="AP419" s="438"/>
      <c r="AQ419" s="438"/>
      <c r="AR419" s="438"/>
      <c r="AS419" s="438"/>
      <c r="AT419" s="438"/>
      <c r="AU419" s="438"/>
      <c r="AV419" s="438"/>
      <c r="AW419" s="438"/>
    </row>
    <row r="420" spans="1:49" ht="12.75" outlineLevel="1">
      <c r="A420" s="388" t="s">
        <v>2240</v>
      </c>
      <c r="C420" s="445"/>
      <c r="D420" s="445"/>
      <c r="E420" s="419" t="s">
        <v>2241</v>
      </c>
      <c r="F420" s="446" t="str">
        <f t="shared" si="13"/>
        <v>NEWNAM ENDOWMENT</v>
      </c>
      <c r="G420" s="427">
        <v>27290.85</v>
      </c>
      <c r="H420" s="433">
        <v>0</v>
      </c>
      <c r="I420" s="433">
        <v>693.02</v>
      </c>
      <c r="J420" s="433">
        <v>322.01</v>
      </c>
      <c r="K420" s="433">
        <v>0</v>
      </c>
      <c r="L420" s="433">
        <v>0</v>
      </c>
      <c r="M420" s="433">
        <f t="shared" si="14"/>
        <v>28305.879999999997</v>
      </c>
      <c r="P420" s="440"/>
      <c r="Q420" s="438"/>
      <c r="R420" s="438"/>
      <c r="S420" s="438"/>
      <c r="T420" s="438"/>
      <c r="U420" s="438"/>
      <c r="V420" s="438"/>
      <c r="W420" s="438"/>
      <c r="X420" s="438"/>
      <c r="Y420" s="438"/>
      <c r="Z420" s="438"/>
      <c r="AA420" s="438"/>
      <c r="AB420" s="438"/>
      <c r="AC420" s="438"/>
      <c r="AD420" s="438"/>
      <c r="AE420" s="438"/>
      <c r="AF420" s="438"/>
      <c r="AG420" s="438"/>
      <c r="AH420" s="438"/>
      <c r="AI420" s="438"/>
      <c r="AJ420" s="438"/>
      <c r="AK420" s="438"/>
      <c r="AL420" s="438"/>
      <c r="AM420" s="438"/>
      <c r="AN420" s="438"/>
      <c r="AO420" s="438"/>
      <c r="AP420" s="438"/>
      <c r="AQ420" s="438"/>
      <c r="AR420" s="438"/>
      <c r="AS420" s="438"/>
      <c r="AT420" s="438"/>
      <c r="AU420" s="438"/>
      <c r="AV420" s="438"/>
      <c r="AW420" s="438"/>
    </row>
    <row r="421" spans="1:49" ht="12.75" outlineLevel="1">
      <c r="A421" s="388" t="s">
        <v>2242</v>
      </c>
      <c r="C421" s="445"/>
      <c r="D421" s="445"/>
      <c r="E421" s="419" t="s">
        <v>2243</v>
      </c>
      <c r="F421" s="446" t="str">
        <f t="shared" si="13"/>
        <v>L &amp; B SARCHET ENDOW</v>
      </c>
      <c r="G421" s="427">
        <v>32745.53</v>
      </c>
      <c r="H421" s="433">
        <v>0</v>
      </c>
      <c r="I421" s="433">
        <v>-855.83</v>
      </c>
      <c r="J421" s="433">
        <v>338.46</v>
      </c>
      <c r="K421" s="433">
        <v>0</v>
      </c>
      <c r="L421" s="433">
        <v>0</v>
      </c>
      <c r="M421" s="433">
        <f t="shared" si="14"/>
        <v>32228.159999999996</v>
      </c>
      <c r="P421" s="440"/>
      <c r="Q421" s="438"/>
      <c r="R421" s="438"/>
      <c r="S421" s="438"/>
      <c r="T421" s="438"/>
      <c r="U421" s="438"/>
      <c r="V421" s="438"/>
      <c r="W421" s="438"/>
      <c r="X421" s="438"/>
      <c r="Y421" s="438"/>
      <c r="Z421" s="438"/>
      <c r="AA421" s="438"/>
      <c r="AB421" s="438"/>
      <c r="AC421" s="438"/>
      <c r="AD421" s="438"/>
      <c r="AE421" s="438"/>
      <c r="AF421" s="438"/>
      <c r="AG421" s="438"/>
      <c r="AH421" s="438"/>
      <c r="AI421" s="438"/>
      <c r="AJ421" s="438"/>
      <c r="AK421" s="438"/>
      <c r="AL421" s="438"/>
      <c r="AM421" s="438"/>
      <c r="AN421" s="438"/>
      <c r="AO421" s="438"/>
      <c r="AP421" s="438"/>
      <c r="AQ421" s="438"/>
      <c r="AR421" s="438"/>
      <c r="AS421" s="438"/>
      <c r="AT421" s="438"/>
      <c r="AU421" s="438"/>
      <c r="AV421" s="438"/>
      <c r="AW421" s="438"/>
    </row>
    <row r="422" spans="1:49" ht="12.75" outlineLevel="1">
      <c r="A422" s="388" t="s">
        <v>2244</v>
      </c>
      <c r="C422" s="445"/>
      <c r="D422" s="445"/>
      <c r="E422" s="419" t="s">
        <v>2245</v>
      </c>
      <c r="F422" s="446" t="str">
        <f t="shared" si="13"/>
        <v>MINES &amp; METAL EQUIP</v>
      </c>
      <c r="G422" s="427">
        <v>891041.03</v>
      </c>
      <c r="H422" s="433">
        <v>0</v>
      </c>
      <c r="I422" s="433">
        <v>-23287.92</v>
      </c>
      <c r="J422" s="433">
        <v>9210.06</v>
      </c>
      <c r="K422" s="433">
        <v>0</v>
      </c>
      <c r="L422" s="433">
        <v>0</v>
      </c>
      <c r="M422" s="433">
        <f t="shared" si="14"/>
        <v>876963.17</v>
      </c>
      <c r="P422" s="440"/>
      <c r="Q422" s="438"/>
      <c r="R422" s="438"/>
      <c r="S422" s="438"/>
      <c r="T422" s="438"/>
      <c r="U422" s="438"/>
      <c r="V422" s="438"/>
      <c r="W422" s="438"/>
      <c r="X422" s="438"/>
      <c r="Y422" s="438"/>
      <c r="Z422" s="438"/>
      <c r="AA422" s="438"/>
      <c r="AB422" s="438"/>
      <c r="AC422" s="438"/>
      <c r="AD422" s="438"/>
      <c r="AE422" s="438"/>
      <c r="AF422" s="438"/>
      <c r="AG422" s="438"/>
      <c r="AH422" s="438"/>
      <c r="AI422" s="438"/>
      <c r="AJ422" s="438"/>
      <c r="AK422" s="438"/>
      <c r="AL422" s="438"/>
      <c r="AM422" s="438"/>
      <c r="AN422" s="438"/>
      <c r="AO422" s="438"/>
      <c r="AP422" s="438"/>
      <c r="AQ422" s="438"/>
      <c r="AR422" s="438"/>
      <c r="AS422" s="438"/>
      <c r="AT422" s="438"/>
      <c r="AU422" s="438"/>
      <c r="AV422" s="438"/>
      <c r="AW422" s="438"/>
    </row>
    <row r="423" spans="1:49" ht="12.75" outlineLevel="1">
      <c r="A423" s="388" t="s">
        <v>2246</v>
      </c>
      <c r="C423" s="445"/>
      <c r="D423" s="445"/>
      <c r="E423" s="419" t="s">
        <v>2247</v>
      </c>
      <c r="F423" s="446" t="str">
        <f t="shared" si="13"/>
        <v>UMR ACADEMY CE EQUIP</v>
      </c>
      <c r="G423" s="427">
        <v>52756.03</v>
      </c>
      <c r="H423" s="433">
        <v>0</v>
      </c>
      <c r="I423" s="433">
        <v>1044.92</v>
      </c>
      <c r="J423" s="433">
        <v>2963.86</v>
      </c>
      <c r="K423" s="433">
        <v>39.21</v>
      </c>
      <c r="L423" s="433">
        <v>0</v>
      </c>
      <c r="M423" s="433">
        <f t="shared" si="14"/>
        <v>56725.6</v>
      </c>
      <c r="P423" s="440"/>
      <c r="Q423" s="438"/>
      <c r="R423" s="438"/>
      <c r="S423" s="438"/>
      <c r="T423" s="438"/>
      <c r="U423" s="438"/>
      <c r="V423" s="438"/>
      <c r="W423" s="438"/>
      <c r="X423" s="438"/>
      <c r="Y423" s="438"/>
      <c r="Z423" s="438"/>
      <c r="AA423" s="438"/>
      <c r="AB423" s="438"/>
      <c r="AC423" s="438"/>
      <c r="AD423" s="438"/>
      <c r="AE423" s="438"/>
      <c r="AF423" s="438"/>
      <c r="AG423" s="438"/>
      <c r="AH423" s="438"/>
      <c r="AI423" s="438"/>
      <c r="AJ423" s="438"/>
      <c r="AK423" s="438"/>
      <c r="AL423" s="438"/>
      <c r="AM423" s="438"/>
      <c r="AN423" s="438"/>
      <c r="AO423" s="438"/>
      <c r="AP423" s="438"/>
      <c r="AQ423" s="438"/>
      <c r="AR423" s="438"/>
      <c r="AS423" s="438"/>
      <c r="AT423" s="438"/>
      <c r="AU423" s="438"/>
      <c r="AV423" s="438"/>
      <c r="AW423" s="438"/>
    </row>
    <row r="424" spans="1:49" ht="12.75" outlineLevel="1">
      <c r="A424" s="388" t="s">
        <v>2248</v>
      </c>
      <c r="C424" s="445"/>
      <c r="D424" s="445"/>
      <c r="E424" s="419" t="s">
        <v>2249</v>
      </c>
      <c r="F424" s="446" t="str">
        <f t="shared" si="13"/>
        <v>UMR CHEM ENGR FAC</v>
      </c>
      <c r="G424" s="427">
        <v>57839.27</v>
      </c>
      <c r="H424" s="433">
        <v>0</v>
      </c>
      <c r="I424" s="433">
        <v>-1510.06</v>
      </c>
      <c r="J424" s="433">
        <v>599.55</v>
      </c>
      <c r="K424" s="433">
        <v>0</v>
      </c>
      <c r="L424" s="433">
        <v>0</v>
      </c>
      <c r="M424" s="433">
        <f t="shared" si="14"/>
        <v>56928.76</v>
      </c>
      <c r="P424" s="440"/>
      <c r="Q424" s="438"/>
      <c r="R424" s="438"/>
      <c r="S424" s="438"/>
      <c r="T424" s="438"/>
      <c r="U424" s="438"/>
      <c r="V424" s="438"/>
      <c r="W424" s="438"/>
      <c r="X424" s="438"/>
      <c r="Y424" s="438"/>
      <c r="Z424" s="438"/>
      <c r="AA424" s="438"/>
      <c r="AB424" s="438"/>
      <c r="AC424" s="438"/>
      <c r="AD424" s="438"/>
      <c r="AE424" s="438"/>
      <c r="AF424" s="438"/>
      <c r="AG424" s="438"/>
      <c r="AH424" s="438"/>
      <c r="AI424" s="438"/>
      <c r="AJ424" s="438"/>
      <c r="AK424" s="438"/>
      <c r="AL424" s="438"/>
      <c r="AM424" s="438"/>
      <c r="AN424" s="438"/>
      <c r="AO424" s="438"/>
      <c r="AP424" s="438"/>
      <c r="AQ424" s="438"/>
      <c r="AR424" s="438"/>
      <c r="AS424" s="438"/>
      <c r="AT424" s="438"/>
      <c r="AU424" s="438"/>
      <c r="AV424" s="438"/>
      <c r="AW424" s="438"/>
    </row>
    <row r="425" spans="1:49" ht="12.75" outlineLevel="1">
      <c r="A425" s="388" t="s">
        <v>2250</v>
      </c>
      <c r="C425" s="445"/>
      <c r="D425" s="445"/>
      <c r="E425" s="419" t="s">
        <v>2251</v>
      </c>
      <c r="F425" s="446" t="str">
        <f t="shared" si="13"/>
        <v>UMR CHEM ENGR EQUIP</v>
      </c>
      <c r="G425" s="427">
        <v>296466.73</v>
      </c>
      <c r="H425" s="433">
        <v>2625</v>
      </c>
      <c r="I425" s="433">
        <v>-7650.17</v>
      </c>
      <c r="J425" s="433">
        <v>3193.81</v>
      </c>
      <c r="K425" s="433">
        <v>0</v>
      </c>
      <c r="L425" s="433">
        <v>0</v>
      </c>
      <c r="M425" s="433">
        <f t="shared" si="14"/>
        <v>294635.37</v>
      </c>
      <c r="P425" s="440"/>
      <c r="Q425" s="438"/>
      <c r="R425" s="438"/>
      <c r="S425" s="438"/>
      <c r="T425" s="438"/>
      <c r="U425" s="438"/>
      <c r="V425" s="438"/>
      <c r="W425" s="438"/>
      <c r="X425" s="438"/>
      <c r="Y425" s="438"/>
      <c r="Z425" s="438"/>
      <c r="AA425" s="438"/>
      <c r="AB425" s="438"/>
      <c r="AC425" s="438"/>
      <c r="AD425" s="438"/>
      <c r="AE425" s="438"/>
      <c r="AF425" s="438"/>
      <c r="AG425" s="438"/>
      <c r="AH425" s="438"/>
      <c r="AI425" s="438"/>
      <c r="AJ425" s="438"/>
      <c r="AK425" s="438"/>
      <c r="AL425" s="438"/>
      <c r="AM425" s="438"/>
      <c r="AN425" s="438"/>
      <c r="AO425" s="438"/>
      <c r="AP425" s="438"/>
      <c r="AQ425" s="438"/>
      <c r="AR425" s="438"/>
      <c r="AS425" s="438"/>
      <c r="AT425" s="438"/>
      <c r="AU425" s="438"/>
      <c r="AV425" s="438"/>
      <c r="AW425" s="438"/>
    </row>
    <row r="426" spans="1:49" ht="12.75" outlineLevel="1">
      <c r="A426" s="388" t="s">
        <v>2252</v>
      </c>
      <c r="C426" s="445"/>
      <c r="D426" s="445"/>
      <c r="E426" s="419" t="s">
        <v>2253</v>
      </c>
      <c r="F426" s="446" t="str">
        <f t="shared" si="13"/>
        <v>UMR CIVIL ENG EQUIP</v>
      </c>
      <c r="G426" s="427">
        <v>198368.67</v>
      </c>
      <c r="H426" s="433">
        <v>0</v>
      </c>
      <c r="I426" s="433">
        <v>-5179.66</v>
      </c>
      <c r="J426" s="433">
        <v>2050.45</v>
      </c>
      <c r="K426" s="433">
        <v>0</v>
      </c>
      <c r="L426" s="433">
        <v>0</v>
      </c>
      <c r="M426" s="433">
        <f t="shared" si="14"/>
        <v>195239.46000000002</v>
      </c>
      <c r="P426" s="440"/>
      <c r="Q426" s="438"/>
      <c r="R426" s="438"/>
      <c r="S426" s="438"/>
      <c r="T426" s="438"/>
      <c r="U426" s="438"/>
      <c r="V426" s="438"/>
      <c r="W426" s="438"/>
      <c r="X426" s="438"/>
      <c r="Y426" s="438"/>
      <c r="Z426" s="438"/>
      <c r="AA426" s="438"/>
      <c r="AB426" s="438"/>
      <c r="AC426" s="438"/>
      <c r="AD426" s="438"/>
      <c r="AE426" s="438"/>
      <c r="AF426" s="438"/>
      <c r="AG426" s="438"/>
      <c r="AH426" s="438"/>
      <c r="AI426" s="438"/>
      <c r="AJ426" s="438"/>
      <c r="AK426" s="438"/>
      <c r="AL426" s="438"/>
      <c r="AM426" s="438"/>
      <c r="AN426" s="438"/>
      <c r="AO426" s="438"/>
      <c r="AP426" s="438"/>
      <c r="AQ426" s="438"/>
      <c r="AR426" s="438"/>
      <c r="AS426" s="438"/>
      <c r="AT426" s="438"/>
      <c r="AU426" s="438"/>
      <c r="AV426" s="438"/>
      <c r="AW426" s="438"/>
    </row>
    <row r="427" spans="1:49" ht="12.75" outlineLevel="1">
      <c r="A427" s="388" t="s">
        <v>2254</v>
      </c>
      <c r="C427" s="445"/>
      <c r="D427" s="445"/>
      <c r="E427" s="419" t="s">
        <v>2255</v>
      </c>
      <c r="F427" s="446" t="str">
        <f t="shared" si="13"/>
        <v>UMR ECE EQUIP FUND</v>
      </c>
      <c r="G427" s="427">
        <v>174383.16</v>
      </c>
      <c r="H427" s="433">
        <v>0</v>
      </c>
      <c r="I427" s="433">
        <v>-4545.17</v>
      </c>
      <c r="J427" s="433">
        <v>1802.62</v>
      </c>
      <c r="K427" s="433">
        <v>0</v>
      </c>
      <c r="L427" s="433">
        <v>0</v>
      </c>
      <c r="M427" s="433">
        <f t="shared" si="14"/>
        <v>171640.61</v>
      </c>
      <c r="P427" s="440"/>
      <c r="Q427" s="438"/>
      <c r="R427" s="438"/>
      <c r="S427" s="438"/>
      <c r="T427" s="438"/>
      <c r="U427" s="438"/>
      <c r="V427" s="438"/>
      <c r="W427" s="438"/>
      <c r="X427" s="438"/>
      <c r="Y427" s="438"/>
      <c r="Z427" s="438"/>
      <c r="AA427" s="438"/>
      <c r="AB427" s="438"/>
      <c r="AC427" s="438"/>
      <c r="AD427" s="438"/>
      <c r="AE427" s="438"/>
      <c r="AF427" s="438"/>
      <c r="AG427" s="438"/>
      <c r="AH427" s="438"/>
      <c r="AI427" s="438"/>
      <c r="AJ427" s="438"/>
      <c r="AK427" s="438"/>
      <c r="AL427" s="438"/>
      <c r="AM427" s="438"/>
      <c r="AN427" s="438"/>
      <c r="AO427" s="438"/>
      <c r="AP427" s="438"/>
      <c r="AQ427" s="438"/>
      <c r="AR427" s="438"/>
      <c r="AS427" s="438"/>
      <c r="AT427" s="438"/>
      <c r="AU427" s="438"/>
      <c r="AV427" s="438"/>
      <c r="AW427" s="438"/>
    </row>
    <row r="428" spans="1:49" ht="12.75" outlineLevel="1">
      <c r="A428" s="388" t="s">
        <v>2256</v>
      </c>
      <c r="C428" s="445"/>
      <c r="D428" s="445"/>
      <c r="E428" s="419" t="s">
        <v>2257</v>
      </c>
      <c r="F428" s="446" t="str">
        <f t="shared" si="13"/>
        <v>UMR ENDOW PER ARTS</v>
      </c>
      <c r="G428" s="427">
        <v>721106.46</v>
      </c>
      <c r="H428" s="433">
        <v>390</v>
      </c>
      <c r="I428" s="433">
        <v>-17577.82</v>
      </c>
      <c r="J428" s="433">
        <v>7521.57</v>
      </c>
      <c r="K428" s="433">
        <v>0</v>
      </c>
      <c r="L428" s="433">
        <v>0</v>
      </c>
      <c r="M428" s="433">
        <f t="shared" si="14"/>
        <v>711440.21</v>
      </c>
      <c r="P428" s="440"/>
      <c r="Q428" s="438"/>
      <c r="R428" s="438"/>
      <c r="S428" s="438"/>
      <c r="T428" s="438"/>
      <c r="U428" s="438"/>
      <c r="V428" s="438"/>
      <c r="W428" s="438"/>
      <c r="X428" s="438"/>
      <c r="Y428" s="438"/>
      <c r="Z428" s="438"/>
      <c r="AA428" s="438"/>
      <c r="AB428" s="438"/>
      <c r="AC428" s="438"/>
      <c r="AD428" s="438"/>
      <c r="AE428" s="438"/>
      <c r="AF428" s="438"/>
      <c r="AG428" s="438"/>
      <c r="AH428" s="438"/>
      <c r="AI428" s="438"/>
      <c r="AJ428" s="438"/>
      <c r="AK428" s="438"/>
      <c r="AL428" s="438"/>
      <c r="AM428" s="438"/>
      <c r="AN428" s="438"/>
      <c r="AO428" s="438"/>
      <c r="AP428" s="438"/>
      <c r="AQ428" s="438"/>
      <c r="AR428" s="438"/>
      <c r="AS428" s="438"/>
      <c r="AT428" s="438"/>
      <c r="AU428" s="438"/>
      <c r="AV428" s="438"/>
      <c r="AW428" s="438"/>
    </row>
    <row r="429" spans="1:49" ht="12.75" outlineLevel="1">
      <c r="A429" s="388" t="s">
        <v>2258</v>
      </c>
      <c r="C429" s="445"/>
      <c r="D429" s="445"/>
      <c r="E429" s="419" t="s">
        <v>2259</v>
      </c>
      <c r="F429" s="410" t="str">
        <f t="shared" si="13"/>
        <v>UMR MEM SCHP FD</v>
      </c>
      <c r="G429" s="432">
        <v>62177.75</v>
      </c>
      <c r="H429" s="433">
        <v>0</v>
      </c>
      <c r="I429" s="433">
        <v>-1625.06</v>
      </c>
      <c r="J429" s="433">
        <v>642.69</v>
      </c>
      <c r="K429" s="433">
        <v>0</v>
      </c>
      <c r="L429" s="433">
        <v>0</v>
      </c>
      <c r="M429" s="433">
        <f t="shared" si="14"/>
        <v>61195.380000000005</v>
      </c>
      <c r="N429" s="445"/>
      <c r="P429" s="440"/>
      <c r="Q429" s="438"/>
      <c r="R429" s="438"/>
      <c r="S429" s="438"/>
      <c r="T429" s="438"/>
      <c r="U429" s="438"/>
      <c r="V429" s="438"/>
      <c r="W429" s="438"/>
      <c r="X429" s="438"/>
      <c r="Y429" s="438"/>
      <c r="Z429" s="438"/>
      <c r="AA429" s="438"/>
      <c r="AB429" s="438"/>
      <c r="AC429" s="438"/>
      <c r="AD429" s="438"/>
      <c r="AE429" s="438"/>
      <c r="AF429" s="438"/>
      <c r="AG429" s="438"/>
      <c r="AH429" s="438"/>
      <c r="AI429" s="438"/>
      <c r="AJ429" s="438"/>
      <c r="AK429" s="438"/>
      <c r="AL429" s="438"/>
      <c r="AM429" s="438"/>
      <c r="AN429" s="438"/>
      <c r="AO429" s="438"/>
      <c r="AP429" s="438"/>
      <c r="AQ429" s="438"/>
      <c r="AR429" s="438"/>
      <c r="AS429" s="438"/>
      <c r="AT429" s="438"/>
      <c r="AU429" s="438"/>
      <c r="AV429" s="438"/>
      <c r="AW429" s="438"/>
    </row>
    <row r="430" spans="1:49" s="475" customFormat="1" ht="12.75" outlineLevel="1">
      <c r="A430" s="475" t="s">
        <v>2260</v>
      </c>
      <c r="B430" s="476"/>
      <c r="C430" s="445"/>
      <c r="D430" s="445"/>
      <c r="E430" s="445" t="s">
        <v>2261</v>
      </c>
      <c r="F430" s="477" t="str">
        <f t="shared" si="13"/>
        <v>SINEATH PACKAGING EN</v>
      </c>
      <c r="G430" s="478">
        <v>109567.31</v>
      </c>
      <c r="H430" s="479">
        <v>0</v>
      </c>
      <c r="I430" s="479">
        <v>2252.41</v>
      </c>
      <c r="J430" s="479">
        <v>6189.35</v>
      </c>
      <c r="K430" s="479">
        <v>0</v>
      </c>
      <c r="L430" s="479">
        <v>0</v>
      </c>
      <c r="M430" s="479">
        <f t="shared" si="14"/>
        <v>118009.07</v>
      </c>
      <c r="N430" s="438"/>
      <c r="O430" s="480"/>
      <c r="P430" s="440"/>
      <c r="Q430" s="438"/>
      <c r="R430" s="438"/>
      <c r="S430" s="438"/>
      <c r="T430" s="438"/>
      <c r="U430" s="438"/>
      <c r="V430" s="438"/>
      <c r="W430" s="438"/>
      <c r="X430" s="438"/>
      <c r="Y430" s="438"/>
      <c r="Z430" s="438"/>
      <c r="AA430" s="438"/>
      <c r="AB430" s="438"/>
      <c r="AC430" s="438"/>
      <c r="AD430" s="438"/>
      <c r="AE430" s="438"/>
      <c r="AF430" s="438"/>
      <c r="AG430" s="438"/>
      <c r="AH430" s="438"/>
      <c r="AI430" s="438"/>
      <c r="AJ430" s="438"/>
      <c r="AK430" s="438"/>
      <c r="AL430" s="438"/>
      <c r="AM430" s="438"/>
      <c r="AN430" s="438"/>
      <c r="AO430" s="438"/>
      <c r="AP430" s="438"/>
      <c r="AQ430" s="438"/>
      <c r="AR430" s="438"/>
      <c r="AS430" s="438"/>
      <c r="AT430" s="438"/>
      <c r="AU430" s="438"/>
      <c r="AV430" s="438"/>
      <c r="AW430" s="438"/>
    </row>
    <row r="431" spans="1:49" ht="12.75" outlineLevel="1">
      <c r="A431" s="388" t="s">
        <v>369</v>
      </c>
      <c r="C431" s="445"/>
      <c r="D431" s="445"/>
      <c r="E431" s="419" t="s">
        <v>2024</v>
      </c>
      <c r="F431" s="446" t="str">
        <f t="shared" si="13"/>
        <v>MAEEM BLDG RENOVATION QUAIS</v>
      </c>
      <c r="G431" s="427">
        <v>329607.78</v>
      </c>
      <c r="H431" s="433">
        <v>25000</v>
      </c>
      <c r="I431" s="433">
        <v>13624.25</v>
      </c>
      <c r="J431" s="433">
        <v>28398.27</v>
      </c>
      <c r="K431" s="433">
        <v>0</v>
      </c>
      <c r="L431" s="433">
        <v>0</v>
      </c>
      <c r="M431" s="433">
        <f t="shared" si="14"/>
        <v>396630.30000000005</v>
      </c>
      <c r="P431" s="440"/>
      <c r="Q431" s="438"/>
      <c r="R431" s="438"/>
      <c r="S431" s="438"/>
      <c r="T431" s="438"/>
      <c r="U431" s="438"/>
      <c r="V431" s="438"/>
      <c r="W431" s="438"/>
      <c r="X431" s="438"/>
      <c r="Y431" s="438"/>
      <c r="Z431" s="438"/>
      <c r="AA431" s="438"/>
      <c r="AB431" s="438"/>
      <c r="AC431" s="438"/>
      <c r="AD431" s="438"/>
      <c r="AE431" s="438"/>
      <c r="AF431" s="438"/>
      <c r="AG431" s="438"/>
      <c r="AH431" s="438"/>
      <c r="AI431" s="438"/>
      <c r="AJ431" s="438"/>
      <c r="AK431" s="438"/>
      <c r="AL431" s="438"/>
      <c r="AM431" s="438"/>
      <c r="AN431" s="438"/>
      <c r="AO431" s="438"/>
      <c r="AP431" s="438"/>
      <c r="AQ431" s="438"/>
      <c r="AR431" s="438"/>
      <c r="AS431" s="438"/>
      <c r="AT431" s="438"/>
      <c r="AU431" s="438"/>
      <c r="AV431" s="438"/>
      <c r="AW431" s="438"/>
    </row>
    <row r="432" spans="1:49" ht="12.75" outlineLevel="1">
      <c r="A432" s="388" t="s">
        <v>2075</v>
      </c>
      <c r="C432" s="445"/>
      <c r="D432" s="445"/>
      <c r="E432" s="419" t="s">
        <v>2076</v>
      </c>
      <c r="F432" s="446" t="str">
        <f t="shared" si="13"/>
        <v>GRAINGER AWARDS</v>
      </c>
      <c r="G432" s="427">
        <v>79239.94</v>
      </c>
      <c r="H432" s="433">
        <v>0</v>
      </c>
      <c r="I432" s="433">
        <v>714.08</v>
      </c>
      <c r="J432" s="433">
        <v>343.02</v>
      </c>
      <c r="K432" s="433">
        <v>0</v>
      </c>
      <c r="L432" s="433">
        <v>-74042.18</v>
      </c>
      <c r="M432" s="433">
        <f t="shared" si="14"/>
        <v>6254.860000000015</v>
      </c>
      <c r="P432" s="440"/>
      <c r="Q432" s="438"/>
      <c r="R432" s="438"/>
      <c r="S432" s="438"/>
      <c r="T432" s="438"/>
      <c r="U432" s="438"/>
      <c r="V432" s="438"/>
      <c r="W432" s="438"/>
      <c r="X432" s="438"/>
      <c r="Y432" s="438"/>
      <c r="Z432" s="438"/>
      <c r="AA432" s="438"/>
      <c r="AB432" s="438"/>
      <c r="AC432" s="438"/>
      <c r="AD432" s="438"/>
      <c r="AE432" s="438"/>
      <c r="AF432" s="438"/>
      <c r="AG432" s="438"/>
      <c r="AH432" s="438"/>
      <c r="AI432" s="438"/>
      <c r="AJ432" s="438"/>
      <c r="AK432" s="438"/>
      <c r="AL432" s="438"/>
      <c r="AM432" s="438"/>
      <c r="AN432" s="438"/>
      <c r="AO432" s="438"/>
      <c r="AP432" s="438"/>
      <c r="AQ432" s="438"/>
      <c r="AR432" s="438"/>
      <c r="AS432" s="438"/>
      <c r="AT432" s="438"/>
      <c r="AU432" s="438"/>
      <c r="AV432" s="438"/>
      <c r="AW432" s="438"/>
    </row>
    <row r="433" spans="1:49" ht="12.75" outlineLevel="1">
      <c r="A433" s="388" t="s">
        <v>2262</v>
      </c>
      <c r="C433" s="445"/>
      <c r="D433" s="445"/>
      <c r="E433" s="419" t="s">
        <v>2263</v>
      </c>
      <c r="F433" s="446" t="str">
        <f t="shared" si="13"/>
        <v>ISDC DEVELOPMENT</v>
      </c>
      <c r="G433" s="427">
        <v>183.14</v>
      </c>
      <c r="H433" s="433">
        <v>0</v>
      </c>
      <c r="I433" s="433">
        <v>0</v>
      </c>
      <c r="J433" s="433">
        <v>0</v>
      </c>
      <c r="K433" s="433">
        <v>0</v>
      </c>
      <c r="L433" s="433">
        <v>0</v>
      </c>
      <c r="M433" s="433">
        <f t="shared" si="14"/>
        <v>183.14</v>
      </c>
      <c r="P433" s="440"/>
      <c r="Q433" s="438"/>
      <c r="R433" s="438"/>
      <c r="S433" s="438"/>
      <c r="T433" s="438"/>
      <c r="U433" s="438"/>
      <c r="V433" s="438"/>
      <c r="W433" s="438"/>
      <c r="X433" s="438"/>
      <c r="Y433" s="438"/>
      <c r="Z433" s="438"/>
      <c r="AA433" s="438"/>
      <c r="AB433" s="438"/>
      <c r="AC433" s="438"/>
      <c r="AD433" s="438"/>
      <c r="AE433" s="438"/>
      <c r="AF433" s="438"/>
      <c r="AG433" s="438"/>
      <c r="AH433" s="438"/>
      <c r="AI433" s="438"/>
      <c r="AJ433" s="438"/>
      <c r="AK433" s="438"/>
      <c r="AL433" s="438"/>
      <c r="AM433" s="438"/>
      <c r="AN433" s="438"/>
      <c r="AO433" s="438"/>
      <c r="AP433" s="438"/>
      <c r="AQ433" s="438"/>
      <c r="AR433" s="438"/>
      <c r="AS433" s="438"/>
      <c r="AT433" s="438"/>
      <c r="AU433" s="438"/>
      <c r="AV433" s="438"/>
      <c r="AW433" s="438"/>
    </row>
    <row r="434" spans="1:49" ht="12.75" customHeight="1">
      <c r="A434" s="388" t="s">
        <v>2264</v>
      </c>
      <c r="E434" s="429" t="s">
        <v>2152</v>
      </c>
      <c r="F434" s="481" t="str">
        <f>UPPER(E434)</f>
        <v>TOTAL INCOME RESTRICTED</v>
      </c>
      <c r="G434" s="318">
        <v>13282732.419999996</v>
      </c>
      <c r="H434" s="317">
        <v>124552.3</v>
      </c>
      <c r="I434" s="317">
        <v>-292703.46</v>
      </c>
      <c r="J434" s="317">
        <v>178116.77</v>
      </c>
      <c r="K434" s="317">
        <v>17549.63</v>
      </c>
      <c r="L434" s="317">
        <v>-56557.88</v>
      </c>
      <c r="M434" s="317">
        <f>G434+H434+I434+J434-K434+L434</f>
        <v>13218590.519999994</v>
      </c>
      <c r="P434" s="440"/>
      <c r="Q434" s="438"/>
      <c r="R434" s="438"/>
      <c r="S434" s="438"/>
      <c r="T434" s="438"/>
      <c r="U434" s="438"/>
      <c r="V434" s="438"/>
      <c r="W434" s="438"/>
      <c r="X434" s="438"/>
      <c r="Y434" s="438"/>
      <c r="Z434" s="438"/>
      <c r="AA434" s="438"/>
      <c r="AB434" s="438"/>
      <c r="AC434" s="438"/>
      <c r="AD434" s="438"/>
      <c r="AE434" s="438"/>
      <c r="AF434" s="438"/>
      <c r="AG434" s="438"/>
      <c r="AH434" s="438"/>
      <c r="AI434" s="438"/>
      <c r="AJ434" s="438"/>
      <c r="AK434" s="438"/>
      <c r="AL434" s="438"/>
      <c r="AM434" s="438"/>
      <c r="AN434" s="438"/>
      <c r="AO434" s="438"/>
      <c r="AP434" s="438"/>
      <c r="AQ434" s="438"/>
      <c r="AR434" s="438"/>
      <c r="AS434" s="438"/>
      <c r="AT434" s="438"/>
      <c r="AU434" s="438"/>
      <c r="AV434" s="438"/>
      <c r="AW434" s="438"/>
    </row>
    <row r="435" spans="7:49" ht="12.75" customHeight="1">
      <c r="G435" s="432"/>
      <c r="H435" s="433"/>
      <c r="I435" s="433"/>
      <c r="J435" s="433"/>
      <c r="K435" s="433"/>
      <c r="L435" s="433"/>
      <c r="M435" s="433"/>
      <c r="P435" s="440"/>
      <c r="Q435" s="438"/>
      <c r="R435" s="438"/>
      <c r="S435" s="438"/>
      <c r="T435" s="438"/>
      <c r="U435" s="438"/>
      <c r="V435" s="438"/>
      <c r="W435" s="438"/>
      <c r="X435" s="438"/>
      <c r="Y435" s="438"/>
      <c r="Z435" s="438"/>
      <c r="AA435" s="438"/>
      <c r="AB435" s="438"/>
      <c r="AC435" s="438"/>
      <c r="AD435" s="438"/>
      <c r="AE435" s="438"/>
      <c r="AF435" s="438"/>
      <c r="AG435" s="438"/>
      <c r="AH435" s="438"/>
      <c r="AI435" s="438"/>
      <c r="AJ435" s="438"/>
      <c r="AK435" s="438"/>
      <c r="AL435" s="438"/>
      <c r="AM435" s="438"/>
      <c r="AN435" s="438"/>
      <c r="AO435" s="438"/>
      <c r="AP435" s="438"/>
      <c r="AQ435" s="438"/>
      <c r="AR435" s="438"/>
      <c r="AS435" s="438"/>
      <c r="AT435" s="438"/>
      <c r="AU435" s="438"/>
      <c r="AV435" s="438"/>
      <c r="AW435" s="438"/>
    </row>
    <row r="436" spans="3:49" ht="12.75" customHeight="1">
      <c r="C436" s="418" t="s">
        <v>2265</v>
      </c>
      <c r="D436" s="418"/>
      <c r="G436" s="432"/>
      <c r="H436" s="433"/>
      <c r="I436" s="433"/>
      <c r="J436" s="433"/>
      <c r="K436" s="433"/>
      <c r="L436" s="433"/>
      <c r="M436" s="433"/>
      <c r="P436" s="440"/>
      <c r="Q436" s="438"/>
      <c r="R436" s="438"/>
      <c r="S436" s="438"/>
      <c r="T436" s="438"/>
      <c r="U436" s="438"/>
      <c r="V436" s="438"/>
      <c r="W436" s="438"/>
      <c r="X436" s="438"/>
      <c r="Y436" s="438"/>
      <c r="Z436" s="438"/>
      <c r="AA436" s="438"/>
      <c r="AB436" s="438"/>
      <c r="AC436" s="438"/>
      <c r="AD436" s="438"/>
      <c r="AE436" s="438"/>
      <c r="AF436" s="438"/>
      <c r="AG436" s="438"/>
      <c r="AH436" s="438"/>
      <c r="AI436" s="438"/>
      <c r="AJ436" s="438"/>
      <c r="AK436" s="438"/>
      <c r="AL436" s="438"/>
      <c r="AM436" s="438"/>
      <c r="AN436" s="438"/>
      <c r="AO436" s="438"/>
      <c r="AP436" s="438"/>
      <c r="AQ436" s="438"/>
      <c r="AR436" s="438"/>
      <c r="AS436" s="438"/>
      <c r="AT436" s="438"/>
      <c r="AU436" s="438"/>
      <c r="AV436" s="438"/>
      <c r="AW436" s="438"/>
    </row>
    <row r="437" spans="1:49" ht="12.75" customHeight="1">
      <c r="A437" s="388" t="s">
        <v>2266</v>
      </c>
      <c r="E437" s="429" t="s">
        <v>2267</v>
      </c>
      <c r="F437" s="481" t="str">
        <f>UPPER(E437)</f>
        <v>TOTAL INCOME UNRESTRICTED</v>
      </c>
      <c r="G437" s="318">
        <v>0</v>
      </c>
      <c r="H437" s="317">
        <v>0</v>
      </c>
      <c r="I437" s="317">
        <v>0</v>
      </c>
      <c r="J437" s="317">
        <v>0</v>
      </c>
      <c r="K437" s="317">
        <v>0</v>
      </c>
      <c r="L437" s="317">
        <v>0</v>
      </c>
      <c r="M437" s="484">
        <f>G437+H437+I437+J437-K437+L437</f>
        <v>0</v>
      </c>
      <c r="P437" s="440"/>
      <c r="Q437" s="438"/>
      <c r="R437" s="438"/>
      <c r="S437" s="438"/>
      <c r="T437" s="438"/>
      <c r="U437" s="438"/>
      <c r="V437" s="438"/>
      <c r="W437" s="438"/>
      <c r="X437" s="438"/>
      <c r="Y437" s="438"/>
      <c r="Z437" s="438"/>
      <c r="AA437" s="438"/>
      <c r="AB437" s="438"/>
      <c r="AC437" s="438"/>
      <c r="AD437" s="438"/>
      <c r="AE437" s="438"/>
      <c r="AF437" s="438"/>
      <c r="AG437" s="438"/>
      <c r="AH437" s="438"/>
      <c r="AI437" s="438"/>
      <c r="AJ437" s="438"/>
      <c r="AK437" s="438"/>
      <c r="AL437" s="438"/>
      <c r="AM437" s="438"/>
      <c r="AN437" s="438"/>
      <c r="AO437" s="438"/>
      <c r="AP437" s="438"/>
      <c r="AQ437" s="438"/>
      <c r="AR437" s="438"/>
      <c r="AS437" s="438"/>
      <c r="AT437" s="438"/>
      <c r="AU437" s="438"/>
      <c r="AV437" s="438"/>
      <c r="AW437" s="438"/>
    </row>
    <row r="438" spans="7:49" ht="12.75" customHeight="1">
      <c r="G438" s="318"/>
      <c r="H438" s="317"/>
      <c r="I438" s="317"/>
      <c r="J438" s="317"/>
      <c r="K438" s="317"/>
      <c r="L438" s="317"/>
      <c r="M438" s="484"/>
      <c r="P438" s="440"/>
      <c r="Q438" s="438"/>
      <c r="R438" s="438"/>
      <c r="S438" s="438"/>
      <c r="T438" s="438"/>
      <c r="U438" s="438"/>
      <c r="V438" s="438"/>
      <c r="W438" s="438"/>
      <c r="X438" s="438"/>
      <c r="Y438" s="438"/>
      <c r="Z438" s="438"/>
      <c r="AA438" s="438"/>
      <c r="AB438" s="438"/>
      <c r="AC438" s="438"/>
      <c r="AD438" s="438"/>
      <c r="AE438" s="438"/>
      <c r="AF438" s="438"/>
      <c r="AG438" s="438"/>
      <c r="AH438" s="438"/>
      <c r="AI438" s="438"/>
      <c r="AJ438" s="438"/>
      <c r="AK438" s="438"/>
      <c r="AL438" s="438"/>
      <c r="AM438" s="438"/>
      <c r="AN438" s="438"/>
      <c r="AO438" s="438"/>
      <c r="AP438" s="438"/>
      <c r="AQ438" s="438"/>
      <c r="AR438" s="438"/>
      <c r="AS438" s="438"/>
      <c r="AT438" s="438"/>
      <c r="AU438" s="438"/>
      <c r="AV438" s="438"/>
      <c r="AW438" s="438"/>
    </row>
    <row r="439" spans="4:49" ht="12.75" customHeight="1">
      <c r="D439" s="468" t="s">
        <v>2268</v>
      </c>
      <c r="G439" s="318">
        <f aca="true" t="shared" si="15" ref="G439:M439">G434+G437</f>
        <v>13282732.419999996</v>
      </c>
      <c r="H439" s="317">
        <f t="shared" si="15"/>
        <v>124552.3</v>
      </c>
      <c r="I439" s="317">
        <f t="shared" si="15"/>
        <v>-292703.46</v>
      </c>
      <c r="J439" s="317">
        <f t="shared" si="15"/>
        <v>178116.77</v>
      </c>
      <c r="K439" s="317">
        <f t="shared" si="15"/>
        <v>17549.63</v>
      </c>
      <c r="L439" s="317">
        <f t="shared" si="15"/>
        <v>-56557.88</v>
      </c>
      <c r="M439" s="317">
        <f t="shared" si="15"/>
        <v>13218590.519999994</v>
      </c>
      <c r="P439" s="440"/>
      <c r="Q439" s="438"/>
      <c r="R439" s="438"/>
      <c r="S439" s="438"/>
      <c r="T439" s="438"/>
      <c r="U439" s="438"/>
      <c r="V439" s="438"/>
      <c r="W439" s="438"/>
      <c r="X439" s="438"/>
      <c r="Y439" s="438"/>
      <c r="Z439" s="438"/>
      <c r="AA439" s="438"/>
      <c r="AB439" s="438"/>
      <c r="AC439" s="438"/>
      <c r="AD439" s="438"/>
      <c r="AE439" s="438"/>
      <c r="AF439" s="438"/>
      <c r="AG439" s="438"/>
      <c r="AH439" s="438"/>
      <c r="AI439" s="438"/>
      <c r="AJ439" s="438"/>
      <c r="AK439" s="438"/>
      <c r="AL439" s="438"/>
      <c r="AM439" s="438"/>
      <c r="AN439" s="438"/>
      <c r="AO439" s="438"/>
      <c r="AP439" s="438"/>
      <c r="AQ439" s="438"/>
      <c r="AR439" s="438"/>
      <c r="AS439" s="438"/>
      <c r="AT439" s="438"/>
      <c r="AU439" s="438"/>
      <c r="AV439" s="438"/>
      <c r="AW439" s="438"/>
    </row>
    <row r="440" spans="7:49" ht="12.75" customHeight="1">
      <c r="G440" s="432"/>
      <c r="H440" s="433"/>
      <c r="I440" s="433"/>
      <c r="J440" s="433"/>
      <c r="K440" s="433"/>
      <c r="L440" s="433"/>
      <c r="M440" s="433"/>
      <c r="P440" s="440"/>
      <c r="Q440" s="438"/>
      <c r="R440" s="438"/>
      <c r="S440" s="438"/>
      <c r="T440" s="438"/>
      <c r="U440" s="438"/>
      <c r="V440" s="438"/>
      <c r="W440" s="438"/>
      <c r="X440" s="438"/>
      <c r="Y440" s="438"/>
      <c r="Z440" s="438"/>
      <c r="AA440" s="438"/>
      <c r="AB440" s="438"/>
      <c r="AC440" s="438"/>
      <c r="AD440" s="438"/>
      <c r="AE440" s="438"/>
      <c r="AF440" s="438"/>
      <c r="AG440" s="438"/>
      <c r="AH440" s="438"/>
      <c r="AI440" s="438"/>
      <c r="AJ440" s="438"/>
      <c r="AK440" s="438"/>
      <c r="AL440" s="438"/>
      <c r="AM440" s="438"/>
      <c r="AN440" s="438"/>
      <c r="AO440" s="438"/>
      <c r="AP440" s="438"/>
      <c r="AQ440" s="438"/>
      <c r="AR440" s="438"/>
      <c r="AS440" s="438"/>
      <c r="AT440" s="438"/>
      <c r="AU440" s="438"/>
      <c r="AV440" s="438"/>
      <c r="AW440" s="438"/>
    </row>
    <row r="441" spans="2:49" ht="12.75" customHeight="1">
      <c r="B441" s="338" t="s">
        <v>2269</v>
      </c>
      <c r="G441" s="432"/>
      <c r="H441" s="433"/>
      <c r="I441" s="433"/>
      <c r="J441" s="433"/>
      <c r="K441" s="433"/>
      <c r="L441" s="433"/>
      <c r="M441" s="433"/>
      <c r="P441" s="440"/>
      <c r="Q441" s="438"/>
      <c r="R441" s="438"/>
      <c r="S441" s="438"/>
      <c r="T441" s="438"/>
      <c r="U441" s="438"/>
      <c r="V441" s="438"/>
      <c r="W441" s="438"/>
      <c r="X441" s="438"/>
      <c r="Y441" s="438"/>
      <c r="Z441" s="438"/>
      <c r="AA441" s="438"/>
      <c r="AB441" s="438"/>
      <c r="AC441" s="438"/>
      <c r="AD441" s="438"/>
      <c r="AE441" s="438"/>
      <c r="AF441" s="438"/>
      <c r="AG441" s="438"/>
      <c r="AH441" s="438"/>
      <c r="AI441" s="438"/>
      <c r="AJ441" s="438"/>
      <c r="AK441" s="438"/>
      <c r="AL441" s="438"/>
      <c r="AM441" s="438"/>
      <c r="AN441" s="438"/>
      <c r="AO441" s="438"/>
      <c r="AP441" s="438"/>
      <c r="AQ441" s="438"/>
      <c r="AR441" s="438"/>
      <c r="AS441" s="438"/>
      <c r="AT441" s="438"/>
      <c r="AU441" s="438"/>
      <c r="AV441" s="438"/>
      <c r="AW441" s="438"/>
    </row>
    <row r="442" spans="3:49" ht="12.75" customHeight="1">
      <c r="C442" s="418" t="s">
        <v>2270</v>
      </c>
      <c r="D442" s="418"/>
      <c r="G442" s="432"/>
      <c r="H442" s="433"/>
      <c r="I442" s="433"/>
      <c r="J442" s="433"/>
      <c r="K442" s="433"/>
      <c r="L442" s="433"/>
      <c r="M442" s="433"/>
      <c r="P442" s="440"/>
      <c r="Q442" s="438"/>
      <c r="R442" s="438"/>
      <c r="S442" s="438"/>
      <c r="T442" s="438"/>
      <c r="U442" s="438"/>
      <c r="V442" s="438"/>
      <c r="W442" s="438"/>
      <c r="X442" s="438"/>
      <c r="Y442" s="438"/>
      <c r="Z442" s="438"/>
      <c r="AA442" s="438"/>
      <c r="AB442" s="438"/>
      <c r="AC442" s="438"/>
      <c r="AD442" s="438"/>
      <c r="AE442" s="438"/>
      <c r="AF442" s="438"/>
      <c r="AG442" s="438"/>
      <c r="AH442" s="438"/>
      <c r="AI442" s="438"/>
      <c r="AJ442" s="438"/>
      <c r="AK442" s="438"/>
      <c r="AL442" s="438"/>
      <c r="AM442" s="438"/>
      <c r="AN442" s="438"/>
      <c r="AO442" s="438"/>
      <c r="AP442" s="438"/>
      <c r="AQ442" s="438"/>
      <c r="AR442" s="438"/>
      <c r="AS442" s="438"/>
      <c r="AT442" s="438"/>
      <c r="AU442" s="438"/>
      <c r="AV442" s="438"/>
      <c r="AW442" s="438"/>
    </row>
    <row r="443" spans="1:49" ht="12.75" outlineLevel="1">
      <c r="A443" s="388" t="s">
        <v>2271</v>
      </c>
      <c r="C443" s="445"/>
      <c r="D443" s="445"/>
      <c r="E443" s="419" t="s">
        <v>2272</v>
      </c>
      <c r="F443" s="446" t="str">
        <f aca="true" t="shared" si="16" ref="F443:F448">UPPER(E443)</f>
        <v>ANDERSON CHAR REM TR</v>
      </c>
      <c r="G443" s="427">
        <v>73485.8</v>
      </c>
      <c r="H443" s="433">
        <v>0</v>
      </c>
      <c r="I443" s="433">
        <v>1891.86</v>
      </c>
      <c r="J443" s="433">
        <v>-5532.28</v>
      </c>
      <c r="K443" s="433">
        <v>4814.2</v>
      </c>
      <c r="L443" s="433">
        <v>0</v>
      </c>
      <c r="M443" s="433">
        <f aca="true" t="shared" si="17" ref="M443:M448">G443+H443+I443+J443-K443+L443</f>
        <v>65031.18000000001</v>
      </c>
      <c r="P443" s="440"/>
      <c r="Q443" s="438"/>
      <c r="R443" s="438"/>
      <c r="S443" s="438"/>
      <c r="T443" s="438"/>
      <c r="U443" s="438"/>
      <c r="V443" s="438"/>
      <c r="W443" s="438"/>
      <c r="X443" s="438"/>
      <c r="Y443" s="438"/>
      <c r="Z443" s="438"/>
      <c r="AA443" s="438"/>
      <c r="AB443" s="438"/>
      <c r="AC443" s="438"/>
      <c r="AD443" s="438"/>
      <c r="AE443" s="438"/>
      <c r="AF443" s="438"/>
      <c r="AG443" s="438"/>
      <c r="AH443" s="438"/>
      <c r="AI443" s="438"/>
      <c r="AJ443" s="438"/>
      <c r="AK443" s="438"/>
      <c r="AL443" s="438"/>
      <c r="AM443" s="438"/>
      <c r="AN443" s="438"/>
      <c r="AO443" s="438"/>
      <c r="AP443" s="438"/>
      <c r="AQ443" s="438"/>
      <c r="AR443" s="438"/>
      <c r="AS443" s="438"/>
      <c r="AT443" s="438"/>
      <c r="AU443" s="438"/>
      <c r="AV443" s="438"/>
      <c r="AW443" s="438"/>
    </row>
    <row r="444" spans="1:49" ht="12.75" outlineLevel="1">
      <c r="A444" s="388" t="s">
        <v>2273</v>
      </c>
      <c r="C444" s="445"/>
      <c r="D444" s="445"/>
      <c r="E444" s="419" t="s">
        <v>2274</v>
      </c>
      <c r="F444" s="446" t="str">
        <f t="shared" si="16"/>
        <v>K W ANDREWS C R T</v>
      </c>
      <c r="G444" s="427">
        <v>51050.51</v>
      </c>
      <c r="H444" s="433">
        <v>0</v>
      </c>
      <c r="I444" s="433">
        <v>1346.7</v>
      </c>
      <c r="J444" s="433">
        <v>6781.68</v>
      </c>
      <c r="K444" s="433">
        <v>2652.81</v>
      </c>
      <c r="L444" s="433">
        <v>0</v>
      </c>
      <c r="M444" s="433">
        <f t="shared" si="17"/>
        <v>56526.08</v>
      </c>
      <c r="P444" s="440"/>
      <c r="Q444" s="438"/>
      <c r="R444" s="438"/>
      <c r="S444" s="438"/>
      <c r="T444" s="438"/>
      <c r="U444" s="438"/>
      <c r="V444" s="438"/>
      <c r="W444" s="438"/>
      <c r="X444" s="438"/>
      <c r="Y444" s="438"/>
      <c r="Z444" s="438"/>
      <c r="AA444" s="438"/>
      <c r="AB444" s="438"/>
      <c r="AC444" s="438"/>
      <c r="AD444" s="438"/>
      <c r="AE444" s="438"/>
      <c r="AF444" s="438"/>
      <c r="AG444" s="438"/>
      <c r="AH444" s="438"/>
      <c r="AI444" s="438"/>
      <c r="AJ444" s="438"/>
      <c r="AK444" s="438"/>
      <c r="AL444" s="438"/>
      <c r="AM444" s="438"/>
      <c r="AN444" s="438"/>
      <c r="AO444" s="438"/>
      <c r="AP444" s="438"/>
      <c r="AQ444" s="438"/>
      <c r="AR444" s="438"/>
      <c r="AS444" s="438"/>
      <c r="AT444" s="438"/>
      <c r="AU444" s="438"/>
      <c r="AV444" s="438"/>
      <c r="AW444" s="438"/>
    </row>
    <row r="445" spans="1:49" ht="12.75" outlineLevel="1">
      <c r="A445" s="388" t="s">
        <v>2275</v>
      </c>
      <c r="C445" s="445"/>
      <c r="D445" s="445"/>
      <c r="E445" s="419" t="s">
        <v>2276</v>
      </c>
      <c r="F445" s="446" t="str">
        <f t="shared" si="16"/>
        <v>DESJARDINS ANN TRUST</v>
      </c>
      <c r="G445" s="427">
        <v>132281.36</v>
      </c>
      <c r="H445" s="433">
        <v>0</v>
      </c>
      <c r="I445" s="433">
        <v>4139.57</v>
      </c>
      <c r="J445" s="433">
        <v>2740.5</v>
      </c>
      <c r="K445" s="433">
        <v>10631.68</v>
      </c>
      <c r="L445" s="433">
        <v>0</v>
      </c>
      <c r="M445" s="433">
        <f t="shared" si="17"/>
        <v>128529.75</v>
      </c>
      <c r="P445" s="440"/>
      <c r="Q445" s="438"/>
      <c r="R445" s="438"/>
      <c r="S445" s="438"/>
      <c r="T445" s="438"/>
      <c r="U445" s="438"/>
      <c r="V445" s="438"/>
      <c r="W445" s="438"/>
      <c r="X445" s="438"/>
      <c r="Y445" s="438"/>
      <c r="Z445" s="438"/>
      <c r="AA445" s="438"/>
      <c r="AB445" s="438"/>
      <c r="AC445" s="438"/>
      <c r="AD445" s="438"/>
      <c r="AE445" s="438"/>
      <c r="AF445" s="438"/>
      <c r="AG445" s="438"/>
      <c r="AH445" s="438"/>
      <c r="AI445" s="438"/>
      <c r="AJ445" s="438"/>
      <c r="AK445" s="438"/>
      <c r="AL445" s="438"/>
      <c r="AM445" s="438"/>
      <c r="AN445" s="438"/>
      <c r="AO445" s="438"/>
      <c r="AP445" s="438"/>
      <c r="AQ445" s="438"/>
      <c r="AR445" s="438"/>
      <c r="AS445" s="438"/>
      <c r="AT445" s="438"/>
      <c r="AU445" s="438"/>
      <c r="AV445" s="438"/>
      <c r="AW445" s="438"/>
    </row>
    <row r="446" spans="1:49" ht="12.75" outlineLevel="1">
      <c r="A446" s="388" t="s">
        <v>2277</v>
      </c>
      <c r="C446" s="445"/>
      <c r="D446" s="445"/>
      <c r="E446" s="419" t="s">
        <v>2278</v>
      </c>
      <c r="F446" s="446" t="str">
        <f t="shared" si="16"/>
        <v>THOMAS STEWART UNITR</v>
      </c>
      <c r="G446" s="427">
        <v>451635.22</v>
      </c>
      <c r="H446" s="433">
        <v>0</v>
      </c>
      <c r="I446" s="433">
        <v>11118.26</v>
      </c>
      <c r="J446" s="433">
        <v>3963.44</v>
      </c>
      <c r="K446" s="433">
        <v>30980.74</v>
      </c>
      <c r="L446" s="433">
        <v>0</v>
      </c>
      <c r="M446" s="433">
        <f t="shared" si="17"/>
        <v>435736.18</v>
      </c>
      <c r="P446" s="440"/>
      <c r="Q446" s="438"/>
      <c r="R446" s="438"/>
      <c r="S446" s="438"/>
      <c r="T446" s="438"/>
      <c r="U446" s="438"/>
      <c r="V446" s="438"/>
      <c r="W446" s="438"/>
      <c r="X446" s="438"/>
      <c r="Y446" s="438"/>
      <c r="Z446" s="438"/>
      <c r="AA446" s="438"/>
      <c r="AB446" s="438"/>
      <c r="AC446" s="438"/>
      <c r="AD446" s="438"/>
      <c r="AE446" s="438"/>
      <c r="AF446" s="438"/>
      <c r="AG446" s="438"/>
      <c r="AH446" s="438"/>
      <c r="AI446" s="438"/>
      <c r="AJ446" s="438"/>
      <c r="AK446" s="438"/>
      <c r="AL446" s="438"/>
      <c r="AM446" s="438"/>
      <c r="AN446" s="438"/>
      <c r="AO446" s="438"/>
      <c r="AP446" s="438"/>
      <c r="AQ446" s="438"/>
      <c r="AR446" s="438"/>
      <c r="AS446" s="438"/>
      <c r="AT446" s="438"/>
      <c r="AU446" s="438"/>
      <c r="AV446" s="438"/>
      <c r="AW446" s="438"/>
    </row>
    <row r="447" spans="1:49" ht="12.75" outlineLevel="1">
      <c r="A447" s="388" t="s">
        <v>2279</v>
      </c>
      <c r="C447" s="445"/>
      <c r="D447" s="445"/>
      <c r="E447" s="419" t="s">
        <v>2280</v>
      </c>
      <c r="F447" s="446" t="str">
        <f t="shared" si="16"/>
        <v>T JAMES STEWART, JR</v>
      </c>
      <c r="G447" s="427">
        <v>551704.85</v>
      </c>
      <c r="H447" s="433">
        <v>0</v>
      </c>
      <c r="I447" s="433">
        <v>14530.66</v>
      </c>
      <c r="J447" s="433">
        <v>-40624.21</v>
      </c>
      <c r="K447" s="433">
        <v>40143.37</v>
      </c>
      <c r="L447" s="433">
        <v>0</v>
      </c>
      <c r="M447" s="433">
        <f t="shared" si="17"/>
        <v>485467.93000000005</v>
      </c>
      <c r="P447" s="440"/>
      <c r="Q447" s="438"/>
      <c r="R447" s="438"/>
      <c r="S447" s="438"/>
      <c r="T447" s="438"/>
      <c r="U447" s="438"/>
      <c r="V447" s="438"/>
      <c r="W447" s="438"/>
      <c r="X447" s="438"/>
      <c r="Y447" s="438"/>
      <c r="Z447" s="438"/>
      <c r="AA447" s="438"/>
      <c r="AB447" s="438"/>
      <c r="AC447" s="438"/>
      <c r="AD447" s="438"/>
      <c r="AE447" s="438"/>
      <c r="AF447" s="438"/>
      <c r="AG447" s="438"/>
      <c r="AH447" s="438"/>
      <c r="AI447" s="438"/>
      <c r="AJ447" s="438"/>
      <c r="AK447" s="438"/>
      <c r="AL447" s="438"/>
      <c r="AM447" s="438"/>
      <c r="AN447" s="438"/>
      <c r="AO447" s="438"/>
      <c r="AP447" s="438"/>
      <c r="AQ447" s="438"/>
      <c r="AR447" s="438"/>
      <c r="AS447" s="438"/>
      <c r="AT447" s="438"/>
      <c r="AU447" s="438"/>
      <c r="AV447" s="438"/>
      <c r="AW447" s="438"/>
    </row>
    <row r="448" spans="1:49" ht="12.75" outlineLevel="1">
      <c r="A448" s="388" t="s">
        <v>2281</v>
      </c>
      <c r="C448" s="445"/>
      <c r="D448" s="445"/>
      <c r="E448" s="419" t="s">
        <v>2282</v>
      </c>
      <c r="F448" s="446" t="str">
        <f t="shared" si="16"/>
        <v>HORST CHARITABLE REMAINDER</v>
      </c>
      <c r="G448" s="427">
        <v>83118.56</v>
      </c>
      <c r="H448" s="433">
        <v>0</v>
      </c>
      <c r="I448" s="433">
        <v>2182.57</v>
      </c>
      <c r="J448" s="433">
        <v>13873.1</v>
      </c>
      <c r="K448" s="433">
        <v>5183.68</v>
      </c>
      <c r="L448" s="433">
        <v>0</v>
      </c>
      <c r="M448" s="433">
        <f t="shared" si="17"/>
        <v>93990.55000000002</v>
      </c>
      <c r="P448" s="440"/>
      <c r="Q448" s="438"/>
      <c r="R448" s="438"/>
      <c r="S448" s="438"/>
      <c r="T448" s="438"/>
      <c r="U448" s="438"/>
      <c r="V448" s="438"/>
      <c r="W448" s="438"/>
      <c r="X448" s="438"/>
      <c r="Y448" s="438"/>
      <c r="Z448" s="438"/>
      <c r="AA448" s="438"/>
      <c r="AB448" s="438"/>
      <c r="AC448" s="438"/>
      <c r="AD448" s="438"/>
      <c r="AE448" s="438"/>
      <c r="AF448" s="438"/>
      <c r="AG448" s="438"/>
      <c r="AH448" s="438"/>
      <c r="AI448" s="438"/>
      <c r="AJ448" s="438"/>
      <c r="AK448" s="438"/>
      <c r="AL448" s="438"/>
      <c r="AM448" s="438"/>
      <c r="AN448" s="438"/>
      <c r="AO448" s="438"/>
      <c r="AP448" s="438"/>
      <c r="AQ448" s="438"/>
      <c r="AR448" s="438"/>
      <c r="AS448" s="438"/>
      <c r="AT448" s="438"/>
      <c r="AU448" s="438"/>
      <c r="AV448" s="438"/>
      <c r="AW448" s="438"/>
    </row>
    <row r="449" spans="1:49" ht="12.75" customHeight="1">
      <c r="A449" s="388" t="s">
        <v>2283</v>
      </c>
      <c r="E449" s="468" t="s">
        <v>2284</v>
      </c>
      <c r="F449" s="481" t="str">
        <f>UPPER(E449)</f>
        <v>TOTAL UNITRUST FUNDS</v>
      </c>
      <c r="G449" s="318">
        <v>1343276.3</v>
      </c>
      <c r="H449" s="317">
        <v>0</v>
      </c>
      <c r="I449" s="317">
        <v>35209.62</v>
      </c>
      <c r="J449" s="317">
        <v>-18797.77</v>
      </c>
      <c r="K449" s="317">
        <v>94406.48</v>
      </c>
      <c r="L449" s="317">
        <v>0</v>
      </c>
      <c r="M449" s="317">
        <f>G449+H449+I449+J449-K449+L449</f>
        <v>1265281.6700000002</v>
      </c>
      <c r="P449" s="440"/>
      <c r="Q449" s="438"/>
      <c r="R449" s="438"/>
      <c r="S449" s="438"/>
      <c r="T449" s="438"/>
      <c r="U449" s="438"/>
      <c r="V449" s="438"/>
      <c r="W449" s="438"/>
      <c r="X449" s="438"/>
      <c r="Y449" s="438"/>
      <c r="Z449" s="438"/>
      <c r="AA449" s="438"/>
      <c r="AB449" s="438"/>
      <c r="AC449" s="438"/>
      <c r="AD449" s="438"/>
      <c r="AE449" s="438"/>
      <c r="AF449" s="438"/>
      <c r="AG449" s="438"/>
      <c r="AH449" s="438"/>
      <c r="AI449" s="438"/>
      <c r="AJ449" s="438"/>
      <c r="AK449" s="438"/>
      <c r="AL449" s="438"/>
      <c r="AM449" s="438"/>
      <c r="AN449" s="438"/>
      <c r="AO449" s="438"/>
      <c r="AP449" s="438"/>
      <c r="AQ449" s="438"/>
      <c r="AR449" s="438"/>
      <c r="AS449" s="438"/>
      <c r="AT449" s="438"/>
      <c r="AU449" s="438"/>
      <c r="AV449" s="438"/>
      <c r="AW449" s="438"/>
    </row>
    <row r="450" spans="7:49" ht="12.75" customHeight="1">
      <c r="G450" s="485"/>
      <c r="H450" s="433"/>
      <c r="I450" s="433"/>
      <c r="J450" s="433"/>
      <c r="K450" s="433"/>
      <c r="L450" s="433"/>
      <c r="M450" s="433"/>
      <c r="P450" s="440"/>
      <c r="Q450" s="438"/>
      <c r="R450" s="438"/>
      <c r="S450" s="438"/>
      <c r="T450" s="438"/>
      <c r="U450" s="438"/>
      <c r="V450" s="438"/>
      <c r="W450" s="438"/>
      <c r="X450" s="438"/>
      <c r="Y450" s="438"/>
      <c r="Z450" s="438"/>
      <c r="AA450" s="438"/>
      <c r="AB450" s="438"/>
      <c r="AC450" s="438"/>
      <c r="AD450" s="438"/>
      <c r="AE450" s="438"/>
      <c r="AF450" s="438"/>
      <c r="AG450" s="438"/>
      <c r="AH450" s="438"/>
      <c r="AI450" s="438"/>
      <c r="AJ450" s="438"/>
      <c r="AK450" s="438"/>
      <c r="AL450" s="438"/>
      <c r="AM450" s="438"/>
      <c r="AN450" s="438"/>
      <c r="AO450" s="438"/>
      <c r="AP450" s="438"/>
      <c r="AQ450" s="438"/>
      <c r="AR450" s="438"/>
      <c r="AS450" s="438"/>
      <c r="AT450" s="438"/>
      <c r="AU450" s="438"/>
      <c r="AV450" s="438"/>
      <c r="AW450" s="438"/>
    </row>
    <row r="451" spans="1:49" ht="12.75" customHeight="1">
      <c r="A451" s="388" t="s">
        <v>2308</v>
      </c>
      <c r="C451" s="418" t="s">
        <v>2285</v>
      </c>
      <c r="D451" s="418"/>
      <c r="G451" s="485"/>
      <c r="H451" s="433"/>
      <c r="I451" s="433"/>
      <c r="J451" s="433"/>
      <c r="K451" s="433"/>
      <c r="L451" s="433"/>
      <c r="M451" s="433"/>
      <c r="P451" s="440"/>
      <c r="Q451" s="438"/>
      <c r="R451" s="438"/>
      <c r="S451" s="438"/>
      <c r="T451" s="438"/>
      <c r="U451" s="438"/>
      <c r="V451" s="438"/>
      <c r="W451" s="438"/>
      <c r="X451" s="438"/>
      <c r="Y451" s="438"/>
      <c r="Z451" s="438"/>
      <c r="AA451" s="438"/>
      <c r="AB451" s="438"/>
      <c r="AC451" s="438"/>
      <c r="AD451" s="438"/>
      <c r="AE451" s="438"/>
      <c r="AF451" s="438"/>
      <c r="AG451" s="438"/>
      <c r="AH451" s="438"/>
      <c r="AI451" s="438"/>
      <c r="AJ451" s="438"/>
      <c r="AK451" s="438"/>
      <c r="AL451" s="438"/>
      <c r="AM451" s="438"/>
      <c r="AN451" s="438"/>
      <c r="AO451" s="438"/>
      <c r="AP451" s="438"/>
      <c r="AQ451" s="438"/>
      <c r="AR451" s="438"/>
      <c r="AS451" s="438"/>
      <c r="AT451" s="438"/>
      <c r="AU451" s="438"/>
      <c r="AV451" s="438"/>
      <c r="AW451" s="438"/>
    </row>
    <row r="452" spans="1:49" ht="12.75" outlineLevel="1">
      <c r="A452" s="388" t="s">
        <v>2286</v>
      </c>
      <c r="C452" s="445"/>
      <c r="D452" s="445"/>
      <c r="E452" s="419" t="s">
        <v>2287</v>
      </c>
      <c r="F452" s="446" t="str">
        <f aca="true" t="shared" si="18" ref="F452:F458">UPPER(E452)</f>
        <v>CRUM POOLED INCOME</v>
      </c>
      <c r="G452" s="427">
        <v>32613.66</v>
      </c>
      <c r="H452" s="433">
        <v>0</v>
      </c>
      <c r="I452" s="433">
        <v>1578.68</v>
      </c>
      <c r="J452" s="433">
        <v>1311.31</v>
      </c>
      <c r="K452" s="433">
        <v>1636.13</v>
      </c>
      <c r="L452" s="433">
        <v>0</v>
      </c>
      <c r="M452" s="433">
        <f aca="true" t="shared" si="19" ref="M452:M458">G452+H452+I452+J452-K452+L452</f>
        <v>33867.52</v>
      </c>
      <c r="P452" s="440"/>
      <c r="Q452" s="438"/>
      <c r="R452" s="438"/>
      <c r="S452" s="438"/>
      <c r="T452" s="438"/>
      <c r="U452" s="438"/>
      <c r="V452" s="438"/>
      <c r="W452" s="438"/>
      <c r="X452" s="438"/>
      <c r="Y452" s="438"/>
      <c r="Z452" s="438"/>
      <c r="AA452" s="438"/>
      <c r="AB452" s="438"/>
      <c r="AC452" s="438"/>
      <c r="AD452" s="438"/>
      <c r="AE452" s="438"/>
      <c r="AF452" s="438"/>
      <c r="AG452" s="438"/>
      <c r="AH452" s="438"/>
      <c r="AI452" s="438"/>
      <c r="AJ452" s="438"/>
      <c r="AK452" s="438"/>
      <c r="AL452" s="438"/>
      <c r="AM452" s="438"/>
      <c r="AN452" s="438"/>
      <c r="AO452" s="438"/>
      <c r="AP452" s="438"/>
      <c r="AQ452" s="438"/>
      <c r="AR452" s="438"/>
      <c r="AS452" s="438"/>
      <c r="AT452" s="438"/>
      <c r="AU452" s="438"/>
      <c r="AV452" s="438"/>
      <c r="AW452" s="438"/>
    </row>
    <row r="453" spans="1:49" ht="12.75" outlineLevel="1">
      <c r="A453" s="388" t="s">
        <v>2288</v>
      </c>
      <c r="C453" s="445"/>
      <c r="D453" s="445"/>
      <c r="E453" s="419" t="s">
        <v>2289</v>
      </c>
      <c r="F453" s="446" t="str">
        <f t="shared" si="18"/>
        <v>G HARR LIFE INCOME</v>
      </c>
      <c r="G453" s="427">
        <v>1.76</v>
      </c>
      <c r="H453" s="433">
        <v>0</v>
      </c>
      <c r="I453" s="433">
        <v>0</v>
      </c>
      <c r="J453" s="433">
        <v>0</v>
      </c>
      <c r="K453" s="433">
        <v>0</v>
      </c>
      <c r="L453" s="433">
        <v>0</v>
      </c>
      <c r="M453" s="433">
        <f t="shared" si="19"/>
        <v>1.76</v>
      </c>
      <c r="P453" s="440"/>
      <c r="Q453" s="438"/>
      <c r="R453" s="438"/>
      <c r="S453" s="438"/>
      <c r="T453" s="438"/>
      <c r="U453" s="438"/>
      <c r="V453" s="438"/>
      <c r="W453" s="438"/>
      <c r="X453" s="438"/>
      <c r="Y453" s="438"/>
      <c r="Z453" s="438"/>
      <c r="AA453" s="438"/>
      <c r="AB453" s="438"/>
      <c r="AC453" s="438"/>
      <c r="AD453" s="438"/>
      <c r="AE453" s="438"/>
      <c r="AF453" s="438"/>
      <c r="AG453" s="438"/>
      <c r="AH453" s="438"/>
      <c r="AI453" s="438"/>
      <c r="AJ453" s="438"/>
      <c r="AK453" s="438"/>
      <c r="AL453" s="438"/>
      <c r="AM453" s="438"/>
      <c r="AN453" s="438"/>
      <c r="AO453" s="438"/>
      <c r="AP453" s="438"/>
      <c r="AQ453" s="438"/>
      <c r="AR453" s="438"/>
      <c r="AS453" s="438"/>
      <c r="AT453" s="438"/>
      <c r="AU453" s="438"/>
      <c r="AV453" s="438"/>
      <c r="AW453" s="438"/>
    </row>
    <row r="454" spans="1:49" ht="12.75" outlineLevel="1">
      <c r="A454" s="388" t="s">
        <v>2290</v>
      </c>
      <c r="C454" s="445"/>
      <c r="D454" s="445"/>
      <c r="E454" s="419" t="s">
        <v>2291</v>
      </c>
      <c r="F454" s="446" t="str">
        <f t="shared" si="18"/>
        <v>KAMPER POOLED INCOME</v>
      </c>
      <c r="G454" s="427">
        <v>21217.98</v>
      </c>
      <c r="H454" s="433">
        <v>0</v>
      </c>
      <c r="I454" s="433">
        <v>1044.77</v>
      </c>
      <c r="J454" s="433">
        <v>867.83</v>
      </c>
      <c r="K454" s="433">
        <v>1082.79</v>
      </c>
      <c r="L454" s="433">
        <v>0</v>
      </c>
      <c r="M454" s="433">
        <f t="shared" si="19"/>
        <v>22047.79</v>
      </c>
      <c r="P454" s="440"/>
      <c r="Q454" s="438"/>
      <c r="R454" s="438"/>
      <c r="S454" s="438"/>
      <c r="T454" s="438"/>
      <c r="U454" s="438"/>
      <c r="V454" s="438"/>
      <c r="W454" s="438"/>
      <c r="X454" s="438"/>
      <c r="Y454" s="438"/>
      <c r="Z454" s="438"/>
      <c r="AA454" s="438"/>
      <c r="AB454" s="438"/>
      <c r="AC454" s="438"/>
      <c r="AD454" s="438"/>
      <c r="AE454" s="438"/>
      <c r="AF454" s="438"/>
      <c r="AG454" s="438"/>
      <c r="AH454" s="438"/>
      <c r="AI454" s="438"/>
      <c r="AJ454" s="438"/>
      <c r="AK454" s="438"/>
      <c r="AL454" s="438"/>
      <c r="AM454" s="438"/>
      <c r="AN454" s="438"/>
      <c r="AO454" s="438"/>
      <c r="AP454" s="438"/>
      <c r="AQ454" s="438"/>
      <c r="AR454" s="438"/>
      <c r="AS454" s="438"/>
      <c r="AT454" s="438"/>
      <c r="AU454" s="438"/>
      <c r="AV454" s="438"/>
      <c r="AW454" s="438"/>
    </row>
    <row r="455" spans="1:49" ht="12.75" outlineLevel="1">
      <c r="A455" s="388" t="s">
        <v>2292</v>
      </c>
      <c r="C455" s="445"/>
      <c r="D455" s="445"/>
      <c r="E455" s="419" t="s">
        <v>2293</v>
      </c>
      <c r="F455" s="446" t="str">
        <f t="shared" si="18"/>
        <v>KOEPPEL POOLED INC</v>
      </c>
      <c r="G455" s="427">
        <v>106532.98</v>
      </c>
      <c r="H455" s="433">
        <v>0</v>
      </c>
      <c r="I455" s="433">
        <v>5067.58</v>
      </c>
      <c r="J455" s="433">
        <v>4209.31</v>
      </c>
      <c r="K455" s="433">
        <v>5252</v>
      </c>
      <c r="L455" s="433">
        <v>0</v>
      </c>
      <c r="M455" s="433">
        <f t="shared" si="19"/>
        <v>110557.87</v>
      </c>
      <c r="P455" s="440"/>
      <c r="Q455" s="438"/>
      <c r="R455" s="438"/>
      <c r="S455" s="438"/>
      <c r="T455" s="438"/>
      <c r="U455" s="438"/>
      <c r="V455" s="438"/>
      <c r="W455" s="438"/>
      <c r="X455" s="438"/>
      <c r="Y455" s="438"/>
      <c r="Z455" s="438"/>
      <c r="AA455" s="438"/>
      <c r="AB455" s="438"/>
      <c r="AC455" s="438"/>
      <c r="AD455" s="438"/>
      <c r="AE455" s="438"/>
      <c r="AF455" s="438"/>
      <c r="AG455" s="438"/>
      <c r="AH455" s="438"/>
      <c r="AI455" s="438"/>
      <c r="AJ455" s="438"/>
      <c r="AK455" s="438"/>
      <c r="AL455" s="438"/>
      <c r="AM455" s="438"/>
      <c r="AN455" s="438"/>
      <c r="AO455" s="438"/>
      <c r="AP455" s="438"/>
      <c r="AQ455" s="438"/>
      <c r="AR455" s="438"/>
      <c r="AS455" s="438"/>
      <c r="AT455" s="438"/>
      <c r="AU455" s="438"/>
      <c r="AV455" s="438"/>
      <c r="AW455" s="438"/>
    </row>
    <row r="456" spans="1:49" ht="12.75" outlineLevel="1">
      <c r="A456" s="388" t="s">
        <v>2294</v>
      </c>
      <c r="C456" s="445"/>
      <c r="D456" s="445"/>
      <c r="E456" s="419" t="s">
        <v>2295</v>
      </c>
      <c r="F456" s="446" t="str">
        <f t="shared" si="18"/>
        <v>MARKLEY POOLED INC</v>
      </c>
      <c r="G456" s="427">
        <v>41024.56</v>
      </c>
      <c r="H456" s="433">
        <v>0</v>
      </c>
      <c r="I456" s="433">
        <v>2018.68</v>
      </c>
      <c r="J456" s="433">
        <v>1676.8</v>
      </c>
      <c r="K456" s="433">
        <v>2092.14</v>
      </c>
      <c r="L456" s="433">
        <v>0</v>
      </c>
      <c r="M456" s="433">
        <f t="shared" si="19"/>
        <v>42627.9</v>
      </c>
      <c r="P456" s="440"/>
      <c r="Q456" s="438"/>
      <c r="R456" s="438"/>
      <c r="S456" s="438"/>
      <c r="T456" s="438"/>
      <c r="U456" s="438"/>
      <c r="V456" s="438"/>
      <c r="W456" s="438"/>
      <c r="X456" s="438"/>
      <c r="Y456" s="438"/>
      <c r="Z456" s="438"/>
      <c r="AA456" s="438"/>
      <c r="AB456" s="438"/>
      <c r="AC456" s="438"/>
      <c r="AD456" s="438"/>
      <c r="AE456" s="438"/>
      <c r="AF456" s="438"/>
      <c r="AG456" s="438"/>
      <c r="AH456" s="438"/>
      <c r="AI456" s="438"/>
      <c r="AJ456" s="438"/>
      <c r="AK456" s="438"/>
      <c r="AL456" s="438"/>
      <c r="AM456" s="438"/>
      <c r="AN456" s="438"/>
      <c r="AO456" s="438"/>
      <c r="AP456" s="438"/>
      <c r="AQ456" s="438"/>
      <c r="AR456" s="438"/>
      <c r="AS456" s="438"/>
      <c r="AT456" s="438"/>
      <c r="AU456" s="438"/>
      <c r="AV456" s="438"/>
      <c r="AW456" s="438"/>
    </row>
    <row r="457" spans="1:49" ht="12.75" outlineLevel="1">
      <c r="A457" s="388" t="s">
        <v>2296</v>
      </c>
      <c r="C457" s="445"/>
      <c r="D457" s="445"/>
      <c r="E457" s="419" t="s">
        <v>2297</v>
      </c>
      <c r="F457" s="446" t="str">
        <f t="shared" si="18"/>
        <v>PFEIFER POOLED INC</v>
      </c>
      <c r="G457" s="427">
        <v>29649.31</v>
      </c>
      <c r="H457" s="433">
        <v>0</v>
      </c>
      <c r="I457" s="433">
        <v>1490.76</v>
      </c>
      <c r="J457" s="433">
        <v>1238.18</v>
      </c>
      <c r="K457" s="433">
        <v>1544.88</v>
      </c>
      <c r="L457" s="433">
        <v>0</v>
      </c>
      <c r="M457" s="433">
        <f t="shared" si="19"/>
        <v>30833.37</v>
      </c>
      <c r="P457" s="440"/>
      <c r="Q457" s="438"/>
      <c r="R457" s="438"/>
      <c r="S457" s="438"/>
      <c r="T457" s="438"/>
      <c r="U457" s="438"/>
      <c r="V457" s="438"/>
      <c r="W457" s="438"/>
      <c r="X457" s="438"/>
      <c r="Y457" s="438"/>
      <c r="Z457" s="438"/>
      <c r="AA457" s="438"/>
      <c r="AB457" s="438"/>
      <c r="AC457" s="438"/>
      <c r="AD457" s="438"/>
      <c r="AE457" s="438"/>
      <c r="AF457" s="438"/>
      <c r="AG457" s="438"/>
      <c r="AH457" s="438"/>
      <c r="AI457" s="438"/>
      <c r="AJ457" s="438"/>
      <c r="AK457" s="438"/>
      <c r="AL457" s="438"/>
      <c r="AM457" s="438"/>
      <c r="AN457" s="438"/>
      <c r="AO457" s="438"/>
      <c r="AP457" s="438"/>
      <c r="AQ457" s="438"/>
      <c r="AR457" s="438"/>
      <c r="AS457" s="438"/>
      <c r="AT457" s="438"/>
      <c r="AU457" s="438"/>
      <c r="AV457" s="438"/>
      <c r="AW457" s="438"/>
    </row>
    <row r="458" spans="1:49" ht="12.75" outlineLevel="1">
      <c r="A458" s="388" t="s">
        <v>2298</v>
      </c>
      <c r="C458" s="445"/>
      <c r="D458" s="445"/>
      <c r="E458" s="419" t="s">
        <v>2299</v>
      </c>
      <c r="F458" s="446" t="str">
        <f t="shared" si="18"/>
        <v>NEUSTAEDTER P I F</v>
      </c>
      <c r="G458" s="427">
        <v>115726.35</v>
      </c>
      <c r="H458" s="433">
        <v>0</v>
      </c>
      <c r="I458" s="433">
        <v>5858.9</v>
      </c>
      <c r="J458" s="433">
        <v>4866.54</v>
      </c>
      <c r="K458" s="433">
        <v>6072.08</v>
      </c>
      <c r="L458" s="433">
        <v>0</v>
      </c>
      <c r="M458" s="433">
        <f t="shared" si="19"/>
        <v>120379.70999999999</v>
      </c>
      <c r="P458" s="440"/>
      <c r="Q458" s="438"/>
      <c r="R458" s="438"/>
      <c r="S458" s="438"/>
      <c r="T458" s="438"/>
      <c r="U458" s="438"/>
      <c r="V458" s="438"/>
      <c r="W458" s="438"/>
      <c r="X458" s="438"/>
      <c r="Y458" s="438"/>
      <c r="Z458" s="438"/>
      <c r="AA458" s="438"/>
      <c r="AB458" s="438"/>
      <c r="AC458" s="438"/>
      <c r="AD458" s="438"/>
      <c r="AE458" s="438"/>
      <c r="AF458" s="438"/>
      <c r="AG458" s="438"/>
      <c r="AH458" s="438"/>
      <c r="AI458" s="438"/>
      <c r="AJ458" s="438"/>
      <c r="AK458" s="438"/>
      <c r="AL458" s="438"/>
      <c r="AM458" s="438"/>
      <c r="AN458" s="438"/>
      <c r="AO458" s="438"/>
      <c r="AP458" s="438"/>
      <c r="AQ458" s="438"/>
      <c r="AR458" s="438"/>
      <c r="AS458" s="438"/>
      <c r="AT458" s="438"/>
      <c r="AU458" s="438"/>
      <c r="AV458" s="438"/>
      <c r="AW458" s="438"/>
    </row>
    <row r="459" spans="1:49" ht="12.75" customHeight="1">
      <c r="A459" s="388" t="s">
        <v>2300</v>
      </c>
      <c r="E459" s="468" t="s">
        <v>2301</v>
      </c>
      <c r="F459" s="481" t="str">
        <f>UPPER(E459)</f>
        <v>TOTAL LIFE INCOME FUNDS</v>
      </c>
      <c r="G459" s="318">
        <v>346766.6</v>
      </c>
      <c r="H459" s="317">
        <v>0</v>
      </c>
      <c r="I459" s="317">
        <v>17059.46</v>
      </c>
      <c r="J459" s="317">
        <v>14169.97</v>
      </c>
      <c r="K459" s="317">
        <v>17680.02</v>
      </c>
      <c r="L459" s="317">
        <v>0</v>
      </c>
      <c r="M459" s="317">
        <f>G459+H459+I459+J459-K459+L459</f>
        <v>360316.00999999995</v>
      </c>
      <c r="P459" s="440"/>
      <c r="Q459" s="438"/>
      <c r="R459" s="438"/>
      <c r="S459" s="438"/>
      <c r="T459" s="438"/>
      <c r="U459" s="438"/>
      <c r="V459" s="438"/>
      <c r="W459" s="438"/>
      <c r="X459" s="438"/>
      <c r="Y459" s="438"/>
      <c r="Z459" s="438"/>
      <c r="AA459" s="438"/>
      <c r="AB459" s="438"/>
      <c r="AC459" s="438"/>
      <c r="AD459" s="438"/>
      <c r="AE459" s="438"/>
      <c r="AF459" s="438"/>
      <c r="AG459" s="438"/>
      <c r="AH459" s="438"/>
      <c r="AI459" s="438"/>
      <c r="AJ459" s="438"/>
      <c r="AK459" s="438"/>
      <c r="AL459" s="438"/>
      <c r="AM459" s="438"/>
      <c r="AN459" s="438"/>
      <c r="AO459" s="438"/>
      <c r="AP459" s="438"/>
      <c r="AQ459" s="438"/>
      <c r="AR459" s="438"/>
      <c r="AS459" s="438"/>
      <c r="AT459" s="438"/>
      <c r="AU459" s="438"/>
      <c r="AV459" s="438"/>
      <c r="AW459" s="438"/>
    </row>
    <row r="460" spans="7:49" ht="12.75" customHeight="1">
      <c r="G460" s="318"/>
      <c r="H460" s="317"/>
      <c r="I460" s="317"/>
      <c r="J460" s="317"/>
      <c r="K460" s="317"/>
      <c r="L460" s="317"/>
      <c r="M460" s="317"/>
      <c r="P460" s="440"/>
      <c r="Q460" s="438"/>
      <c r="R460" s="438"/>
      <c r="S460" s="438"/>
      <c r="T460" s="438"/>
      <c r="U460" s="438"/>
      <c r="V460" s="438"/>
      <c r="W460" s="438"/>
      <c r="X460" s="438"/>
      <c r="Y460" s="438"/>
      <c r="Z460" s="438"/>
      <c r="AA460" s="438"/>
      <c r="AB460" s="438"/>
      <c r="AC460" s="438"/>
      <c r="AD460" s="438"/>
      <c r="AE460" s="438"/>
      <c r="AF460" s="438"/>
      <c r="AG460" s="438"/>
      <c r="AH460" s="438"/>
      <c r="AI460" s="438"/>
      <c r="AJ460" s="438"/>
      <c r="AK460" s="438"/>
      <c r="AL460" s="438"/>
      <c r="AM460" s="438"/>
      <c r="AN460" s="438"/>
      <c r="AO460" s="438"/>
      <c r="AP460" s="438"/>
      <c r="AQ460" s="438"/>
      <c r="AR460" s="438"/>
      <c r="AS460" s="438"/>
      <c r="AT460" s="438"/>
      <c r="AU460" s="438"/>
      <c r="AV460" s="438"/>
      <c r="AW460" s="438"/>
    </row>
    <row r="461" spans="6:49" ht="12.75" customHeight="1">
      <c r="F461" s="345" t="s">
        <v>2302</v>
      </c>
      <c r="G461" s="318">
        <f aca="true" t="shared" si="20" ref="G461:M461">G449+G459</f>
        <v>1690042.9</v>
      </c>
      <c r="H461" s="317">
        <f t="shared" si="20"/>
        <v>0</v>
      </c>
      <c r="I461" s="317">
        <f t="shared" si="20"/>
        <v>52269.08</v>
      </c>
      <c r="J461" s="317">
        <f t="shared" si="20"/>
        <v>-4627.800000000001</v>
      </c>
      <c r="K461" s="317">
        <f t="shared" si="20"/>
        <v>112086.5</v>
      </c>
      <c r="L461" s="317">
        <f t="shared" si="20"/>
        <v>0</v>
      </c>
      <c r="M461" s="317">
        <f t="shared" si="20"/>
        <v>1625597.6800000002</v>
      </c>
      <c r="P461" s="440"/>
      <c r="Q461" s="438"/>
      <c r="R461" s="438"/>
      <c r="S461" s="438"/>
      <c r="T461" s="438"/>
      <c r="U461" s="438"/>
      <c r="V461" s="438"/>
      <c r="W461" s="438"/>
      <c r="X461" s="438"/>
      <c r="Y461" s="438"/>
      <c r="Z461" s="438"/>
      <c r="AA461" s="438"/>
      <c r="AB461" s="438"/>
      <c r="AC461" s="438"/>
      <c r="AD461" s="438"/>
      <c r="AE461" s="438"/>
      <c r="AF461" s="438"/>
      <c r="AG461" s="438"/>
      <c r="AH461" s="438"/>
      <c r="AI461" s="438"/>
      <c r="AJ461" s="438"/>
      <c r="AK461" s="438"/>
      <c r="AL461" s="438"/>
      <c r="AM461" s="438"/>
      <c r="AN461" s="438"/>
      <c r="AO461" s="438"/>
      <c r="AP461" s="438"/>
      <c r="AQ461" s="438"/>
      <c r="AR461" s="438"/>
      <c r="AS461" s="438"/>
      <c r="AT461" s="438"/>
      <c r="AU461" s="438"/>
      <c r="AV461" s="438"/>
      <c r="AW461" s="438"/>
    </row>
    <row r="462" spans="16:49" ht="12.75" customHeight="1">
      <c r="P462" s="440"/>
      <c r="Q462" s="438"/>
      <c r="R462" s="438"/>
      <c r="S462" s="438"/>
      <c r="T462" s="438"/>
      <c r="U462" s="438"/>
      <c r="V462" s="438"/>
      <c r="W462" s="438"/>
      <c r="X462" s="438"/>
      <c r="Y462" s="438"/>
      <c r="Z462" s="438"/>
      <c r="AA462" s="438"/>
      <c r="AB462" s="438"/>
      <c r="AC462" s="438"/>
      <c r="AD462" s="438"/>
      <c r="AE462" s="438"/>
      <c r="AF462" s="438"/>
      <c r="AG462" s="438"/>
      <c r="AH462" s="438"/>
      <c r="AI462" s="438"/>
      <c r="AJ462" s="438"/>
      <c r="AK462" s="438"/>
      <c r="AL462" s="438"/>
      <c r="AM462" s="438"/>
      <c r="AN462" s="438"/>
      <c r="AO462" s="438"/>
      <c r="AP462" s="438"/>
      <c r="AQ462" s="438"/>
      <c r="AR462" s="438"/>
      <c r="AS462" s="438"/>
      <c r="AT462" s="438"/>
      <c r="AU462" s="438"/>
      <c r="AV462" s="438"/>
      <c r="AW462" s="438"/>
    </row>
    <row r="463" spans="6:50" ht="12.75" customHeight="1">
      <c r="F463" s="345" t="s">
        <v>2303</v>
      </c>
      <c r="G463" s="319">
        <f aca="true" t="shared" si="21" ref="G463:M463">G372+G439+G461</f>
        <v>59546627.79000001</v>
      </c>
      <c r="H463" s="436">
        <f t="shared" si="21"/>
        <v>3129853.2399999998</v>
      </c>
      <c r="I463" s="436">
        <f>I372+I439+I461-1</f>
        <v>-1129875.42</v>
      </c>
      <c r="J463" s="436">
        <f t="shared" si="21"/>
        <v>804118.73</v>
      </c>
      <c r="K463" s="436">
        <f t="shared" si="21"/>
        <v>-37112.380000000005</v>
      </c>
      <c r="L463" s="436">
        <f t="shared" si="21"/>
        <v>-519937.35</v>
      </c>
      <c r="M463" s="436">
        <f t="shared" si="21"/>
        <v>61867900.370000005</v>
      </c>
      <c r="P463" s="440"/>
      <c r="Q463" s="438"/>
      <c r="R463" s="438"/>
      <c r="S463" s="438"/>
      <c r="T463" s="438"/>
      <c r="U463" s="438"/>
      <c r="V463" s="438"/>
      <c r="W463" s="438"/>
      <c r="X463" s="438"/>
      <c r="Y463" s="438"/>
      <c r="Z463" s="438"/>
      <c r="AA463" s="438"/>
      <c r="AB463" s="438"/>
      <c r="AC463" s="438"/>
      <c r="AD463" s="438"/>
      <c r="AE463" s="438"/>
      <c r="AF463" s="438"/>
      <c r="AG463" s="438"/>
      <c r="AH463" s="438"/>
      <c r="AI463" s="438"/>
      <c r="AJ463" s="438"/>
      <c r="AK463" s="438"/>
      <c r="AL463" s="438"/>
      <c r="AM463" s="438"/>
      <c r="AN463" s="438"/>
      <c r="AO463" s="438"/>
      <c r="AP463" s="438"/>
      <c r="AQ463" s="438"/>
      <c r="AR463" s="438"/>
      <c r="AS463" s="438"/>
      <c r="AT463" s="438"/>
      <c r="AU463" s="438"/>
      <c r="AV463" s="438"/>
      <c r="AW463" s="438"/>
      <c r="AX463" s="410"/>
    </row>
    <row r="464" spans="7:49" s="390" customFormat="1" ht="12.75">
      <c r="G464" s="437"/>
      <c r="H464" s="437"/>
      <c r="I464" s="437"/>
      <c r="J464" s="437"/>
      <c r="K464" s="437"/>
      <c r="L464" s="437"/>
      <c r="M464" s="437"/>
      <c r="N464" s="438"/>
      <c r="P464" s="438"/>
      <c r="Q464" s="438"/>
      <c r="R464" s="438"/>
      <c r="S464" s="438"/>
      <c r="T464" s="438"/>
      <c r="U464" s="438"/>
      <c r="V464" s="438"/>
      <c r="W464" s="438"/>
      <c r="X464" s="438"/>
      <c r="Y464" s="438"/>
      <c r="Z464" s="438"/>
      <c r="AA464" s="438"/>
      <c r="AB464" s="438"/>
      <c r="AC464" s="438"/>
      <c r="AD464" s="438"/>
      <c r="AE464" s="438"/>
      <c r="AF464" s="438"/>
      <c r="AG464" s="438"/>
      <c r="AH464" s="438"/>
      <c r="AI464" s="438"/>
      <c r="AJ464" s="438"/>
      <c r="AK464" s="438"/>
      <c r="AL464" s="438"/>
      <c r="AM464" s="438"/>
      <c r="AN464" s="438"/>
      <c r="AO464" s="438"/>
      <c r="AP464" s="438"/>
      <c r="AQ464" s="438"/>
      <c r="AR464" s="438"/>
      <c r="AS464" s="438"/>
      <c r="AT464" s="438"/>
      <c r="AU464" s="438"/>
      <c r="AV464" s="438"/>
      <c r="AW464" s="438"/>
    </row>
    <row r="465" spans="7:13" s="438" customFormat="1" ht="12.75">
      <c r="G465" s="439"/>
      <c r="H465" s="439"/>
      <c r="I465" s="439"/>
      <c r="J465" s="439"/>
      <c r="K465" s="439"/>
      <c r="L465" s="439"/>
      <c r="M465" s="439"/>
    </row>
    <row r="466" spans="7:13" s="438" customFormat="1" ht="12.75">
      <c r="G466" s="439"/>
      <c r="H466" s="439"/>
      <c r="I466" s="439"/>
      <c r="J466" s="439"/>
      <c r="K466" s="439"/>
      <c r="L466" s="439"/>
      <c r="M466" s="439"/>
    </row>
    <row r="467" spans="7:13" s="438" customFormat="1" ht="12.75">
      <c r="G467" s="439"/>
      <c r="H467" s="439"/>
      <c r="I467" s="439"/>
      <c r="J467" s="439"/>
      <c r="K467" s="439"/>
      <c r="L467" s="439"/>
      <c r="M467" s="439"/>
    </row>
    <row r="468" spans="7:13" s="438" customFormat="1" ht="12.75">
      <c r="G468" s="439"/>
      <c r="H468" s="439"/>
      <c r="I468" s="439"/>
      <c r="J468" s="439"/>
      <c r="K468" s="439"/>
      <c r="L468" s="439"/>
      <c r="M468" s="439"/>
    </row>
    <row r="469" spans="7:13" s="438" customFormat="1" ht="12.75">
      <c r="G469" s="439"/>
      <c r="H469" s="439"/>
      <c r="I469" s="439"/>
      <c r="J469" s="439"/>
      <c r="K469" s="439"/>
      <c r="L469" s="439"/>
      <c r="M469" s="439"/>
    </row>
    <row r="470" spans="7:13" s="438" customFormat="1" ht="12.75">
      <c r="G470" s="439"/>
      <c r="H470" s="439"/>
      <c r="I470" s="439"/>
      <c r="J470" s="439"/>
      <c r="K470" s="439"/>
      <c r="L470" s="439"/>
      <c r="M470" s="439"/>
    </row>
    <row r="471" spans="7:13" s="438" customFormat="1" ht="12.75">
      <c r="G471" s="439"/>
      <c r="H471" s="439"/>
      <c r="I471" s="439"/>
      <c r="J471" s="439"/>
      <c r="K471" s="439"/>
      <c r="L471" s="439"/>
      <c r="M471" s="439"/>
    </row>
    <row r="472" spans="7:13" s="438" customFormat="1" ht="12.75">
      <c r="G472" s="439"/>
      <c r="H472" s="439"/>
      <c r="I472" s="439"/>
      <c r="J472" s="439"/>
      <c r="K472" s="439"/>
      <c r="L472" s="439"/>
      <c r="M472" s="439"/>
    </row>
    <row r="473" spans="7:13" s="438" customFormat="1" ht="12.75">
      <c r="G473" s="439"/>
      <c r="H473" s="439"/>
      <c r="I473" s="439"/>
      <c r="J473" s="439"/>
      <c r="K473" s="439"/>
      <c r="L473" s="439"/>
      <c r="M473" s="439"/>
    </row>
    <row r="474" spans="7:13" s="438" customFormat="1" ht="12.75">
      <c r="G474" s="439"/>
      <c r="H474" s="439"/>
      <c r="I474" s="439"/>
      <c r="J474" s="439"/>
      <c r="K474" s="439"/>
      <c r="L474" s="439"/>
      <c r="M474" s="439"/>
    </row>
    <row r="475" spans="7:13" s="438" customFormat="1" ht="12.75">
      <c r="G475" s="439"/>
      <c r="H475" s="439"/>
      <c r="I475" s="439"/>
      <c r="J475" s="439"/>
      <c r="K475" s="439"/>
      <c r="L475" s="439"/>
      <c r="M475" s="439"/>
    </row>
    <row r="476" spans="7:13" s="438" customFormat="1" ht="12.75">
      <c r="G476" s="439"/>
      <c r="H476" s="439"/>
      <c r="I476" s="439"/>
      <c r="J476" s="439"/>
      <c r="K476" s="439"/>
      <c r="L476" s="439"/>
      <c r="M476" s="439"/>
    </row>
    <row r="477" spans="7:13" s="438" customFormat="1" ht="12.75">
      <c r="G477" s="439"/>
      <c r="H477" s="439"/>
      <c r="I477" s="439"/>
      <c r="J477" s="439"/>
      <c r="K477" s="439"/>
      <c r="L477" s="439"/>
      <c r="M477" s="439"/>
    </row>
    <row r="478" spans="7:13" s="438" customFormat="1" ht="12.75">
      <c r="G478" s="439"/>
      <c r="H478" s="439"/>
      <c r="I478" s="439"/>
      <c r="J478" s="439"/>
      <c r="K478" s="439"/>
      <c r="L478" s="439"/>
      <c r="M478" s="439"/>
    </row>
    <row r="479" spans="7:13" s="438" customFormat="1" ht="12.75">
      <c r="G479" s="439"/>
      <c r="H479" s="439"/>
      <c r="I479" s="439"/>
      <c r="J479" s="439"/>
      <c r="K479" s="439"/>
      <c r="L479" s="439"/>
      <c r="M479" s="439"/>
    </row>
    <row r="480" spans="7:13" s="438" customFormat="1" ht="12.75">
      <c r="G480" s="439"/>
      <c r="H480" s="439"/>
      <c r="I480" s="439"/>
      <c r="J480" s="439"/>
      <c r="K480" s="439"/>
      <c r="L480" s="439"/>
      <c r="M480" s="439"/>
    </row>
    <row r="481" spans="7:13" s="438" customFormat="1" ht="12.75">
      <c r="G481" s="439"/>
      <c r="H481" s="439"/>
      <c r="I481" s="439"/>
      <c r="J481" s="439"/>
      <c r="K481" s="439"/>
      <c r="L481" s="439"/>
      <c r="M481" s="439"/>
    </row>
    <row r="482" spans="7:13" s="438" customFormat="1" ht="12.75">
      <c r="G482" s="439"/>
      <c r="H482" s="439"/>
      <c r="I482" s="439"/>
      <c r="J482" s="439"/>
      <c r="K482" s="439"/>
      <c r="L482" s="439"/>
      <c r="M482" s="439"/>
    </row>
    <row r="483" spans="7:13" s="438" customFormat="1" ht="12.75">
      <c r="G483" s="439"/>
      <c r="H483" s="439"/>
      <c r="I483" s="439"/>
      <c r="J483" s="439"/>
      <c r="K483" s="439"/>
      <c r="L483" s="439"/>
      <c r="M483" s="439"/>
    </row>
    <row r="484" spans="7:13" s="438" customFormat="1" ht="12.75">
      <c r="G484" s="439"/>
      <c r="H484" s="439"/>
      <c r="I484" s="439"/>
      <c r="J484" s="439"/>
      <c r="K484" s="439"/>
      <c r="L484" s="439"/>
      <c r="M484" s="439"/>
    </row>
    <row r="485" spans="7:13" s="438" customFormat="1" ht="12.75">
      <c r="G485" s="439"/>
      <c r="H485" s="439"/>
      <c r="I485" s="439"/>
      <c r="J485" s="439"/>
      <c r="K485" s="439"/>
      <c r="L485" s="439"/>
      <c r="M485" s="439"/>
    </row>
    <row r="486" spans="7:13" s="438" customFormat="1" ht="12.75">
      <c r="G486" s="439"/>
      <c r="H486" s="439"/>
      <c r="I486" s="439"/>
      <c r="J486" s="439"/>
      <c r="K486" s="439"/>
      <c r="L486" s="439"/>
      <c r="M486" s="439"/>
    </row>
    <row r="487" spans="7:13" s="438" customFormat="1" ht="12.75">
      <c r="G487" s="439"/>
      <c r="H487" s="439"/>
      <c r="I487" s="439"/>
      <c r="J487" s="439"/>
      <c r="K487" s="439"/>
      <c r="L487" s="439"/>
      <c r="M487" s="439"/>
    </row>
    <row r="488" spans="7:13" s="438" customFormat="1" ht="12.75">
      <c r="G488" s="439"/>
      <c r="H488" s="439"/>
      <c r="I488" s="439"/>
      <c r="J488" s="439"/>
      <c r="K488" s="439"/>
      <c r="L488" s="439"/>
      <c r="M488" s="439"/>
    </row>
    <row r="489" spans="7:13" s="438" customFormat="1" ht="12.75">
      <c r="G489" s="439"/>
      <c r="H489" s="439"/>
      <c r="I489" s="439"/>
      <c r="J489" s="439"/>
      <c r="K489" s="439"/>
      <c r="L489" s="439"/>
      <c r="M489" s="439"/>
    </row>
    <row r="490" spans="7:13" s="438" customFormat="1" ht="12.75">
      <c r="G490" s="439"/>
      <c r="H490" s="439"/>
      <c r="I490" s="439"/>
      <c r="J490" s="439"/>
      <c r="K490" s="439"/>
      <c r="L490" s="439"/>
      <c r="M490" s="439"/>
    </row>
    <row r="491" spans="7:13" s="438" customFormat="1" ht="12.75">
      <c r="G491" s="439"/>
      <c r="H491" s="439"/>
      <c r="I491" s="439"/>
      <c r="J491" s="439"/>
      <c r="K491" s="439"/>
      <c r="L491" s="439"/>
      <c r="M491" s="439"/>
    </row>
    <row r="492" spans="7:13" s="438" customFormat="1" ht="12.75">
      <c r="G492" s="439"/>
      <c r="H492" s="439"/>
      <c r="I492" s="439"/>
      <c r="J492" s="439"/>
      <c r="K492" s="439"/>
      <c r="L492" s="439"/>
      <c r="M492" s="439"/>
    </row>
    <row r="493" spans="7:13" s="438" customFormat="1" ht="12.75">
      <c r="G493" s="439"/>
      <c r="H493" s="439"/>
      <c r="I493" s="439"/>
      <c r="J493" s="439"/>
      <c r="K493" s="439"/>
      <c r="L493" s="439"/>
      <c r="M493" s="439"/>
    </row>
    <row r="494" spans="7:13" s="438" customFormat="1" ht="12.75">
      <c r="G494" s="439"/>
      <c r="H494" s="439"/>
      <c r="I494" s="439"/>
      <c r="J494" s="439"/>
      <c r="K494" s="439"/>
      <c r="L494" s="439"/>
      <c r="M494" s="439"/>
    </row>
    <row r="495" spans="7:13" s="438" customFormat="1" ht="12.75">
      <c r="G495" s="439"/>
      <c r="H495" s="439"/>
      <c r="I495" s="439"/>
      <c r="J495" s="439"/>
      <c r="K495" s="439"/>
      <c r="L495" s="439"/>
      <c r="M495" s="439"/>
    </row>
    <row r="496" spans="7:13" s="438" customFormat="1" ht="12.75">
      <c r="G496" s="439"/>
      <c r="H496" s="439"/>
      <c r="I496" s="439"/>
      <c r="J496" s="439"/>
      <c r="K496" s="439"/>
      <c r="L496" s="439"/>
      <c r="M496" s="439"/>
    </row>
    <row r="497" spans="7:13" s="438" customFormat="1" ht="12.75">
      <c r="G497" s="439"/>
      <c r="H497" s="439"/>
      <c r="I497" s="439"/>
      <c r="J497" s="439"/>
      <c r="K497" s="439"/>
      <c r="L497" s="439"/>
      <c r="M497" s="439"/>
    </row>
    <row r="498" spans="7:13" s="438" customFormat="1" ht="12.75">
      <c r="G498" s="439"/>
      <c r="H498" s="439"/>
      <c r="I498" s="439"/>
      <c r="J498" s="439"/>
      <c r="K498" s="439"/>
      <c r="L498" s="439"/>
      <c r="M498" s="439"/>
    </row>
    <row r="499" spans="7:13" s="438" customFormat="1" ht="12.75">
      <c r="G499" s="439"/>
      <c r="H499" s="439"/>
      <c r="I499" s="439"/>
      <c r="J499" s="439"/>
      <c r="K499" s="439"/>
      <c r="L499" s="439"/>
      <c r="M499" s="439"/>
    </row>
    <row r="500" spans="7:13" s="438" customFormat="1" ht="12.75">
      <c r="G500" s="439"/>
      <c r="H500" s="439"/>
      <c r="I500" s="439"/>
      <c r="J500" s="439"/>
      <c r="K500" s="439"/>
      <c r="L500" s="439"/>
      <c r="M500" s="439"/>
    </row>
    <row r="501" spans="7:13" s="438" customFormat="1" ht="12.75">
      <c r="G501" s="439"/>
      <c r="H501" s="439"/>
      <c r="I501" s="439"/>
      <c r="J501" s="439"/>
      <c r="K501" s="439"/>
      <c r="L501" s="439"/>
      <c r="M501" s="439"/>
    </row>
    <row r="502" spans="7:13" s="438" customFormat="1" ht="12.75">
      <c r="G502" s="439"/>
      <c r="H502" s="439"/>
      <c r="I502" s="439"/>
      <c r="J502" s="439"/>
      <c r="K502" s="439"/>
      <c r="L502" s="439"/>
      <c r="M502" s="439"/>
    </row>
    <row r="503" spans="7:13" s="438" customFormat="1" ht="12.75">
      <c r="G503" s="439"/>
      <c r="H503" s="439"/>
      <c r="I503" s="439"/>
      <c r="J503" s="439"/>
      <c r="K503" s="439"/>
      <c r="L503" s="439"/>
      <c r="M503" s="439"/>
    </row>
    <row r="504" spans="7:13" s="438" customFormat="1" ht="12.75">
      <c r="G504" s="439"/>
      <c r="H504" s="439"/>
      <c r="I504" s="439"/>
      <c r="J504" s="439"/>
      <c r="K504" s="439"/>
      <c r="L504" s="439"/>
      <c r="M504" s="439"/>
    </row>
    <row r="505" spans="7:13" s="438" customFormat="1" ht="12.75">
      <c r="G505" s="439"/>
      <c r="H505" s="439"/>
      <c r="I505" s="439"/>
      <c r="J505" s="439"/>
      <c r="K505" s="439"/>
      <c r="L505" s="439"/>
      <c r="M505" s="439"/>
    </row>
    <row r="506" spans="7:13" s="438" customFormat="1" ht="12.75">
      <c r="G506" s="439"/>
      <c r="H506" s="439"/>
      <c r="I506" s="439"/>
      <c r="J506" s="439"/>
      <c r="K506" s="439"/>
      <c r="L506" s="439"/>
      <c r="M506" s="439"/>
    </row>
    <row r="507" spans="7:13" s="438" customFormat="1" ht="12.75">
      <c r="G507" s="439"/>
      <c r="H507" s="439"/>
      <c r="I507" s="439"/>
      <c r="J507" s="439"/>
      <c r="K507" s="439"/>
      <c r="L507" s="439"/>
      <c r="M507" s="439"/>
    </row>
    <row r="508" spans="7:13" s="438" customFormat="1" ht="12.75">
      <c r="G508" s="439"/>
      <c r="H508" s="439"/>
      <c r="I508" s="439"/>
      <c r="J508" s="439"/>
      <c r="K508" s="439"/>
      <c r="L508" s="439"/>
      <c r="M508" s="439"/>
    </row>
    <row r="509" spans="7:13" s="438" customFormat="1" ht="12.75">
      <c r="G509" s="439"/>
      <c r="H509" s="439"/>
      <c r="I509" s="439"/>
      <c r="J509" s="439"/>
      <c r="K509" s="439"/>
      <c r="L509" s="439"/>
      <c r="M509" s="439"/>
    </row>
    <row r="510" spans="7:13" s="438" customFormat="1" ht="12.75">
      <c r="G510" s="439"/>
      <c r="H510" s="439"/>
      <c r="I510" s="439"/>
      <c r="J510" s="439"/>
      <c r="K510" s="439"/>
      <c r="L510" s="439"/>
      <c r="M510" s="439"/>
    </row>
    <row r="511" spans="7:13" s="438" customFormat="1" ht="12.75">
      <c r="G511" s="439"/>
      <c r="H511" s="439"/>
      <c r="I511" s="439"/>
      <c r="J511" s="439"/>
      <c r="K511" s="439"/>
      <c r="L511" s="439"/>
      <c r="M511" s="439"/>
    </row>
    <row r="512" spans="7:13" s="438" customFormat="1" ht="12.75">
      <c r="G512" s="439"/>
      <c r="H512" s="439"/>
      <c r="I512" s="439"/>
      <c r="J512" s="439"/>
      <c r="K512" s="439"/>
      <c r="L512" s="439"/>
      <c r="M512" s="439"/>
    </row>
  </sheetData>
  <printOptions horizontalCentered="1"/>
  <pageMargins left="0.5" right="0.5" top="0.75" bottom="0.5" header="0.5" footer="0.5"/>
  <pageSetup horizontalDpi="600" verticalDpi="600" orientation="landscape" scale="75" r:id="rId1"/>
  <rowBreaks count="9" manualBreakCount="9">
    <brk id="53" max="255" man="1"/>
    <brk id="100" max="255" man="1"/>
    <brk id="147" max="255" man="1"/>
    <brk id="194" max="255" man="1"/>
    <brk id="241" max="255" man="1"/>
    <brk id="288" max="255" man="1"/>
    <brk id="335" max="255" man="1"/>
    <brk id="382" max="255" man="1"/>
    <brk id="429" max="255" man="1"/>
  </rowBreaks>
</worksheet>
</file>

<file path=xl/worksheets/sheet13.xml><?xml version="1.0" encoding="utf-8"?>
<worksheet xmlns="http://schemas.openxmlformats.org/spreadsheetml/2006/main" xmlns:r="http://schemas.openxmlformats.org/officeDocument/2006/relationships">
  <dimension ref="A1:O51"/>
  <sheetViews>
    <sheetView workbookViewId="0" topLeftCell="B2">
      <selection activeCell="C7" sqref="C7"/>
    </sheetView>
  </sheetViews>
  <sheetFormatPr defaultColWidth="9.140625" defaultRowHeight="12.75" outlineLevelRow="1"/>
  <cols>
    <col min="1" max="1" width="0" style="509" hidden="1" customWidth="1"/>
    <col min="2" max="2" width="2.7109375" style="510" customWidth="1"/>
    <col min="3" max="3" width="40.7109375" style="509" customWidth="1"/>
    <col min="4" max="4" width="8.8515625" style="509" hidden="1" customWidth="1"/>
    <col min="5" max="5" width="16.421875" style="531" customWidth="1"/>
    <col min="6" max="6" width="14.7109375" style="531" customWidth="1"/>
    <col min="7" max="8" width="15.00390625" style="531" customWidth="1"/>
    <col min="9" max="9" width="15.28125" style="531" customWidth="1"/>
    <col min="10" max="10" width="16.00390625" style="531" customWidth="1"/>
    <col min="11" max="11" width="17.140625" style="531" customWidth="1"/>
    <col min="12" max="12" width="16.8515625" style="531" customWidth="1"/>
    <col min="13" max="15" width="0" style="493" hidden="1" customWidth="1"/>
    <col min="16" max="16384" width="9.140625" style="493" customWidth="1"/>
  </cols>
  <sheetData>
    <row r="1" spans="1:12" ht="12.75" hidden="1">
      <c r="A1" s="489" t="s">
        <v>2304</v>
      </c>
      <c r="B1" s="489"/>
      <c r="C1" s="490" t="s">
        <v>1945</v>
      </c>
      <c r="D1" s="490" t="s">
        <v>2305</v>
      </c>
      <c r="E1" s="491" t="s">
        <v>1381</v>
      </c>
      <c r="F1" s="491" t="s">
        <v>1181</v>
      </c>
      <c r="G1" s="491" t="s">
        <v>2306</v>
      </c>
      <c r="H1" s="491" t="s">
        <v>2307</v>
      </c>
      <c r="I1" s="491" t="s">
        <v>755</v>
      </c>
      <c r="J1" s="491" t="s">
        <v>756</v>
      </c>
      <c r="K1" s="491" t="s">
        <v>1504</v>
      </c>
      <c r="L1" s="492" t="s">
        <v>2310</v>
      </c>
    </row>
    <row r="2" spans="1:15" s="498" customFormat="1" ht="15.75" customHeight="1">
      <c r="A2" s="494"/>
      <c r="B2" s="610" t="s">
        <v>2311</v>
      </c>
      <c r="C2" s="611"/>
      <c r="D2" s="611"/>
      <c r="E2" s="611"/>
      <c r="F2" s="611"/>
      <c r="G2" s="495"/>
      <c r="H2" s="399"/>
      <c r="I2" s="496"/>
      <c r="J2" s="496"/>
      <c r="K2" s="496"/>
      <c r="L2" s="497"/>
      <c r="O2" s="442" t="s">
        <v>2475</v>
      </c>
    </row>
    <row r="3" spans="1:15" s="498" customFormat="1" ht="15.75" customHeight="1">
      <c r="A3" s="494"/>
      <c r="B3" s="612" t="s">
        <v>757</v>
      </c>
      <c r="C3" s="613"/>
      <c r="D3" s="613"/>
      <c r="E3" s="613"/>
      <c r="F3" s="613"/>
      <c r="G3" s="499"/>
      <c r="H3" s="288"/>
      <c r="I3" s="500"/>
      <c r="J3" s="500"/>
      <c r="K3" s="500"/>
      <c r="L3" s="461"/>
      <c r="O3" s="442" t="s">
        <v>758</v>
      </c>
    </row>
    <row r="4" spans="1:15" s="351" customFormat="1" ht="15.75" customHeight="1">
      <c r="A4" s="501"/>
      <c r="B4" s="614" t="s">
        <v>2023</v>
      </c>
      <c r="C4" s="613"/>
      <c r="D4" s="502"/>
      <c r="E4" s="503"/>
      <c r="F4" s="504"/>
      <c r="G4" s="503"/>
      <c r="H4" s="503"/>
      <c r="I4" s="503"/>
      <c r="J4" s="503"/>
      <c r="K4" s="503"/>
      <c r="L4" s="411"/>
      <c r="O4" s="349" t="s">
        <v>2474</v>
      </c>
    </row>
    <row r="5" spans="1:12" s="438" customFormat="1" ht="12.75" customHeight="1">
      <c r="A5" s="505"/>
      <c r="B5" s="617"/>
      <c r="C5" s="618"/>
      <c r="D5" s="618"/>
      <c r="E5" s="618"/>
      <c r="F5" s="506"/>
      <c r="G5" s="507"/>
      <c r="H5" s="506"/>
      <c r="I5" s="506"/>
      <c r="J5" s="506"/>
      <c r="K5" s="506"/>
      <c r="L5" s="508"/>
    </row>
    <row r="6" spans="3:15" ht="12.75">
      <c r="C6" s="511"/>
      <c r="D6" s="512" t="s">
        <v>759</v>
      </c>
      <c r="E6" s="513" t="s">
        <v>760</v>
      </c>
      <c r="F6" s="514" t="s">
        <v>761</v>
      </c>
      <c r="G6" s="514" t="s">
        <v>762</v>
      </c>
      <c r="H6" s="514" t="s">
        <v>763</v>
      </c>
      <c r="I6" s="514" t="s">
        <v>764</v>
      </c>
      <c r="J6" s="515"/>
      <c r="K6" s="514" t="s">
        <v>765</v>
      </c>
      <c r="L6" s="514" t="s">
        <v>760</v>
      </c>
      <c r="O6" s="516"/>
    </row>
    <row r="7" spans="1:15" s="522" customFormat="1" ht="13.5" thickBot="1">
      <c r="A7" s="517"/>
      <c r="B7" s="518"/>
      <c r="C7" s="519"/>
      <c r="D7" s="520" t="s">
        <v>766</v>
      </c>
      <c r="E7" s="521">
        <v>37438</v>
      </c>
      <c r="F7" s="336" t="s">
        <v>767</v>
      </c>
      <c r="G7" s="336" t="s">
        <v>768</v>
      </c>
      <c r="H7" s="336" t="s">
        <v>769</v>
      </c>
      <c r="I7" s="336" t="s">
        <v>770</v>
      </c>
      <c r="J7" s="336" t="s">
        <v>1393</v>
      </c>
      <c r="K7" s="336" t="s">
        <v>771</v>
      </c>
      <c r="L7" s="521">
        <v>37802</v>
      </c>
      <c r="O7" s="523"/>
    </row>
    <row r="8" spans="2:12" ht="12.75" customHeight="1" thickTop="1">
      <c r="B8" s="305" t="s">
        <v>772</v>
      </c>
      <c r="D8" s="305"/>
      <c r="E8" s="310"/>
      <c r="F8" s="310"/>
      <c r="G8" s="310"/>
      <c r="H8" s="310"/>
      <c r="I8" s="310"/>
      <c r="J8" s="310"/>
      <c r="K8" s="310"/>
      <c r="L8" s="310"/>
    </row>
    <row r="9" spans="1:12" s="118" customFormat="1" ht="12.75" outlineLevel="1">
      <c r="A9" s="322" t="s">
        <v>773</v>
      </c>
      <c r="B9" s="322"/>
      <c r="C9" s="339" t="s">
        <v>774</v>
      </c>
      <c r="D9" s="153" t="s">
        <v>775</v>
      </c>
      <c r="E9" s="313">
        <v>0</v>
      </c>
      <c r="F9" s="313">
        <v>549474.98</v>
      </c>
      <c r="G9" s="313">
        <v>0</v>
      </c>
      <c r="H9" s="313">
        <v>0</v>
      </c>
      <c r="I9" s="313">
        <v>0</v>
      </c>
      <c r="J9" s="313">
        <v>549475.8</v>
      </c>
      <c r="K9" s="313">
        <v>0</v>
      </c>
      <c r="L9" s="313">
        <f aca="true" t="shared" si="0" ref="L9:L22">E9+F9+G9+H9+I9+K9-J9</f>
        <v>-0.8200000000651926</v>
      </c>
    </row>
    <row r="10" spans="1:12" s="118" customFormat="1" ht="12.75" outlineLevel="1">
      <c r="A10" s="322" t="s">
        <v>776</v>
      </c>
      <c r="B10" s="322"/>
      <c r="C10" s="339" t="s">
        <v>777</v>
      </c>
      <c r="D10" s="153" t="s">
        <v>778</v>
      </c>
      <c r="E10" s="315">
        <v>-343.15</v>
      </c>
      <c r="F10" s="315">
        <v>0</v>
      </c>
      <c r="G10" s="315">
        <v>0</v>
      </c>
      <c r="H10" s="315">
        <v>0</v>
      </c>
      <c r="I10" s="315">
        <v>0</v>
      </c>
      <c r="J10" s="315">
        <v>0</v>
      </c>
      <c r="K10" s="315">
        <v>0</v>
      </c>
      <c r="L10" s="315">
        <f t="shared" si="0"/>
        <v>-343.15</v>
      </c>
    </row>
    <row r="11" spans="1:12" s="118" customFormat="1" ht="12.75" outlineLevel="1">
      <c r="A11" s="322" t="s">
        <v>779</v>
      </c>
      <c r="B11" s="322"/>
      <c r="C11" s="339" t="s">
        <v>780</v>
      </c>
      <c r="D11" s="153" t="s">
        <v>781</v>
      </c>
      <c r="E11" s="315">
        <v>-60342</v>
      </c>
      <c r="F11" s="315">
        <v>0</v>
      </c>
      <c r="G11" s="315">
        <v>0</v>
      </c>
      <c r="H11" s="315">
        <v>0</v>
      </c>
      <c r="I11" s="315">
        <v>0</v>
      </c>
      <c r="J11" s="315">
        <v>-60342</v>
      </c>
      <c r="K11" s="315">
        <v>0</v>
      </c>
      <c r="L11" s="315">
        <f t="shared" si="0"/>
        <v>0</v>
      </c>
    </row>
    <row r="12" spans="1:12" s="118" customFormat="1" ht="12.75" outlineLevel="1">
      <c r="A12" s="322" t="s">
        <v>782</v>
      </c>
      <c r="B12" s="322"/>
      <c r="C12" s="339" t="s">
        <v>783</v>
      </c>
      <c r="D12" s="153" t="s">
        <v>784</v>
      </c>
      <c r="E12" s="315">
        <v>0</v>
      </c>
      <c r="F12" s="315">
        <v>0</v>
      </c>
      <c r="G12" s="315">
        <v>0</v>
      </c>
      <c r="H12" s="315">
        <v>0</v>
      </c>
      <c r="I12" s="315">
        <v>0</v>
      </c>
      <c r="J12" s="315">
        <v>274631.88</v>
      </c>
      <c r="K12" s="315">
        <v>0</v>
      </c>
      <c r="L12" s="315">
        <f t="shared" si="0"/>
        <v>-274631.88</v>
      </c>
    </row>
    <row r="13" spans="1:12" s="118" customFormat="1" ht="12.75" outlineLevel="1">
      <c r="A13" s="322" t="s">
        <v>785</v>
      </c>
      <c r="B13" s="322"/>
      <c r="C13" s="339" t="s">
        <v>786</v>
      </c>
      <c r="D13" s="153" t="s">
        <v>787</v>
      </c>
      <c r="E13" s="315">
        <v>3569249.64</v>
      </c>
      <c r="F13" s="315">
        <v>0</v>
      </c>
      <c r="G13" s="315">
        <v>134515.5</v>
      </c>
      <c r="H13" s="315">
        <v>93103.23</v>
      </c>
      <c r="I13" s="315">
        <v>0</v>
      </c>
      <c r="J13" s="315">
        <v>3133838.42</v>
      </c>
      <c r="K13" s="315">
        <v>0</v>
      </c>
      <c r="L13" s="315">
        <f t="shared" si="0"/>
        <v>663029.9500000002</v>
      </c>
    </row>
    <row r="14" spans="1:12" s="118" customFormat="1" ht="12.75" outlineLevel="1">
      <c r="A14" s="322" t="s">
        <v>788</v>
      </c>
      <c r="B14" s="322"/>
      <c r="C14" s="339" t="s">
        <v>780</v>
      </c>
      <c r="D14" s="153" t="s">
        <v>789</v>
      </c>
      <c r="E14" s="315">
        <v>3252925.18</v>
      </c>
      <c r="F14" s="315">
        <v>0</v>
      </c>
      <c r="G14" s="315">
        <v>147648</v>
      </c>
      <c r="H14" s="315">
        <v>408862.15</v>
      </c>
      <c r="I14" s="315">
        <v>0</v>
      </c>
      <c r="J14" s="315">
        <v>1452635.85</v>
      </c>
      <c r="K14" s="315">
        <v>493992.92</v>
      </c>
      <c r="L14" s="315">
        <f t="shared" si="0"/>
        <v>2850792.4</v>
      </c>
    </row>
    <row r="15" spans="1:12" s="118" customFormat="1" ht="12.75" outlineLevel="1">
      <c r="A15" s="322" t="s">
        <v>790</v>
      </c>
      <c r="B15" s="322"/>
      <c r="C15" s="339" t="s">
        <v>791</v>
      </c>
      <c r="D15" s="153" t="s">
        <v>792</v>
      </c>
      <c r="E15" s="315">
        <v>106344.15</v>
      </c>
      <c r="F15" s="315">
        <v>0</v>
      </c>
      <c r="G15" s="315">
        <v>102962</v>
      </c>
      <c r="H15" s="315">
        <v>5239.35</v>
      </c>
      <c r="I15" s="315">
        <v>0</v>
      </c>
      <c r="J15" s="315">
        <v>40828.38</v>
      </c>
      <c r="K15" s="315">
        <v>0</v>
      </c>
      <c r="L15" s="315">
        <f t="shared" si="0"/>
        <v>173717.12</v>
      </c>
    </row>
    <row r="16" spans="1:12" s="118" customFormat="1" ht="12.75" outlineLevel="1">
      <c r="A16" s="322" t="s">
        <v>793</v>
      </c>
      <c r="B16" s="322"/>
      <c r="C16" s="339" t="s">
        <v>794</v>
      </c>
      <c r="D16" s="153" t="s">
        <v>795</v>
      </c>
      <c r="E16" s="315">
        <v>26.67</v>
      </c>
      <c r="F16" s="315">
        <v>0</v>
      </c>
      <c r="G16" s="315">
        <v>75</v>
      </c>
      <c r="H16" s="315">
        <v>3.28</v>
      </c>
      <c r="I16" s="315">
        <v>0</v>
      </c>
      <c r="J16" s="315">
        <v>0</v>
      </c>
      <c r="K16" s="315">
        <v>0</v>
      </c>
      <c r="L16" s="315">
        <f t="shared" si="0"/>
        <v>104.95</v>
      </c>
    </row>
    <row r="17" spans="1:12" s="118" customFormat="1" ht="12.75" outlineLevel="1">
      <c r="A17" s="322" t="s">
        <v>796</v>
      </c>
      <c r="B17" s="322"/>
      <c r="C17" s="339" t="s">
        <v>797</v>
      </c>
      <c r="D17" s="153" t="s">
        <v>798</v>
      </c>
      <c r="E17" s="315">
        <v>2793.91</v>
      </c>
      <c r="F17" s="315">
        <v>0</v>
      </c>
      <c r="G17" s="315">
        <v>0</v>
      </c>
      <c r="H17" s="315">
        <v>112.05</v>
      </c>
      <c r="I17" s="315">
        <v>0</v>
      </c>
      <c r="J17" s="315">
        <v>0</v>
      </c>
      <c r="K17" s="315">
        <v>0</v>
      </c>
      <c r="L17" s="315">
        <f t="shared" si="0"/>
        <v>2905.96</v>
      </c>
    </row>
    <row r="18" spans="1:12" s="118" customFormat="1" ht="12.75" outlineLevel="1">
      <c r="A18" s="322" t="s">
        <v>799</v>
      </c>
      <c r="B18" s="322"/>
      <c r="C18" s="339" t="s">
        <v>800</v>
      </c>
      <c r="D18" s="153" t="s">
        <v>801</v>
      </c>
      <c r="E18" s="315">
        <v>0</v>
      </c>
      <c r="F18" s="315">
        <v>0</v>
      </c>
      <c r="G18" s="315">
        <v>0</v>
      </c>
      <c r="H18" s="315">
        <v>0</v>
      </c>
      <c r="I18" s="315">
        <v>0</v>
      </c>
      <c r="J18" s="315">
        <v>0</v>
      </c>
      <c r="K18" s="315">
        <v>0</v>
      </c>
      <c r="L18" s="315">
        <f t="shared" si="0"/>
        <v>0</v>
      </c>
    </row>
    <row r="19" spans="1:12" s="118" customFormat="1" ht="12.75" outlineLevel="1">
      <c r="A19" s="322" t="s">
        <v>802</v>
      </c>
      <c r="B19" s="322"/>
      <c r="C19" s="339" t="s">
        <v>803</v>
      </c>
      <c r="D19" s="153" t="s">
        <v>804</v>
      </c>
      <c r="E19" s="315">
        <v>0</v>
      </c>
      <c r="F19" s="315">
        <v>0</v>
      </c>
      <c r="G19" s="315">
        <v>1000</v>
      </c>
      <c r="H19" s="315">
        <v>0</v>
      </c>
      <c r="I19" s="315">
        <v>0</v>
      </c>
      <c r="J19" s="315">
        <v>0</v>
      </c>
      <c r="K19" s="315">
        <v>0</v>
      </c>
      <c r="L19" s="315">
        <f t="shared" si="0"/>
        <v>1000</v>
      </c>
    </row>
    <row r="20" spans="1:12" s="118" customFormat="1" ht="12.75" outlineLevel="1">
      <c r="A20" s="322" t="s">
        <v>805</v>
      </c>
      <c r="B20" s="322"/>
      <c r="C20" s="339" t="s">
        <v>806</v>
      </c>
      <c r="D20" s="153" t="s">
        <v>807</v>
      </c>
      <c r="E20" s="315">
        <v>-765766.75</v>
      </c>
      <c r="F20" s="315">
        <v>0</v>
      </c>
      <c r="G20" s="315">
        <v>0</v>
      </c>
      <c r="H20" s="315">
        <v>0</v>
      </c>
      <c r="I20" s="315">
        <v>0</v>
      </c>
      <c r="J20" s="315">
        <v>-765766.75</v>
      </c>
      <c r="K20" s="315">
        <v>0</v>
      </c>
      <c r="L20" s="315">
        <f t="shared" si="0"/>
        <v>0</v>
      </c>
    </row>
    <row r="21" spans="1:12" s="118" customFormat="1" ht="12.75" outlineLevel="1">
      <c r="A21" s="322" t="s">
        <v>808</v>
      </c>
      <c r="B21" s="322"/>
      <c r="C21" s="339" t="s">
        <v>809</v>
      </c>
      <c r="D21" s="153" t="s">
        <v>810</v>
      </c>
      <c r="E21" s="315">
        <v>0</v>
      </c>
      <c r="F21" s="315">
        <v>0</v>
      </c>
      <c r="G21" s="315">
        <v>0</v>
      </c>
      <c r="H21" s="315">
        <v>0</v>
      </c>
      <c r="I21" s="315">
        <v>0</v>
      </c>
      <c r="J21" s="315">
        <v>30148.77</v>
      </c>
      <c r="K21" s="315">
        <v>247399.68</v>
      </c>
      <c r="L21" s="315">
        <f t="shared" si="0"/>
        <v>217250.91</v>
      </c>
    </row>
    <row r="22" spans="1:12" s="118" customFormat="1" ht="12.75" outlineLevel="1">
      <c r="A22" s="322" t="s">
        <v>811</v>
      </c>
      <c r="B22" s="321"/>
      <c r="C22" s="339" t="s">
        <v>812</v>
      </c>
      <c r="D22" s="153" t="s">
        <v>813</v>
      </c>
      <c r="E22" s="315">
        <v>234.29</v>
      </c>
      <c r="F22" s="315">
        <v>0</v>
      </c>
      <c r="G22" s="315">
        <v>0</v>
      </c>
      <c r="H22" s="315">
        <v>9.4</v>
      </c>
      <c r="I22" s="315">
        <v>0</v>
      </c>
      <c r="J22" s="315">
        <v>0</v>
      </c>
      <c r="K22" s="315">
        <v>0</v>
      </c>
      <c r="L22" s="315">
        <f t="shared" si="0"/>
        <v>243.69</v>
      </c>
    </row>
    <row r="23" spans="1:12" s="524" customFormat="1" ht="12.75" customHeight="1">
      <c r="A23" s="524" t="s">
        <v>814</v>
      </c>
      <c r="B23" s="525"/>
      <c r="C23" s="343" t="s">
        <v>815</v>
      </c>
      <c r="D23" s="526"/>
      <c r="E23" s="318">
        <v>6105121.94</v>
      </c>
      <c r="F23" s="318">
        <v>549474.98</v>
      </c>
      <c r="G23" s="318">
        <v>386200.5</v>
      </c>
      <c r="H23" s="318">
        <v>507329.46</v>
      </c>
      <c r="I23" s="318">
        <v>0</v>
      </c>
      <c r="J23" s="318">
        <v>4655450.35</v>
      </c>
      <c r="K23" s="318">
        <v>741392.6</v>
      </c>
      <c r="L23" s="318">
        <f>E23+F23+G23+H23+I23+K23-J23</f>
        <v>3634069.13</v>
      </c>
    </row>
    <row r="24" spans="1:12" s="170" customFormat="1" ht="12.75" customHeight="1">
      <c r="A24" s="524"/>
      <c r="B24" s="501"/>
      <c r="C24" s="345"/>
      <c r="D24" s="305"/>
      <c r="E24" s="318"/>
      <c r="F24" s="318"/>
      <c r="G24" s="318"/>
      <c r="H24" s="318"/>
      <c r="I24" s="318"/>
      <c r="J24" s="318"/>
      <c r="K24" s="318"/>
      <c r="L24" s="318"/>
    </row>
    <row r="25" spans="2:12" ht="12.75" customHeight="1">
      <c r="B25" s="305" t="s">
        <v>816</v>
      </c>
      <c r="D25" s="305"/>
      <c r="E25" s="315"/>
      <c r="F25" s="315"/>
      <c r="G25" s="315"/>
      <c r="H25" s="315"/>
      <c r="I25" s="315"/>
      <c r="J25" s="315"/>
      <c r="K25" s="315"/>
      <c r="L25" s="315"/>
    </row>
    <row r="26" spans="1:12" s="118" customFormat="1" ht="12.75" outlineLevel="1">
      <c r="A26" s="322" t="s">
        <v>817</v>
      </c>
      <c r="B26" s="322"/>
      <c r="C26" s="339" t="s">
        <v>818</v>
      </c>
      <c r="D26" s="153" t="s">
        <v>819</v>
      </c>
      <c r="E26" s="315">
        <v>7287.43</v>
      </c>
      <c r="F26" s="315">
        <v>0</v>
      </c>
      <c r="G26" s="315">
        <v>0</v>
      </c>
      <c r="H26" s="315">
        <v>0</v>
      </c>
      <c r="I26" s="315">
        <v>0</v>
      </c>
      <c r="J26" s="315">
        <v>-400</v>
      </c>
      <c r="K26" s="315">
        <v>0</v>
      </c>
      <c r="L26" s="315">
        <f aca="true" t="shared" si="1" ref="L26:L45">E26+F26+G26+H26+I26+K26-J26</f>
        <v>7687.43</v>
      </c>
    </row>
    <row r="27" spans="1:12" s="118" customFormat="1" ht="12.75" outlineLevel="1">
      <c r="A27" s="322" t="s">
        <v>805</v>
      </c>
      <c r="B27" s="322"/>
      <c r="C27" s="339" t="s">
        <v>806</v>
      </c>
      <c r="D27" s="153" t="s">
        <v>807</v>
      </c>
      <c r="E27" s="315">
        <v>840157.71</v>
      </c>
      <c r="F27" s="315">
        <v>0</v>
      </c>
      <c r="G27" s="315">
        <v>0</v>
      </c>
      <c r="H27" s="315">
        <v>0</v>
      </c>
      <c r="I27" s="315">
        <v>0</v>
      </c>
      <c r="J27" s="315">
        <v>840157.71</v>
      </c>
      <c r="K27" s="315">
        <v>0</v>
      </c>
      <c r="L27" s="315">
        <f t="shared" si="1"/>
        <v>0</v>
      </c>
    </row>
    <row r="28" spans="1:12" s="118" customFormat="1" ht="12.75" outlineLevel="1">
      <c r="A28" s="322" t="s">
        <v>820</v>
      </c>
      <c r="B28" s="322"/>
      <c r="C28" s="339" t="s">
        <v>821</v>
      </c>
      <c r="D28" s="153" t="s">
        <v>822</v>
      </c>
      <c r="E28" s="315">
        <v>24844.11</v>
      </c>
      <c r="F28" s="315">
        <v>0</v>
      </c>
      <c r="G28" s="315">
        <v>0</v>
      </c>
      <c r="H28" s="315">
        <v>0</v>
      </c>
      <c r="I28" s="315">
        <v>0</v>
      </c>
      <c r="J28" s="315">
        <v>772</v>
      </c>
      <c r="K28" s="315">
        <v>0</v>
      </c>
      <c r="L28" s="315">
        <f t="shared" si="1"/>
        <v>24072.11</v>
      </c>
    </row>
    <row r="29" spans="1:12" s="118" customFormat="1" ht="12.75" outlineLevel="1">
      <c r="A29" s="322" t="s">
        <v>823</v>
      </c>
      <c r="B29" s="322"/>
      <c r="C29" s="339" t="s">
        <v>824</v>
      </c>
      <c r="D29" s="153" t="s">
        <v>825</v>
      </c>
      <c r="E29" s="315">
        <v>0.07</v>
      </c>
      <c r="F29" s="315">
        <v>0</v>
      </c>
      <c r="G29" s="315">
        <v>0</v>
      </c>
      <c r="H29" s="315">
        <v>0</v>
      </c>
      <c r="I29" s="315">
        <v>0</v>
      </c>
      <c r="J29" s="315">
        <v>0</v>
      </c>
      <c r="K29" s="315">
        <v>0</v>
      </c>
      <c r="L29" s="315">
        <v>0</v>
      </c>
    </row>
    <row r="30" spans="1:12" s="118" customFormat="1" ht="12.75" outlineLevel="1">
      <c r="A30" s="322" t="s">
        <v>811</v>
      </c>
      <c r="B30" s="322"/>
      <c r="C30" s="339" t="s">
        <v>812</v>
      </c>
      <c r="D30" s="153" t="s">
        <v>813</v>
      </c>
      <c r="E30" s="315">
        <v>45342.79</v>
      </c>
      <c r="F30" s="315">
        <v>0</v>
      </c>
      <c r="G30" s="315">
        <v>0</v>
      </c>
      <c r="H30" s="315">
        <v>0</v>
      </c>
      <c r="I30" s="315">
        <v>0</v>
      </c>
      <c r="J30" s="315">
        <v>40748.66</v>
      </c>
      <c r="K30" s="315">
        <v>0</v>
      </c>
      <c r="L30" s="315">
        <f t="shared" si="1"/>
        <v>4594.129999999997</v>
      </c>
    </row>
    <row r="31" spans="1:12" s="118" customFormat="1" ht="12.75" outlineLevel="1">
      <c r="A31" s="322" t="s">
        <v>826</v>
      </c>
      <c r="B31" s="322"/>
      <c r="C31" s="339" t="s">
        <v>827</v>
      </c>
      <c r="D31" s="153" t="s">
        <v>828</v>
      </c>
      <c r="E31" s="315">
        <v>80183.94</v>
      </c>
      <c r="F31" s="315">
        <v>0</v>
      </c>
      <c r="G31" s="315">
        <v>0</v>
      </c>
      <c r="H31" s="315">
        <v>0</v>
      </c>
      <c r="I31" s="315">
        <v>0</v>
      </c>
      <c r="J31" s="315">
        <v>41.69999999999982</v>
      </c>
      <c r="K31" s="315">
        <v>50000</v>
      </c>
      <c r="L31" s="315">
        <f t="shared" si="1"/>
        <v>130142.24</v>
      </c>
    </row>
    <row r="32" spans="1:12" s="118" customFormat="1" ht="12.75" outlineLevel="1">
      <c r="A32" s="322" t="s">
        <v>829</v>
      </c>
      <c r="B32" s="322"/>
      <c r="C32" s="339" t="s">
        <v>830</v>
      </c>
      <c r="D32" s="153" t="s">
        <v>831</v>
      </c>
      <c r="E32" s="315">
        <v>26569.8</v>
      </c>
      <c r="F32" s="315">
        <v>0</v>
      </c>
      <c r="G32" s="315">
        <v>0</v>
      </c>
      <c r="H32" s="315">
        <v>0</v>
      </c>
      <c r="I32" s="315">
        <v>0</v>
      </c>
      <c r="J32" s="315">
        <v>26569.8</v>
      </c>
      <c r="K32" s="315">
        <v>0</v>
      </c>
      <c r="L32" s="315">
        <f t="shared" si="1"/>
        <v>0</v>
      </c>
    </row>
    <row r="33" spans="1:12" s="118" customFormat="1" ht="12.75" outlineLevel="1">
      <c r="A33" s="322" t="s">
        <v>832</v>
      </c>
      <c r="B33" s="322"/>
      <c r="C33" s="339" t="s">
        <v>833</v>
      </c>
      <c r="D33" s="153" t="s">
        <v>834</v>
      </c>
      <c r="E33" s="315">
        <v>-225.76</v>
      </c>
      <c r="F33" s="315">
        <v>0</v>
      </c>
      <c r="G33" s="315">
        <v>0</v>
      </c>
      <c r="H33" s="315">
        <v>0</v>
      </c>
      <c r="I33" s="315">
        <v>0</v>
      </c>
      <c r="J33" s="315">
        <v>56975.67</v>
      </c>
      <c r="K33" s="315">
        <v>57201.43</v>
      </c>
      <c r="L33" s="315">
        <f t="shared" si="1"/>
        <v>0</v>
      </c>
    </row>
    <row r="34" spans="1:12" s="118" customFormat="1" ht="12.75" outlineLevel="1">
      <c r="A34" s="322" t="s">
        <v>835</v>
      </c>
      <c r="B34" s="322"/>
      <c r="C34" s="339" t="s">
        <v>836</v>
      </c>
      <c r="D34" s="153" t="s">
        <v>837</v>
      </c>
      <c r="E34" s="315">
        <v>632.46</v>
      </c>
      <c r="F34" s="315">
        <v>0</v>
      </c>
      <c r="G34" s="315">
        <v>0</v>
      </c>
      <c r="H34" s="315">
        <v>0</v>
      </c>
      <c r="I34" s="315">
        <v>0</v>
      </c>
      <c r="J34" s="315">
        <v>0</v>
      </c>
      <c r="K34" s="315">
        <v>0</v>
      </c>
      <c r="L34" s="315">
        <f t="shared" si="1"/>
        <v>632.46</v>
      </c>
    </row>
    <row r="35" spans="1:12" s="118" customFormat="1" ht="12.75" outlineLevel="1">
      <c r="A35" s="322" t="s">
        <v>838</v>
      </c>
      <c r="B35" s="322"/>
      <c r="C35" s="339" t="s">
        <v>839</v>
      </c>
      <c r="D35" s="153" t="s">
        <v>840</v>
      </c>
      <c r="E35" s="315">
        <v>6096</v>
      </c>
      <c r="F35" s="315">
        <v>0</v>
      </c>
      <c r="G35" s="315">
        <v>0</v>
      </c>
      <c r="H35" s="315">
        <v>0</v>
      </c>
      <c r="I35" s="315">
        <v>0</v>
      </c>
      <c r="J35" s="315">
        <v>6096</v>
      </c>
      <c r="K35" s="315">
        <v>0</v>
      </c>
      <c r="L35" s="315">
        <f t="shared" si="1"/>
        <v>0</v>
      </c>
    </row>
    <row r="36" spans="1:12" s="118" customFormat="1" ht="12.75" outlineLevel="1">
      <c r="A36" s="322" t="s">
        <v>841</v>
      </c>
      <c r="B36" s="322"/>
      <c r="C36" s="339" t="s">
        <v>842</v>
      </c>
      <c r="D36" s="153" t="s">
        <v>843</v>
      </c>
      <c r="E36" s="315">
        <v>0</v>
      </c>
      <c r="F36" s="315">
        <v>0</v>
      </c>
      <c r="G36" s="315">
        <v>0</v>
      </c>
      <c r="H36" s="315">
        <v>0</v>
      </c>
      <c r="I36" s="315">
        <v>0</v>
      </c>
      <c r="J36" s="315">
        <v>-2702.15</v>
      </c>
      <c r="K36" s="315">
        <v>0</v>
      </c>
      <c r="L36" s="315">
        <f t="shared" si="1"/>
        <v>2702.15</v>
      </c>
    </row>
    <row r="37" spans="1:12" s="118" customFormat="1" ht="12.75" outlineLevel="1">
      <c r="A37" s="322" t="s">
        <v>844</v>
      </c>
      <c r="B37" s="322"/>
      <c r="C37" s="339" t="s">
        <v>845</v>
      </c>
      <c r="D37" s="153" t="s">
        <v>846</v>
      </c>
      <c r="E37" s="315">
        <v>866798.25</v>
      </c>
      <c r="F37" s="315">
        <v>0</v>
      </c>
      <c r="G37" s="315">
        <v>0</v>
      </c>
      <c r="H37" s="315">
        <v>0</v>
      </c>
      <c r="I37" s="315">
        <v>0</v>
      </c>
      <c r="J37" s="315">
        <v>517227.89</v>
      </c>
      <c r="K37" s="315">
        <v>333518.22</v>
      </c>
      <c r="L37" s="315">
        <f t="shared" si="1"/>
        <v>683088.58</v>
      </c>
    </row>
    <row r="38" spans="1:12" s="118" customFormat="1" ht="12.75" outlineLevel="1">
      <c r="A38" s="322" t="s">
        <v>847</v>
      </c>
      <c r="B38" s="322"/>
      <c r="C38" s="339" t="s">
        <v>848</v>
      </c>
      <c r="D38" s="153" t="s">
        <v>849</v>
      </c>
      <c r="E38" s="315">
        <v>194.17</v>
      </c>
      <c r="F38" s="315">
        <v>0</v>
      </c>
      <c r="G38" s="315">
        <v>0</v>
      </c>
      <c r="H38" s="315">
        <v>0</v>
      </c>
      <c r="I38" s="315">
        <v>0</v>
      </c>
      <c r="J38" s="315">
        <v>194.17</v>
      </c>
      <c r="K38" s="315">
        <v>0</v>
      </c>
      <c r="L38" s="315">
        <f t="shared" si="1"/>
        <v>0</v>
      </c>
    </row>
    <row r="39" spans="1:12" s="118" customFormat="1" ht="12.75" outlineLevel="1">
      <c r="A39" s="322" t="s">
        <v>850</v>
      </c>
      <c r="B39" s="322"/>
      <c r="C39" s="339" t="s">
        <v>851</v>
      </c>
      <c r="D39" s="153" t="s">
        <v>852</v>
      </c>
      <c r="E39" s="315">
        <v>14259.48</v>
      </c>
      <c r="F39" s="315">
        <v>0</v>
      </c>
      <c r="G39" s="315">
        <v>0</v>
      </c>
      <c r="H39" s="315">
        <v>0</v>
      </c>
      <c r="I39" s="315">
        <v>0</v>
      </c>
      <c r="J39" s="315">
        <v>14259.48</v>
      </c>
      <c r="K39" s="315">
        <v>0</v>
      </c>
      <c r="L39" s="315">
        <f t="shared" si="1"/>
        <v>0</v>
      </c>
    </row>
    <row r="40" spans="1:12" s="118" customFormat="1" ht="12.75" outlineLevel="1">
      <c r="A40" s="322" t="s">
        <v>853</v>
      </c>
      <c r="B40" s="322"/>
      <c r="C40" s="339" t="s">
        <v>854</v>
      </c>
      <c r="D40" s="153" t="s">
        <v>855</v>
      </c>
      <c r="E40" s="315">
        <v>12341.75</v>
      </c>
      <c r="F40" s="315">
        <v>0</v>
      </c>
      <c r="G40" s="315">
        <v>0</v>
      </c>
      <c r="H40" s="315">
        <v>0</v>
      </c>
      <c r="I40" s="315">
        <v>0</v>
      </c>
      <c r="J40" s="315">
        <v>-14453.65</v>
      </c>
      <c r="K40" s="315">
        <v>1192414.66</v>
      </c>
      <c r="L40" s="315">
        <f t="shared" si="1"/>
        <v>1219210.0599999998</v>
      </c>
    </row>
    <row r="41" spans="1:12" s="118" customFormat="1" ht="12.75" outlineLevel="1">
      <c r="A41" s="322" t="s">
        <v>856</v>
      </c>
      <c r="B41" s="322"/>
      <c r="C41" s="339" t="s">
        <v>857</v>
      </c>
      <c r="D41" s="153" t="s">
        <v>858</v>
      </c>
      <c r="E41" s="315">
        <v>287924.21</v>
      </c>
      <c r="F41" s="315">
        <v>0</v>
      </c>
      <c r="G41" s="315">
        <v>0</v>
      </c>
      <c r="H41" s="315">
        <v>0</v>
      </c>
      <c r="I41" s="315">
        <v>0</v>
      </c>
      <c r="J41" s="315">
        <v>66089.03</v>
      </c>
      <c r="K41" s="315">
        <v>200000</v>
      </c>
      <c r="L41" s="315">
        <f t="shared" si="1"/>
        <v>421835.18000000005</v>
      </c>
    </row>
    <row r="42" spans="1:12" s="118" customFormat="1" ht="12.75" outlineLevel="1">
      <c r="A42" s="322" t="s">
        <v>859</v>
      </c>
      <c r="B42" s="322"/>
      <c r="C42" s="339" t="s">
        <v>860</v>
      </c>
      <c r="D42" s="153" t="s">
        <v>861</v>
      </c>
      <c r="E42" s="315">
        <v>836779.74</v>
      </c>
      <c r="F42" s="315">
        <v>0</v>
      </c>
      <c r="G42" s="315">
        <v>0</v>
      </c>
      <c r="H42" s="315">
        <v>0</v>
      </c>
      <c r="I42" s="315">
        <v>0</v>
      </c>
      <c r="J42" s="315">
        <v>227742.35</v>
      </c>
      <c r="K42" s="315">
        <v>179704</v>
      </c>
      <c r="L42" s="315">
        <f t="shared" si="1"/>
        <v>788741.39</v>
      </c>
    </row>
    <row r="43" spans="1:12" s="118" customFormat="1" ht="12.75" outlineLevel="1">
      <c r="A43" s="322" t="s">
        <v>862</v>
      </c>
      <c r="B43" s="322"/>
      <c r="C43" s="339" t="s">
        <v>863</v>
      </c>
      <c r="D43" s="153" t="s">
        <v>864</v>
      </c>
      <c r="E43" s="315">
        <v>2784.35</v>
      </c>
      <c r="F43" s="315">
        <v>0</v>
      </c>
      <c r="G43" s="315">
        <v>0</v>
      </c>
      <c r="H43" s="315">
        <v>0</v>
      </c>
      <c r="I43" s="315">
        <v>0</v>
      </c>
      <c r="J43" s="315">
        <v>0</v>
      </c>
      <c r="K43" s="315">
        <v>0</v>
      </c>
      <c r="L43" s="315">
        <f t="shared" si="1"/>
        <v>2784.35</v>
      </c>
    </row>
    <row r="44" spans="1:12" s="118" customFormat="1" ht="12.75" outlineLevel="1">
      <c r="A44" s="322" t="s">
        <v>865</v>
      </c>
      <c r="B44" s="322"/>
      <c r="C44" s="339" t="s">
        <v>866</v>
      </c>
      <c r="D44" s="153" t="s">
        <v>867</v>
      </c>
      <c r="E44" s="315">
        <v>0</v>
      </c>
      <c r="F44" s="315">
        <v>0</v>
      </c>
      <c r="G44" s="315">
        <v>0</v>
      </c>
      <c r="H44" s="315">
        <v>0</v>
      </c>
      <c r="I44" s="315">
        <v>0</v>
      </c>
      <c r="J44" s="315">
        <v>469185.75</v>
      </c>
      <c r="K44" s="315">
        <v>0</v>
      </c>
      <c r="L44" s="315">
        <f t="shared" si="1"/>
        <v>-469185.75</v>
      </c>
    </row>
    <row r="45" spans="1:12" s="118" customFormat="1" ht="12.75" outlineLevel="1">
      <c r="A45" s="322" t="s">
        <v>868</v>
      </c>
      <c r="B45" s="322"/>
      <c r="C45" s="339" t="s">
        <v>869</v>
      </c>
      <c r="D45" s="153" t="s">
        <v>870</v>
      </c>
      <c r="E45" s="315">
        <v>0</v>
      </c>
      <c r="F45" s="315">
        <v>0</v>
      </c>
      <c r="G45" s="315">
        <v>0</v>
      </c>
      <c r="H45" s="315">
        <v>0</v>
      </c>
      <c r="I45" s="315">
        <v>0</v>
      </c>
      <c r="J45" s="315">
        <v>0</v>
      </c>
      <c r="K45" s="315">
        <v>100000</v>
      </c>
      <c r="L45" s="315">
        <f t="shared" si="1"/>
        <v>100000</v>
      </c>
    </row>
    <row r="46" spans="1:12" s="524" customFormat="1" ht="12.75" customHeight="1">
      <c r="A46" s="524" t="s">
        <v>871</v>
      </c>
      <c r="B46" s="527"/>
      <c r="C46" s="343" t="s">
        <v>872</v>
      </c>
      <c r="D46" s="528"/>
      <c r="E46" s="529">
        <v>3051970.5</v>
      </c>
      <c r="F46" s="318">
        <v>0</v>
      </c>
      <c r="G46" s="318">
        <v>0</v>
      </c>
      <c r="H46" s="318">
        <v>0</v>
      </c>
      <c r="I46" s="318">
        <v>0</v>
      </c>
      <c r="J46" s="318">
        <v>2248504.41</v>
      </c>
      <c r="K46" s="318">
        <v>2112838.31</v>
      </c>
      <c r="L46" s="318">
        <f>E46+F46+G46+H46+I46+K46-J46</f>
        <v>2916304.4000000004</v>
      </c>
    </row>
    <row r="47" spans="2:12" ht="12.75" customHeight="1">
      <c r="B47" s="489"/>
      <c r="C47" s="339"/>
      <c r="D47" s="153"/>
      <c r="E47" s="310"/>
      <c r="F47" s="310"/>
      <c r="G47" s="310"/>
      <c r="H47" s="310"/>
      <c r="I47" s="310"/>
      <c r="J47" s="310"/>
      <c r="K47" s="310"/>
      <c r="L47" s="310"/>
    </row>
    <row r="48" spans="2:12" ht="12.75" customHeight="1">
      <c r="B48" s="530"/>
      <c r="C48" s="343" t="s">
        <v>873</v>
      </c>
      <c r="D48" s="528"/>
      <c r="E48" s="319">
        <f aca="true" t="shared" si="2" ref="E48:K48">E23+E46</f>
        <v>9157092.440000001</v>
      </c>
      <c r="F48" s="319">
        <f t="shared" si="2"/>
        <v>549474.98</v>
      </c>
      <c r="G48" s="319">
        <f t="shared" si="2"/>
        <v>386200.5</v>
      </c>
      <c r="H48" s="319">
        <f t="shared" si="2"/>
        <v>507329.46</v>
      </c>
      <c r="I48" s="319">
        <f t="shared" si="2"/>
        <v>0</v>
      </c>
      <c r="J48" s="319">
        <f t="shared" si="2"/>
        <v>6903954.76</v>
      </c>
      <c r="K48" s="319">
        <f t="shared" si="2"/>
        <v>2854230.91</v>
      </c>
      <c r="L48" s="319">
        <f>E48+F48+G48+H48+I48+K48-J48</f>
        <v>6550373.530000003</v>
      </c>
    </row>
    <row r="50" ht="12.75">
      <c r="A50" s="509" t="s">
        <v>2308</v>
      </c>
    </row>
    <row r="51" ht="12.75">
      <c r="A51" s="509" t="s">
        <v>2308</v>
      </c>
    </row>
  </sheetData>
  <mergeCells count="4">
    <mergeCell ref="B2:F2"/>
    <mergeCell ref="B3:F3"/>
    <mergeCell ref="B4:C4"/>
    <mergeCell ref="B5:E5"/>
  </mergeCells>
  <printOptions horizontalCentered="1"/>
  <pageMargins left="0.5" right="0.5" top="0.75" bottom="0.5" header="0.5" footer="0.5"/>
  <pageSetup horizontalDpi="600" verticalDpi="600" orientation="landscape" scale="75" r:id="rId1"/>
</worksheet>
</file>

<file path=xl/worksheets/sheet14.xml><?xml version="1.0" encoding="utf-8"?>
<worksheet xmlns="http://schemas.openxmlformats.org/spreadsheetml/2006/main" xmlns:r="http://schemas.openxmlformats.org/officeDocument/2006/relationships">
  <dimension ref="A1:N65"/>
  <sheetViews>
    <sheetView workbookViewId="0" topLeftCell="B1">
      <selection activeCell="D28" sqref="D28"/>
    </sheetView>
  </sheetViews>
  <sheetFormatPr defaultColWidth="9.140625" defaultRowHeight="12.75"/>
  <cols>
    <col min="1" max="1" width="3.00390625" style="2" hidden="1" customWidth="1"/>
    <col min="2" max="2" width="2.7109375" style="536" customWidth="1"/>
    <col min="3" max="3" width="2.7109375" style="1" customWidth="1"/>
    <col min="4" max="4" width="66.57421875" style="2" customWidth="1"/>
    <col min="5" max="5" width="7.140625" style="1" customWidth="1"/>
    <col min="6" max="6" width="20.7109375" style="1" hidden="1" customWidth="1"/>
    <col min="7" max="10" width="20.7109375" style="1" customWidth="1"/>
    <col min="11" max="11" width="9.140625" style="118" hidden="1" customWidth="1"/>
    <col min="12" max="14" width="0" style="118" hidden="1" customWidth="1"/>
    <col min="15" max="15" width="9.140625" style="118" customWidth="1" collapsed="1"/>
    <col min="16" max="16384" width="9.140625" style="118" customWidth="1"/>
  </cols>
  <sheetData>
    <row r="1" spans="1:10" s="124" customFormat="1" ht="15.75" customHeight="1">
      <c r="A1" s="532"/>
      <c r="B1" s="619" t="s">
        <v>2311</v>
      </c>
      <c r="C1" s="611"/>
      <c r="D1" s="611"/>
      <c r="E1" s="120"/>
      <c r="F1" s="120"/>
      <c r="G1" s="120"/>
      <c r="H1" s="120"/>
      <c r="I1" s="533"/>
      <c r="J1" s="533"/>
    </row>
    <row r="2" spans="1:10" s="128" customFormat="1" ht="15.75" customHeight="1">
      <c r="A2" s="534"/>
      <c r="B2" s="620" t="s">
        <v>874</v>
      </c>
      <c r="C2" s="613"/>
      <c r="D2" s="613"/>
      <c r="E2" s="12"/>
      <c r="F2" s="12"/>
      <c r="G2" s="12"/>
      <c r="H2" s="12"/>
      <c r="I2" s="535"/>
      <c r="J2" s="535"/>
    </row>
    <row r="3" spans="1:14" ht="15.75" customHeight="1">
      <c r="A3" s="536"/>
      <c r="B3" s="621" t="s">
        <v>2021</v>
      </c>
      <c r="C3" s="613"/>
      <c r="D3" s="613"/>
      <c r="E3" s="16"/>
      <c r="F3" s="16"/>
      <c r="G3" s="16"/>
      <c r="H3" s="16"/>
      <c r="I3" s="367"/>
      <c r="J3" s="367"/>
      <c r="K3" s="2" t="s">
        <v>2474</v>
      </c>
      <c r="N3" s="118" t="s">
        <v>2475</v>
      </c>
    </row>
    <row r="4" spans="1:10" ht="12.75" customHeight="1">
      <c r="A4" s="22"/>
      <c r="B4" s="537"/>
      <c r="C4" s="538"/>
      <c r="D4" s="538"/>
      <c r="E4" s="538"/>
      <c r="F4" s="539"/>
      <c r="G4" s="539"/>
      <c r="H4" s="539"/>
      <c r="I4" s="539"/>
      <c r="J4" s="539"/>
    </row>
    <row r="5" spans="1:10" ht="12.75">
      <c r="A5" s="22"/>
      <c r="B5" s="148"/>
      <c r="C5" s="29"/>
      <c r="D5" s="29"/>
      <c r="E5" s="149"/>
      <c r="F5" s="150" t="s">
        <v>760</v>
      </c>
      <c r="G5" s="150" t="s">
        <v>760</v>
      </c>
      <c r="H5" s="150"/>
      <c r="I5" s="150"/>
      <c r="J5" s="150" t="s">
        <v>760</v>
      </c>
    </row>
    <row r="6" spans="1:10" ht="12.75">
      <c r="A6" s="22"/>
      <c r="B6" s="148"/>
      <c r="C6" s="156"/>
      <c r="D6" s="156"/>
      <c r="E6" s="157"/>
      <c r="F6" s="540" t="s">
        <v>875</v>
      </c>
      <c r="G6" s="541" t="s">
        <v>876</v>
      </c>
      <c r="H6" s="158" t="s">
        <v>877</v>
      </c>
      <c r="I6" s="158" t="s">
        <v>878</v>
      </c>
      <c r="J6" s="541" t="s">
        <v>879</v>
      </c>
    </row>
    <row r="7" spans="1:10" ht="12.75" customHeight="1">
      <c r="A7" s="22"/>
      <c r="B7" s="139" t="s">
        <v>880</v>
      </c>
      <c r="C7" s="159"/>
      <c r="D7" s="159"/>
      <c r="E7" s="24"/>
      <c r="F7" s="27"/>
      <c r="G7" s="27"/>
      <c r="H7" s="27"/>
      <c r="I7" s="27"/>
      <c r="J7" s="27"/>
    </row>
    <row r="8" spans="1:10" ht="12.75" customHeight="1">
      <c r="A8" s="1" t="s">
        <v>881</v>
      </c>
      <c r="B8" s="542"/>
      <c r="C8" s="160" t="s">
        <v>882</v>
      </c>
      <c r="D8" s="160"/>
      <c r="E8" s="31"/>
      <c r="F8" s="32">
        <v>124137478.17</v>
      </c>
      <c r="G8" s="34">
        <f aca="true" t="shared" si="0" ref="G8:G16">F8</f>
        <v>124137478.17</v>
      </c>
      <c r="H8" s="34">
        <v>24927251.42</v>
      </c>
      <c r="I8" s="34">
        <v>-1219520.87</v>
      </c>
      <c r="J8" s="34">
        <f aca="true" t="shared" si="1" ref="J8:J15">G8+H8+I8</f>
        <v>147845208.72</v>
      </c>
    </row>
    <row r="9" spans="1:10" ht="12.75" customHeight="1">
      <c r="A9" s="1" t="s">
        <v>883</v>
      </c>
      <c r="B9" s="542"/>
      <c r="C9" s="160" t="s">
        <v>2624</v>
      </c>
      <c r="D9" s="160"/>
      <c r="E9" s="31"/>
      <c r="F9" s="32">
        <v>4786510.2</v>
      </c>
      <c r="G9" s="36">
        <f t="shared" si="0"/>
        <v>4786510.2</v>
      </c>
      <c r="H9" s="36">
        <v>19000</v>
      </c>
      <c r="I9" s="36">
        <v>0</v>
      </c>
      <c r="J9" s="36">
        <f t="shared" si="1"/>
        <v>4805510.2</v>
      </c>
    </row>
    <row r="10" spans="1:10" ht="12.75" customHeight="1">
      <c r="A10" s="1" t="s">
        <v>884</v>
      </c>
      <c r="B10" s="542"/>
      <c r="C10" s="160" t="s">
        <v>2627</v>
      </c>
      <c r="D10" s="160"/>
      <c r="E10" s="31"/>
      <c r="F10" s="32">
        <v>9287046.19</v>
      </c>
      <c r="G10" s="36">
        <f t="shared" si="0"/>
        <v>9287046.19</v>
      </c>
      <c r="H10" s="36">
        <v>752040.37</v>
      </c>
      <c r="I10" s="36">
        <v>0</v>
      </c>
      <c r="J10" s="36">
        <f t="shared" si="1"/>
        <v>10039086.559999999</v>
      </c>
    </row>
    <row r="11" spans="1:10" ht="12.75" customHeight="1">
      <c r="A11" s="160" t="s">
        <v>885</v>
      </c>
      <c r="B11" s="30"/>
      <c r="C11" s="160" t="s">
        <v>886</v>
      </c>
      <c r="D11" s="160"/>
      <c r="E11" s="31"/>
      <c r="F11" s="32">
        <v>33170646.4</v>
      </c>
      <c r="G11" s="36">
        <f t="shared" si="0"/>
        <v>33170646.4</v>
      </c>
      <c r="H11" s="36">
        <v>2972783.53</v>
      </c>
      <c r="I11" s="36">
        <v>-2127425.35</v>
      </c>
      <c r="J11" s="36">
        <f t="shared" si="1"/>
        <v>34016004.58</v>
      </c>
    </row>
    <row r="12" spans="1:10" ht="12.75" customHeight="1">
      <c r="A12" s="160" t="s">
        <v>887</v>
      </c>
      <c r="B12" s="30"/>
      <c r="C12" s="160" t="s">
        <v>888</v>
      </c>
      <c r="D12" s="160"/>
      <c r="E12" s="31"/>
      <c r="F12" s="32">
        <v>0</v>
      </c>
      <c r="G12" s="36">
        <f t="shared" si="0"/>
        <v>0</v>
      </c>
      <c r="H12" s="36">
        <v>0</v>
      </c>
      <c r="I12" s="36">
        <v>0</v>
      </c>
      <c r="J12" s="36">
        <f t="shared" si="1"/>
        <v>0</v>
      </c>
    </row>
    <row r="13" spans="1:10" ht="12.75" customHeight="1">
      <c r="A13" s="160" t="s">
        <v>889</v>
      </c>
      <c r="B13" s="30"/>
      <c r="C13" s="160" t="s">
        <v>890</v>
      </c>
      <c r="D13" s="160"/>
      <c r="E13" s="31"/>
      <c r="F13" s="32">
        <v>230537.25</v>
      </c>
      <c r="G13" s="36">
        <f t="shared" si="0"/>
        <v>230537.25</v>
      </c>
      <c r="H13" s="36">
        <v>-124444.25</v>
      </c>
      <c r="I13" s="36">
        <v>0</v>
      </c>
      <c r="J13" s="36">
        <f t="shared" si="1"/>
        <v>106093</v>
      </c>
    </row>
    <row r="14" spans="1:10" ht="12.75" customHeight="1">
      <c r="A14" s="160" t="s">
        <v>891</v>
      </c>
      <c r="B14" s="30"/>
      <c r="C14" s="160" t="s">
        <v>892</v>
      </c>
      <c r="D14" s="160"/>
      <c r="E14" s="31"/>
      <c r="F14" s="32">
        <v>16778631.64</v>
      </c>
      <c r="G14" s="36">
        <f t="shared" si="0"/>
        <v>16778631.64</v>
      </c>
      <c r="H14" s="36">
        <v>755864.85</v>
      </c>
      <c r="I14" s="36">
        <v>0</v>
      </c>
      <c r="J14" s="36">
        <f t="shared" si="1"/>
        <v>17534496.490000002</v>
      </c>
    </row>
    <row r="15" spans="1:10" ht="12.75" customHeight="1">
      <c r="A15" s="160" t="s">
        <v>893</v>
      </c>
      <c r="B15" s="30"/>
      <c r="C15" s="160" t="s">
        <v>894</v>
      </c>
      <c r="D15" s="160"/>
      <c r="E15" s="31"/>
      <c r="F15" s="32">
        <v>19677964</v>
      </c>
      <c r="G15" s="36">
        <f t="shared" si="0"/>
        <v>19677964</v>
      </c>
      <c r="H15" s="36">
        <v>-16956800.36</v>
      </c>
      <c r="I15" s="36">
        <v>0</v>
      </c>
      <c r="J15" s="36">
        <f t="shared" si="1"/>
        <v>2721163.6400000006</v>
      </c>
    </row>
    <row r="16" spans="1:10" s="170" customFormat="1" ht="12.75" customHeight="1">
      <c r="A16" s="159" t="s">
        <v>2308</v>
      </c>
      <c r="B16" s="23"/>
      <c r="C16" s="159"/>
      <c r="D16" s="159"/>
      <c r="E16" s="24"/>
      <c r="F16" s="27"/>
      <c r="G16" s="39">
        <f t="shared" si="0"/>
        <v>0</v>
      </c>
      <c r="H16" s="39"/>
      <c r="I16" s="39"/>
      <c r="J16" s="39"/>
    </row>
    <row r="17" spans="1:10" s="170" customFormat="1" ht="12.75" customHeight="1">
      <c r="A17" s="159" t="s">
        <v>2308</v>
      </c>
      <c r="B17" s="23" t="s">
        <v>895</v>
      </c>
      <c r="D17" s="159"/>
      <c r="E17" s="24"/>
      <c r="F17" s="27">
        <f>F15+F14+F13+F12+F11+F10+F9+F8</f>
        <v>208068813.85</v>
      </c>
      <c r="G17" s="39">
        <f>G15+G14+G13+G12+G11+G10+G9+G8</f>
        <v>208068813.85</v>
      </c>
      <c r="H17" s="39">
        <f>H15+H14+H13+H12+H11+H10+H9+H8</f>
        <v>12345695.56</v>
      </c>
      <c r="I17" s="39">
        <f>I15+I14+I13+I12+I11+I10+I9+I8</f>
        <v>-3346946.22</v>
      </c>
      <c r="J17" s="39">
        <f>J15+J14+J13+J12+J11+J10+J9+J8</f>
        <v>217067563.19</v>
      </c>
    </row>
    <row r="18" spans="1:10" s="170" customFormat="1" ht="12.75" customHeight="1">
      <c r="A18" s="159" t="s">
        <v>2308</v>
      </c>
      <c r="B18" s="23"/>
      <c r="C18" s="159"/>
      <c r="D18" s="159"/>
      <c r="E18" s="24"/>
      <c r="F18" s="27"/>
      <c r="G18" s="39"/>
      <c r="H18" s="39"/>
      <c r="I18" s="39"/>
      <c r="J18" s="39"/>
    </row>
    <row r="19" spans="1:10" s="170" customFormat="1" ht="12.75" customHeight="1">
      <c r="A19" s="159" t="s">
        <v>2308</v>
      </c>
      <c r="B19" s="23" t="s">
        <v>896</v>
      </c>
      <c r="D19" s="159"/>
      <c r="E19" s="24"/>
      <c r="F19" s="27"/>
      <c r="G19" s="39"/>
      <c r="H19" s="39"/>
      <c r="I19" s="39"/>
      <c r="J19" s="39"/>
    </row>
    <row r="20" spans="1:10" ht="12.75" customHeight="1">
      <c r="A20" s="160" t="s">
        <v>897</v>
      </c>
      <c r="B20" s="30"/>
      <c r="C20" s="160" t="s">
        <v>882</v>
      </c>
      <c r="D20" s="543"/>
      <c r="E20" s="31"/>
      <c r="F20" s="32">
        <v>-50771806.59</v>
      </c>
      <c r="G20" s="36">
        <f>-F20</f>
        <v>50771806.59</v>
      </c>
      <c r="H20" s="36">
        <v>2868205.180116</v>
      </c>
      <c r="I20" s="36">
        <v>-479698.32</v>
      </c>
      <c r="J20" s="36">
        <f>G20+H20+I20</f>
        <v>53160313.450116</v>
      </c>
    </row>
    <row r="21" spans="1:10" ht="12.75" customHeight="1">
      <c r="A21" s="160" t="s">
        <v>898</v>
      </c>
      <c r="B21" s="30"/>
      <c r="C21" s="160" t="s">
        <v>2627</v>
      </c>
      <c r="D21" s="543"/>
      <c r="E21" s="31"/>
      <c r="F21" s="32">
        <v>-6728805.79</v>
      </c>
      <c r="G21" s="36">
        <f>-F21</f>
        <v>6728805.79</v>
      </c>
      <c r="H21" s="36">
        <v>254812.430032</v>
      </c>
      <c r="I21" s="36">
        <v>0</v>
      </c>
      <c r="J21" s="36">
        <f>G21+H21+I21</f>
        <v>6983618.220032</v>
      </c>
    </row>
    <row r="22" spans="1:10" ht="12.75" customHeight="1">
      <c r="A22" s="160" t="s">
        <v>899</v>
      </c>
      <c r="B22" s="30"/>
      <c r="C22" s="160" t="s">
        <v>886</v>
      </c>
      <c r="D22" s="118"/>
      <c r="E22" s="31"/>
      <c r="F22" s="32">
        <v>-25527037.27</v>
      </c>
      <c r="G22" s="36">
        <f>-F22</f>
        <v>25527037.27</v>
      </c>
      <c r="H22" s="36">
        <v>2093294.540111</v>
      </c>
      <c r="I22" s="36">
        <v>-1833471.27</v>
      </c>
      <c r="J22" s="36">
        <f>G22+H22+I22</f>
        <v>25786860.540111</v>
      </c>
    </row>
    <row r="23" spans="1:10" ht="12.75" customHeight="1">
      <c r="A23" s="1"/>
      <c r="C23" s="160"/>
      <c r="D23" s="160"/>
      <c r="E23" s="31"/>
      <c r="F23" s="32"/>
      <c r="G23" s="36"/>
      <c r="H23" s="36"/>
      <c r="I23" s="36"/>
      <c r="J23" s="36"/>
    </row>
    <row r="24" spans="1:10" s="170" customFormat="1" ht="12.75" customHeight="1">
      <c r="A24" s="29"/>
      <c r="B24" s="23" t="s">
        <v>900</v>
      </c>
      <c r="D24" s="159"/>
      <c r="E24" s="24"/>
      <c r="F24" s="27">
        <f>F20+F21+F22</f>
        <v>-83027649.65</v>
      </c>
      <c r="G24" s="39">
        <f>G20+G21+G22</f>
        <v>83027649.65</v>
      </c>
      <c r="H24" s="39">
        <f>H20+H21+H22</f>
        <v>5216312.150259</v>
      </c>
      <c r="I24" s="39">
        <f>I20+I21+I22</f>
        <v>-2313169.59</v>
      </c>
      <c r="J24" s="39">
        <f>J20+J21+J22</f>
        <v>85930792.210259</v>
      </c>
    </row>
    <row r="25" spans="1:10" ht="12.75" customHeight="1">
      <c r="A25" s="1"/>
      <c r="C25" s="160"/>
      <c r="D25" s="160"/>
      <c r="E25" s="31"/>
      <c r="F25" s="32"/>
      <c r="G25" s="36"/>
      <c r="H25" s="36"/>
      <c r="I25" s="36"/>
      <c r="J25" s="36"/>
    </row>
    <row r="26" spans="1:10" ht="12.75" customHeight="1">
      <c r="A26" s="29"/>
      <c r="B26" s="23" t="s">
        <v>901</v>
      </c>
      <c r="C26" s="544"/>
      <c r="D26" s="159"/>
      <c r="E26" s="24"/>
      <c r="F26" s="27">
        <f>F17-F24</f>
        <v>291096463.5</v>
      </c>
      <c r="G26" s="41">
        <f>G17-G24</f>
        <v>125041164.19999999</v>
      </c>
      <c r="H26" s="41">
        <f>H17-H24</f>
        <v>7129383.409741</v>
      </c>
      <c r="I26" s="41">
        <f>I17-I24</f>
        <v>-1033776.6300000004</v>
      </c>
      <c r="J26" s="41">
        <f>J17-J24</f>
        <v>131136770.97974099</v>
      </c>
    </row>
    <row r="27" spans="2:4" ht="12.75">
      <c r="B27" s="545"/>
      <c r="C27" s="545"/>
      <c r="D27" s="545"/>
    </row>
    <row r="28" spans="2:4" ht="12.75">
      <c r="B28" s="1"/>
      <c r="D28" s="1"/>
    </row>
    <row r="29" spans="2:4" ht="12.75">
      <c r="B29" s="1"/>
      <c r="D29" s="1"/>
    </row>
    <row r="30" spans="2:4" ht="12.75">
      <c r="B30" s="1"/>
      <c r="D30" s="1"/>
    </row>
    <row r="31" spans="2:4" ht="12.75">
      <c r="B31" s="1"/>
      <c r="D31" s="1"/>
    </row>
    <row r="32" spans="2:4" ht="12.75">
      <c r="B32" s="1"/>
      <c r="D32" s="1"/>
    </row>
    <row r="33" spans="2:4" ht="12.75">
      <c r="B33" s="1"/>
      <c r="D33" s="1"/>
    </row>
    <row r="34" spans="2:4" ht="12.75">
      <c r="B34" s="1"/>
      <c r="D34" s="1"/>
    </row>
    <row r="35" spans="2:4" ht="12.75">
      <c r="B35" s="1"/>
      <c r="D35" s="1"/>
    </row>
    <row r="36" spans="2:4" ht="12.75">
      <c r="B36" s="1"/>
      <c r="D36" s="1"/>
    </row>
    <row r="37" spans="2:4" ht="12.75">
      <c r="B37" s="1"/>
      <c r="D37" s="1"/>
    </row>
    <row r="38" spans="2:4" ht="12.75">
      <c r="B38" s="1"/>
      <c r="D38" s="1"/>
    </row>
    <row r="39" spans="2:4" ht="12.75">
      <c r="B39" s="1"/>
      <c r="D39" s="1"/>
    </row>
    <row r="40" spans="2:4" ht="12.75">
      <c r="B40" s="1"/>
      <c r="D40" s="1"/>
    </row>
    <row r="41" spans="2:4" ht="12.75">
      <c r="B41" s="1"/>
      <c r="D41" s="1"/>
    </row>
    <row r="42" spans="2:4" ht="12.75">
      <c r="B42" s="1"/>
      <c r="D42" s="1"/>
    </row>
    <row r="43" spans="2:4" ht="12.75">
      <c r="B43" s="1"/>
      <c r="D43" s="1"/>
    </row>
    <row r="44" spans="2:4" ht="12.75">
      <c r="B44" s="1"/>
      <c r="D44" s="1"/>
    </row>
    <row r="45" spans="2:4" ht="12.75">
      <c r="B45" s="1"/>
      <c r="D45" s="1"/>
    </row>
    <row r="46" spans="2:4" ht="12.75">
      <c r="B46" s="1"/>
      <c r="D46" s="1"/>
    </row>
    <row r="47" spans="2:4" ht="12.75">
      <c r="B47" s="1"/>
      <c r="D47" s="1"/>
    </row>
    <row r="48" spans="2:4" ht="12.75">
      <c r="B48" s="1"/>
      <c r="D48" s="1"/>
    </row>
    <row r="49" spans="2:4" ht="12.75">
      <c r="B49" s="1"/>
      <c r="D49" s="1"/>
    </row>
    <row r="50" spans="2:4" ht="12.75">
      <c r="B50" s="1"/>
      <c r="D50" s="1"/>
    </row>
    <row r="51" spans="2:4" ht="12.75">
      <c r="B51" s="1"/>
      <c r="D51" s="1"/>
    </row>
    <row r="52" spans="2:4" ht="12.75">
      <c r="B52" s="1"/>
      <c r="D52" s="1"/>
    </row>
    <row r="53" spans="2:4" ht="12.75">
      <c r="B53" s="1"/>
      <c r="D53" s="1"/>
    </row>
    <row r="54" spans="2:4" ht="12.75">
      <c r="B54" s="1"/>
      <c r="D54" s="1"/>
    </row>
    <row r="55" spans="2:4" ht="12.75">
      <c r="B55" s="1"/>
      <c r="D55" s="1"/>
    </row>
    <row r="56" spans="2:4" ht="12.75">
      <c r="B56" s="1"/>
      <c r="D56" s="1"/>
    </row>
    <row r="57" spans="2:4" ht="12.75">
      <c r="B57" s="1"/>
      <c r="D57" s="1"/>
    </row>
    <row r="58" spans="2:4" ht="12.75">
      <c r="B58" s="1"/>
      <c r="D58" s="1"/>
    </row>
    <row r="59" spans="2:4" ht="12.75">
      <c r="B59" s="1"/>
      <c r="D59" s="1"/>
    </row>
    <row r="60" spans="2:4" ht="12.75">
      <c r="B60" s="1"/>
      <c r="D60" s="1"/>
    </row>
    <row r="61" spans="2:4" ht="12.75">
      <c r="B61" s="1"/>
      <c r="D61" s="1"/>
    </row>
    <row r="62" spans="2:7" ht="12.75">
      <c r="B62" s="1"/>
      <c r="D62" s="1"/>
      <c r="F62" s="546"/>
      <c r="G62" s="546"/>
    </row>
    <row r="63" spans="2:4" ht="12.75">
      <c r="B63" s="1"/>
      <c r="D63" s="1"/>
    </row>
    <row r="64" spans="2:4" ht="12.75">
      <c r="B64" s="1"/>
      <c r="D64" s="1"/>
    </row>
    <row r="65" spans="2:4" ht="12.75">
      <c r="B65" s="1"/>
      <c r="D65" s="1"/>
    </row>
  </sheetData>
  <mergeCells count="3">
    <mergeCell ref="B1:D1"/>
    <mergeCell ref="B2:D2"/>
    <mergeCell ref="B3:D3"/>
  </mergeCells>
  <printOptions horizontalCentered="1"/>
  <pageMargins left="0.5" right="0.5" top="0.75" bottom="0.5" header="0.5" footer="0.5"/>
  <pageSetup horizontalDpi="600" verticalDpi="600" orientation="landscape" scale="80" r:id="rId1"/>
</worksheet>
</file>

<file path=xl/worksheets/sheet15.xml><?xml version="1.0" encoding="utf-8"?>
<worksheet xmlns="http://schemas.openxmlformats.org/spreadsheetml/2006/main" xmlns:r="http://schemas.openxmlformats.org/officeDocument/2006/relationships">
  <dimension ref="A1:I115"/>
  <sheetViews>
    <sheetView workbookViewId="0" topLeftCell="A1">
      <selection activeCell="D28" sqref="D28"/>
    </sheetView>
  </sheetViews>
  <sheetFormatPr defaultColWidth="9.7109375" defaultRowHeight="12.75"/>
  <cols>
    <col min="1" max="1" width="2.7109375" style="567" customWidth="1"/>
    <col min="2" max="2" width="69.8515625" style="274" customWidth="1"/>
    <col min="3" max="4" width="15.7109375" style="274" customWidth="1"/>
    <col min="5" max="6" width="13.7109375" style="274" customWidth="1"/>
    <col min="7" max="7" width="15.7109375" style="118" customWidth="1"/>
    <col min="8" max="8" width="15.7109375" style="274" customWidth="1"/>
    <col min="9" max="9" width="12.7109375" style="274" customWidth="1"/>
    <col min="10" max="10" width="13.7109375" style="274" customWidth="1"/>
    <col min="11" max="11" width="12.7109375" style="274" customWidth="1"/>
    <col min="12" max="12" width="14.7109375" style="274" customWidth="1"/>
    <col min="13" max="16384" width="9.7109375" style="274" customWidth="1"/>
  </cols>
  <sheetData>
    <row r="1" spans="1:8" ht="15.75" customHeight="1">
      <c r="A1" s="622" t="s">
        <v>902</v>
      </c>
      <c r="B1" s="611"/>
      <c r="C1" s="547" t="s">
        <v>903</v>
      </c>
      <c r="D1" s="547"/>
      <c r="E1" s="547"/>
      <c r="F1" s="547"/>
      <c r="G1" s="547"/>
      <c r="H1" s="327"/>
    </row>
    <row r="2" spans="1:8" ht="15.75" customHeight="1">
      <c r="A2" s="612" t="s">
        <v>904</v>
      </c>
      <c r="B2" s="623"/>
      <c r="C2" s="407" t="s">
        <v>903</v>
      </c>
      <c r="D2" s="407"/>
      <c r="E2" s="407"/>
      <c r="F2" s="407"/>
      <c r="G2" s="407"/>
      <c r="H2" s="133"/>
    </row>
    <row r="3" spans="1:8" ht="15.75" customHeight="1">
      <c r="A3" s="624" t="s">
        <v>905</v>
      </c>
      <c r="B3" s="623"/>
      <c r="C3" s="548"/>
      <c r="D3" s="407"/>
      <c r="E3" s="407"/>
      <c r="F3" s="407"/>
      <c r="G3" s="407"/>
      <c r="H3" s="133"/>
    </row>
    <row r="4" spans="1:8" ht="12.75" customHeight="1">
      <c r="A4" s="549"/>
      <c r="B4" s="548"/>
      <c r="C4" s="548"/>
      <c r="D4" s="407"/>
      <c r="E4" s="407"/>
      <c r="F4" s="407"/>
      <c r="G4" s="407"/>
      <c r="H4" s="133"/>
    </row>
    <row r="5" spans="1:9" s="118" customFormat="1" ht="12.75" customHeight="1">
      <c r="A5" s="322"/>
      <c r="B5" s="550" t="s">
        <v>906</v>
      </c>
      <c r="C5" s="551" t="s">
        <v>907</v>
      </c>
      <c r="D5" s="552" t="s">
        <v>760</v>
      </c>
      <c r="E5" s="553"/>
      <c r="F5" s="553"/>
      <c r="G5" s="553"/>
      <c r="H5" s="554" t="s">
        <v>760</v>
      </c>
      <c r="I5" s="555"/>
    </row>
    <row r="6" spans="1:9" ht="12.75" customHeight="1">
      <c r="A6" s="556"/>
      <c r="B6" s="557" t="s">
        <v>906</v>
      </c>
      <c r="C6" s="558" t="s">
        <v>908</v>
      </c>
      <c r="D6" s="559">
        <v>37438</v>
      </c>
      <c r="E6" s="560" t="s">
        <v>877</v>
      </c>
      <c r="F6" s="560" t="s">
        <v>909</v>
      </c>
      <c r="G6" s="561" t="s">
        <v>910</v>
      </c>
      <c r="H6" s="562">
        <v>37802</v>
      </c>
      <c r="I6" s="563"/>
    </row>
    <row r="7" spans="1:9" ht="12.75" customHeight="1">
      <c r="A7" s="564" t="s">
        <v>911</v>
      </c>
      <c r="C7" s="565" t="s">
        <v>903</v>
      </c>
      <c r="D7" s="565"/>
      <c r="E7" s="565"/>
      <c r="F7" s="565"/>
      <c r="G7" s="565"/>
      <c r="H7" s="565"/>
      <c r="I7" s="566"/>
    </row>
    <row r="8" spans="2:9" ht="12.75" customHeight="1">
      <c r="B8" s="568" t="s">
        <v>912</v>
      </c>
      <c r="C8" s="569"/>
      <c r="D8" s="569"/>
      <c r="E8" s="569"/>
      <c r="F8" s="569"/>
      <c r="G8" s="570"/>
      <c r="H8" s="569"/>
      <c r="I8" s="566"/>
    </row>
    <row r="9" spans="2:9" ht="12.75" customHeight="1">
      <c r="B9" s="571" t="s">
        <v>913</v>
      </c>
      <c r="C9" s="572">
        <f>2221111.68+194808.53+6930636.38</f>
        <v>9346556.59</v>
      </c>
      <c r="D9" s="572">
        <v>7992505.47</v>
      </c>
      <c r="E9" s="572">
        <v>0</v>
      </c>
      <c r="F9" s="572">
        <v>0</v>
      </c>
      <c r="G9" s="573">
        <v>205939.33</v>
      </c>
      <c r="H9" s="572">
        <f>D9-G9</f>
        <v>7786566.14</v>
      </c>
      <c r="I9" s="566"/>
    </row>
    <row r="10" spans="2:9" ht="12.75" customHeight="1">
      <c r="B10" s="571"/>
      <c r="C10" s="574"/>
      <c r="D10" s="574"/>
      <c r="E10" s="574"/>
      <c r="F10" s="574"/>
      <c r="G10" s="575"/>
      <c r="H10" s="574"/>
      <c r="I10" s="566"/>
    </row>
    <row r="11" spans="2:9" ht="12.75" customHeight="1">
      <c r="B11" s="571" t="s">
        <v>914</v>
      </c>
      <c r="C11" s="574"/>
      <c r="D11" s="574"/>
      <c r="E11" s="574"/>
      <c r="F11" s="574"/>
      <c r="G11" s="575"/>
      <c r="H11" s="574"/>
      <c r="I11" s="566"/>
    </row>
    <row r="12" spans="2:9" ht="12.75" customHeight="1">
      <c r="B12" s="571" t="s">
        <v>915</v>
      </c>
      <c r="C12" s="576">
        <v>500000</v>
      </c>
      <c r="D12" s="576">
        <v>500000</v>
      </c>
      <c r="E12" s="576">
        <v>0</v>
      </c>
      <c r="F12" s="576">
        <v>0</v>
      </c>
      <c r="G12" s="577">
        <v>0</v>
      </c>
      <c r="H12" s="576">
        <f>D12-G12</f>
        <v>500000</v>
      </c>
      <c r="I12" s="566"/>
    </row>
    <row r="13" spans="2:9" ht="12.75" customHeight="1">
      <c r="B13" s="571" t="s">
        <v>906</v>
      </c>
      <c r="C13" s="574"/>
      <c r="D13" s="574"/>
      <c r="E13" s="574"/>
      <c r="F13" s="574"/>
      <c r="G13" s="575"/>
      <c r="H13" s="574"/>
      <c r="I13" s="566"/>
    </row>
    <row r="14" spans="1:9" s="581" customFormat="1" ht="12.75" customHeight="1">
      <c r="A14" s="578"/>
      <c r="B14" s="607" t="s">
        <v>916</v>
      </c>
      <c r="C14" s="579">
        <f>SUM(C8:C13)</f>
        <v>9846556.59</v>
      </c>
      <c r="D14" s="579">
        <f>SUM(D8:D13)</f>
        <v>8492505.469999999</v>
      </c>
      <c r="E14" s="579">
        <v>0</v>
      </c>
      <c r="F14" s="579">
        <v>0</v>
      </c>
      <c r="G14" s="580">
        <f>SUM(G8:G13)</f>
        <v>205939.33</v>
      </c>
      <c r="H14" s="579">
        <f>SUM(H8:H13)</f>
        <v>8286566.14</v>
      </c>
      <c r="I14" s="563"/>
    </row>
    <row r="15" spans="1:9" ht="12.75" customHeight="1">
      <c r="A15" s="589"/>
      <c r="B15" s="606"/>
      <c r="C15" s="582"/>
      <c r="D15" s="582"/>
      <c r="E15" s="582"/>
      <c r="F15" s="582"/>
      <c r="G15" s="583"/>
      <c r="H15" s="582"/>
      <c r="I15" s="566"/>
    </row>
    <row r="16" spans="1:9" ht="12.75" customHeight="1">
      <c r="A16" s="589"/>
      <c r="B16" s="606"/>
      <c r="C16" s="582"/>
      <c r="D16" s="582"/>
      <c r="E16" s="582"/>
      <c r="F16" s="582"/>
      <c r="G16" s="583"/>
      <c r="H16" s="582"/>
      <c r="I16" s="566"/>
    </row>
    <row r="17" spans="1:9" ht="12.75" customHeight="1">
      <c r="A17" s="589"/>
      <c r="B17" s="606"/>
      <c r="C17" s="582"/>
      <c r="D17" s="582"/>
      <c r="E17" s="582"/>
      <c r="F17" s="582"/>
      <c r="G17" s="584"/>
      <c r="H17" s="582"/>
      <c r="I17" s="566"/>
    </row>
    <row r="18" spans="1:9" ht="12.75" customHeight="1">
      <c r="A18" s="589"/>
      <c r="B18" s="606"/>
      <c r="C18" s="582"/>
      <c r="D18" s="582"/>
      <c r="E18" s="582"/>
      <c r="F18" s="582"/>
      <c r="G18" s="585"/>
      <c r="H18" s="586"/>
      <c r="I18" s="566"/>
    </row>
    <row r="19" spans="1:2" ht="12.75" customHeight="1">
      <c r="A19" s="589"/>
      <c r="B19" s="387"/>
    </row>
    <row r="20" spans="1:8" ht="12.75" customHeight="1">
      <c r="A20" s="589"/>
      <c r="B20" s="387"/>
      <c r="G20" s="587"/>
      <c r="H20" s="588"/>
    </row>
    <row r="21" spans="1:2" ht="12.75" customHeight="1">
      <c r="A21" s="589"/>
      <c r="B21" s="387"/>
    </row>
    <row r="22" spans="1:2" ht="12.75" customHeight="1">
      <c r="A22" s="589"/>
      <c r="B22" s="387"/>
    </row>
    <row r="23" spans="1:2" ht="12.75" customHeight="1">
      <c r="A23" s="589"/>
      <c r="B23" s="387"/>
    </row>
    <row r="24" spans="1:2" ht="12.75" customHeight="1">
      <c r="A24" s="589"/>
      <c r="B24" s="387"/>
    </row>
    <row r="25" spans="1:2" ht="12.75" customHeight="1">
      <c r="A25" s="589"/>
      <c r="B25" s="387"/>
    </row>
    <row r="26" spans="1:2" ht="12.75" customHeight="1">
      <c r="A26" s="589"/>
      <c r="B26" s="387"/>
    </row>
    <row r="27" spans="1:2" ht="12.75" customHeight="1">
      <c r="A27" s="589"/>
      <c r="B27" s="387"/>
    </row>
    <row r="28" spans="1:2" ht="12.75" customHeight="1">
      <c r="A28" s="589"/>
      <c r="B28" s="387"/>
    </row>
    <row r="29" spans="1:2" ht="12.75" customHeight="1">
      <c r="A29" s="589"/>
      <c r="B29" s="387"/>
    </row>
    <row r="30" spans="1:2" ht="12.75" customHeight="1">
      <c r="A30" s="589"/>
      <c r="B30" s="387"/>
    </row>
    <row r="31" spans="1:2" ht="12.75" customHeight="1">
      <c r="A31" s="589"/>
      <c r="B31" s="387"/>
    </row>
    <row r="32" spans="1:2" ht="12.75" customHeight="1">
      <c r="A32" s="589"/>
      <c r="B32" s="387"/>
    </row>
    <row r="33" spans="1:2" ht="12.75" customHeight="1">
      <c r="A33" s="589"/>
      <c r="B33" s="387"/>
    </row>
    <row r="34" spans="1:2" ht="12.75" customHeight="1">
      <c r="A34" s="589"/>
      <c r="B34" s="387"/>
    </row>
    <row r="35" spans="1:2" ht="12.75" customHeight="1">
      <c r="A35" s="589"/>
      <c r="B35" s="387"/>
    </row>
    <row r="36" spans="1:2" ht="12.75" customHeight="1">
      <c r="A36" s="589"/>
      <c r="B36" s="387"/>
    </row>
    <row r="37" spans="1:2" ht="12.75" customHeight="1">
      <c r="A37" s="589"/>
      <c r="B37" s="387"/>
    </row>
    <row r="38" spans="1:2" ht="12.75" customHeight="1">
      <c r="A38" s="589"/>
      <c r="B38" s="387"/>
    </row>
    <row r="39" spans="1:2" ht="12.75" customHeight="1">
      <c r="A39" s="589"/>
      <c r="B39" s="387"/>
    </row>
    <row r="40" spans="1:2" ht="12.75" customHeight="1">
      <c r="A40" s="589"/>
      <c r="B40" s="387"/>
    </row>
    <row r="41" spans="1:2" ht="12.75" customHeight="1">
      <c r="A41" s="589"/>
      <c r="B41" s="387"/>
    </row>
    <row r="42" spans="1:2" ht="12.75" customHeight="1">
      <c r="A42" s="589"/>
      <c r="B42" s="387"/>
    </row>
    <row r="43" spans="1:2" ht="12.75">
      <c r="A43" s="589"/>
      <c r="B43" s="387"/>
    </row>
    <row r="44" spans="1:2" ht="12.75">
      <c r="A44" s="589"/>
      <c r="B44" s="387"/>
    </row>
    <row r="45" spans="1:2" ht="12.75">
      <c r="A45" s="589"/>
      <c r="B45" s="387"/>
    </row>
    <row r="46" spans="1:2" ht="12.75">
      <c r="A46" s="589"/>
      <c r="B46" s="387"/>
    </row>
    <row r="47" spans="1:2" ht="12.75">
      <c r="A47" s="589"/>
      <c r="B47" s="387"/>
    </row>
    <row r="48" spans="1:2" ht="12.75">
      <c r="A48" s="589"/>
      <c r="B48" s="387"/>
    </row>
    <row r="49" spans="1:2" ht="12.75">
      <c r="A49" s="589"/>
      <c r="B49" s="387"/>
    </row>
    <row r="50" spans="1:2" ht="12.75">
      <c r="A50" s="589"/>
      <c r="B50" s="387"/>
    </row>
    <row r="51" spans="1:2" ht="12.75">
      <c r="A51" s="589"/>
      <c r="B51" s="387"/>
    </row>
    <row r="52" spans="1:2" ht="12.75">
      <c r="A52" s="589"/>
      <c r="B52" s="387"/>
    </row>
    <row r="53" spans="1:2" ht="12.75">
      <c r="A53" s="589"/>
      <c r="B53" s="387"/>
    </row>
    <row r="54" spans="1:2" ht="12.75">
      <c r="A54" s="589"/>
      <c r="B54" s="387"/>
    </row>
    <row r="55" spans="1:2" ht="12.75">
      <c r="A55" s="589"/>
      <c r="B55" s="387"/>
    </row>
    <row r="56" spans="1:2" ht="12.75">
      <c r="A56" s="589"/>
      <c r="B56" s="387"/>
    </row>
    <row r="57" spans="1:2" ht="12.75">
      <c r="A57" s="589"/>
      <c r="B57" s="387"/>
    </row>
    <row r="58" spans="1:2" ht="12.75">
      <c r="A58" s="589"/>
      <c r="B58" s="387"/>
    </row>
    <row r="59" spans="1:2" ht="12.75">
      <c r="A59" s="589"/>
      <c r="B59" s="387"/>
    </row>
    <row r="60" spans="1:2" ht="12.75">
      <c r="A60" s="589"/>
      <c r="B60" s="387"/>
    </row>
    <row r="61" spans="1:2" ht="12.75">
      <c r="A61" s="589"/>
      <c r="B61" s="387"/>
    </row>
    <row r="62" spans="1:2" ht="12.75">
      <c r="A62" s="589"/>
      <c r="B62" s="387"/>
    </row>
    <row r="63" spans="1:2" ht="12.75">
      <c r="A63" s="589"/>
      <c r="B63" s="387"/>
    </row>
    <row r="64" spans="1:2" ht="12.75">
      <c r="A64" s="589"/>
      <c r="B64" s="387"/>
    </row>
    <row r="65" spans="1:2" ht="12.75">
      <c r="A65" s="589"/>
      <c r="B65" s="387"/>
    </row>
    <row r="66" spans="1:2" ht="12.75">
      <c r="A66" s="589"/>
      <c r="B66" s="387"/>
    </row>
    <row r="67" spans="1:2" ht="12.75">
      <c r="A67" s="589"/>
      <c r="B67" s="387"/>
    </row>
    <row r="68" spans="1:2" ht="12.75">
      <c r="A68" s="589"/>
      <c r="B68" s="387"/>
    </row>
    <row r="69" spans="1:2" ht="12.75">
      <c r="A69" s="589"/>
      <c r="B69" s="387"/>
    </row>
    <row r="70" spans="1:2" ht="12.75">
      <c r="A70" s="589"/>
      <c r="B70" s="387"/>
    </row>
    <row r="71" spans="1:2" ht="12.75">
      <c r="A71" s="589"/>
      <c r="B71" s="387"/>
    </row>
    <row r="72" spans="1:2" ht="12.75">
      <c r="A72" s="589"/>
      <c r="B72" s="387"/>
    </row>
    <row r="73" spans="1:2" ht="12.75">
      <c r="A73" s="589"/>
      <c r="B73" s="387"/>
    </row>
    <row r="74" spans="1:2" ht="12.75">
      <c r="A74" s="589"/>
      <c r="B74" s="387"/>
    </row>
    <row r="75" spans="1:2" ht="12.75">
      <c r="A75" s="589"/>
      <c r="B75" s="387"/>
    </row>
    <row r="76" spans="1:2" ht="12.75">
      <c r="A76" s="589"/>
      <c r="B76" s="387"/>
    </row>
    <row r="77" spans="1:2" ht="12.75">
      <c r="A77" s="589"/>
      <c r="B77" s="387"/>
    </row>
    <row r="78" spans="1:2" ht="12.75">
      <c r="A78" s="589"/>
      <c r="B78" s="387"/>
    </row>
    <row r="79" spans="1:2" ht="12.75">
      <c r="A79" s="589"/>
      <c r="B79" s="387"/>
    </row>
    <row r="80" spans="1:2" ht="12.75">
      <c r="A80" s="589"/>
      <c r="B80" s="387"/>
    </row>
    <row r="81" spans="1:2" ht="12.75">
      <c r="A81" s="589"/>
      <c r="B81" s="387"/>
    </row>
    <row r="82" spans="1:2" ht="12.75">
      <c r="A82" s="589"/>
      <c r="B82" s="387"/>
    </row>
    <row r="83" spans="1:2" ht="12.75">
      <c r="A83" s="589"/>
      <c r="B83" s="387"/>
    </row>
    <row r="84" spans="1:2" ht="12.75">
      <c r="A84" s="589"/>
      <c r="B84" s="387"/>
    </row>
    <row r="85" spans="1:2" ht="12.75">
      <c r="A85" s="589"/>
      <c r="B85" s="387"/>
    </row>
    <row r="86" spans="1:2" ht="12.75">
      <c r="A86" s="589"/>
      <c r="B86" s="387"/>
    </row>
    <row r="87" spans="1:2" ht="12.75">
      <c r="A87" s="589"/>
      <c r="B87" s="387"/>
    </row>
    <row r="88" spans="1:2" ht="12.75">
      <c r="A88" s="589"/>
      <c r="B88" s="387"/>
    </row>
    <row r="89" spans="1:2" ht="12.75">
      <c r="A89" s="589"/>
      <c r="B89" s="387"/>
    </row>
    <row r="90" spans="1:2" ht="12.75">
      <c r="A90" s="589"/>
      <c r="B90" s="387"/>
    </row>
    <row r="91" spans="1:2" ht="12.75">
      <c r="A91" s="589"/>
      <c r="B91" s="387"/>
    </row>
    <row r="92" spans="1:2" ht="12.75">
      <c r="A92" s="589"/>
      <c r="B92" s="387"/>
    </row>
    <row r="93" spans="1:2" ht="12.75">
      <c r="A93" s="589"/>
      <c r="B93" s="387"/>
    </row>
    <row r="94" spans="1:2" ht="12.75">
      <c r="A94" s="589"/>
      <c r="B94" s="387"/>
    </row>
    <row r="95" spans="1:2" ht="12.75">
      <c r="A95" s="589"/>
      <c r="B95" s="387"/>
    </row>
    <row r="96" spans="1:2" ht="12.75">
      <c r="A96" s="589"/>
      <c r="B96" s="387"/>
    </row>
    <row r="97" spans="1:2" ht="12.75">
      <c r="A97" s="589"/>
      <c r="B97" s="387"/>
    </row>
    <row r="98" spans="1:2" ht="12.75">
      <c r="A98" s="589"/>
      <c r="B98" s="387"/>
    </row>
    <row r="99" spans="1:2" ht="12.75">
      <c r="A99" s="589"/>
      <c r="B99" s="387"/>
    </row>
    <row r="100" ht="12.75">
      <c r="A100" s="589"/>
    </row>
    <row r="101" ht="12.75">
      <c r="A101" s="589"/>
    </row>
    <row r="102" ht="12.75">
      <c r="A102" s="589"/>
    </row>
    <row r="103" ht="12.75">
      <c r="A103" s="589"/>
    </row>
    <row r="104" ht="12.75">
      <c r="A104" s="589"/>
    </row>
    <row r="105" ht="12.75">
      <c r="A105" s="589"/>
    </row>
    <row r="106" ht="12.75">
      <c r="A106" s="589"/>
    </row>
    <row r="107" ht="12.75">
      <c r="A107" s="589"/>
    </row>
    <row r="108" ht="12.75">
      <c r="A108" s="589"/>
    </row>
    <row r="109" ht="12.75">
      <c r="A109" s="589"/>
    </row>
    <row r="110" ht="12.75">
      <c r="A110" s="589"/>
    </row>
    <row r="111" ht="12.75">
      <c r="A111" s="589"/>
    </row>
    <row r="112" ht="12.75">
      <c r="A112" s="589"/>
    </row>
    <row r="113" ht="12.75">
      <c r="A113" s="589"/>
    </row>
    <row r="114" ht="12.75">
      <c r="A114" s="589"/>
    </row>
    <row r="115" ht="12.75">
      <c r="A115" s="589"/>
    </row>
  </sheetData>
  <mergeCells count="3">
    <mergeCell ref="A1:B1"/>
    <mergeCell ref="A2:B2"/>
    <mergeCell ref="A3:B3"/>
  </mergeCells>
  <printOptions horizontalCentered="1"/>
  <pageMargins left="0.5" right="0.5" top="0.75" bottom="0.5" header="0.5" footer="0.5"/>
  <pageSetup horizontalDpi="600" verticalDpi="600" orientation="landscape" scale="80" r:id="rId1"/>
</worksheet>
</file>

<file path=xl/worksheets/sheet16.xml><?xml version="1.0" encoding="utf-8"?>
<worksheet xmlns="http://schemas.openxmlformats.org/spreadsheetml/2006/main" xmlns:r="http://schemas.openxmlformats.org/officeDocument/2006/relationships">
  <dimension ref="A1:V58"/>
  <sheetViews>
    <sheetView workbookViewId="0" topLeftCell="B2">
      <selection activeCell="B8" sqref="B8"/>
    </sheetView>
  </sheetViews>
  <sheetFormatPr defaultColWidth="9.140625" defaultRowHeight="12.75" outlineLevelRow="1"/>
  <cols>
    <col min="1" max="1" width="0" style="493" hidden="1" customWidth="1"/>
    <col min="2" max="2" width="100.140625" style="493" customWidth="1"/>
    <col min="3" max="3" width="7.7109375" style="493" hidden="1" customWidth="1"/>
    <col min="4" max="6" width="17.7109375" style="590" customWidth="1"/>
    <col min="7" max="7" width="17.7109375" style="591" customWidth="1"/>
    <col min="8" max="16384" width="9.140625" style="493" customWidth="1"/>
  </cols>
  <sheetData>
    <row r="1" spans="1:7" ht="12.75" hidden="1">
      <c r="A1" s="493" t="s">
        <v>1247</v>
      </c>
      <c r="B1" s="493" t="s">
        <v>1945</v>
      </c>
      <c r="C1" s="493" t="s">
        <v>917</v>
      </c>
      <c r="D1" s="590" t="s">
        <v>918</v>
      </c>
      <c r="E1" s="590" t="s">
        <v>919</v>
      </c>
      <c r="F1" s="590" t="s">
        <v>920</v>
      </c>
      <c r="G1" s="591" t="s">
        <v>2310</v>
      </c>
    </row>
    <row r="2" spans="2:22" s="128" customFormat="1" ht="15.75" customHeight="1">
      <c r="B2" s="283" t="s">
        <v>2311</v>
      </c>
      <c r="C2" s="592"/>
      <c r="D2" s="398"/>
      <c r="E2" s="398"/>
      <c r="F2" s="398"/>
      <c r="G2" s="593"/>
      <c r="V2" s="128" t="s">
        <v>921</v>
      </c>
    </row>
    <row r="3" spans="2:22" s="128" customFormat="1" ht="15.75" customHeight="1">
      <c r="B3" s="594" t="s">
        <v>922</v>
      </c>
      <c r="C3" s="595"/>
      <c r="D3" s="287"/>
      <c r="E3" s="287"/>
      <c r="F3" s="287"/>
      <c r="G3" s="596"/>
      <c r="V3" s="128" t="s">
        <v>923</v>
      </c>
    </row>
    <row r="4" spans="2:22" ht="15.75" customHeight="1">
      <c r="B4" s="597" t="s">
        <v>2023</v>
      </c>
      <c r="C4" s="598"/>
      <c r="D4" s="328"/>
      <c r="E4" s="328"/>
      <c r="F4" s="328"/>
      <c r="G4" s="599"/>
      <c r="V4" s="493" t="s">
        <v>2475</v>
      </c>
    </row>
    <row r="5" spans="2:22" ht="12.75" customHeight="1">
      <c r="B5" s="600"/>
      <c r="C5" s="407"/>
      <c r="D5" s="328"/>
      <c r="E5" s="328"/>
      <c r="F5" s="328"/>
      <c r="G5" s="599"/>
      <c r="V5" s="601" t="s">
        <v>2474</v>
      </c>
    </row>
    <row r="6" spans="1:7" s="170" customFormat="1" ht="30" customHeight="1">
      <c r="A6" s="170" t="s">
        <v>2309</v>
      </c>
      <c r="B6" s="602" t="s">
        <v>924</v>
      </c>
      <c r="C6" s="603" t="s">
        <v>925</v>
      </c>
      <c r="D6" s="302" t="s">
        <v>1389</v>
      </c>
      <c r="E6" s="302" t="s">
        <v>926</v>
      </c>
      <c r="F6" s="302" t="s">
        <v>927</v>
      </c>
      <c r="G6" s="604" t="s">
        <v>1395</v>
      </c>
    </row>
    <row r="7" spans="2:7" s="170" customFormat="1" ht="12.75" customHeight="1">
      <c r="B7" s="602"/>
      <c r="C7" s="603"/>
      <c r="D7" s="302"/>
      <c r="E7" s="302"/>
      <c r="F7" s="302"/>
      <c r="G7" s="604"/>
    </row>
    <row r="8" spans="1:7" ht="12.75" outlineLevel="1">
      <c r="A8" s="493" t="s">
        <v>928</v>
      </c>
      <c r="B8" s="388" t="s">
        <v>929</v>
      </c>
      <c r="C8" s="388" t="s">
        <v>930</v>
      </c>
      <c r="D8" s="605">
        <v>1250</v>
      </c>
      <c r="E8" s="605">
        <v>0</v>
      </c>
      <c r="F8" s="605">
        <v>1250</v>
      </c>
      <c r="G8" s="605">
        <f aca="true" t="shared" si="0" ref="G8:G57">(D8+E8-F8)</f>
        <v>0</v>
      </c>
    </row>
    <row r="9" spans="1:7" ht="12.75" outlineLevel="1">
      <c r="A9" s="493" t="s">
        <v>931</v>
      </c>
      <c r="B9" s="388" t="s">
        <v>932</v>
      </c>
      <c r="C9" s="388" t="s">
        <v>933</v>
      </c>
      <c r="D9" s="432">
        <v>0</v>
      </c>
      <c r="E9" s="432">
        <v>546258</v>
      </c>
      <c r="F9" s="432">
        <v>545808</v>
      </c>
      <c r="G9" s="432">
        <f t="shared" si="0"/>
        <v>450</v>
      </c>
    </row>
    <row r="10" spans="1:7" ht="12.75" outlineLevel="1">
      <c r="A10" s="493" t="s">
        <v>934</v>
      </c>
      <c r="B10" s="388" t="s">
        <v>935</v>
      </c>
      <c r="C10" s="388" t="s">
        <v>936</v>
      </c>
      <c r="D10" s="432">
        <v>37371.64</v>
      </c>
      <c r="E10" s="432">
        <v>825391.5</v>
      </c>
      <c r="F10" s="432">
        <v>846863.14</v>
      </c>
      <c r="G10" s="432">
        <f t="shared" si="0"/>
        <v>15900</v>
      </c>
    </row>
    <row r="11" spans="1:7" ht="12.75" outlineLevel="1">
      <c r="A11" s="493" t="s">
        <v>937</v>
      </c>
      <c r="B11" s="388" t="s">
        <v>938</v>
      </c>
      <c r="C11" s="388" t="s">
        <v>939</v>
      </c>
      <c r="D11" s="432">
        <v>2064</v>
      </c>
      <c r="E11" s="432">
        <v>0</v>
      </c>
      <c r="F11" s="432">
        <v>0</v>
      </c>
      <c r="G11" s="432">
        <f t="shared" si="0"/>
        <v>2064</v>
      </c>
    </row>
    <row r="12" spans="1:7" ht="12.75" outlineLevel="1">
      <c r="A12" s="493" t="s">
        <v>940</v>
      </c>
      <c r="B12" s="388" t="s">
        <v>941</v>
      </c>
      <c r="C12" s="388" t="s">
        <v>942</v>
      </c>
      <c r="D12" s="432">
        <v>0</v>
      </c>
      <c r="E12" s="432">
        <v>1423000</v>
      </c>
      <c r="F12" s="432">
        <v>1423000</v>
      </c>
      <c r="G12" s="432">
        <f t="shared" si="0"/>
        <v>0</v>
      </c>
    </row>
    <row r="13" spans="1:7" ht="12.75" outlineLevel="1">
      <c r="A13" s="493" t="s">
        <v>943</v>
      </c>
      <c r="B13" s="388" t="s">
        <v>944</v>
      </c>
      <c r="C13" s="388" t="s">
        <v>945</v>
      </c>
      <c r="D13" s="432">
        <v>0</v>
      </c>
      <c r="E13" s="432">
        <v>169500</v>
      </c>
      <c r="F13" s="432">
        <v>169500</v>
      </c>
      <c r="G13" s="432">
        <f t="shared" si="0"/>
        <v>0</v>
      </c>
    </row>
    <row r="14" spans="1:7" ht="12.75" outlineLevel="1">
      <c r="A14" s="493" t="s">
        <v>946</v>
      </c>
      <c r="B14" s="388" t="s">
        <v>947</v>
      </c>
      <c r="C14" s="388" t="s">
        <v>948</v>
      </c>
      <c r="D14" s="432">
        <v>1</v>
      </c>
      <c r="E14" s="432">
        <v>0</v>
      </c>
      <c r="F14" s="432">
        <v>0</v>
      </c>
      <c r="G14" s="432">
        <f t="shared" si="0"/>
        <v>1</v>
      </c>
    </row>
    <row r="15" spans="1:7" ht="12.75" outlineLevel="1">
      <c r="A15" s="493" t="s">
        <v>949</v>
      </c>
      <c r="B15" s="388" t="s">
        <v>950</v>
      </c>
      <c r="C15" s="388" t="s">
        <v>951</v>
      </c>
      <c r="D15" s="432">
        <v>0</v>
      </c>
      <c r="E15" s="432">
        <v>0</v>
      </c>
      <c r="F15" s="432">
        <v>1604.73</v>
      </c>
      <c r="G15" s="432">
        <f t="shared" si="0"/>
        <v>-1604.73</v>
      </c>
    </row>
    <row r="16" spans="1:7" ht="12.75" outlineLevel="1">
      <c r="A16" s="493" t="s">
        <v>952</v>
      </c>
      <c r="B16" s="388" t="s">
        <v>953</v>
      </c>
      <c r="C16" s="388" t="s">
        <v>954</v>
      </c>
      <c r="D16" s="432">
        <v>414015</v>
      </c>
      <c r="E16" s="432">
        <v>54780</v>
      </c>
      <c r="F16" s="432">
        <v>468795</v>
      </c>
      <c r="G16" s="432">
        <f t="shared" si="0"/>
        <v>0</v>
      </c>
    </row>
    <row r="17" spans="1:7" ht="12.75" outlineLevel="1">
      <c r="A17" s="493" t="s">
        <v>955</v>
      </c>
      <c r="B17" s="388" t="s">
        <v>956</v>
      </c>
      <c r="C17" s="388" t="s">
        <v>957</v>
      </c>
      <c r="D17" s="432">
        <v>0</v>
      </c>
      <c r="E17" s="432">
        <v>10134674</v>
      </c>
      <c r="F17" s="432">
        <v>9956167</v>
      </c>
      <c r="G17" s="432">
        <f t="shared" si="0"/>
        <v>178507</v>
      </c>
    </row>
    <row r="18" spans="1:7" ht="12.75" outlineLevel="1">
      <c r="A18" s="493" t="s">
        <v>958</v>
      </c>
      <c r="B18" s="388" t="s">
        <v>959</v>
      </c>
      <c r="C18" s="388" t="s">
        <v>960</v>
      </c>
      <c r="D18" s="432">
        <v>0</v>
      </c>
      <c r="E18" s="432">
        <v>816876.77</v>
      </c>
      <c r="F18" s="432">
        <v>817069.26</v>
      </c>
      <c r="G18" s="432">
        <f t="shared" si="0"/>
        <v>-192.4899999999907</v>
      </c>
    </row>
    <row r="19" spans="1:7" ht="12.75" outlineLevel="1">
      <c r="A19" s="493" t="s">
        <v>961</v>
      </c>
      <c r="B19" s="388" t="s">
        <v>962</v>
      </c>
      <c r="C19" s="388" t="s">
        <v>963</v>
      </c>
      <c r="D19" s="432">
        <v>120</v>
      </c>
      <c r="E19" s="432">
        <v>15</v>
      </c>
      <c r="F19" s="432">
        <v>0</v>
      </c>
      <c r="G19" s="432">
        <f t="shared" si="0"/>
        <v>135</v>
      </c>
    </row>
    <row r="20" spans="1:7" ht="12.75" outlineLevel="1">
      <c r="A20" s="493" t="s">
        <v>964</v>
      </c>
      <c r="B20" s="388" t="s">
        <v>965</v>
      </c>
      <c r="C20" s="388" t="s">
        <v>966</v>
      </c>
      <c r="D20" s="432">
        <v>-256</v>
      </c>
      <c r="E20" s="432">
        <v>256</v>
      </c>
      <c r="F20" s="432">
        <v>0</v>
      </c>
      <c r="G20" s="432">
        <f t="shared" si="0"/>
        <v>0</v>
      </c>
    </row>
    <row r="21" spans="1:7" ht="12.75" outlineLevel="1">
      <c r="A21" s="493" t="s">
        <v>967</v>
      </c>
      <c r="B21" s="388" t="s">
        <v>968</v>
      </c>
      <c r="C21" s="388" t="s">
        <v>969</v>
      </c>
      <c r="D21" s="432">
        <v>10663.5</v>
      </c>
      <c r="E21" s="432">
        <v>13323</v>
      </c>
      <c r="F21" s="432">
        <v>11110.95</v>
      </c>
      <c r="G21" s="432">
        <f t="shared" si="0"/>
        <v>12875.55</v>
      </c>
    </row>
    <row r="22" spans="1:7" ht="12.75" outlineLevel="1">
      <c r="A22" s="493" t="s">
        <v>970</v>
      </c>
      <c r="B22" s="388" t="s">
        <v>971</v>
      </c>
      <c r="C22" s="388" t="s">
        <v>972</v>
      </c>
      <c r="D22" s="432">
        <v>3000</v>
      </c>
      <c r="E22" s="432">
        <v>0</v>
      </c>
      <c r="F22" s="432">
        <v>3000</v>
      </c>
      <c r="G22" s="432">
        <f t="shared" si="0"/>
        <v>0</v>
      </c>
    </row>
    <row r="23" spans="1:7" ht="12.75" outlineLevel="1">
      <c r="A23" s="493" t="s">
        <v>973</v>
      </c>
      <c r="B23" s="388" t="s">
        <v>974</v>
      </c>
      <c r="C23" s="388" t="s">
        <v>975</v>
      </c>
      <c r="D23" s="432">
        <v>0</v>
      </c>
      <c r="E23" s="432">
        <v>1000</v>
      </c>
      <c r="F23" s="432">
        <v>1000</v>
      </c>
      <c r="G23" s="432">
        <f t="shared" si="0"/>
        <v>0</v>
      </c>
    </row>
    <row r="24" spans="1:7" ht="12.75" outlineLevel="1">
      <c r="A24" s="493" t="s">
        <v>976</v>
      </c>
      <c r="B24" s="388" t="s">
        <v>977</v>
      </c>
      <c r="C24" s="388" t="s">
        <v>978</v>
      </c>
      <c r="D24" s="432">
        <v>752.2</v>
      </c>
      <c r="E24" s="432">
        <v>175</v>
      </c>
      <c r="F24" s="432">
        <v>-24.51</v>
      </c>
      <c r="G24" s="432">
        <f t="shared" si="0"/>
        <v>951.71</v>
      </c>
    </row>
    <row r="25" spans="1:7" ht="12.75" outlineLevel="1">
      <c r="A25" s="493" t="s">
        <v>979</v>
      </c>
      <c r="B25" s="388" t="s">
        <v>980</v>
      </c>
      <c r="C25" s="388" t="s">
        <v>981</v>
      </c>
      <c r="D25" s="432">
        <v>1001.58</v>
      </c>
      <c r="E25" s="432">
        <v>0</v>
      </c>
      <c r="F25" s="432">
        <v>300</v>
      </c>
      <c r="G25" s="432">
        <f t="shared" si="0"/>
        <v>701.58</v>
      </c>
    </row>
    <row r="26" spans="1:7" ht="12.75" outlineLevel="1">
      <c r="A26" s="493" t="s">
        <v>982</v>
      </c>
      <c r="B26" s="388" t="s">
        <v>983</v>
      </c>
      <c r="C26" s="388" t="s">
        <v>984</v>
      </c>
      <c r="D26" s="432">
        <v>335</v>
      </c>
      <c r="E26" s="432">
        <v>70</v>
      </c>
      <c r="F26" s="432">
        <v>0</v>
      </c>
      <c r="G26" s="432">
        <f t="shared" si="0"/>
        <v>405</v>
      </c>
    </row>
    <row r="27" spans="1:7" ht="12.75" outlineLevel="1">
      <c r="A27" s="493" t="s">
        <v>985</v>
      </c>
      <c r="B27" s="388" t="s">
        <v>986</v>
      </c>
      <c r="C27" s="388" t="s">
        <v>987</v>
      </c>
      <c r="D27" s="432">
        <v>1369.8</v>
      </c>
      <c r="E27" s="432">
        <v>0</v>
      </c>
      <c r="F27" s="432">
        <v>314.34</v>
      </c>
      <c r="G27" s="432">
        <f t="shared" si="0"/>
        <v>1055.46</v>
      </c>
    </row>
    <row r="28" spans="1:7" ht="12.75" outlineLevel="1">
      <c r="A28" s="493" t="s">
        <v>988</v>
      </c>
      <c r="B28" s="388" t="s">
        <v>989</v>
      </c>
      <c r="C28" s="388" t="s">
        <v>990</v>
      </c>
      <c r="D28" s="432">
        <v>0</v>
      </c>
      <c r="E28" s="432">
        <v>0</v>
      </c>
      <c r="F28" s="432">
        <v>-500</v>
      </c>
      <c r="G28" s="432">
        <f t="shared" si="0"/>
        <v>500</v>
      </c>
    </row>
    <row r="29" spans="1:7" ht="12.75" outlineLevel="1">
      <c r="A29" s="493" t="s">
        <v>991</v>
      </c>
      <c r="B29" s="388" t="s">
        <v>992</v>
      </c>
      <c r="C29" s="388" t="s">
        <v>993</v>
      </c>
      <c r="D29" s="432">
        <v>1291.28</v>
      </c>
      <c r="E29" s="432">
        <v>0</v>
      </c>
      <c r="F29" s="432">
        <v>153.89</v>
      </c>
      <c r="G29" s="432">
        <f t="shared" si="0"/>
        <v>1137.3899999999999</v>
      </c>
    </row>
    <row r="30" spans="1:7" ht="12.75" outlineLevel="1">
      <c r="A30" s="493" t="s">
        <v>994</v>
      </c>
      <c r="B30" s="388" t="s">
        <v>995</v>
      </c>
      <c r="C30" s="388" t="s">
        <v>996</v>
      </c>
      <c r="D30" s="432">
        <v>705.5</v>
      </c>
      <c r="E30" s="432">
        <v>2023.67</v>
      </c>
      <c r="F30" s="432">
        <v>2729.17</v>
      </c>
      <c r="G30" s="432">
        <f t="shared" si="0"/>
        <v>0</v>
      </c>
    </row>
    <row r="31" spans="1:7" ht="12.75" outlineLevel="1">
      <c r="A31" s="493" t="s">
        <v>997</v>
      </c>
      <c r="B31" s="388" t="s">
        <v>998</v>
      </c>
      <c r="C31" s="388" t="s">
        <v>999</v>
      </c>
      <c r="D31" s="432">
        <v>4504.48</v>
      </c>
      <c r="E31" s="432">
        <v>0</v>
      </c>
      <c r="F31" s="432">
        <v>-762.32</v>
      </c>
      <c r="G31" s="432">
        <f t="shared" si="0"/>
        <v>5266.799999999999</v>
      </c>
    </row>
    <row r="32" spans="1:7" ht="12.75" outlineLevel="1">
      <c r="A32" s="493" t="s">
        <v>1000</v>
      </c>
      <c r="B32" s="388" t="s">
        <v>1001</v>
      </c>
      <c r="C32" s="388" t="s">
        <v>1002</v>
      </c>
      <c r="D32" s="432">
        <v>72.12</v>
      </c>
      <c r="E32" s="432">
        <v>0</v>
      </c>
      <c r="F32" s="432">
        <v>0</v>
      </c>
      <c r="G32" s="432">
        <f t="shared" si="0"/>
        <v>72.12</v>
      </c>
    </row>
    <row r="33" spans="1:7" ht="12.75" outlineLevel="1">
      <c r="A33" s="493" t="s">
        <v>1003</v>
      </c>
      <c r="B33" s="388" t="s">
        <v>1004</v>
      </c>
      <c r="C33" s="388" t="s">
        <v>1005</v>
      </c>
      <c r="D33" s="432">
        <v>100</v>
      </c>
      <c r="E33" s="432">
        <v>0</v>
      </c>
      <c r="F33" s="432">
        <v>0</v>
      </c>
      <c r="G33" s="432">
        <f t="shared" si="0"/>
        <v>100</v>
      </c>
    </row>
    <row r="34" spans="1:7" ht="12.75" outlineLevel="1">
      <c r="A34" s="493" t="s">
        <v>1006</v>
      </c>
      <c r="B34" s="388" t="s">
        <v>1007</v>
      </c>
      <c r="C34" s="388" t="s">
        <v>1008</v>
      </c>
      <c r="D34" s="432">
        <v>0</v>
      </c>
      <c r="E34" s="432">
        <v>0</v>
      </c>
      <c r="F34" s="432">
        <v>395</v>
      </c>
      <c r="G34" s="432">
        <f t="shared" si="0"/>
        <v>-395</v>
      </c>
    </row>
    <row r="35" spans="1:7" ht="12.75" outlineLevel="1">
      <c r="A35" s="493" t="s">
        <v>1009</v>
      </c>
      <c r="B35" s="388" t="s">
        <v>1010</v>
      </c>
      <c r="C35" s="388" t="s">
        <v>1011</v>
      </c>
      <c r="D35" s="432">
        <v>0</v>
      </c>
      <c r="E35" s="432">
        <v>2181.36</v>
      </c>
      <c r="F35" s="432">
        <v>-348.1</v>
      </c>
      <c r="G35" s="432">
        <f t="shared" si="0"/>
        <v>2529.46</v>
      </c>
    </row>
    <row r="36" spans="1:7" ht="12.75" outlineLevel="1">
      <c r="A36" s="493" t="s">
        <v>1012</v>
      </c>
      <c r="B36" s="388" t="s">
        <v>1013</v>
      </c>
      <c r="C36" s="388" t="s">
        <v>1014</v>
      </c>
      <c r="D36" s="432">
        <v>14835.87</v>
      </c>
      <c r="E36" s="432">
        <v>2225</v>
      </c>
      <c r="F36" s="432">
        <v>0</v>
      </c>
      <c r="G36" s="432">
        <f t="shared" si="0"/>
        <v>17060.870000000003</v>
      </c>
    </row>
    <row r="37" spans="1:7" ht="12.75" outlineLevel="1">
      <c r="A37" s="493" t="s">
        <v>1015</v>
      </c>
      <c r="B37" s="388" t="s">
        <v>1016</v>
      </c>
      <c r="C37" s="388" t="s">
        <v>1017</v>
      </c>
      <c r="D37" s="432">
        <v>13216.78</v>
      </c>
      <c r="E37" s="432">
        <v>2937.04</v>
      </c>
      <c r="F37" s="432">
        <v>0</v>
      </c>
      <c r="G37" s="432">
        <f t="shared" si="0"/>
        <v>16153.82</v>
      </c>
    </row>
    <row r="38" spans="1:7" ht="12.75" outlineLevel="1">
      <c r="A38" s="493" t="s">
        <v>1018</v>
      </c>
      <c r="B38" s="388" t="s">
        <v>1019</v>
      </c>
      <c r="C38" s="388" t="s">
        <v>1020</v>
      </c>
      <c r="D38" s="432">
        <v>3629.16</v>
      </c>
      <c r="E38" s="432">
        <v>-718.21</v>
      </c>
      <c r="F38" s="432">
        <v>400</v>
      </c>
      <c r="G38" s="432">
        <f t="shared" si="0"/>
        <v>2510.95</v>
      </c>
    </row>
    <row r="39" spans="1:7" ht="12.75" outlineLevel="1">
      <c r="A39" s="493" t="s">
        <v>1021</v>
      </c>
      <c r="B39" s="388" t="s">
        <v>1022</v>
      </c>
      <c r="C39" s="388" t="s">
        <v>1023</v>
      </c>
      <c r="D39" s="432">
        <v>6936.69</v>
      </c>
      <c r="E39" s="432">
        <v>-1578.35</v>
      </c>
      <c r="F39" s="432">
        <v>5000</v>
      </c>
      <c r="G39" s="432">
        <f t="shared" si="0"/>
        <v>358.34000000000015</v>
      </c>
    </row>
    <row r="40" spans="1:7" ht="12.75" outlineLevel="1">
      <c r="A40" s="493" t="s">
        <v>1024</v>
      </c>
      <c r="B40" s="388" t="s">
        <v>1025</v>
      </c>
      <c r="C40" s="388" t="s">
        <v>1026</v>
      </c>
      <c r="D40" s="432">
        <v>0</v>
      </c>
      <c r="E40" s="432">
        <v>5575.13</v>
      </c>
      <c r="F40" s="432">
        <v>4493.2</v>
      </c>
      <c r="G40" s="432">
        <f t="shared" si="0"/>
        <v>1081.9300000000003</v>
      </c>
    </row>
    <row r="41" spans="1:7" ht="12.75" outlineLevel="1">
      <c r="A41" s="493" t="s">
        <v>1027</v>
      </c>
      <c r="B41" s="388" t="s">
        <v>1028</v>
      </c>
      <c r="C41" s="388" t="s">
        <v>1029</v>
      </c>
      <c r="D41" s="432">
        <v>0</v>
      </c>
      <c r="E41" s="432">
        <v>12101.52</v>
      </c>
      <c r="F41" s="432">
        <v>9921.08</v>
      </c>
      <c r="G41" s="432">
        <f t="shared" si="0"/>
        <v>2180.4400000000005</v>
      </c>
    </row>
    <row r="42" spans="1:7" ht="12.75" outlineLevel="1">
      <c r="A42" s="493" t="s">
        <v>1030</v>
      </c>
      <c r="B42" s="388" t="s">
        <v>1031</v>
      </c>
      <c r="C42" s="388" t="s">
        <v>1032</v>
      </c>
      <c r="D42" s="432">
        <v>0</v>
      </c>
      <c r="E42" s="432">
        <v>34858.63</v>
      </c>
      <c r="F42" s="432">
        <v>33608.9</v>
      </c>
      <c r="G42" s="432">
        <f t="shared" si="0"/>
        <v>1249.729999999996</v>
      </c>
    </row>
    <row r="43" spans="1:7" ht="12.75" outlineLevel="1">
      <c r="A43" s="493" t="s">
        <v>1033</v>
      </c>
      <c r="B43" s="388" t="s">
        <v>1034</v>
      </c>
      <c r="C43" s="388" t="s">
        <v>1035</v>
      </c>
      <c r="D43" s="432">
        <v>0</v>
      </c>
      <c r="E43" s="432">
        <v>4025</v>
      </c>
      <c r="F43" s="432">
        <v>3985</v>
      </c>
      <c r="G43" s="432">
        <f t="shared" si="0"/>
        <v>40</v>
      </c>
    </row>
    <row r="44" spans="1:7" ht="12.75" outlineLevel="1">
      <c r="A44" s="493" t="s">
        <v>1036</v>
      </c>
      <c r="B44" s="388" t="s">
        <v>1037</v>
      </c>
      <c r="C44" s="388" t="s">
        <v>1038</v>
      </c>
      <c r="D44" s="432">
        <v>0</v>
      </c>
      <c r="E44" s="432">
        <v>11933.42</v>
      </c>
      <c r="F44" s="432">
        <v>8754.71</v>
      </c>
      <c r="G44" s="432">
        <f t="shared" si="0"/>
        <v>3178.710000000001</v>
      </c>
    </row>
    <row r="45" spans="1:7" ht="12.75" outlineLevel="1">
      <c r="A45" s="493" t="s">
        <v>1039</v>
      </c>
      <c r="B45" s="388" t="s">
        <v>1040</v>
      </c>
      <c r="C45" s="388" t="s">
        <v>1041</v>
      </c>
      <c r="D45" s="432">
        <v>755.36</v>
      </c>
      <c r="E45" s="432">
        <v>1460.03</v>
      </c>
      <c r="F45" s="432">
        <v>1715.39</v>
      </c>
      <c r="G45" s="432">
        <f t="shared" si="0"/>
        <v>499.9999999999998</v>
      </c>
    </row>
    <row r="46" spans="1:7" ht="12.75" outlineLevel="1">
      <c r="A46" s="493" t="s">
        <v>1042</v>
      </c>
      <c r="B46" s="388" t="s">
        <v>1043</v>
      </c>
      <c r="C46" s="388" t="s">
        <v>1044</v>
      </c>
      <c r="D46" s="432">
        <v>0</v>
      </c>
      <c r="E46" s="432">
        <v>840</v>
      </c>
      <c r="F46" s="432">
        <v>840</v>
      </c>
      <c r="G46" s="432">
        <f t="shared" si="0"/>
        <v>0</v>
      </c>
    </row>
    <row r="47" spans="1:7" ht="12.75" outlineLevel="1">
      <c r="A47" s="493" t="s">
        <v>1045</v>
      </c>
      <c r="B47" s="388" t="s">
        <v>1046</v>
      </c>
      <c r="C47" s="388" t="s">
        <v>1047</v>
      </c>
      <c r="D47" s="432">
        <v>7655.02</v>
      </c>
      <c r="E47" s="432">
        <v>-1654</v>
      </c>
      <c r="F47" s="432">
        <v>0</v>
      </c>
      <c r="G47" s="432">
        <f t="shared" si="0"/>
        <v>6001.02</v>
      </c>
    </row>
    <row r="48" spans="1:7" ht="12.75" outlineLevel="1">
      <c r="A48" s="493" t="s">
        <v>1048</v>
      </c>
      <c r="B48" s="388" t="s">
        <v>1049</v>
      </c>
      <c r="C48" s="388" t="s">
        <v>1050</v>
      </c>
      <c r="D48" s="432">
        <v>74352.54</v>
      </c>
      <c r="E48" s="432">
        <v>2462.81</v>
      </c>
      <c r="F48" s="432">
        <v>5467.2</v>
      </c>
      <c r="G48" s="432">
        <f t="shared" si="0"/>
        <v>71348.15</v>
      </c>
    </row>
    <row r="49" spans="1:7" ht="12.75" outlineLevel="1">
      <c r="A49" s="493" t="s">
        <v>1051</v>
      </c>
      <c r="B49" s="388" t="s">
        <v>1052</v>
      </c>
      <c r="C49" s="388" t="s">
        <v>1053</v>
      </c>
      <c r="D49" s="432">
        <v>24501.72</v>
      </c>
      <c r="E49" s="432">
        <v>-2029.36</v>
      </c>
      <c r="F49" s="432">
        <v>0</v>
      </c>
      <c r="G49" s="432">
        <f t="shared" si="0"/>
        <v>22472.36</v>
      </c>
    </row>
    <row r="50" spans="1:7" ht="12.75" outlineLevel="1">
      <c r="A50" s="493" t="s">
        <v>1054</v>
      </c>
      <c r="B50" s="388" t="s">
        <v>1055</v>
      </c>
      <c r="C50" s="388" t="s">
        <v>1056</v>
      </c>
      <c r="D50" s="432">
        <v>97341.25</v>
      </c>
      <c r="E50" s="432">
        <v>-7449.78</v>
      </c>
      <c r="F50" s="432">
        <v>7084.14</v>
      </c>
      <c r="G50" s="432">
        <f t="shared" si="0"/>
        <v>82807.33</v>
      </c>
    </row>
    <row r="51" spans="1:7" ht="12.75" outlineLevel="1">
      <c r="A51" s="493" t="s">
        <v>1057</v>
      </c>
      <c r="B51" s="388" t="s">
        <v>1058</v>
      </c>
      <c r="C51" s="388" t="s">
        <v>1059</v>
      </c>
      <c r="D51" s="432">
        <v>-161.54</v>
      </c>
      <c r="E51" s="432">
        <v>0</v>
      </c>
      <c r="F51" s="432">
        <v>0</v>
      </c>
      <c r="G51" s="432">
        <f t="shared" si="0"/>
        <v>-161.54</v>
      </c>
    </row>
    <row r="52" spans="1:7" ht="12.75" outlineLevel="1">
      <c r="A52" s="493" t="s">
        <v>1060</v>
      </c>
      <c r="B52" s="388" t="s">
        <v>1061</v>
      </c>
      <c r="C52" s="388" t="s">
        <v>1062</v>
      </c>
      <c r="D52" s="432">
        <v>4000</v>
      </c>
      <c r="E52" s="432">
        <v>-4000</v>
      </c>
      <c r="F52" s="432">
        <v>0</v>
      </c>
      <c r="G52" s="432">
        <f t="shared" si="0"/>
        <v>0</v>
      </c>
    </row>
    <row r="53" spans="1:7" ht="12.75" outlineLevel="1">
      <c r="A53" s="493" t="s">
        <v>1063</v>
      </c>
      <c r="B53" s="388" t="s">
        <v>1064</v>
      </c>
      <c r="C53" s="388" t="s">
        <v>1065</v>
      </c>
      <c r="D53" s="432">
        <v>1542.23</v>
      </c>
      <c r="E53" s="432">
        <v>0</v>
      </c>
      <c r="F53" s="432">
        <v>429.66</v>
      </c>
      <c r="G53" s="432">
        <f t="shared" si="0"/>
        <v>1112.57</v>
      </c>
    </row>
    <row r="54" spans="1:7" ht="12.75" outlineLevel="1">
      <c r="A54" s="493" t="s">
        <v>1066</v>
      </c>
      <c r="B54" s="388" t="s">
        <v>1067</v>
      </c>
      <c r="C54" s="388" t="s">
        <v>1068</v>
      </c>
      <c r="D54" s="432">
        <v>498</v>
      </c>
      <c r="E54" s="432">
        <v>0</v>
      </c>
      <c r="F54" s="432">
        <v>180</v>
      </c>
      <c r="G54" s="432">
        <f t="shared" si="0"/>
        <v>318</v>
      </c>
    </row>
    <row r="55" spans="1:7" ht="12.75" outlineLevel="1">
      <c r="A55" s="493" t="s">
        <v>1069</v>
      </c>
      <c r="B55" s="388" t="s">
        <v>1070</v>
      </c>
      <c r="C55" s="388" t="s">
        <v>1071</v>
      </c>
      <c r="D55" s="432">
        <v>2054.69</v>
      </c>
      <c r="E55" s="432">
        <v>3858.32</v>
      </c>
      <c r="F55" s="432">
        <v>2436.57</v>
      </c>
      <c r="G55" s="432">
        <f t="shared" si="0"/>
        <v>3476.44</v>
      </c>
    </row>
    <row r="56" spans="1:7" ht="12.75" outlineLevel="1">
      <c r="A56" s="493" t="s">
        <v>1072</v>
      </c>
      <c r="B56" s="388" t="s">
        <v>1073</v>
      </c>
      <c r="C56" s="388" t="s">
        <v>1074</v>
      </c>
      <c r="D56" s="432">
        <v>63486.07</v>
      </c>
      <c r="E56" s="432">
        <v>-61615.53</v>
      </c>
      <c r="F56" s="432">
        <v>0</v>
      </c>
      <c r="G56" s="432">
        <f t="shared" si="0"/>
        <v>1870.5400000000009</v>
      </c>
    </row>
    <row r="57" spans="1:7" ht="12.75" outlineLevel="1">
      <c r="A57" s="493" t="s">
        <v>1075</v>
      </c>
      <c r="B57" s="388" t="s">
        <v>1076</v>
      </c>
      <c r="C57" s="388" t="s">
        <v>1077</v>
      </c>
      <c r="D57" s="432">
        <v>15550.64</v>
      </c>
      <c r="E57" s="432">
        <v>-9092.81</v>
      </c>
      <c r="F57" s="432">
        <v>0</v>
      </c>
      <c r="G57" s="432">
        <f t="shared" si="0"/>
        <v>6457.83</v>
      </c>
    </row>
    <row r="58" spans="1:7" ht="12.75">
      <c r="A58" s="493" t="s">
        <v>1078</v>
      </c>
      <c r="B58" s="305" t="s">
        <v>1079</v>
      </c>
      <c r="C58" s="305"/>
      <c r="D58" s="319">
        <v>808555.58</v>
      </c>
      <c r="E58" s="319">
        <v>13983663.16</v>
      </c>
      <c r="F58" s="319">
        <v>14331741.400000002</v>
      </c>
      <c r="G58" s="319">
        <f>(D58+E58-F58)</f>
        <v>460477.339999998</v>
      </c>
    </row>
  </sheetData>
  <printOptions horizontalCentered="1"/>
  <pageMargins left="0.5" right="0.5" top="0.75" bottom="0.5" header="0.5" footer="0.5"/>
  <pageSetup horizontalDpi="600" verticalDpi="600" orientation="landscape" scale="75" r:id="rId1"/>
  <rowBreaks count="1" manualBreakCount="1">
    <brk id="54" max="255" man="1"/>
  </rowBreaks>
</worksheet>
</file>

<file path=xl/worksheets/sheet2.xml><?xml version="1.0" encoding="utf-8"?>
<worksheet xmlns="http://schemas.openxmlformats.org/spreadsheetml/2006/main" xmlns:r="http://schemas.openxmlformats.org/officeDocument/2006/relationships">
  <dimension ref="A1:E420"/>
  <sheetViews>
    <sheetView workbookViewId="0" topLeftCell="A1">
      <selection activeCell="B90" sqref="B90"/>
    </sheetView>
  </sheetViews>
  <sheetFormatPr defaultColWidth="9.140625" defaultRowHeight="12.75"/>
  <cols>
    <col min="1" max="1" width="2.7109375" style="1" customWidth="1"/>
    <col min="2" max="2" width="70.8515625" style="1" customWidth="1"/>
    <col min="3" max="3" width="14.7109375" style="1" customWidth="1"/>
    <col min="4" max="4" width="3.7109375" style="1" hidden="1" customWidth="1"/>
    <col min="5" max="5" width="14.7109375" style="54" customWidth="1"/>
    <col min="6" max="16384" width="8.00390625" style="54" customWidth="1"/>
  </cols>
  <sheetData>
    <row r="1" spans="1:5" s="51" customFormat="1" ht="15.75">
      <c r="A1" s="47" t="s">
        <v>2311</v>
      </c>
      <c r="B1" s="6"/>
      <c r="C1" s="48"/>
      <c r="D1" s="49"/>
      <c r="E1" s="50"/>
    </row>
    <row r="2" spans="1:5" ht="15.75">
      <c r="A2" s="52" t="s">
        <v>2361</v>
      </c>
      <c r="B2" s="12"/>
      <c r="C2" s="49"/>
      <c r="D2" s="49"/>
      <c r="E2" s="53"/>
    </row>
    <row r="3" spans="1:5" s="51" customFormat="1" ht="15.75">
      <c r="A3" s="52" t="s">
        <v>2362</v>
      </c>
      <c r="B3" s="12"/>
      <c r="C3" s="49"/>
      <c r="D3" s="49"/>
      <c r="E3" s="55"/>
    </row>
    <row r="4" spans="1:5" ht="12.75" customHeight="1">
      <c r="A4" s="17" t="s">
        <v>2314</v>
      </c>
      <c r="B4" s="18"/>
      <c r="C4" s="56"/>
      <c r="D4" s="49"/>
      <c r="E4" s="57"/>
    </row>
    <row r="5" spans="1:5" ht="12.75" customHeight="1">
      <c r="A5" s="58"/>
      <c r="B5" s="59"/>
      <c r="C5" s="60">
        <v>2003</v>
      </c>
      <c r="D5" s="61"/>
      <c r="E5" s="60">
        <v>2002</v>
      </c>
    </row>
    <row r="6" spans="1:5" ht="12.75" customHeight="1">
      <c r="A6" s="62" t="s">
        <v>2363</v>
      </c>
      <c r="B6" s="63"/>
      <c r="C6" s="64"/>
      <c r="D6" s="65"/>
      <c r="E6" s="66"/>
    </row>
    <row r="7" spans="1:5" s="68" customFormat="1" ht="12.75" customHeight="1">
      <c r="A7" s="30"/>
      <c r="B7" s="31" t="s">
        <v>2364</v>
      </c>
      <c r="C7" s="34">
        <v>41738</v>
      </c>
      <c r="D7" s="67"/>
      <c r="E7" s="34">
        <v>35256</v>
      </c>
    </row>
    <row r="8" spans="1:5" s="68" customFormat="1" ht="12.75" customHeight="1">
      <c r="A8" s="30"/>
      <c r="B8" s="31" t="s">
        <v>2365</v>
      </c>
      <c r="C8" s="36">
        <v>16026</v>
      </c>
      <c r="D8" s="42"/>
      <c r="E8" s="36">
        <v>14143</v>
      </c>
    </row>
    <row r="9" spans="1:5" s="70" customFormat="1" ht="12.75" customHeight="1">
      <c r="A9" s="23"/>
      <c r="B9" s="24" t="s">
        <v>2366</v>
      </c>
      <c r="C9" s="39">
        <f>C7-C8</f>
        <v>25712</v>
      </c>
      <c r="D9" s="69"/>
      <c r="E9" s="39">
        <f>E7-E8</f>
        <v>21113</v>
      </c>
    </row>
    <row r="10" spans="1:5" s="71" customFormat="1" ht="12.75" customHeight="1">
      <c r="A10" s="30"/>
      <c r="B10" s="31" t="s">
        <v>2367</v>
      </c>
      <c r="C10" s="36">
        <v>21074</v>
      </c>
      <c r="D10" s="42"/>
      <c r="E10" s="36">
        <v>11750</v>
      </c>
    </row>
    <row r="11" spans="1:5" s="71" customFormat="1" ht="12.75" customHeight="1">
      <c r="A11" s="30"/>
      <c r="B11" s="31" t="s">
        <v>2368</v>
      </c>
      <c r="C11" s="36">
        <v>1328</v>
      </c>
      <c r="D11" s="42"/>
      <c r="E11" s="36">
        <v>921</v>
      </c>
    </row>
    <row r="12" spans="1:5" s="71" customFormat="1" ht="12.75" customHeight="1">
      <c r="A12" s="30"/>
      <c r="B12" s="31" t="s">
        <v>2369</v>
      </c>
      <c r="C12" s="36">
        <v>10437</v>
      </c>
      <c r="D12" s="42"/>
      <c r="E12" s="36">
        <v>7087</v>
      </c>
    </row>
    <row r="13" spans="1:5" s="71" customFormat="1" ht="12.75" customHeight="1">
      <c r="A13" s="30"/>
      <c r="B13" s="31" t="s">
        <v>2370</v>
      </c>
      <c r="C13" s="36">
        <v>361</v>
      </c>
      <c r="D13" s="42"/>
      <c r="E13" s="36">
        <v>327</v>
      </c>
    </row>
    <row r="14" spans="1:5" s="71" customFormat="1" ht="12.75" customHeight="1">
      <c r="A14" s="30"/>
      <c r="B14" s="31" t="s">
        <v>2371</v>
      </c>
      <c r="C14" s="36"/>
      <c r="D14" s="42"/>
      <c r="E14" s="36"/>
    </row>
    <row r="15" spans="1:5" s="71" customFormat="1" ht="12.75" customHeight="1">
      <c r="A15" s="30"/>
      <c r="B15" s="31" t="s">
        <v>2372</v>
      </c>
      <c r="C15" s="36">
        <v>6357</v>
      </c>
      <c r="D15" s="42"/>
      <c r="E15" s="36">
        <v>5860</v>
      </c>
    </row>
    <row r="16" spans="1:5" s="71" customFormat="1" ht="12.75" customHeight="1">
      <c r="A16" s="30"/>
      <c r="B16" s="31" t="s">
        <v>2373</v>
      </c>
      <c r="C16" s="36">
        <v>0</v>
      </c>
      <c r="D16" s="42"/>
      <c r="E16" s="36">
        <v>0</v>
      </c>
    </row>
    <row r="17" spans="1:5" s="71" customFormat="1" ht="12.75" customHeight="1">
      <c r="A17" s="30"/>
      <c r="B17" s="31" t="s">
        <v>2374</v>
      </c>
      <c r="C17" s="36">
        <v>830</v>
      </c>
      <c r="D17" s="42"/>
      <c r="E17" s="36">
        <v>728</v>
      </c>
    </row>
    <row r="18" spans="1:5" s="71" customFormat="1" ht="12.75" customHeight="1">
      <c r="A18" s="30"/>
      <c r="B18" s="31" t="s">
        <v>2375</v>
      </c>
      <c r="C18" s="36">
        <v>44</v>
      </c>
      <c r="D18" s="42"/>
      <c r="E18" s="36">
        <v>116</v>
      </c>
    </row>
    <row r="19" spans="1:5" s="71" customFormat="1" ht="12.75" customHeight="1">
      <c r="A19" s="30"/>
      <c r="B19" s="31" t="s">
        <v>2376</v>
      </c>
      <c r="C19" s="36">
        <v>1403</v>
      </c>
      <c r="D19" s="42"/>
      <c r="E19" s="36">
        <v>1226</v>
      </c>
    </row>
    <row r="20" spans="1:5" s="71" customFormat="1" ht="12.75" customHeight="1">
      <c r="A20" s="23"/>
      <c r="B20" s="63" t="s">
        <v>2377</v>
      </c>
      <c r="C20" s="39">
        <f>SUM(C9:C19)</f>
        <v>67546</v>
      </c>
      <c r="D20" s="69"/>
      <c r="E20" s="39">
        <f>SUM(E9:E19)</f>
        <v>49128</v>
      </c>
    </row>
    <row r="21" spans="1:5" ht="9.75" customHeight="1">
      <c r="A21" s="62"/>
      <c r="B21" s="63"/>
      <c r="C21" s="36"/>
      <c r="D21" s="42"/>
      <c r="E21" s="36"/>
    </row>
    <row r="22" spans="1:5" s="71" customFormat="1" ht="12.75" customHeight="1">
      <c r="A22" s="23" t="s">
        <v>2378</v>
      </c>
      <c r="B22" s="24"/>
      <c r="C22" s="36"/>
      <c r="D22" s="42"/>
      <c r="E22" s="36"/>
    </row>
    <row r="23" spans="1:5" s="71" customFormat="1" ht="12.75" customHeight="1">
      <c r="A23" s="30"/>
      <c r="B23" s="31" t="s">
        <v>2379</v>
      </c>
      <c r="C23" s="36">
        <v>66445</v>
      </c>
      <c r="D23" s="42"/>
      <c r="E23" s="36">
        <v>63790</v>
      </c>
    </row>
    <row r="24" spans="1:5" s="71" customFormat="1" ht="12.75" customHeight="1">
      <c r="A24" s="30"/>
      <c r="B24" s="31" t="s">
        <v>2380</v>
      </c>
      <c r="C24" s="36">
        <v>10903</v>
      </c>
      <c r="D24" s="42"/>
      <c r="E24" s="36">
        <v>11552</v>
      </c>
    </row>
    <row r="25" spans="1:5" s="71" customFormat="1" ht="12.75" customHeight="1">
      <c r="A25" s="30"/>
      <c r="B25" s="31" t="s">
        <v>2381</v>
      </c>
      <c r="C25" s="36">
        <v>24735</v>
      </c>
      <c r="D25" s="42"/>
      <c r="E25" s="36">
        <v>25058</v>
      </c>
    </row>
    <row r="26" spans="1:5" s="71" customFormat="1" ht="12.75" customHeight="1">
      <c r="A26" s="30"/>
      <c r="B26" s="31" t="s">
        <v>2382</v>
      </c>
      <c r="C26" s="36">
        <v>3193</v>
      </c>
      <c r="D26" s="42"/>
      <c r="E26" s="36">
        <v>3192</v>
      </c>
    </row>
    <row r="27" spans="1:5" s="71" customFormat="1" ht="12.75" customHeight="1">
      <c r="A27" s="30"/>
      <c r="B27" s="31" t="s">
        <v>2383</v>
      </c>
      <c r="C27" s="36">
        <v>5216</v>
      </c>
      <c r="D27" s="42"/>
      <c r="E27" s="36">
        <v>5052</v>
      </c>
    </row>
    <row r="28" spans="1:5" s="71" customFormat="1" ht="12.75" customHeight="1">
      <c r="A28" s="23"/>
      <c r="B28" s="63" t="s">
        <v>2384</v>
      </c>
      <c r="C28" s="39">
        <f>SUM(C23:C27)</f>
        <v>110492</v>
      </c>
      <c r="D28" s="69"/>
      <c r="E28" s="39">
        <f>SUM(E23:E27)</f>
        <v>108644</v>
      </c>
    </row>
    <row r="29" spans="1:5" ht="9.75" customHeight="1">
      <c r="A29" s="62"/>
      <c r="B29" s="63"/>
      <c r="C29" s="36"/>
      <c r="D29" s="42"/>
      <c r="E29" s="36"/>
    </row>
    <row r="30" spans="1:5" s="71" customFormat="1" ht="12.75" customHeight="1">
      <c r="A30" s="23" t="s">
        <v>2385</v>
      </c>
      <c r="B30" s="24"/>
      <c r="C30" s="36"/>
      <c r="D30" s="42"/>
      <c r="E30" s="36"/>
    </row>
    <row r="31" spans="1:5" s="71" customFormat="1" ht="12.75" customHeight="1">
      <c r="A31" s="23" t="s">
        <v>2386</v>
      </c>
      <c r="B31" s="72"/>
      <c r="C31" s="39">
        <f>C20-C28</f>
        <v>-42946</v>
      </c>
      <c r="D31" s="69"/>
      <c r="E31" s="39">
        <f>E20-E28</f>
        <v>-59516</v>
      </c>
    </row>
    <row r="32" spans="1:5" ht="9.75" customHeight="1">
      <c r="A32" s="62"/>
      <c r="B32" s="63"/>
      <c r="C32" s="36"/>
      <c r="D32" s="42"/>
      <c r="E32" s="36"/>
    </row>
    <row r="33" spans="1:5" s="71" customFormat="1" ht="12.75" customHeight="1">
      <c r="A33" s="30"/>
      <c r="B33" s="31" t="s">
        <v>2387</v>
      </c>
      <c r="C33" s="36">
        <v>45903</v>
      </c>
      <c r="D33" s="42"/>
      <c r="E33" s="36">
        <v>44658</v>
      </c>
    </row>
    <row r="34" spans="1:5" ht="9.75" customHeight="1">
      <c r="A34" s="62"/>
      <c r="B34" s="63"/>
      <c r="C34" s="36"/>
      <c r="D34" s="42"/>
      <c r="E34" s="36"/>
    </row>
    <row r="35" spans="1:5" s="71" customFormat="1" ht="12.75" customHeight="1">
      <c r="A35" s="23" t="s">
        <v>2388</v>
      </c>
      <c r="B35" s="24"/>
      <c r="C35" s="36"/>
      <c r="D35" s="42"/>
      <c r="E35" s="36"/>
    </row>
    <row r="36" spans="1:5" s="71" customFormat="1" ht="12.75" customHeight="1">
      <c r="A36" s="23" t="s">
        <v>2386</v>
      </c>
      <c r="B36" s="72"/>
      <c r="C36" s="39">
        <f>C31+C33</f>
        <v>2957</v>
      </c>
      <c r="D36" s="69"/>
      <c r="E36" s="39">
        <f>E31+E33</f>
        <v>-14858</v>
      </c>
    </row>
    <row r="37" spans="1:5" ht="9.75" customHeight="1">
      <c r="A37" s="62"/>
      <c r="B37" s="63"/>
      <c r="C37" s="36"/>
      <c r="D37" s="42"/>
      <c r="E37" s="36"/>
    </row>
    <row r="38" spans="1:5" s="71" customFormat="1" ht="12.75" customHeight="1">
      <c r="A38" s="23" t="s">
        <v>2389</v>
      </c>
      <c r="B38" s="24"/>
      <c r="C38" s="36"/>
      <c r="D38" s="42"/>
      <c r="E38" s="36"/>
    </row>
    <row r="39" spans="1:5" s="71" customFormat="1" ht="12.75" customHeight="1">
      <c r="A39" s="30"/>
      <c r="B39" s="31" t="s">
        <v>2390</v>
      </c>
      <c r="C39" s="36">
        <v>45</v>
      </c>
      <c r="D39" s="42"/>
      <c r="E39" s="36">
        <v>45</v>
      </c>
    </row>
    <row r="40" spans="1:5" s="71" customFormat="1" ht="12.75" customHeight="1">
      <c r="A40" s="30"/>
      <c r="B40" s="31" t="s">
        <v>2391</v>
      </c>
      <c r="C40" s="36">
        <v>4090</v>
      </c>
      <c r="D40" s="42"/>
      <c r="E40" s="36">
        <v>-1950</v>
      </c>
    </row>
    <row r="41" spans="1:5" s="71" customFormat="1" ht="12.75" customHeight="1">
      <c r="A41" s="30"/>
      <c r="B41" s="31" t="s">
        <v>2392</v>
      </c>
      <c r="C41" s="36">
        <v>2273</v>
      </c>
      <c r="D41" s="42"/>
      <c r="E41" s="36">
        <v>5003</v>
      </c>
    </row>
    <row r="42" spans="1:5" s="71" customFormat="1" ht="12.75" customHeight="1">
      <c r="A42" s="30"/>
      <c r="B42" s="31" t="s">
        <v>2393</v>
      </c>
      <c r="C42" s="36">
        <v>-431</v>
      </c>
      <c r="D42" s="42"/>
      <c r="E42" s="36">
        <v>188</v>
      </c>
    </row>
    <row r="43" spans="1:5" s="71" customFormat="1" ht="12.75" customHeight="1">
      <c r="A43" s="30"/>
      <c r="B43" s="31" t="s">
        <v>2394</v>
      </c>
      <c r="C43" s="36">
        <v>-112</v>
      </c>
      <c r="D43" s="42"/>
      <c r="E43" s="36">
        <v>-121</v>
      </c>
    </row>
    <row r="44" spans="1:5" ht="9.75" customHeight="1">
      <c r="A44" s="62"/>
      <c r="B44" s="63"/>
      <c r="C44" s="36"/>
      <c r="D44" s="42"/>
      <c r="E44" s="36"/>
    </row>
    <row r="45" spans="1:5" s="70" customFormat="1" ht="12.75" customHeight="1">
      <c r="A45" s="23"/>
      <c r="B45" s="24" t="s">
        <v>2395</v>
      </c>
      <c r="C45" s="39"/>
      <c r="D45" s="69"/>
      <c r="E45" s="39"/>
    </row>
    <row r="46" spans="1:5" s="70" customFormat="1" ht="12.75" customHeight="1">
      <c r="A46" s="23"/>
      <c r="B46" s="24" t="s">
        <v>2396</v>
      </c>
      <c r="C46" s="39">
        <f>SUM(C39:C43)</f>
        <v>5865</v>
      </c>
      <c r="D46" s="69"/>
      <c r="E46" s="39">
        <f>SUM(E39:E43)</f>
        <v>3165</v>
      </c>
    </row>
    <row r="47" spans="1:5" ht="9.75" customHeight="1">
      <c r="A47" s="62"/>
      <c r="B47" s="63"/>
      <c r="C47" s="36"/>
      <c r="D47" s="42"/>
      <c r="E47" s="36"/>
    </row>
    <row r="48" spans="1:5" s="71" customFormat="1" ht="12.75" customHeight="1">
      <c r="A48" s="30"/>
      <c r="B48" s="31" t="s">
        <v>2397</v>
      </c>
      <c r="C48" s="36">
        <v>550</v>
      </c>
      <c r="D48" s="42"/>
      <c r="E48" s="36">
        <v>4769</v>
      </c>
    </row>
    <row r="49" spans="1:5" s="68" customFormat="1" ht="12.75" customHeight="1">
      <c r="A49" s="30"/>
      <c r="B49" s="31" t="s">
        <v>2398</v>
      </c>
      <c r="C49" s="36">
        <v>386</v>
      </c>
      <c r="D49" s="42"/>
      <c r="E49" s="36">
        <v>2949</v>
      </c>
    </row>
    <row r="50" spans="1:5" s="68" customFormat="1" ht="12.75" customHeight="1">
      <c r="A50" s="30"/>
      <c r="B50" s="31" t="s">
        <v>2399</v>
      </c>
      <c r="C50" s="36">
        <v>3130</v>
      </c>
      <c r="D50" s="42"/>
      <c r="E50" s="36">
        <v>1598</v>
      </c>
    </row>
    <row r="51" spans="1:5" s="68" customFormat="1" ht="12.75" customHeight="1">
      <c r="A51" s="30"/>
      <c r="B51" s="31" t="s">
        <v>2400</v>
      </c>
      <c r="C51" s="36">
        <v>-2</v>
      </c>
      <c r="D51" s="42"/>
      <c r="E51" s="36">
        <v>0</v>
      </c>
    </row>
    <row r="52" spans="1:5" s="68" customFormat="1" ht="12.75" customHeight="1">
      <c r="A52" s="30"/>
      <c r="B52" s="31" t="s">
        <v>2401</v>
      </c>
      <c r="C52" s="36">
        <v>-504</v>
      </c>
      <c r="D52" s="42"/>
      <c r="E52" s="36">
        <v>-861</v>
      </c>
    </row>
    <row r="53" spans="1:5" ht="9.75" customHeight="1">
      <c r="A53" s="62"/>
      <c r="B53" s="63"/>
      <c r="C53" s="36"/>
      <c r="D53" s="42"/>
      <c r="E53" s="36"/>
    </row>
    <row r="54" spans="1:5" s="68" customFormat="1" ht="12.75" customHeight="1">
      <c r="A54" s="23"/>
      <c r="B54" s="63" t="s">
        <v>2402</v>
      </c>
      <c r="C54" s="39">
        <f>SUM(C46:C52)</f>
        <v>9425</v>
      </c>
      <c r="D54" s="69"/>
      <c r="E54" s="39">
        <f>SUM(E46:E52)</f>
        <v>11620</v>
      </c>
    </row>
    <row r="55" spans="1:5" ht="9.75" customHeight="1">
      <c r="A55" s="62"/>
      <c r="B55" s="63"/>
      <c r="C55" s="36"/>
      <c r="D55" s="42"/>
      <c r="E55" s="36"/>
    </row>
    <row r="56" spans="1:5" s="68" customFormat="1" ht="12.75" customHeight="1">
      <c r="A56" s="23"/>
      <c r="B56" s="24" t="s">
        <v>2403</v>
      </c>
      <c r="C56" s="39">
        <f>C36+C54</f>
        <v>12382</v>
      </c>
      <c r="D56" s="69"/>
      <c r="E56" s="39">
        <f>E36+E54</f>
        <v>-3238</v>
      </c>
    </row>
    <row r="57" spans="1:5" ht="9.75" customHeight="1">
      <c r="A57" s="62"/>
      <c r="B57" s="63"/>
      <c r="C57" s="36"/>
      <c r="D57" s="42"/>
      <c r="E57" s="36"/>
    </row>
    <row r="58" spans="1:5" s="73" customFormat="1" ht="12.75" customHeight="1">
      <c r="A58" s="27" t="s">
        <v>2404</v>
      </c>
      <c r="C58" s="39">
        <v>217901</v>
      </c>
      <c r="D58" s="69"/>
      <c r="E58" s="39">
        <v>308523</v>
      </c>
    </row>
    <row r="59" spans="1:5" ht="9.75" customHeight="1">
      <c r="A59" s="62"/>
      <c r="B59" s="63"/>
      <c r="C59" s="36"/>
      <c r="D59" s="42"/>
      <c r="E59" s="36"/>
    </row>
    <row r="60" spans="1:5" s="68" customFormat="1" ht="12.75" customHeight="1">
      <c r="A60" s="30"/>
      <c r="B60" s="31" t="s">
        <v>2405</v>
      </c>
      <c r="C60" s="36">
        <v>0</v>
      </c>
      <c r="D60" s="42"/>
      <c r="E60" s="36">
        <v>78257</v>
      </c>
    </row>
    <row r="61" spans="1:5" s="71" customFormat="1" ht="12.75" customHeight="1">
      <c r="A61" s="30"/>
      <c r="B61" s="31" t="s">
        <v>2406</v>
      </c>
      <c r="C61" s="36">
        <v>0</v>
      </c>
      <c r="D61" s="42"/>
      <c r="E61" s="36">
        <v>9127</v>
      </c>
    </row>
    <row r="62" spans="1:5" ht="9.75" customHeight="1">
      <c r="A62" s="62"/>
      <c r="B62" s="63"/>
      <c r="C62" s="36"/>
      <c r="D62" s="42"/>
      <c r="E62" s="36"/>
    </row>
    <row r="63" spans="1:5" s="73" customFormat="1" ht="12.75" customHeight="1">
      <c r="A63" s="27" t="s">
        <v>2407</v>
      </c>
      <c r="C63" s="39">
        <f>C58-C60-C61</f>
        <v>217901</v>
      </c>
      <c r="D63" s="69"/>
      <c r="E63" s="39">
        <f>E58-E60-E61</f>
        <v>221139</v>
      </c>
    </row>
    <row r="64" spans="1:5" ht="9.75" customHeight="1">
      <c r="A64" s="62"/>
      <c r="B64" s="63"/>
      <c r="C64" s="32"/>
      <c r="E64" s="32"/>
    </row>
    <row r="65" spans="1:5" s="73" customFormat="1" ht="12.75" customHeight="1">
      <c r="A65" s="23" t="s">
        <v>2408</v>
      </c>
      <c r="B65" s="74"/>
      <c r="C65" s="41">
        <f>C63+C56</f>
        <v>230283</v>
      </c>
      <c r="D65" s="75"/>
      <c r="E65" s="41">
        <f>E63+E56</f>
        <v>217901</v>
      </c>
    </row>
    <row r="66" spans="1:5" s="68" customFormat="1" ht="12.75">
      <c r="A66" s="1"/>
      <c r="B66" s="1"/>
      <c r="C66" s="1"/>
      <c r="D66" s="1"/>
      <c r="E66" s="76"/>
    </row>
    <row r="67" spans="1:4" s="45" customFormat="1" ht="12.75">
      <c r="A67" s="1"/>
      <c r="D67" s="4"/>
    </row>
    <row r="68" spans="1:4" s="68" customFormat="1" ht="12.75">
      <c r="A68" s="1"/>
      <c r="B68" s="1"/>
      <c r="C68" s="1"/>
      <c r="D68" s="1"/>
    </row>
    <row r="69" spans="1:4" s="68" customFormat="1" ht="12.75">
      <c r="A69" s="1"/>
      <c r="B69" s="1"/>
      <c r="C69" s="1"/>
      <c r="D69" s="1"/>
    </row>
    <row r="70" spans="1:4" s="68" customFormat="1" ht="12.75">
      <c r="A70" s="1"/>
      <c r="B70" s="1"/>
      <c r="C70" s="1"/>
      <c r="D70" s="1"/>
    </row>
    <row r="71" spans="1:4" s="68" customFormat="1" ht="12.75">
      <c r="A71" s="1"/>
      <c r="B71" s="1"/>
      <c r="C71" s="1"/>
      <c r="D71" s="1"/>
    </row>
    <row r="72" spans="1:4" s="68" customFormat="1" ht="12.75">
      <c r="A72" s="1"/>
      <c r="B72" s="1"/>
      <c r="C72" s="1"/>
      <c r="D72" s="1"/>
    </row>
    <row r="73" spans="1:4" s="68" customFormat="1" ht="12.75">
      <c r="A73" s="1"/>
      <c r="B73" s="1"/>
      <c r="C73" s="1"/>
      <c r="D73" s="1"/>
    </row>
    <row r="74" spans="1:4" s="68" customFormat="1" ht="12.75">
      <c r="A74" s="1"/>
      <c r="B74" s="1"/>
      <c r="C74" s="1"/>
      <c r="D74" s="1"/>
    </row>
    <row r="75" spans="1:4" s="68" customFormat="1" ht="12.75">
      <c r="A75" s="1"/>
      <c r="B75" s="1"/>
      <c r="C75" s="1"/>
      <c r="D75" s="1"/>
    </row>
    <row r="76" spans="1:4" s="68" customFormat="1" ht="12.75">
      <c r="A76" s="1"/>
      <c r="B76" s="1"/>
      <c r="C76" s="1"/>
      <c r="D76" s="1"/>
    </row>
    <row r="77" spans="1:4" s="68" customFormat="1" ht="12.75">
      <c r="A77" s="1"/>
      <c r="B77" s="1"/>
      <c r="C77" s="1"/>
      <c r="D77" s="1"/>
    </row>
    <row r="78" spans="1:4" s="68" customFormat="1" ht="12.75">
      <c r="A78" s="1"/>
      <c r="B78" s="1"/>
      <c r="C78" s="1"/>
      <c r="D78" s="1"/>
    </row>
    <row r="79" spans="1:4" s="68" customFormat="1" ht="12.75">
      <c r="A79" s="1"/>
      <c r="B79" s="1"/>
      <c r="C79" s="1"/>
      <c r="D79" s="1"/>
    </row>
    <row r="80" spans="1:4" s="68" customFormat="1" ht="12.75">
      <c r="A80" s="1"/>
      <c r="B80" s="1"/>
      <c r="C80" s="1"/>
      <c r="D80" s="1"/>
    </row>
    <row r="81" spans="1:4" s="68" customFormat="1" ht="12.75">
      <c r="A81" s="1"/>
      <c r="B81" s="1"/>
      <c r="C81" s="1"/>
      <c r="D81" s="1"/>
    </row>
    <row r="82" spans="1:4" s="68" customFormat="1" ht="12.75">
      <c r="A82" s="1"/>
      <c r="B82" s="1"/>
      <c r="C82" s="1"/>
      <c r="D82" s="1"/>
    </row>
    <row r="83" spans="1:4" s="68" customFormat="1" ht="12.75">
      <c r="A83" s="1"/>
      <c r="B83" s="1"/>
      <c r="C83" s="1"/>
      <c r="D83" s="1"/>
    </row>
    <row r="84" spans="1:4" s="68" customFormat="1" ht="12.75">
      <c r="A84" s="1"/>
      <c r="B84" s="1"/>
      <c r="C84" s="1"/>
      <c r="D84" s="1"/>
    </row>
    <row r="85" spans="1:4" s="68" customFormat="1" ht="12.75">
      <c r="A85" s="1"/>
      <c r="B85" s="1"/>
      <c r="C85" s="1"/>
      <c r="D85" s="1"/>
    </row>
    <row r="86" spans="1:4" s="68" customFormat="1" ht="12.75">
      <c r="A86" s="1"/>
      <c r="B86" s="1"/>
      <c r="C86" s="1"/>
      <c r="D86" s="1"/>
    </row>
    <row r="87" spans="1:4" s="68" customFormat="1" ht="12.75">
      <c r="A87" s="1"/>
      <c r="B87" s="1"/>
      <c r="C87" s="1"/>
      <c r="D87" s="1"/>
    </row>
    <row r="88" spans="1:4" s="68" customFormat="1" ht="12.75">
      <c r="A88" s="1"/>
      <c r="B88" s="1"/>
      <c r="C88" s="1"/>
      <c r="D88" s="1"/>
    </row>
    <row r="89" spans="1:4" s="68" customFormat="1" ht="12.75">
      <c r="A89" s="1"/>
      <c r="B89" s="1"/>
      <c r="C89" s="1"/>
      <c r="D89" s="1"/>
    </row>
    <row r="90" spans="1:4" s="68" customFormat="1" ht="12.75">
      <c r="A90" s="1"/>
      <c r="B90" s="1"/>
      <c r="C90" s="1"/>
      <c r="D90" s="1"/>
    </row>
    <row r="91" spans="1:4" s="68" customFormat="1" ht="12.75">
      <c r="A91" s="1"/>
      <c r="B91" s="1"/>
      <c r="C91" s="1"/>
      <c r="D91" s="1"/>
    </row>
    <row r="92" spans="1:4" s="68" customFormat="1" ht="12.75">
      <c r="A92" s="1"/>
      <c r="B92" s="1"/>
      <c r="C92" s="1"/>
      <c r="D92" s="1"/>
    </row>
    <row r="93" spans="1:4" s="68" customFormat="1" ht="12.75">
      <c r="A93" s="1"/>
      <c r="B93" s="1"/>
      <c r="C93" s="1"/>
      <c r="D93" s="1"/>
    </row>
    <row r="94" spans="1:4" s="68" customFormat="1" ht="12.75">
      <c r="A94" s="1"/>
      <c r="B94" s="1"/>
      <c r="C94" s="1"/>
      <c r="D94" s="1"/>
    </row>
    <row r="95" spans="1:4" s="68" customFormat="1" ht="12.75">
      <c r="A95" s="1"/>
      <c r="B95" s="1"/>
      <c r="C95" s="1"/>
      <c r="D95" s="1"/>
    </row>
    <row r="96" spans="1:4" s="68" customFormat="1" ht="12.75">
      <c r="A96" s="1"/>
      <c r="B96" s="1"/>
      <c r="C96" s="1"/>
      <c r="D96" s="1"/>
    </row>
    <row r="97" spans="1:4" s="68" customFormat="1" ht="12.75">
      <c r="A97" s="1"/>
      <c r="B97" s="1"/>
      <c r="C97" s="1"/>
      <c r="D97" s="1"/>
    </row>
    <row r="98" spans="1:4" s="68" customFormat="1" ht="12.75">
      <c r="A98" s="1"/>
      <c r="B98" s="1"/>
      <c r="C98" s="1"/>
      <c r="D98" s="1"/>
    </row>
    <row r="99" spans="1:4" s="68" customFormat="1" ht="12.75">
      <c r="A99" s="1"/>
      <c r="B99" s="1"/>
      <c r="C99" s="1"/>
      <c r="D99" s="1"/>
    </row>
    <row r="100" spans="1:4" s="68" customFormat="1" ht="12.75">
      <c r="A100" s="1"/>
      <c r="B100" s="1"/>
      <c r="C100" s="1"/>
      <c r="D100" s="1"/>
    </row>
    <row r="101" spans="1:4" s="68" customFormat="1" ht="12.75">
      <c r="A101" s="1"/>
      <c r="B101" s="1"/>
      <c r="C101" s="1"/>
      <c r="D101" s="1"/>
    </row>
    <row r="102" spans="1:4" s="68" customFormat="1" ht="12.75">
      <c r="A102" s="1"/>
      <c r="B102" s="1"/>
      <c r="C102" s="1"/>
      <c r="D102" s="1"/>
    </row>
    <row r="103" spans="1:4" s="68" customFormat="1" ht="12.75">
      <c r="A103" s="1"/>
      <c r="B103" s="1"/>
      <c r="C103" s="1"/>
      <c r="D103" s="1"/>
    </row>
    <row r="104" spans="1:4" s="68" customFormat="1" ht="12.75">
      <c r="A104" s="1"/>
      <c r="B104" s="1"/>
      <c r="C104" s="1"/>
      <c r="D104" s="1"/>
    </row>
    <row r="105" spans="1:4" s="68" customFormat="1" ht="12.75">
      <c r="A105" s="1"/>
      <c r="B105" s="1"/>
      <c r="C105" s="1"/>
      <c r="D105" s="1"/>
    </row>
    <row r="106" spans="1:4" s="68" customFormat="1" ht="12.75">
      <c r="A106" s="1"/>
      <c r="B106" s="1"/>
      <c r="C106" s="1"/>
      <c r="D106" s="1"/>
    </row>
    <row r="107" spans="1:4" s="68" customFormat="1" ht="12.75">
      <c r="A107" s="1"/>
      <c r="B107" s="1"/>
      <c r="C107" s="1"/>
      <c r="D107" s="1"/>
    </row>
    <row r="108" spans="1:4" s="68" customFormat="1" ht="12.75">
      <c r="A108" s="1"/>
      <c r="B108" s="1"/>
      <c r="C108" s="1"/>
      <c r="D108" s="1"/>
    </row>
    <row r="109" spans="1:4" s="68" customFormat="1" ht="12.75">
      <c r="A109" s="1"/>
      <c r="B109" s="1"/>
      <c r="C109" s="1"/>
      <c r="D109" s="1"/>
    </row>
    <row r="110" spans="1:4" s="68" customFormat="1" ht="12.75">
      <c r="A110" s="1"/>
      <c r="B110" s="1"/>
      <c r="C110" s="1"/>
      <c r="D110" s="1"/>
    </row>
    <row r="111" spans="1:4" s="68" customFormat="1" ht="12.75">
      <c r="A111" s="1"/>
      <c r="B111" s="1"/>
      <c r="C111" s="1"/>
      <c r="D111" s="1"/>
    </row>
    <row r="112" spans="1:4" s="68" customFormat="1" ht="12.75">
      <c r="A112" s="1"/>
      <c r="B112" s="1"/>
      <c r="C112" s="1"/>
      <c r="D112" s="1"/>
    </row>
    <row r="113" spans="1:4" s="68" customFormat="1" ht="12.75">
      <c r="A113" s="1"/>
      <c r="B113" s="1"/>
      <c r="C113" s="1"/>
      <c r="D113" s="1"/>
    </row>
    <row r="114" spans="1:4" s="68" customFormat="1" ht="12.75">
      <c r="A114" s="1"/>
      <c r="B114" s="1"/>
      <c r="C114" s="1"/>
      <c r="D114" s="1"/>
    </row>
    <row r="115" spans="1:4" s="68" customFormat="1" ht="12.75">
      <c r="A115" s="1"/>
      <c r="B115" s="1"/>
      <c r="C115" s="1"/>
      <c r="D115" s="1"/>
    </row>
    <row r="116" spans="1:4" s="68" customFormat="1" ht="12.75">
      <c r="A116" s="1"/>
      <c r="B116" s="1"/>
      <c r="C116" s="1"/>
      <c r="D116" s="1"/>
    </row>
    <row r="117" spans="1:4" s="68" customFormat="1" ht="12.75">
      <c r="A117" s="1"/>
      <c r="B117" s="1"/>
      <c r="C117" s="1"/>
      <c r="D117" s="1"/>
    </row>
    <row r="118" spans="1:4" s="68" customFormat="1" ht="12.75">
      <c r="A118" s="1"/>
      <c r="B118" s="1"/>
      <c r="C118" s="1"/>
      <c r="D118" s="1"/>
    </row>
    <row r="119" spans="1:4" s="68" customFormat="1" ht="12.75">
      <c r="A119" s="1"/>
      <c r="B119" s="1"/>
      <c r="C119" s="1"/>
      <c r="D119" s="1"/>
    </row>
    <row r="120" spans="1:4" s="68" customFormat="1" ht="12.75">
      <c r="A120" s="1"/>
      <c r="B120" s="1"/>
      <c r="C120" s="1"/>
      <c r="D120" s="1"/>
    </row>
    <row r="121" spans="1:4" s="68" customFormat="1" ht="12.75">
      <c r="A121" s="1"/>
      <c r="B121" s="1"/>
      <c r="C121" s="1"/>
      <c r="D121" s="1"/>
    </row>
    <row r="122" spans="1:4" s="68" customFormat="1" ht="12.75">
      <c r="A122" s="1"/>
      <c r="B122" s="1"/>
      <c r="C122" s="1"/>
      <c r="D122" s="1"/>
    </row>
    <row r="123" spans="1:4" s="68" customFormat="1" ht="12.75">
      <c r="A123" s="1"/>
      <c r="B123" s="1"/>
      <c r="C123" s="1"/>
      <c r="D123" s="1"/>
    </row>
    <row r="124" spans="1:4" s="68" customFormat="1" ht="12.75">
      <c r="A124" s="1"/>
      <c r="B124" s="1"/>
      <c r="C124" s="1"/>
      <c r="D124" s="1"/>
    </row>
    <row r="125" spans="1:4" s="68" customFormat="1" ht="12.75">
      <c r="A125" s="1"/>
      <c r="B125" s="1"/>
      <c r="C125" s="1"/>
      <c r="D125" s="1"/>
    </row>
    <row r="126" spans="1:4" s="68" customFormat="1" ht="12.75">
      <c r="A126" s="1"/>
      <c r="B126" s="1"/>
      <c r="C126" s="1"/>
      <c r="D126" s="1"/>
    </row>
    <row r="127" spans="1:4" s="68" customFormat="1" ht="12.75">
      <c r="A127" s="1"/>
      <c r="B127" s="1"/>
      <c r="C127" s="1"/>
      <c r="D127" s="1"/>
    </row>
    <row r="128" spans="1:4" s="68" customFormat="1" ht="12.75">
      <c r="A128" s="1"/>
      <c r="B128" s="1"/>
      <c r="C128" s="1"/>
      <c r="D128" s="1"/>
    </row>
    <row r="129" spans="1:4" s="68" customFormat="1" ht="12.75">
      <c r="A129" s="1"/>
      <c r="B129" s="1"/>
      <c r="C129" s="1"/>
      <c r="D129" s="1"/>
    </row>
    <row r="130" spans="1:4" s="68" customFormat="1" ht="12.75">
      <c r="A130" s="1"/>
      <c r="B130" s="1"/>
      <c r="C130" s="1"/>
      <c r="D130" s="1"/>
    </row>
    <row r="131" spans="1:4" s="68" customFormat="1" ht="12.75">
      <c r="A131" s="1"/>
      <c r="B131" s="1"/>
      <c r="C131" s="1"/>
      <c r="D131" s="1"/>
    </row>
    <row r="132" spans="1:4" s="68" customFormat="1" ht="12.75">
      <c r="A132" s="1"/>
      <c r="B132" s="1"/>
      <c r="C132" s="1"/>
      <c r="D132" s="1"/>
    </row>
    <row r="133" spans="1:4" s="68" customFormat="1" ht="12.75">
      <c r="A133" s="1"/>
      <c r="B133" s="1"/>
      <c r="C133" s="1"/>
      <c r="D133" s="1"/>
    </row>
    <row r="134" spans="1:4" s="68" customFormat="1" ht="12.75">
      <c r="A134" s="1"/>
      <c r="B134" s="1"/>
      <c r="C134" s="1"/>
      <c r="D134" s="1"/>
    </row>
    <row r="135" spans="1:4" s="68" customFormat="1" ht="12.75">
      <c r="A135" s="1"/>
      <c r="B135" s="1"/>
      <c r="C135" s="1"/>
      <c r="D135" s="1"/>
    </row>
    <row r="136" spans="1:4" s="68" customFormat="1" ht="12.75">
      <c r="A136" s="1"/>
      <c r="B136" s="1"/>
      <c r="C136" s="1"/>
      <c r="D136" s="1"/>
    </row>
    <row r="137" spans="1:4" s="68" customFormat="1" ht="12.75">
      <c r="A137" s="1"/>
      <c r="B137" s="1"/>
      <c r="C137" s="1"/>
      <c r="D137" s="1"/>
    </row>
    <row r="138" spans="1:4" s="68" customFormat="1" ht="12.75">
      <c r="A138" s="1"/>
      <c r="B138" s="1"/>
      <c r="C138" s="1"/>
      <c r="D138" s="1"/>
    </row>
    <row r="139" spans="1:4" s="68" customFormat="1" ht="12.75">
      <c r="A139" s="1"/>
      <c r="B139" s="1"/>
      <c r="C139" s="1"/>
      <c r="D139" s="1"/>
    </row>
    <row r="140" spans="1:4" s="68" customFormat="1" ht="12.75">
      <c r="A140" s="1"/>
      <c r="B140" s="1"/>
      <c r="C140" s="1"/>
      <c r="D140" s="1"/>
    </row>
    <row r="141" spans="1:4" s="68" customFormat="1" ht="12.75">
      <c r="A141" s="1"/>
      <c r="B141" s="1"/>
      <c r="C141" s="1"/>
      <c r="D141" s="1"/>
    </row>
    <row r="142" spans="1:4" s="68" customFormat="1" ht="12.75">
      <c r="A142" s="1"/>
      <c r="B142" s="1"/>
      <c r="C142" s="1"/>
      <c r="D142" s="1"/>
    </row>
    <row r="143" spans="1:4" s="68" customFormat="1" ht="12.75">
      <c r="A143" s="1"/>
      <c r="B143" s="1"/>
      <c r="C143" s="1"/>
      <c r="D143" s="1"/>
    </row>
    <row r="144" spans="1:4" s="68" customFormat="1" ht="12.75">
      <c r="A144" s="1"/>
      <c r="B144" s="1"/>
      <c r="C144" s="1"/>
      <c r="D144" s="1"/>
    </row>
    <row r="145" spans="1:4" s="68" customFormat="1" ht="12.75">
      <c r="A145" s="1"/>
      <c r="B145" s="1"/>
      <c r="C145" s="1"/>
      <c r="D145" s="1"/>
    </row>
    <row r="146" spans="1:4" s="68" customFormat="1" ht="12.75">
      <c r="A146" s="1"/>
      <c r="B146" s="1"/>
      <c r="C146" s="1"/>
      <c r="D146" s="1"/>
    </row>
    <row r="147" spans="1:4" s="68" customFormat="1" ht="12.75">
      <c r="A147" s="1"/>
      <c r="B147" s="1"/>
      <c r="C147" s="1"/>
      <c r="D147" s="1"/>
    </row>
    <row r="148" spans="1:4" s="68" customFormat="1" ht="12.75">
      <c r="A148" s="1"/>
      <c r="B148" s="1"/>
      <c r="C148" s="1"/>
      <c r="D148" s="1"/>
    </row>
    <row r="149" spans="1:4" s="68" customFormat="1" ht="12.75">
      <c r="A149" s="1"/>
      <c r="B149" s="1"/>
      <c r="C149" s="1"/>
      <c r="D149" s="1"/>
    </row>
    <row r="150" spans="1:4" s="68" customFormat="1" ht="12.75">
      <c r="A150" s="1"/>
      <c r="B150" s="1"/>
      <c r="C150" s="1"/>
      <c r="D150" s="1"/>
    </row>
    <row r="151" spans="1:4" s="68" customFormat="1" ht="12.75">
      <c r="A151" s="1"/>
      <c r="B151" s="1"/>
      <c r="C151" s="1"/>
      <c r="D151" s="1"/>
    </row>
    <row r="152" spans="1:4" s="68" customFormat="1" ht="12.75">
      <c r="A152" s="1"/>
      <c r="B152" s="1"/>
      <c r="C152" s="1"/>
      <c r="D152" s="1"/>
    </row>
    <row r="153" spans="1:4" s="68" customFormat="1" ht="12.75">
      <c r="A153" s="1"/>
      <c r="B153" s="1"/>
      <c r="C153" s="1"/>
      <c r="D153" s="1"/>
    </row>
    <row r="154" spans="1:4" s="68" customFormat="1" ht="12.75">
      <c r="A154" s="1"/>
      <c r="B154" s="1"/>
      <c r="C154" s="1"/>
      <c r="D154" s="1"/>
    </row>
    <row r="155" spans="1:4" s="68" customFormat="1" ht="12.75">
      <c r="A155" s="1"/>
      <c r="B155" s="1"/>
      <c r="C155" s="1"/>
      <c r="D155" s="1"/>
    </row>
    <row r="156" spans="1:4" s="68" customFormat="1" ht="12.75">
      <c r="A156" s="1"/>
      <c r="B156" s="1"/>
      <c r="C156" s="1"/>
      <c r="D156" s="1"/>
    </row>
    <row r="157" spans="1:4" s="68" customFormat="1" ht="12.75">
      <c r="A157" s="1"/>
      <c r="B157" s="1"/>
      <c r="C157" s="1"/>
      <c r="D157" s="1"/>
    </row>
    <row r="158" spans="1:4" s="68" customFormat="1" ht="12.75">
      <c r="A158" s="1"/>
      <c r="B158" s="1"/>
      <c r="C158" s="1"/>
      <c r="D158" s="1"/>
    </row>
    <row r="159" spans="1:4" s="68" customFormat="1" ht="12.75">
      <c r="A159" s="1"/>
      <c r="B159" s="1"/>
      <c r="C159" s="1"/>
      <c r="D159" s="1"/>
    </row>
    <row r="160" spans="1:4" s="68" customFormat="1" ht="12.75">
      <c r="A160" s="1"/>
      <c r="B160" s="1"/>
      <c r="C160" s="1"/>
      <c r="D160" s="1"/>
    </row>
    <row r="161" spans="1:4" s="68" customFormat="1" ht="12.75">
      <c r="A161" s="1"/>
      <c r="B161" s="1"/>
      <c r="C161" s="1"/>
      <c r="D161" s="1"/>
    </row>
    <row r="162" spans="1:4" s="68" customFormat="1" ht="12.75">
      <c r="A162" s="1"/>
      <c r="B162" s="1"/>
      <c r="C162" s="1"/>
      <c r="D162" s="1"/>
    </row>
    <row r="163" spans="1:4" s="68" customFormat="1" ht="12.75">
      <c r="A163" s="1"/>
      <c r="B163" s="1"/>
      <c r="C163" s="1"/>
      <c r="D163" s="1"/>
    </row>
    <row r="164" spans="1:4" s="68" customFormat="1" ht="12.75">
      <c r="A164" s="1"/>
      <c r="B164" s="1"/>
      <c r="C164" s="1"/>
      <c r="D164" s="1"/>
    </row>
    <row r="165" spans="1:4" s="68" customFormat="1" ht="12.75">
      <c r="A165" s="1"/>
      <c r="B165" s="1"/>
      <c r="C165" s="1"/>
      <c r="D165" s="1"/>
    </row>
    <row r="166" spans="1:4" s="68" customFormat="1" ht="12.75">
      <c r="A166" s="1"/>
      <c r="B166" s="1"/>
      <c r="C166" s="1"/>
      <c r="D166" s="1"/>
    </row>
    <row r="167" spans="1:4" s="68" customFormat="1" ht="12.75">
      <c r="A167" s="1"/>
      <c r="B167" s="1"/>
      <c r="C167" s="1"/>
      <c r="D167" s="1"/>
    </row>
    <row r="168" spans="1:4" s="68" customFormat="1" ht="12.75">
      <c r="A168" s="1"/>
      <c r="B168" s="1"/>
      <c r="C168" s="1"/>
      <c r="D168" s="1"/>
    </row>
    <row r="169" spans="1:4" s="68" customFormat="1" ht="12.75">
      <c r="A169" s="1"/>
      <c r="B169" s="1"/>
      <c r="C169" s="1"/>
      <c r="D169" s="1"/>
    </row>
    <row r="170" spans="1:4" s="68" customFormat="1" ht="12.75">
      <c r="A170" s="1"/>
      <c r="B170" s="1"/>
      <c r="C170" s="1"/>
      <c r="D170" s="1"/>
    </row>
    <row r="171" spans="1:4" s="68" customFormat="1" ht="12.75">
      <c r="A171" s="1"/>
      <c r="B171" s="1"/>
      <c r="C171" s="1"/>
      <c r="D171" s="1"/>
    </row>
    <row r="172" spans="1:4" s="68" customFormat="1" ht="12.75">
      <c r="A172" s="1"/>
      <c r="B172" s="1"/>
      <c r="C172" s="1"/>
      <c r="D172" s="1"/>
    </row>
    <row r="173" spans="1:4" s="68" customFormat="1" ht="12.75">
      <c r="A173" s="1"/>
      <c r="B173" s="1"/>
      <c r="C173" s="1"/>
      <c r="D173" s="1"/>
    </row>
    <row r="174" spans="1:4" s="68" customFormat="1" ht="12.75">
      <c r="A174" s="1"/>
      <c r="B174" s="1"/>
      <c r="C174" s="1"/>
      <c r="D174" s="1"/>
    </row>
    <row r="175" spans="1:4" s="68" customFormat="1" ht="12.75">
      <c r="A175" s="1"/>
      <c r="B175" s="1"/>
      <c r="C175" s="1"/>
      <c r="D175" s="1"/>
    </row>
    <row r="176" spans="1:4" s="68" customFormat="1" ht="12.75">
      <c r="A176" s="1"/>
      <c r="B176" s="1"/>
      <c r="C176" s="1"/>
      <c r="D176" s="1"/>
    </row>
    <row r="177" spans="1:4" s="68" customFormat="1" ht="12.75">
      <c r="A177" s="1"/>
      <c r="B177" s="1"/>
      <c r="C177" s="1"/>
      <c r="D177" s="1"/>
    </row>
    <row r="178" spans="1:4" s="68" customFormat="1" ht="12.75">
      <c r="A178" s="1"/>
      <c r="B178" s="1"/>
      <c r="C178" s="1"/>
      <c r="D178" s="1"/>
    </row>
    <row r="179" spans="1:4" s="68" customFormat="1" ht="12.75">
      <c r="A179" s="1"/>
      <c r="B179" s="1"/>
      <c r="C179" s="1"/>
      <c r="D179" s="1"/>
    </row>
    <row r="180" spans="1:4" s="68" customFormat="1" ht="12.75">
      <c r="A180" s="1"/>
      <c r="B180" s="1"/>
      <c r="C180" s="1"/>
      <c r="D180" s="1"/>
    </row>
    <row r="181" spans="1:4" s="68" customFormat="1" ht="12.75">
      <c r="A181" s="1"/>
      <c r="B181" s="1"/>
      <c r="C181" s="1"/>
      <c r="D181" s="1"/>
    </row>
    <row r="182" spans="1:4" s="68" customFormat="1" ht="12.75">
      <c r="A182" s="1"/>
      <c r="B182" s="1"/>
      <c r="C182" s="1"/>
      <c r="D182" s="1"/>
    </row>
    <row r="183" spans="1:4" s="68" customFormat="1" ht="12.75">
      <c r="A183" s="1"/>
      <c r="B183" s="1"/>
      <c r="C183" s="1"/>
      <c r="D183" s="1"/>
    </row>
    <row r="184" spans="1:4" s="68" customFormat="1" ht="12.75">
      <c r="A184" s="1"/>
      <c r="B184" s="1"/>
      <c r="C184" s="1"/>
      <c r="D184" s="1"/>
    </row>
    <row r="185" spans="1:4" s="68" customFormat="1" ht="12.75">
      <c r="A185" s="1"/>
      <c r="B185" s="1"/>
      <c r="C185" s="1"/>
      <c r="D185" s="1"/>
    </row>
    <row r="186" spans="1:4" s="68" customFormat="1" ht="12.75">
      <c r="A186" s="1"/>
      <c r="B186" s="1"/>
      <c r="C186" s="1"/>
      <c r="D186" s="1"/>
    </row>
    <row r="187" spans="1:4" s="68" customFormat="1" ht="12.75">
      <c r="A187" s="1"/>
      <c r="B187" s="1"/>
      <c r="C187" s="1"/>
      <c r="D187" s="1"/>
    </row>
    <row r="188" spans="1:4" s="68" customFormat="1" ht="12.75">
      <c r="A188" s="1"/>
      <c r="B188" s="1"/>
      <c r="C188" s="1"/>
      <c r="D188" s="1"/>
    </row>
    <row r="189" spans="1:4" s="68" customFormat="1" ht="12.75">
      <c r="A189" s="1"/>
      <c r="B189" s="1"/>
      <c r="C189" s="1"/>
      <c r="D189" s="1"/>
    </row>
    <row r="190" spans="1:4" s="68" customFormat="1" ht="12.75">
      <c r="A190" s="1"/>
      <c r="B190" s="1"/>
      <c r="C190" s="1"/>
      <c r="D190" s="1"/>
    </row>
    <row r="191" spans="1:4" s="68" customFormat="1" ht="12.75">
      <c r="A191" s="1"/>
      <c r="B191" s="1"/>
      <c r="C191" s="1"/>
      <c r="D191" s="1"/>
    </row>
    <row r="192" spans="1:4" s="68" customFormat="1" ht="12.75">
      <c r="A192" s="1"/>
      <c r="B192" s="1"/>
      <c r="C192" s="1"/>
      <c r="D192" s="1"/>
    </row>
    <row r="193" spans="1:4" s="68" customFormat="1" ht="12.75">
      <c r="A193" s="1"/>
      <c r="B193" s="1"/>
      <c r="C193" s="1"/>
      <c r="D193" s="1"/>
    </row>
    <row r="194" spans="1:4" s="68" customFormat="1" ht="12.75">
      <c r="A194" s="1"/>
      <c r="B194" s="1"/>
      <c r="C194" s="1"/>
      <c r="D194" s="1"/>
    </row>
    <row r="195" spans="1:4" s="68" customFormat="1" ht="12.75">
      <c r="A195" s="1"/>
      <c r="B195" s="1"/>
      <c r="C195" s="1"/>
      <c r="D195" s="1"/>
    </row>
    <row r="196" spans="1:4" s="68" customFormat="1" ht="12.75">
      <c r="A196" s="1"/>
      <c r="B196" s="1"/>
      <c r="C196" s="1"/>
      <c r="D196" s="1"/>
    </row>
    <row r="197" spans="1:4" s="68" customFormat="1" ht="12.75">
      <c r="A197" s="1"/>
      <c r="B197" s="1"/>
      <c r="C197" s="1"/>
      <c r="D197" s="1"/>
    </row>
    <row r="198" spans="1:4" s="68" customFormat="1" ht="12.75">
      <c r="A198" s="1"/>
      <c r="B198" s="1"/>
      <c r="C198" s="1"/>
      <c r="D198" s="1"/>
    </row>
    <row r="199" spans="1:4" s="68" customFormat="1" ht="12.75">
      <c r="A199" s="1"/>
      <c r="B199" s="1"/>
      <c r="C199" s="1"/>
      <c r="D199" s="1"/>
    </row>
    <row r="200" spans="1:4" s="68" customFormat="1" ht="12.75">
      <c r="A200" s="1"/>
      <c r="B200" s="1"/>
      <c r="C200" s="1"/>
      <c r="D200" s="1"/>
    </row>
    <row r="201" spans="1:4" s="68" customFormat="1" ht="12.75">
      <c r="A201" s="1"/>
      <c r="B201" s="1"/>
      <c r="C201" s="1"/>
      <c r="D201" s="1"/>
    </row>
    <row r="202" spans="1:4" s="68" customFormat="1" ht="12.75">
      <c r="A202" s="1"/>
      <c r="B202" s="1"/>
      <c r="C202" s="1"/>
      <c r="D202" s="1"/>
    </row>
    <row r="203" spans="1:4" s="68" customFormat="1" ht="12.75">
      <c r="A203" s="1"/>
      <c r="B203" s="1"/>
      <c r="C203" s="1"/>
      <c r="D203" s="1"/>
    </row>
    <row r="204" spans="1:4" s="68" customFormat="1" ht="12.75">
      <c r="A204" s="1"/>
      <c r="B204" s="1"/>
      <c r="C204" s="1"/>
      <c r="D204" s="1"/>
    </row>
    <row r="205" spans="1:4" s="68" customFormat="1" ht="12.75">
      <c r="A205" s="1"/>
      <c r="B205" s="1"/>
      <c r="C205" s="1"/>
      <c r="D205" s="1"/>
    </row>
    <row r="206" spans="1:4" s="68" customFormat="1" ht="12.75">
      <c r="A206" s="1"/>
      <c r="B206" s="1"/>
      <c r="C206" s="1"/>
      <c r="D206" s="1"/>
    </row>
    <row r="207" spans="1:4" s="68" customFormat="1" ht="12.75">
      <c r="A207" s="1"/>
      <c r="B207" s="1"/>
      <c r="C207" s="1"/>
      <c r="D207" s="1"/>
    </row>
    <row r="208" spans="1:4" s="68" customFormat="1" ht="12.75">
      <c r="A208" s="1"/>
      <c r="B208" s="1"/>
      <c r="C208" s="1"/>
      <c r="D208" s="1"/>
    </row>
    <row r="209" spans="1:4" s="68" customFormat="1" ht="12.75">
      <c r="A209" s="1"/>
      <c r="B209" s="1"/>
      <c r="C209" s="1"/>
      <c r="D209" s="1"/>
    </row>
    <row r="210" spans="1:4" s="68" customFormat="1" ht="12.75">
      <c r="A210" s="1"/>
      <c r="B210" s="1"/>
      <c r="C210" s="1"/>
      <c r="D210" s="1"/>
    </row>
    <row r="211" spans="1:4" s="68" customFormat="1" ht="12.75">
      <c r="A211" s="1"/>
      <c r="B211" s="1"/>
      <c r="C211" s="1"/>
      <c r="D211" s="1"/>
    </row>
    <row r="212" spans="1:4" s="68" customFormat="1" ht="12.75">
      <c r="A212" s="1"/>
      <c r="B212" s="1"/>
      <c r="C212" s="1"/>
      <c r="D212" s="1"/>
    </row>
    <row r="213" spans="1:4" s="68" customFormat="1" ht="12.75">
      <c r="A213" s="1"/>
      <c r="B213" s="1"/>
      <c r="C213" s="1"/>
      <c r="D213" s="1"/>
    </row>
    <row r="214" spans="1:4" s="68" customFormat="1" ht="12.75">
      <c r="A214" s="1"/>
      <c r="B214" s="1"/>
      <c r="C214" s="1"/>
      <c r="D214" s="1"/>
    </row>
    <row r="215" spans="1:4" s="68" customFormat="1" ht="12.75">
      <c r="A215" s="1"/>
      <c r="B215" s="1"/>
      <c r="C215" s="1"/>
      <c r="D215" s="1"/>
    </row>
    <row r="216" spans="1:4" s="68" customFormat="1" ht="12.75">
      <c r="A216" s="1"/>
      <c r="B216" s="1"/>
      <c r="C216" s="1"/>
      <c r="D216" s="1"/>
    </row>
    <row r="217" spans="1:4" s="68" customFormat="1" ht="12.75">
      <c r="A217" s="1"/>
      <c r="B217" s="1"/>
      <c r="C217" s="1"/>
      <c r="D217" s="1"/>
    </row>
    <row r="218" spans="1:4" s="68" customFormat="1" ht="12.75">
      <c r="A218" s="1"/>
      <c r="B218" s="1"/>
      <c r="C218" s="1"/>
      <c r="D218" s="1"/>
    </row>
    <row r="219" spans="1:4" s="68" customFormat="1" ht="12.75">
      <c r="A219" s="1"/>
      <c r="B219" s="1"/>
      <c r="C219" s="1"/>
      <c r="D219" s="1"/>
    </row>
    <row r="220" spans="1:4" s="68" customFormat="1" ht="12.75">
      <c r="A220" s="1"/>
      <c r="B220" s="1"/>
      <c r="C220" s="1"/>
      <c r="D220" s="1"/>
    </row>
    <row r="221" spans="1:4" s="68" customFormat="1" ht="12.75">
      <c r="A221" s="1"/>
      <c r="B221" s="1"/>
      <c r="C221" s="1"/>
      <c r="D221" s="1"/>
    </row>
    <row r="222" spans="1:4" s="68" customFormat="1" ht="12.75">
      <c r="A222" s="1"/>
      <c r="B222" s="1"/>
      <c r="C222" s="1"/>
      <c r="D222" s="1"/>
    </row>
    <row r="223" spans="1:4" s="68" customFormat="1" ht="12.75">
      <c r="A223" s="1"/>
      <c r="B223" s="1"/>
      <c r="C223" s="1"/>
      <c r="D223" s="1"/>
    </row>
    <row r="224" spans="1:4" s="68" customFormat="1" ht="12.75">
      <c r="A224" s="1"/>
      <c r="B224" s="1"/>
      <c r="C224" s="1"/>
      <c r="D224" s="1"/>
    </row>
    <row r="225" spans="1:4" s="68" customFormat="1" ht="12.75">
      <c r="A225" s="1"/>
      <c r="B225" s="1"/>
      <c r="C225" s="1"/>
      <c r="D225" s="1"/>
    </row>
    <row r="226" spans="1:4" s="68" customFormat="1" ht="12.75">
      <c r="A226" s="1"/>
      <c r="B226" s="1"/>
      <c r="C226" s="1"/>
      <c r="D226" s="1"/>
    </row>
    <row r="227" spans="1:4" s="68" customFormat="1" ht="12.75">
      <c r="A227" s="1"/>
      <c r="B227" s="1"/>
      <c r="C227" s="1"/>
      <c r="D227" s="1"/>
    </row>
    <row r="228" spans="1:4" s="68" customFormat="1" ht="12.75">
      <c r="A228" s="1"/>
      <c r="B228" s="1"/>
      <c r="C228" s="1"/>
      <c r="D228" s="1"/>
    </row>
    <row r="229" spans="1:4" s="68" customFormat="1" ht="12.75">
      <c r="A229" s="1"/>
      <c r="B229" s="1"/>
      <c r="C229" s="1"/>
      <c r="D229" s="1"/>
    </row>
    <row r="230" spans="1:4" s="68" customFormat="1" ht="12.75">
      <c r="A230" s="1"/>
      <c r="B230" s="1"/>
      <c r="C230" s="1"/>
      <c r="D230" s="1"/>
    </row>
    <row r="231" spans="1:4" s="68" customFormat="1" ht="12.75">
      <c r="A231" s="1"/>
      <c r="B231" s="1"/>
      <c r="C231" s="1"/>
      <c r="D231" s="1"/>
    </row>
    <row r="232" spans="1:4" s="68" customFormat="1" ht="12.75">
      <c r="A232" s="1"/>
      <c r="B232" s="1"/>
      <c r="C232" s="1"/>
      <c r="D232" s="1"/>
    </row>
    <row r="233" spans="1:4" s="68" customFormat="1" ht="12.75">
      <c r="A233" s="1"/>
      <c r="B233" s="1"/>
      <c r="C233" s="1"/>
      <c r="D233" s="1"/>
    </row>
    <row r="234" spans="1:4" s="68" customFormat="1" ht="12.75">
      <c r="A234" s="1"/>
      <c r="B234" s="1"/>
      <c r="C234" s="1"/>
      <c r="D234" s="1"/>
    </row>
    <row r="235" spans="1:4" s="68" customFormat="1" ht="12.75">
      <c r="A235" s="1"/>
      <c r="B235" s="1"/>
      <c r="C235" s="1"/>
      <c r="D235" s="1"/>
    </row>
    <row r="236" spans="1:4" s="68" customFormat="1" ht="12.75">
      <c r="A236" s="1"/>
      <c r="B236" s="1"/>
      <c r="C236" s="1"/>
      <c r="D236" s="1"/>
    </row>
    <row r="237" spans="1:4" s="68" customFormat="1" ht="12.75">
      <c r="A237" s="1"/>
      <c r="B237" s="1"/>
      <c r="C237" s="1"/>
      <c r="D237" s="1"/>
    </row>
    <row r="238" spans="1:4" s="68" customFormat="1" ht="12.75">
      <c r="A238" s="1"/>
      <c r="B238" s="1"/>
      <c r="C238" s="1"/>
      <c r="D238" s="1"/>
    </row>
    <row r="239" spans="1:4" s="68" customFormat="1" ht="12.75">
      <c r="A239" s="1"/>
      <c r="B239" s="1"/>
      <c r="C239" s="1"/>
      <c r="D239" s="1"/>
    </row>
    <row r="240" spans="1:4" s="68" customFormat="1" ht="12.75">
      <c r="A240" s="1"/>
      <c r="B240" s="1"/>
      <c r="C240" s="1"/>
      <c r="D240" s="1"/>
    </row>
    <row r="241" spans="1:4" s="68" customFormat="1" ht="12.75">
      <c r="A241" s="1"/>
      <c r="B241" s="1"/>
      <c r="C241" s="1"/>
      <c r="D241" s="1"/>
    </row>
    <row r="242" spans="1:4" s="68" customFormat="1" ht="12.75">
      <c r="A242" s="1"/>
      <c r="B242" s="1"/>
      <c r="C242" s="1"/>
      <c r="D242" s="1"/>
    </row>
    <row r="243" spans="1:4" s="68" customFormat="1" ht="12.75">
      <c r="A243" s="1"/>
      <c r="B243" s="1"/>
      <c r="C243" s="1"/>
      <c r="D243" s="1"/>
    </row>
    <row r="244" spans="1:4" s="68" customFormat="1" ht="12.75">
      <c r="A244" s="1"/>
      <c r="B244" s="1"/>
      <c r="C244" s="1"/>
      <c r="D244" s="1"/>
    </row>
    <row r="245" spans="1:4" s="68" customFormat="1" ht="12.75">
      <c r="A245" s="1"/>
      <c r="B245" s="1"/>
      <c r="C245" s="1"/>
      <c r="D245" s="1"/>
    </row>
    <row r="246" spans="1:4" s="68" customFormat="1" ht="12.75">
      <c r="A246" s="1"/>
      <c r="B246" s="1"/>
      <c r="C246" s="1"/>
      <c r="D246" s="1"/>
    </row>
    <row r="247" spans="1:4" s="68" customFormat="1" ht="12.75">
      <c r="A247" s="1"/>
      <c r="B247" s="1"/>
      <c r="C247" s="1"/>
      <c r="D247" s="1"/>
    </row>
    <row r="248" spans="1:4" s="68" customFormat="1" ht="12.75">
      <c r="A248" s="1"/>
      <c r="B248" s="1"/>
      <c r="C248" s="1"/>
      <c r="D248" s="1"/>
    </row>
    <row r="249" spans="1:4" s="68" customFormat="1" ht="12.75">
      <c r="A249" s="1"/>
      <c r="B249" s="1"/>
      <c r="C249" s="1"/>
      <c r="D249" s="1"/>
    </row>
    <row r="250" spans="1:4" s="68" customFormat="1" ht="12.75">
      <c r="A250" s="1"/>
      <c r="B250" s="1"/>
      <c r="C250" s="1"/>
      <c r="D250" s="1"/>
    </row>
    <row r="251" spans="1:4" s="68" customFormat="1" ht="12.75">
      <c r="A251" s="1"/>
      <c r="B251" s="1"/>
      <c r="C251" s="1"/>
      <c r="D251" s="1"/>
    </row>
    <row r="252" spans="1:4" s="68" customFormat="1" ht="12.75">
      <c r="A252" s="1"/>
      <c r="B252" s="1"/>
      <c r="C252" s="1"/>
      <c r="D252" s="1"/>
    </row>
    <row r="253" spans="1:4" s="68" customFormat="1" ht="12.75">
      <c r="A253" s="1"/>
      <c r="B253" s="1"/>
      <c r="C253" s="1"/>
      <c r="D253" s="1"/>
    </row>
    <row r="254" spans="1:4" s="68" customFormat="1" ht="12.75">
      <c r="A254" s="1"/>
      <c r="B254" s="1"/>
      <c r="C254" s="1"/>
      <c r="D254" s="1"/>
    </row>
    <row r="255" spans="1:4" s="68" customFormat="1" ht="12.75">
      <c r="A255" s="1"/>
      <c r="B255" s="1"/>
      <c r="C255" s="1"/>
      <c r="D255" s="1"/>
    </row>
    <row r="256" spans="1:4" s="68" customFormat="1" ht="12.75">
      <c r="A256" s="1"/>
      <c r="B256" s="1"/>
      <c r="C256" s="1"/>
      <c r="D256" s="1"/>
    </row>
    <row r="257" ht="12.75">
      <c r="C257" s="2"/>
    </row>
    <row r="258" ht="12.75">
      <c r="C258" s="2"/>
    </row>
    <row r="259" ht="12.75">
      <c r="C259" s="2"/>
    </row>
    <row r="260" ht="12.75">
      <c r="C260" s="2"/>
    </row>
    <row r="261" ht="12.75">
      <c r="C261" s="2"/>
    </row>
    <row r="262" ht="12.75">
      <c r="C262" s="2"/>
    </row>
    <row r="263" ht="12.75">
      <c r="C263" s="2"/>
    </row>
    <row r="264" ht="12.75">
      <c r="C264" s="2"/>
    </row>
    <row r="265" ht="12.75">
      <c r="C265" s="2"/>
    </row>
    <row r="266" ht="12.75">
      <c r="C266" s="2"/>
    </row>
    <row r="267" ht="12.75">
      <c r="C267" s="2"/>
    </row>
    <row r="268" ht="12.75">
      <c r="C268" s="2"/>
    </row>
    <row r="269" ht="12.75">
      <c r="C269" s="2"/>
    </row>
    <row r="270" ht="12.75">
      <c r="C270" s="2"/>
    </row>
    <row r="271" ht="12.75">
      <c r="C271" s="2"/>
    </row>
    <row r="272" ht="12.75">
      <c r="C272" s="2"/>
    </row>
    <row r="273" ht="12.75">
      <c r="C273" s="2"/>
    </row>
    <row r="274" ht="12.75">
      <c r="C274" s="2"/>
    </row>
    <row r="275" ht="12.75">
      <c r="C275" s="2"/>
    </row>
    <row r="276" ht="12.75">
      <c r="C276" s="2"/>
    </row>
    <row r="277" ht="12.75">
      <c r="C277" s="2"/>
    </row>
    <row r="278" ht="12.75">
      <c r="C278" s="2"/>
    </row>
    <row r="279" ht="12.75">
      <c r="C279" s="2"/>
    </row>
    <row r="280" ht="12.75">
      <c r="C280" s="2"/>
    </row>
    <row r="281" ht="12.75">
      <c r="C281" s="2"/>
    </row>
    <row r="282" ht="12.75">
      <c r="C282" s="2"/>
    </row>
    <row r="283" ht="12.75">
      <c r="C283" s="2"/>
    </row>
    <row r="284" ht="12.75">
      <c r="C284" s="2"/>
    </row>
    <row r="285" ht="12.75">
      <c r="C285" s="2"/>
    </row>
    <row r="286" ht="12.75">
      <c r="C286" s="2"/>
    </row>
    <row r="287" ht="12.75">
      <c r="C287" s="2"/>
    </row>
    <row r="288" ht="12.75">
      <c r="C288" s="2"/>
    </row>
    <row r="289" ht="12.75">
      <c r="C289" s="2"/>
    </row>
    <row r="290" ht="12.75">
      <c r="C290" s="2"/>
    </row>
    <row r="291" ht="12.75">
      <c r="C291" s="2"/>
    </row>
    <row r="292" ht="12.75">
      <c r="C292" s="2"/>
    </row>
    <row r="293" ht="12.75">
      <c r="C293" s="2"/>
    </row>
    <row r="294" ht="12.75">
      <c r="C294" s="2"/>
    </row>
    <row r="295" ht="12.75">
      <c r="C295" s="2"/>
    </row>
    <row r="296" ht="12.75">
      <c r="C296" s="2"/>
    </row>
    <row r="297" ht="12.75">
      <c r="C297" s="2"/>
    </row>
    <row r="298" ht="12.75">
      <c r="C298" s="2"/>
    </row>
    <row r="299" ht="12.75">
      <c r="C299" s="2"/>
    </row>
    <row r="300" ht="12.75">
      <c r="C300" s="2"/>
    </row>
    <row r="301" ht="12.75">
      <c r="C301" s="2"/>
    </row>
    <row r="302" ht="12.75">
      <c r="C302" s="2"/>
    </row>
    <row r="303" ht="12.75">
      <c r="C303" s="2"/>
    </row>
    <row r="304" ht="12.75">
      <c r="C304" s="2"/>
    </row>
    <row r="305" ht="12.75">
      <c r="C305" s="2"/>
    </row>
    <row r="306" ht="12.75">
      <c r="C306" s="2"/>
    </row>
    <row r="307" ht="12.75">
      <c r="C307" s="2"/>
    </row>
    <row r="308" ht="12.75">
      <c r="C308" s="2"/>
    </row>
    <row r="309" ht="12.75">
      <c r="C309" s="2"/>
    </row>
    <row r="310" ht="12.75">
      <c r="C310" s="2"/>
    </row>
    <row r="311" ht="12.75">
      <c r="C311" s="2"/>
    </row>
    <row r="312" ht="12.75">
      <c r="C312" s="2"/>
    </row>
    <row r="313" ht="12.75">
      <c r="C313" s="2"/>
    </row>
    <row r="314" ht="12.75">
      <c r="C314" s="2"/>
    </row>
    <row r="315" ht="12.75">
      <c r="C315" s="2"/>
    </row>
    <row r="316" ht="12.75">
      <c r="C316" s="2"/>
    </row>
    <row r="317" ht="12.75">
      <c r="C317" s="2"/>
    </row>
    <row r="318" ht="12.75">
      <c r="C318" s="2"/>
    </row>
    <row r="319" ht="12.75">
      <c r="C319" s="2"/>
    </row>
    <row r="320" ht="12.75">
      <c r="C320" s="2"/>
    </row>
    <row r="321" ht="12.75">
      <c r="C321" s="2"/>
    </row>
    <row r="322" ht="12.75">
      <c r="C322" s="2"/>
    </row>
    <row r="323" ht="12.75">
      <c r="C323" s="2"/>
    </row>
    <row r="324" ht="12.75">
      <c r="C324" s="2"/>
    </row>
    <row r="325" ht="12.75">
      <c r="C325" s="2"/>
    </row>
    <row r="326" ht="12.75">
      <c r="C326" s="2"/>
    </row>
    <row r="327" ht="12.75">
      <c r="C327" s="2"/>
    </row>
    <row r="328" ht="12.75">
      <c r="C328" s="2"/>
    </row>
    <row r="329" ht="12.75">
      <c r="C329" s="2"/>
    </row>
    <row r="330" ht="12.75">
      <c r="C330" s="2"/>
    </row>
    <row r="331" ht="12.75">
      <c r="C331" s="2"/>
    </row>
    <row r="332" ht="12.75">
      <c r="C332" s="2"/>
    </row>
    <row r="333" ht="12.75">
      <c r="C333" s="2"/>
    </row>
    <row r="334" ht="12.75">
      <c r="C334" s="2"/>
    </row>
    <row r="335" ht="12.75">
      <c r="C335" s="2"/>
    </row>
    <row r="336" ht="12.75">
      <c r="C336" s="2"/>
    </row>
    <row r="337" ht="12.75">
      <c r="C337" s="2"/>
    </row>
    <row r="338" ht="12.75">
      <c r="C338" s="2"/>
    </row>
    <row r="339" ht="12.75">
      <c r="C339" s="2"/>
    </row>
    <row r="340" ht="12.75">
      <c r="C340" s="2"/>
    </row>
    <row r="341" ht="12.75">
      <c r="C341" s="2"/>
    </row>
    <row r="342" ht="12.75">
      <c r="C342" s="2"/>
    </row>
    <row r="343" ht="12.75">
      <c r="C343" s="2"/>
    </row>
    <row r="344" ht="12.75">
      <c r="C344" s="2"/>
    </row>
    <row r="345" ht="12.75">
      <c r="C345" s="2"/>
    </row>
    <row r="346" ht="12.75">
      <c r="C346" s="2"/>
    </row>
    <row r="347" ht="12.75">
      <c r="C347" s="2"/>
    </row>
    <row r="348" ht="12.75">
      <c r="C348" s="2"/>
    </row>
    <row r="349" ht="12.75">
      <c r="C349" s="2"/>
    </row>
    <row r="350" ht="12.75">
      <c r="C350" s="2"/>
    </row>
    <row r="351" ht="12.75">
      <c r="C351" s="2"/>
    </row>
    <row r="352" ht="12.75">
      <c r="C352" s="2"/>
    </row>
    <row r="353" ht="12.75">
      <c r="C353" s="2"/>
    </row>
    <row r="354" ht="12.75">
      <c r="C354" s="2"/>
    </row>
    <row r="355" ht="12.75">
      <c r="C355" s="2"/>
    </row>
    <row r="356" ht="12.75">
      <c r="C356" s="2"/>
    </row>
    <row r="357" ht="12.75">
      <c r="C357" s="2"/>
    </row>
    <row r="358" ht="12.75">
      <c r="C358" s="2"/>
    </row>
    <row r="359" ht="12.75">
      <c r="C359" s="2"/>
    </row>
    <row r="360" ht="12.75">
      <c r="C360" s="2"/>
    </row>
    <row r="361" ht="12.75">
      <c r="C361" s="2"/>
    </row>
    <row r="362" ht="12.75">
      <c r="C362" s="2"/>
    </row>
    <row r="363" ht="12.75">
      <c r="C363" s="2"/>
    </row>
    <row r="364" ht="12.75">
      <c r="C364" s="2"/>
    </row>
    <row r="365" ht="12.75">
      <c r="C365" s="2"/>
    </row>
    <row r="366" ht="12.75">
      <c r="C366" s="2"/>
    </row>
    <row r="367" ht="12.75">
      <c r="C367" s="2"/>
    </row>
    <row r="368" ht="12.75">
      <c r="C368" s="2"/>
    </row>
    <row r="369" ht="12.75">
      <c r="C369" s="2"/>
    </row>
    <row r="370" ht="12.75">
      <c r="C370" s="2"/>
    </row>
    <row r="371" ht="12.75">
      <c r="C371" s="2"/>
    </row>
    <row r="372" ht="12.75">
      <c r="C372" s="2"/>
    </row>
    <row r="373" ht="12.75">
      <c r="C373" s="2"/>
    </row>
    <row r="374" ht="12.75">
      <c r="C374" s="2"/>
    </row>
    <row r="375" ht="12.75">
      <c r="C375" s="2"/>
    </row>
    <row r="376" ht="12.75">
      <c r="C376" s="2"/>
    </row>
    <row r="377" ht="12.75">
      <c r="C377" s="2"/>
    </row>
    <row r="378" ht="12.75">
      <c r="C378" s="2"/>
    </row>
    <row r="379" ht="12.75">
      <c r="C379" s="2"/>
    </row>
    <row r="380" ht="12.75">
      <c r="C380" s="2"/>
    </row>
    <row r="381" ht="12.75">
      <c r="C381" s="2"/>
    </row>
    <row r="382" ht="12.75">
      <c r="C382" s="2"/>
    </row>
    <row r="383" ht="12.75">
      <c r="C383" s="2"/>
    </row>
    <row r="384" ht="12.75">
      <c r="C384" s="2"/>
    </row>
    <row r="385" ht="12.75">
      <c r="C385" s="2"/>
    </row>
    <row r="386" ht="12.75">
      <c r="C386" s="2"/>
    </row>
    <row r="387" ht="12.75">
      <c r="C387" s="2"/>
    </row>
    <row r="388" ht="12.75">
      <c r="C388" s="2"/>
    </row>
    <row r="389" ht="12.75">
      <c r="C389" s="2"/>
    </row>
    <row r="390" ht="12.75">
      <c r="C390" s="2"/>
    </row>
    <row r="391" ht="12.75">
      <c r="C391" s="2"/>
    </row>
    <row r="392" ht="12.75">
      <c r="C392" s="2"/>
    </row>
    <row r="393" ht="12.75">
      <c r="C393" s="2"/>
    </row>
    <row r="394" ht="12.75">
      <c r="C394" s="2"/>
    </row>
    <row r="395" ht="12.75">
      <c r="C395" s="2"/>
    </row>
    <row r="396" ht="12.75">
      <c r="C396" s="2"/>
    </row>
    <row r="397" ht="12.75">
      <c r="C397" s="2"/>
    </row>
    <row r="398" ht="12.75">
      <c r="C398" s="2"/>
    </row>
    <row r="399" ht="12.75">
      <c r="C399" s="2"/>
    </row>
    <row r="400" ht="12.75">
      <c r="C400" s="2"/>
    </row>
    <row r="401" ht="12.75">
      <c r="C401" s="2"/>
    </row>
    <row r="402" ht="12.75">
      <c r="C402" s="2"/>
    </row>
    <row r="403" ht="12.75">
      <c r="C403" s="2"/>
    </row>
    <row r="404" ht="12.75">
      <c r="C404" s="2"/>
    </row>
    <row r="405" ht="12.75">
      <c r="C405" s="2"/>
    </row>
    <row r="406" ht="12.75">
      <c r="C406" s="2"/>
    </row>
    <row r="407" ht="12.75">
      <c r="C407" s="2"/>
    </row>
    <row r="408" ht="12.75">
      <c r="C408" s="2"/>
    </row>
    <row r="409" ht="12.75">
      <c r="C409" s="2"/>
    </row>
    <row r="410" ht="12.75">
      <c r="C410" s="2"/>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sheetData>
  <printOptions horizontalCentered="1"/>
  <pageMargins left="0.75" right="0.5" top="0.5" bottom="0.5"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E80"/>
  <sheetViews>
    <sheetView workbookViewId="0" topLeftCell="A1">
      <selection activeCell="E59" sqref="E59"/>
    </sheetView>
  </sheetViews>
  <sheetFormatPr defaultColWidth="9.140625" defaultRowHeight="12.75"/>
  <cols>
    <col min="1" max="2" width="2.7109375" style="106" customWidth="1"/>
    <col min="3" max="3" width="68.7109375" style="80" customWidth="1"/>
    <col min="4" max="4" width="14.7109375" style="114" customWidth="1"/>
    <col min="5" max="5" width="14.7109375" style="110" customWidth="1"/>
    <col min="6" max="16384" width="9.140625" style="80" customWidth="1"/>
  </cols>
  <sheetData>
    <row r="1" spans="1:5" ht="15">
      <c r="A1" s="5" t="s">
        <v>2311</v>
      </c>
      <c r="B1" s="77"/>
      <c r="C1" s="77"/>
      <c r="D1" s="78"/>
      <c r="E1" s="79"/>
    </row>
    <row r="2" spans="1:5" ht="15.75">
      <c r="A2" s="11" t="s">
        <v>2409</v>
      </c>
      <c r="B2" s="81"/>
      <c r="C2" s="81"/>
      <c r="D2" s="82"/>
      <c r="E2" s="83"/>
    </row>
    <row r="3" spans="1:5" ht="15.75">
      <c r="A3" s="11" t="s">
        <v>2410</v>
      </c>
      <c r="B3" s="81"/>
      <c r="C3" s="81"/>
      <c r="D3" s="82"/>
      <c r="E3" s="83"/>
    </row>
    <row r="4" spans="1:5" ht="12.75" customHeight="1">
      <c r="A4" s="84" t="s">
        <v>2314</v>
      </c>
      <c r="B4" s="81"/>
      <c r="C4" s="81"/>
      <c r="D4" s="82"/>
      <c r="E4" s="83"/>
    </row>
    <row r="5" spans="1:5" ht="12.75" customHeight="1">
      <c r="A5" s="85"/>
      <c r="B5" s="86"/>
      <c r="C5" s="86"/>
      <c r="D5" s="87">
        <v>2003</v>
      </c>
      <c r="E5" s="88">
        <v>2002</v>
      </c>
    </row>
    <row r="6" spans="1:5" s="94" customFormat="1" ht="12.75" customHeight="1">
      <c r="A6" s="89" t="s">
        <v>2411</v>
      </c>
      <c r="B6" s="90"/>
      <c r="C6" s="91"/>
      <c r="D6" s="92"/>
      <c r="E6" s="93"/>
    </row>
    <row r="7" spans="1:5" s="94" customFormat="1" ht="12.75" customHeight="1">
      <c r="A7" s="89"/>
      <c r="B7" s="90"/>
      <c r="C7" s="91"/>
      <c r="D7" s="92"/>
      <c r="E7" s="93"/>
    </row>
    <row r="8" spans="1:5" ht="12.75" customHeight="1">
      <c r="A8" s="95"/>
      <c r="B8" s="96" t="s">
        <v>2364</v>
      </c>
      <c r="C8" s="97"/>
      <c r="D8" s="98">
        <v>24941</v>
      </c>
      <c r="E8" s="99">
        <v>21925</v>
      </c>
    </row>
    <row r="9" spans="1:5" ht="12.75" customHeight="1">
      <c r="A9" s="95"/>
      <c r="B9" s="96" t="s">
        <v>2412</v>
      </c>
      <c r="C9" s="97"/>
      <c r="D9" s="100">
        <v>29868</v>
      </c>
      <c r="E9" s="101">
        <v>22311</v>
      </c>
    </row>
    <row r="10" spans="1:5" ht="12.75" customHeight="1">
      <c r="A10" s="95"/>
      <c r="B10" s="96" t="s">
        <v>2413</v>
      </c>
      <c r="C10" s="97"/>
      <c r="D10" s="100">
        <v>673</v>
      </c>
      <c r="E10" s="101">
        <v>708</v>
      </c>
    </row>
    <row r="11" spans="1:5" ht="12.75" customHeight="1">
      <c r="A11" s="95"/>
      <c r="B11" s="96" t="s">
        <v>2414</v>
      </c>
      <c r="C11" s="97"/>
      <c r="D11" s="100">
        <v>6348</v>
      </c>
      <c r="E11" s="101">
        <v>5886</v>
      </c>
    </row>
    <row r="12" spans="1:5" ht="12.75" customHeight="1">
      <c r="A12" s="95"/>
      <c r="B12" s="96" t="s">
        <v>2415</v>
      </c>
      <c r="C12" s="97"/>
      <c r="D12" s="100">
        <v>-25366</v>
      </c>
      <c r="E12" s="101">
        <v>-25626</v>
      </c>
    </row>
    <row r="13" spans="1:5" ht="12.75" customHeight="1">
      <c r="A13" s="95"/>
      <c r="B13" s="96" t="s">
        <v>2416</v>
      </c>
      <c r="C13" s="97"/>
      <c r="D13" s="100">
        <v>-67383</v>
      </c>
      <c r="E13" s="101">
        <v>-64736</v>
      </c>
    </row>
    <row r="14" spans="1:5" ht="12.75" customHeight="1">
      <c r="A14" s="95"/>
      <c r="B14" s="96" t="s">
        <v>2417</v>
      </c>
      <c r="C14" s="97"/>
      <c r="D14" s="100">
        <v>-10903</v>
      </c>
      <c r="E14" s="101">
        <v>-11552</v>
      </c>
    </row>
    <row r="15" spans="1:5" ht="12.75" customHeight="1">
      <c r="A15" s="95"/>
      <c r="B15" s="96" t="s">
        <v>2418</v>
      </c>
      <c r="C15" s="97"/>
      <c r="D15" s="100">
        <v>-3193</v>
      </c>
      <c r="E15" s="101">
        <v>-3192</v>
      </c>
    </row>
    <row r="16" spans="1:5" ht="12.75" customHeight="1">
      <c r="A16" s="95"/>
      <c r="B16" s="96" t="s">
        <v>2419</v>
      </c>
      <c r="C16" s="97"/>
      <c r="D16" s="100">
        <v>-2182</v>
      </c>
      <c r="E16" s="101">
        <v>-2060</v>
      </c>
    </row>
    <row r="17" spans="1:5" ht="12.75" customHeight="1">
      <c r="A17" s="95"/>
      <c r="B17" s="96" t="s">
        <v>2420</v>
      </c>
      <c r="C17" s="97"/>
      <c r="D17" s="100">
        <v>2016</v>
      </c>
      <c r="E17" s="101">
        <v>1532</v>
      </c>
    </row>
    <row r="18" spans="1:5" ht="12.75" customHeight="1">
      <c r="A18" s="95"/>
      <c r="B18" s="96" t="s">
        <v>2421</v>
      </c>
      <c r="C18" s="97"/>
      <c r="D18" s="100">
        <v>186</v>
      </c>
      <c r="E18" s="101">
        <v>116</v>
      </c>
    </row>
    <row r="19" spans="1:5" ht="12.75" customHeight="1">
      <c r="A19" s="95"/>
      <c r="B19" s="96" t="s">
        <v>2422</v>
      </c>
      <c r="C19" s="97"/>
      <c r="D19" s="100">
        <v>1403</v>
      </c>
      <c r="E19" s="101">
        <v>1226</v>
      </c>
    </row>
    <row r="20" spans="1:5" ht="12.75" customHeight="1">
      <c r="A20" s="95"/>
      <c r="B20" s="96"/>
      <c r="C20" s="97"/>
      <c r="D20" s="100"/>
      <c r="E20" s="101"/>
    </row>
    <row r="21" spans="1:5" s="94" customFormat="1" ht="12.75" customHeight="1">
      <c r="A21" s="89"/>
      <c r="B21" s="90"/>
      <c r="C21" s="91" t="s">
        <v>2423</v>
      </c>
      <c r="D21" s="102">
        <f>SUM(D8:D19)</f>
        <v>-43592</v>
      </c>
      <c r="E21" s="103">
        <f>SUM(E8:E19)</f>
        <v>-53462</v>
      </c>
    </row>
    <row r="22" spans="1:5" ht="12.75" customHeight="1">
      <c r="A22" s="95"/>
      <c r="B22" s="96"/>
      <c r="C22" s="97"/>
      <c r="D22" s="100"/>
      <c r="E22" s="101"/>
    </row>
    <row r="23" spans="1:5" s="94" customFormat="1" ht="12.75" customHeight="1">
      <c r="A23" s="89" t="s">
        <v>2424</v>
      </c>
      <c r="B23" s="90"/>
      <c r="C23" s="91"/>
      <c r="D23" s="100"/>
      <c r="E23" s="101"/>
    </row>
    <row r="24" spans="1:5" s="94" customFormat="1" ht="12.75" customHeight="1">
      <c r="A24" s="89"/>
      <c r="B24" s="90"/>
      <c r="C24" s="91"/>
      <c r="D24" s="100"/>
      <c r="E24" s="101"/>
    </row>
    <row r="25" spans="1:5" ht="12.75" customHeight="1">
      <c r="A25" s="95"/>
      <c r="B25" s="96" t="s">
        <v>2425</v>
      </c>
      <c r="C25" s="97"/>
      <c r="D25" s="100">
        <v>4046</v>
      </c>
      <c r="E25" s="101">
        <v>921</v>
      </c>
    </row>
    <row r="26" spans="1:5" ht="12.75" customHeight="1">
      <c r="A26" s="95"/>
      <c r="B26" s="96" t="s">
        <v>2426</v>
      </c>
      <c r="C26" s="97"/>
      <c r="D26" s="100">
        <v>-4142</v>
      </c>
      <c r="E26" s="101">
        <v>8545</v>
      </c>
    </row>
    <row r="27" spans="1:5" ht="12.75" customHeight="1">
      <c r="A27" s="95"/>
      <c r="B27" s="96"/>
      <c r="C27" s="97"/>
      <c r="D27" s="100"/>
      <c r="E27" s="101"/>
    </row>
    <row r="28" spans="1:5" s="94" customFormat="1" ht="12.75" customHeight="1">
      <c r="A28" s="89"/>
      <c r="B28" s="90"/>
      <c r="C28" s="91" t="s">
        <v>2427</v>
      </c>
      <c r="D28" s="102">
        <f>SUM(D25:D26)</f>
        <v>-96</v>
      </c>
      <c r="E28" s="103">
        <f>SUM(E25:E26)</f>
        <v>9466</v>
      </c>
    </row>
    <row r="29" spans="1:5" ht="12.75" customHeight="1">
      <c r="A29" s="95"/>
      <c r="B29" s="96"/>
      <c r="C29" s="97"/>
      <c r="D29" s="100"/>
      <c r="E29" s="101"/>
    </row>
    <row r="30" spans="1:5" s="94" customFormat="1" ht="12.75" customHeight="1">
      <c r="A30" s="89" t="s">
        <v>2428</v>
      </c>
      <c r="B30" s="90"/>
      <c r="C30" s="91"/>
      <c r="D30" s="100"/>
      <c r="E30" s="101"/>
    </row>
    <row r="31" spans="1:5" s="94" customFormat="1" ht="12.75" customHeight="1">
      <c r="A31" s="89"/>
      <c r="B31" s="90"/>
      <c r="C31" s="91"/>
      <c r="D31" s="100"/>
      <c r="E31" s="101"/>
    </row>
    <row r="32" spans="1:5" ht="12.75" customHeight="1">
      <c r="A32" s="95"/>
      <c r="B32" s="96" t="s">
        <v>2397</v>
      </c>
      <c r="C32" s="97"/>
      <c r="D32" s="100">
        <v>1288</v>
      </c>
      <c r="E32" s="101">
        <v>4046</v>
      </c>
    </row>
    <row r="33" spans="1:5" ht="12.75" customHeight="1">
      <c r="A33" s="95"/>
      <c r="B33" s="96" t="s">
        <v>2392</v>
      </c>
      <c r="C33" s="97"/>
      <c r="D33" s="100">
        <v>3829</v>
      </c>
      <c r="E33" s="101">
        <v>2971</v>
      </c>
    </row>
    <row r="34" spans="1:5" ht="12.75" customHeight="1">
      <c r="A34" s="95"/>
      <c r="B34" s="96" t="s">
        <v>2398</v>
      </c>
      <c r="C34" s="97"/>
      <c r="D34" s="100">
        <v>386</v>
      </c>
      <c r="E34" s="101">
        <v>2949</v>
      </c>
    </row>
    <row r="35" spans="1:5" ht="12.75" customHeight="1">
      <c r="A35" s="95"/>
      <c r="B35" s="96" t="s">
        <v>2429</v>
      </c>
      <c r="C35" s="97"/>
      <c r="D35" s="100">
        <v>0</v>
      </c>
      <c r="E35" s="101">
        <v>571</v>
      </c>
    </row>
    <row r="36" spans="1:5" ht="12.75" customHeight="1">
      <c r="A36" s="95"/>
      <c r="B36" s="96" t="s">
        <v>2430</v>
      </c>
      <c r="C36" s="97"/>
      <c r="D36" s="100">
        <v>-12346</v>
      </c>
      <c r="E36" s="101">
        <v>-10074</v>
      </c>
    </row>
    <row r="37" spans="1:5" ht="12.75" customHeight="1">
      <c r="A37" s="95"/>
      <c r="B37" s="96" t="s">
        <v>2431</v>
      </c>
      <c r="C37" s="97"/>
      <c r="D37" s="100">
        <v>0</v>
      </c>
      <c r="E37" s="101">
        <v>500</v>
      </c>
    </row>
    <row r="38" spans="1:5" ht="12.75" customHeight="1">
      <c r="A38" s="95"/>
      <c r="B38" s="96" t="s">
        <v>2432</v>
      </c>
      <c r="C38" s="97"/>
      <c r="D38" s="100">
        <v>-205</v>
      </c>
      <c r="E38" s="101">
        <v>-195</v>
      </c>
    </row>
    <row r="39" spans="1:5" ht="12.75" customHeight="1">
      <c r="A39" s="95"/>
      <c r="B39" s="96" t="s">
        <v>2433</v>
      </c>
      <c r="C39" s="97"/>
      <c r="D39" s="100">
        <v>0</v>
      </c>
      <c r="E39" s="101">
        <v>0</v>
      </c>
    </row>
    <row r="40" spans="1:5" ht="12.75" customHeight="1">
      <c r="A40" s="95"/>
      <c r="B40" s="96" t="s">
        <v>2434</v>
      </c>
      <c r="C40" s="97"/>
      <c r="D40" s="100">
        <v>-424</v>
      </c>
      <c r="E40" s="101">
        <v>194</v>
      </c>
    </row>
    <row r="41" spans="1:5" ht="12.75" customHeight="1">
      <c r="A41" s="95"/>
      <c r="B41" s="96"/>
      <c r="C41" s="97"/>
      <c r="D41" s="100"/>
      <c r="E41" s="101"/>
    </row>
    <row r="42" spans="1:5" s="94" customFormat="1" ht="12.75" customHeight="1">
      <c r="A42" s="89"/>
      <c r="B42" s="90"/>
      <c r="C42" s="91" t="s">
        <v>2435</v>
      </c>
      <c r="D42" s="102">
        <f>SUM(D32:D40)</f>
        <v>-7472</v>
      </c>
      <c r="E42" s="103">
        <f>SUM(E32:E40)</f>
        <v>962</v>
      </c>
    </row>
    <row r="43" spans="1:5" ht="12.75" customHeight="1">
      <c r="A43" s="95"/>
      <c r="B43" s="96"/>
      <c r="C43" s="97"/>
      <c r="D43" s="100"/>
      <c r="E43" s="101"/>
    </row>
    <row r="44" spans="1:5" s="94" customFormat="1" ht="12.75" customHeight="1">
      <c r="A44" s="89" t="s">
        <v>2436</v>
      </c>
      <c r="B44" s="90"/>
      <c r="C44" s="91"/>
      <c r="D44" s="100"/>
      <c r="E44" s="101"/>
    </row>
    <row r="45" spans="1:5" s="94" customFormat="1" ht="12.75" customHeight="1">
      <c r="A45" s="89"/>
      <c r="B45" s="90"/>
      <c r="C45" s="91"/>
      <c r="D45" s="100"/>
      <c r="E45" s="101"/>
    </row>
    <row r="46" spans="1:5" ht="12.75" customHeight="1">
      <c r="A46" s="95"/>
      <c r="B46" s="96" t="s">
        <v>2437</v>
      </c>
      <c r="C46" s="97"/>
      <c r="D46" s="100">
        <v>45903</v>
      </c>
      <c r="E46" s="101">
        <v>44658</v>
      </c>
    </row>
    <row r="47" spans="1:5" ht="12.75" customHeight="1">
      <c r="A47" s="95"/>
      <c r="B47" s="96" t="s">
        <v>2390</v>
      </c>
      <c r="C47" s="97"/>
      <c r="D47" s="100">
        <v>45</v>
      </c>
      <c r="E47" s="101">
        <v>45</v>
      </c>
    </row>
    <row r="48" spans="1:5" ht="12.75" customHeight="1">
      <c r="A48" s="95"/>
      <c r="B48" s="96" t="s">
        <v>2438</v>
      </c>
      <c r="C48" s="97"/>
      <c r="D48" s="100">
        <v>3130</v>
      </c>
      <c r="E48" s="101">
        <v>1598</v>
      </c>
    </row>
    <row r="49" spans="1:5" ht="12.75" customHeight="1">
      <c r="A49" s="95"/>
      <c r="B49" s="96" t="s">
        <v>2439</v>
      </c>
      <c r="C49" s="97"/>
      <c r="D49" s="100">
        <v>-618</v>
      </c>
      <c r="E49" s="101">
        <v>-982</v>
      </c>
    </row>
    <row r="50" spans="1:5" ht="12.75" customHeight="1">
      <c r="A50" s="95"/>
      <c r="B50" s="96" t="s">
        <v>2440</v>
      </c>
      <c r="C50" s="97"/>
      <c r="D50" s="100">
        <v>-345</v>
      </c>
      <c r="E50" s="101">
        <v>414</v>
      </c>
    </row>
    <row r="51" spans="1:5" ht="12.75" customHeight="1">
      <c r="A51" s="95"/>
      <c r="B51" s="96"/>
      <c r="C51" s="97"/>
      <c r="D51" s="100"/>
      <c r="E51" s="101"/>
    </row>
    <row r="52" spans="1:5" s="94" customFormat="1" ht="12.75" customHeight="1">
      <c r="A52" s="89"/>
      <c r="B52" s="90"/>
      <c r="C52" s="91" t="s">
        <v>2441</v>
      </c>
      <c r="D52" s="102">
        <f>SUM(D46:D50)</f>
        <v>48115</v>
      </c>
      <c r="E52" s="103">
        <f>SUM(E46:E50)</f>
        <v>45733</v>
      </c>
    </row>
    <row r="53" spans="1:5" ht="12.75" customHeight="1">
      <c r="A53" s="95"/>
      <c r="B53" s="96"/>
      <c r="C53" s="97"/>
      <c r="D53" s="100"/>
      <c r="E53" s="101"/>
    </row>
    <row r="54" spans="1:5" s="94" customFormat="1" ht="12.75" customHeight="1">
      <c r="A54" s="89"/>
      <c r="B54" s="90" t="s">
        <v>2442</v>
      </c>
      <c r="C54" s="91"/>
      <c r="D54" s="102">
        <f>D21+D28+D42+D52</f>
        <v>-3045</v>
      </c>
      <c r="E54" s="103">
        <f>E21+E28+E42+E52</f>
        <v>2699</v>
      </c>
    </row>
    <row r="55" spans="1:5" ht="12.75" customHeight="1">
      <c r="A55" s="95"/>
      <c r="B55" s="96"/>
      <c r="C55" s="97"/>
      <c r="D55" s="100"/>
      <c r="E55" s="101"/>
    </row>
    <row r="56" spans="1:5" s="94" customFormat="1" ht="12.75" customHeight="1">
      <c r="A56" s="89" t="s">
        <v>2443</v>
      </c>
      <c r="B56" s="90"/>
      <c r="C56" s="91"/>
      <c r="D56" s="102">
        <f>E58</f>
        <v>20363</v>
      </c>
      <c r="E56" s="103">
        <v>17664</v>
      </c>
    </row>
    <row r="57" spans="1:5" ht="12.75" customHeight="1">
      <c r="A57" s="95"/>
      <c r="B57" s="96"/>
      <c r="C57" s="97"/>
      <c r="D57" s="100"/>
      <c r="E57" s="101"/>
    </row>
    <row r="58" spans="1:5" s="94" customFormat="1" ht="12.75" customHeight="1">
      <c r="A58" s="89" t="s">
        <v>2444</v>
      </c>
      <c r="B58" s="90"/>
      <c r="C58" s="91"/>
      <c r="D58" s="104">
        <f>D54+D56</f>
        <v>17318</v>
      </c>
      <c r="E58" s="105">
        <f>E54+E56</f>
        <v>20363</v>
      </c>
    </row>
    <row r="59" spans="4:5" ht="12.75">
      <c r="D59" s="107"/>
      <c r="E59" s="108"/>
    </row>
    <row r="60" ht="6" customHeight="1" hidden="1">
      <c r="D60" s="109"/>
    </row>
    <row r="61" spans="1:4" ht="12.75" hidden="1">
      <c r="A61" s="111" t="s">
        <v>2445</v>
      </c>
      <c r="D61" s="109"/>
    </row>
    <row r="62" spans="2:4" ht="12.75" hidden="1">
      <c r="B62" s="111" t="s">
        <v>2446</v>
      </c>
      <c r="D62" s="109"/>
    </row>
    <row r="63" spans="2:4" ht="12.75" hidden="1">
      <c r="B63" s="106" t="s">
        <v>2447</v>
      </c>
      <c r="D63" s="107"/>
    </row>
    <row r="64" spans="2:4" ht="12.75" hidden="1">
      <c r="B64" s="106" t="s">
        <v>2448</v>
      </c>
      <c r="D64" s="109"/>
    </row>
    <row r="65" spans="3:4" ht="12.75" hidden="1">
      <c r="C65" s="80" t="s">
        <v>2446</v>
      </c>
      <c r="D65" s="109"/>
    </row>
    <row r="66" spans="3:4" ht="12.75" hidden="1">
      <c r="C66" s="80" t="s">
        <v>2449</v>
      </c>
      <c r="D66" s="109"/>
    </row>
    <row r="67" spans="3:4" ht="12.75" hidden="1">
      <c r="C67" s="80" t="s">
        <v>2450</v>
      </c>
      <c r="D67" s="109"/>
    </row>
    <row r="68" spans="3:4" ht="12.75" hidden="1">
      <c r="C68" s="80" t="s">
        <v>2451</v>
      </c>
      <c r="D68" s="109"/>
    </row>
    <row r="69" spans="3:4" ht="12.75" hidden="1">
      <c r="C69" s="80" t="s">
        <v>2452</v>
      </c>
      <c r="D69" s="109"/>
    </row>
    <row r="70" spans="3:4" ht="12.75" hidden="1">
      <c r="C70" s="80" t="s">
        <v>2453</v>
      </c>
      <c r="D70" s="109"/>
    </row>
    <row r="71" spans="3:4" ht="12.75" hidden="1">
      <c r="C71" s="80" t="s">
        <v>2454</v>
      </c>
      <c r="D71" s="109"/>
    </row>
    <row r="72" spans="3:4" ht="12.75" hidden="1">
      <c r="C72" s="80" t="s">
        <v>2455</v>
      </c>
      <c r="D72" s="109"/>
    </row>
    <row r="73" spans="1:5" s="45" customFormat="1" ht="12.75" hidden="1">
      <c r="A73" s="1"/>
      <c r="B73" s="1"/>
      <c r="C73" s="2" t="s">
        <v>2456</v>
      </c>
      <c r="D73" s="112"/>
      <c r="E73" s="113"/>
    </row>
    <row r="74" ht="6" customHeight="1" hidden="1"/>
    <row r="75" spans="1:5" s="94" customFormat="1" ht="13.5" hidden="1" thickBot="1">
      <c r="A75" s="111"/>
      <c r="B75" s="111"/>
      <c r="C75" s="94" t="s">
        <v>2457</v>
      </c>
      <c r="D75" s="115">
        <f>SUM(D63:D73)</f>
        <v>0</v>
      </c>
      <c r="E75" s="116"/>
    </row>
    <row r="80" ht="12.75">
      <c r="A80" s="1"/>
    </row>
  </sheetData>
  <printOptions horizontalCentered="1"/>
  <pageMargins left="0.75" right="0.5" top="0.5" bottom="0.5" header="0.5" footer="0.5"/>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IV1046"/>
  <sheetViews>
    <sheetView workbookViewId="0" topLeftCell="B2">
      <selection activeCell="B116" sqref="A116:IV116"/>
    </sheetView>
  </sheetViews>
  <sheetFormatPr defaultColWidth="9.140625" defaultRowHeight="12.75" outlineLevelRow="1" outlineLevelCol="1"/>
  <cols>
    <col min="1" max="1" width="0" style="2" hidden="1" customWidth="1"/>
    <col min="2" max="2" width="2.57421875" style="1" customWidth="1"/>
    <col min="3" max="3" width="43.421875" style="2" customWidth="1"/>
    <col min="4" max="4" width="7.140625" style="1" customWidth="1"/>
    <col min="5" max="6" width="18.7109375" style="2" hidden="1" customWidth="1" outlineLevel="1"/>
    <col min="7" max="7" width="18.7109375" style="2" customWidth="1" collapsed="1"/>
    <col min="8" max="8" width="18.7109375" style="2" customWidth="1"/>
    <col min="9" max="10" width="18.7109375" style="2" hidden="1" customWidth="1" outlineLevel="1"/>
    <col min="11" max="11" width="18.7109375" style="2" customWidth="1" collapsed="1"/>
    <col min="12" max="13" width="18.7109375" style="2" hidden="1" customWidth="1" outlineLevel="1"/>
    <col min="14" max="14" width="18.7109375" style="2" customWidth="1" collapsed="1"/>
    <col min="15" max="18" width="18.7109375" style="2" hidden="1" customWidth="1" outlineLevel="1"/>
    <col min="19" max="19" width="18.7109375" style="2" customWidth="1" collapsed="1"/>
    <col min="20" max="20" width="18.7109375" style="2" customWidth="1"/>
    <col min="21" max="21" width="18.7109375" style="117" customWidth="1"/>
    <col min="22" max="22" width="18.7109375" style="2" hidden="1" customWidth="1"/>
    <col min="23" max="23" width="18.7109375" style="118" hidden="1" customWidth="1"/>
    <col min="24" max="27" width="0" style="118" hidden="1" customWidth="1"/>
    <col min="28" max="28" width="9.140625" style="118" customWidth="1" collapsed="1"/>
    <col min="29" max="16384" width="9.140625" style="118" customWidth="1"/>
  </cols>
  <sheetData>
    <row r="1" spans="1:23" ht="12.75" hidden="1">
      <c r="A1" s="2" t="s">
        <v>2458</v>
      </c>
      <c r="B1" s="1" t="s">
        <v>2308</v>
      </c>
      <c r="C1" s="2" t="s">
        <v>2309</v>
      </c>
      <c r="D1" s="1" t="s">
        <v>2459</v>
      </c>
      <c r="E1" s="2" t="s">
        <v>2460</v>
      </c>
      <c r="F1" s="2" t="s">
        <v>2461</v>
      </c>
      <c r="G1" s="2" t="s">
        <v>2310</v>
      </c>
      <c r="H1" s="2" t="s">
        <v>2462</v>
      </c>
      <c r="I1" s="2" t="s">
        <v>2463</v>
      </c>
      <c r="J1" s="2" t="s">
        <v>2464</v>
      </c>
      <c r="K1" s="2" t="s">
        <v>2310</v>
      </c>
      <c r="L1" s="2" t="s">
        <v>2465</v>
      </c>
      <c r="M1" s="2" t="s">
        <v>2466</v>
      </c>
      <c r="N1" s="2" t="s">
        <v>2310</v>
      </c>
      <c r="O1" s="2" t="s">
        <v>2467</v>
      </c>
      <c r="P1" s="2" t="s">
        <v>2468</v>
      </c>
      <c r="Q1" s="2" t="s">
        <v>2469</v>
      </c>
      <c r="R1" s="2" t="s">
        <v>2470</v>
      </c>
      <c r="S1" s="2" t="s">
        <v>2310</v>
      </c>
      <c r="T1" s="2" t="s">
        <v>2471</v>
      </c>
      <c r="U1" s="117" t="s">
        <v>2310</v>
      </c>
      <c r="V1" s="2" t="s">
        <v>2472</v>
      </c>
      <c r="W1" s="118" t="s">
        <v>2310</v>
      </c>
    </row>
    <row r="2" spans="1:23" s="124" customFormat="1" ht="15.75" customHeight="1">
      <c r="A2" s="119"/>
      <c r="B2" s="47" t="s">
        <v>2311</v>
      </c>
      <c r="C2" s="120"/>
      <c r="D2" s="120"/>
      <c r="E2" s="121"/>
      <c r="F2" s="121"/>
      <c r="G2" s="121"/>
      <c r="H2" s="121"/>
      <c r="I2" s="121"/>
      <c r="J2" s="121"/>
      <c r="K2" s="121"/>
      <c r="L2" s="121"/>
      <c r="M2" s="121"/>
      <c r="N2" s="121"/>
      <c r="O2" s="121"/>
      <c r="P2" s="121"/>
      <c r="Q2" s="121"/>
      <c r="R2" s="121"/>
      <c r="S2" s="121"/>
      <c r="T2" s="121"/>
      <c r="U2" s="122"/>
      <c r="V2" s="121"/>
      <c r="W2" s="123"/>
    </row>
    <row r="3" spans="1:23" s="128" customFormat="1" ht="15.75" customHeight="1">
      <c r="A3" s="125"/>
      <c r="B3" s="52" t="s">
        <v>2473</v>
      </c>
      <c r="C3" s="12"/>
      <c r="D3" s="12"/>
      <c r="E3" s="13"/>
      <c r="F3" s="13"/>
      <c r="G3" s="13"/>
      <c r="H3" s="13"/>
      <c r="I3" s="13"/>
      <c r="J3" s="13"/>
      <c r="K3" s="13"/>
      <c r="L3" s="13"/>
      <c r="M3" s="13"/>
      <c r="N3" s="13"/>
      <c r="O3" s="13"/>
      <c r="P3" s="13"/>
      <c r="Q3" s="13"/>
      <c r="R3" s="13"/>
      <c r="S3" s="13"/>
      <c r="T3" s="13"/>
      <c r="U3" s="126"/>
      <c r="V3" s="13"/>
      <c r="W3" s="127"/>
    </row>
    <row r="4" spans="1:27" ht="15.75" customHeight="1">
      <c r="A4" s="129"/>
      <c r="B4" s="130" t="s">
        <v>2021</v>
      </c>
      <c r="C4" s="16"/>
      <c r="D4" s="16"/>
      <c r="E4" s="131"/>
      <c r="F4" s="131"/>
      <c r="G4" s="131"/>
      <c r="H4" s="131"/>
      <c r="I4" s="131"/>
      <c r="J4" s="131"/>
      <c r="K4" s="131"/>
      <c r="L4" s="131"/>
      <c r="M4" s="131"/>
      <c r="N4" s="131"/>
      <c r="O4" s="131"/>
      <c r="P4" s="131"/>
      <c r="Q4" s="131"/>
      <c r="R4" s="131"/>
      <c r="S4" s="131"/>
      <c r="T4" s="131"/>
      <c r="U4" s="132"/>
      <c r="V4" s="131"/>
      <c r="W4" s="133"/>
      <c r="X4" s="2" t="s">
        <v>2474</v>
      </c>
      <c r="AA4" s="118" t="s">
        <v>2475</v>
      </c>
    </row>
    <row r="5" spans="1:24" ht="12.75" customHeight="1">
      <c r="A5" s="129"/>
      <c r="B5" s="134"/>
      <c r="C5" s="135"/>
      <c r="D5" s="135"/>
      <c r="E5" s="136"/>
      <c r="F5" s="136"/>
      <c r="G5" s="136"/>
      <c r="H5" s="136"/>
      <c r="I5" s="136"/>
      <c r="J5" s="136"/>
      <c r="K5" s="136"/>
      <c r="L5" s="136"/>
      <c r="M5" s="136"/>
      <c r="N5" s="136"/>
      <c r="O5" s="136"/>
      <c r="P5" s="136"/>
      <c r="Q5" s="136"/>
      <c r="R5" s="136"/>
      <c r="S5" s="136"/>
      <c r="T5" s="136"/>
      <c r="U5" s="137"/>
      <c r="V5" s="136"/>
      <c r="W5" s="138"/>
      <c r="X5" s="2"/>
    </row>
    <row r="6" spans="1:23" ht="12.75">
      <c r="A6" s="22"/>
      <c r="B6" s="139"/>
      <c r="C6" s="140"/>
      <c r="D6" s="141"/>
      <c r="E6" s="27"/>
      <c r="F6" s="27"/>
      <c r="G6" s="139"/>
      <c r="H6" s="141"/>
      <c r="I6" s="142"/>
      <c r="J6" s="142"/>
      <c r="K6" s="143"/>
      <c r="L6" s="142" t="s">
        <v>2354</v>
      </c>
      <c r="M6" s="142" t="s">
        <v>2476</v>
      </c>
      <c r="N6" s="143"/>
      <c r="O6" s="144" t="s">
        <v>2477</v>
      </c>
      <c r="P6" s="145"/>
      <c r="Q6" s="145"/>
      <c r="R6" s="145"/>
      <c r="S6" s="146"/>
      <c r="T6" s="147"/>
      <c r="U6" s="143" t="s">
        <v>2478</v>
      </c>
      <c r="V6" s="147"/>
      <c r="W6" s="143" t="s">
        <v>2478</v>
      </c>
    </row>
    <row r="7" spans="1:23" ht="12.75">
      <c r="A7" s="22"/>
      <c r="B7" s="148"/>
      <c r="C7" s="29"/>
      <c r="D7" s="149"/>
      <c r="E7" s="27"/>
      <c r="F7" s="27"/>
      <c r="G7" s="148"/>
      <c r="H7" s="149"/>
      <c r="I7" s="142" t="s">
        <v>2354</v>
      </c>
      <c r="J7" s="142" t="s">
        <v>2476</v>
      </c>
      <c r="K7" s="150"/>
      <c r="L7" s="142" t="s">
        <v>2479</v>
      </c>
      <c r="M7" s="142" t="s">
        <v>2479</v>
      </c>
      <c r="N7" s="150" t="s">
        <v>2479</v>
      </c>
      <c r="O7" s="142" t="s">
        <v>2354</v>
      </c>
      <c r="P7" s="142" t="s">
        <v>2480</v>
      </c>
      <c r="Q7" s="151"/>
      <c r="R7" s="151"/>
      <c r="S7" s="150"/>
      <c r="T7" s="152"/>
      <c r="U7" s="150" t="s">
        <v>2481</v>
      </c>
      <c r="V7" s="152"/>
      <c r="W7" s="150" t="s">
        <v>2481</v>
      </c>
    </row>
    <row r="8" spans="1:23" ht="12.75">
      <c r="A8" s="22"/>
      <c r="B8" s="148"/>
      <c r="C8" s="29"/>
      <c r="D8" s="149"/>
      <c r="E8" s="153"/>
      <c r="F8" s="153"/>
      <c r="G8" s="154" t="s">
        <v>2482</v>
      </c>
      <c r="H8" s="154"/>
      <c r="I8" s="142" t="s">
        <v>2483</v>
      </c>
      <c r="J8" s="142" t="s">
        <v>2483</v>
      </c>
      <c r="K8" s="150" t="s">
        <v>2483</v>
      </c>
      <c r="L8" s="142" t="s">
        <v>2484</v>
      </c>
      <c r="M8" s="142" t="s">
        <v>2484</v>
      </c>
      <c r="N8" s="150" t="s">
        <v>2484</v>
      </c>
      <c r="O8" s="142" t="s">
        <v>2485</v>
      </c>
      <c r="P8" s="142" t="s">
        <v>2485</v>
      </c>
      <c r="Q8" s="142" t="s">
        <v>2486</v>
      </c>
      <c r="R8" s="142" t="s">
        <v>2487</v>
      </c>
      <c r="S8" s="150" t="s">
        <v>2488</v>
      </c>
      <c r="T8" s="152"/>
      <c r="U8" s="150" t="s">
        <v>2489</v>
      </c>
      <c r="V8" s="150" t="s">
        <v>2490</v>
      </c>
      <c r="W8" s="150" t="s">
        <v>2491</v>
      </c>
    </row>
    <row r="9" spans="1:23" ht="12.75">
      <c r="A9" s="22"/>
      <c r="B9" s="155"/>
      <c r="C9" s="156"/>
      <c r="D9" s="157"/>
      <c r="E9" s="142" t="s">
        <v>2354</v>
      </c>
      <c r="F9" s="142" t="s">
        <v>2492</v>
      </c>
      <c r="G9" s="142" t="s">
        <v>2354</v>
      </c>
      <c r="H9" s="142" t="s">
        <v>2476</v>
      </c>
      <c r="I9" s="142" t="s">
        <v>2481</v>
      </c>
      <c r="J9" s="142" t="s">
        <v>2481</v>
      </c>
      <c r="K9" s="158" t="s">
        <v>2481</v>
      </c>
      <c r="L9" s="142" t="s">
        <v>2481</v>
      </c>
      <c r="M9" s="142" t="s">
        <v>2481</v>
      </c>
      <c r="N9" s="158" t="s">
        <v>2481</v>
      </c>
      <c r="O9" s="142" t="s">
        <v>2493</v>
      </c>
      <c r="P9" s="142" t="s">
        <v>2493</v>
      </c>
      <c r="Q9" s="142" t="s">
        <v>2490</v>
      </c>
      <c r="R9" s="142" t="s">
        <v>2494</v>
      </c>
      <c r="S9" s="158" t="s">
        <v>2481</v>
      </c>
      <c r="T9" s="158" t="s">
        <v>2495</v>
      </c>
      <c r="U9" s="158" t="s">
        <v>2490</v>
      </c>
      <c r="V9" s="158" t="s">
        <v>2481</v>
      </c>
      <c r="W9" s="158" t="s">
        <v>2490</v>
      </c>
    </row>
    <row r="10" spans="1:23" ht="12.75" customHeight="1">
      <c r="A10" s="22"/>
      <c r="B10" s="23"/>
      <c r="C10" s="159"/>
      <c r="D10" s="24"/>
      <c r="E10" s="142"/>
      <c r="F10" s="142"/>
      <c r="G10" s="142"/>
      <c r="H10" s="142"/>
      <c r="I10" s="142"/>
      <c r="J10" s="142"/>
      <c r="K10" s="142"/>
      <c r="L10" s="142"/>
      <c r="M10" s="142"/>
      <c r="N10" s="142"/>
      <c r="O10" s="142"/>
      <c r="P10" s="142"/>
      <c r="Q10" s="142"/>
      <c r="R10" s="142"/>
      <c r="S10" s="142"/>
      <c r="T10" s="142"/>
      <c r="U10" s="142"/>
      <c r="V10" s="142"/>
      <c r="W10" s="153"/>
    </row>
    <row r="11" spans="1:23" ht="12.75" customHeight="1">
      <c r="A11" s="29"/>
      <c r="B11" s="23" t="s">
        <v>2315</v>
      </c>
      <c r="C11" s="159"/>
      <c r="D11" s="24"/>
      <c r="E11" s="27"/>
      <c r="F11" s="27"/>
      <c r="G11" s="27"/>
      <c r="H11" s="27"/>
      <c r="I11" s="27"/>
      <c r="J11" s="27"/>
      <c r="K11" s="27"/>
      <c r="L11" s="27"/>
      <c r="M11" s="27"/>
      <c r="N11" s="27"/>
      <c r="O11" s="27"/>
      <c r="P11" s="27"/>
      <c r="Q11" s="27"/>
      <c r="R11" s="27"/>
      <c r="S11" s="27"/>
      <c r="T11" s="27"/>
      <c r="U11" s="142"/>
      <c r="V11" s="27"/>
      <c r="W11" s="153"/>
    </row>
    <row r="12" spans="1:23" ht="12.75" customHeight="1">
      <c r="A12" s="1"/>
      <c r="B12" s="30"/>
      <c r="C12" s="160"/>
      <c r="D12" s="31"/>
      <c r="E12" s="32"/>
      <c r="F12" s="32"/>
      <c r="G12" s="32"/>
      <c r="H12" s="32"/>
      <c r="I12" s="32"/>
      <c r="J12" s="32"/>
      <c r="K12" s="32"/>
      <c r="L12" s="32"/>
      <c r="M12" s="32"/>
      <c r="N12" s="32"/>
      <c r="O12" s="32"/>
      <c r="P12" s="32"/>
      <c r="Q12" s="32"/>
      <c r="R12" s="32"/>
      <c r="S12" s="32"/>
      <c r="T12" s="32"/>
      <c r="U12" s="161"/>
      <c r="V12" s="32"/>
      <c r="W12" s="153"/>
    </row>
    <row r="13" spans="1:23" ht="12.75" customHeight="1">
      <c r="A13" s="29"/>
      <c r="B13" s="23" t="s">
        <v>2316</v>
      </c>
      <c r="C13" s="159"/>
      <c r="D13" s="24"/>
      <c r="E13" s="27"/>
      <c r="F13" s="27"/>
      <c r="G13" s="27"/>
      <c r="H13" s="27"/>
      <c r="I13" s="27"/>
      <c r="J13" s="27"/>
      <c r="K13" s="27"/>
      <c r="L13" s="27"/>
      <c r="M13" s="27"/>
      <c r="N13" s="27"/>
      <c r="O13" s="27"/>
      <c r="P13" s="27"/>
      <c r="Q13" s="27"/>
      <c r="R13" s="27"/>
      <c r="S13" s="27"/>
      <c r="T13" s="27"/>
      <c r="U13" s="142"/>
      <c r="V13" s="27"/>
      <c r="W13" s="153"/>
    </row>
    <row r="14" spans="1:23" ht="12.75" customHeight="1">
      <c r="A14" s="160" t="s">
        <v>2496</v>
      </c>
      <c r="B14" s="30"/>
      <c r="C14" s="160" t="s">
        <v>2317</v>
      </c>
      <c r="D14" s="31"/>
      <c r="E14" s="32">
        <v>0</v>
      </c>
      <c r="F14" s="32">
        <v>0</v>
      </c>
      <c r="G14" s="34">
        <f>E14+F14</f>
        <v>0</v>
      </c>
      <c r="H14" s="34">
        <v>0</v>
      </c>
      <c r="I14" s="34">
        <v>0</v>
      </c>
      <c r="J14" s="34">
        <v>0</v>
      </c>
      <c r="K14" s="34">
        <f>I14+J14</f>
        <v>0</v>
      </c>
      <c r="L14" s="34">
        <v>0</v>
      </c>
      <c r="M14" s="34">
        <v>0</v>
      </c>
      <c r="N14" s="34">
        <f>L14+M14</f>
        <v>0</v>
      </c>
      <c r="O14" s="34">
        <v>0</v>
      </c>
      <c r="P14" s="34">
        <v>0</v>
      </c>
      <c r="Q14" s="34">
        <v>0</v>
      </c>
      <c r="R14" s="34">
        <v>0</v>
      </c>
      <c r="S14" s="34">
        <f>O14+P14+Q14+R14</f>
        <v>0</v>
      </c>
      <c r="T14" s="34">
        <v>0</v>
      </c>
      <c r="U14" s="162">
        <f>G14+H14+K14+N14+S14+T14</f>
        <v>0</v>
      </c>
      <c r="V14" s="32">
        <v>0</v>
      </c>
      <c r="W14" s="163">
        <f>U14+V14</f>
        <v>0</v>
      </c>
    </row>
    <row r="15" spans="1:23" ht="12.75" hidden="1" outlineLevel="1">
      <c r="A15" s="2" t="s">
        <v>2497</v>
      </c>
      <c r="C15" s="2" t="s">
        <v>2498</v>
      </c>
      <c r="D15" s="1" t="s">
        <v>2499</v>
      </c>
      <c r="E15" s="2">
        <v>15674.9</v>
      </c>
      <c r="F15" s="2">
        <v>0</v>
      </c>
      <c r="G15" s="2">
        <f aca="true" t="shared" si="0" ref="G15:G44">E15+F15</f>
        <v>15674.9</v>
      </c>
      <c r="H15" s="2">
        <v>0</v>
      </c>
      <c r="I15" s="2">
        <v>0</v>
      </c>
      <c r="J15" s="2">
        <v>0</v>
      </c>
      <c r="K15" s="2">
        <f aca="true" t="shared" si="1" ref="K15:K44">I15+J15</f>
        <v>0</v>
      </c>
      <c r="L15" s="2">
        <v>0</v>
      </c>
      <c r="M15" s="2">
        <v>0</v>
      </c>
      <c r="N15" s="2">
        <f aca="true" t="shared" si="2" ref="N15:N44">L15+M15</f>
        <v>0</v>
      </c>
      <c r="O15" s="2">
        <v>0</v>
      </c>
      <c r="P15" s="2">
        <v>0</v>
      </c>
      <c r="Q15" s="2">
        <v>0</v>
      </c>
      <c r="R15" s="2">
        <v>0</v>
      </c>
      <c r="S15" s="2">
        <f aca="true" t="shared" si="3" ref="S15:S44">O15+P15+Q15+R15</f>
        <v>0</v>
      </c>
      <c r="T15" s="2">
        <v>0</v>
      </c>
      <c r="U15" s="117">
        <f aca="true" t="shared" si="4" ref="U15:U44">G15+H15+K15+N15+S15+T15</f>
        <v>15674.9</v>
      </c>
      <c r="V15" s="2">
        <v>0</v>
      </c>
      <c r="W15" s="164">
        <f aca="true" t="shared" si="5" ref="W15:W44">U15+V15</f>
        <v>15674.9</v>
      </c>
    </row>
    <row r="16" spans="1:23" ht="12.75" hidden="1" outlineLevel="1">
      <c r="A16" s="2" t="s">
        <v>2500</v>
      </c>
      <c r="C16" s="2" t="s">
        <v>2501</v>
      </c>
      <c r="D16" s="1" t="s">
        <v>2502</v>
      </c>
      <c r="E16" s="2">
        <v>5249.56</v>
      </c>
      <c r="F16" s="2">
        <v>0</v>
      </c>
      <c r="G16" s="2">
        <f t="shared" si="0"/>
        <v>5249.56</v>
      </c>
      <c r="H16" s="2">
        <v>0</v>
      </c>
      <c r="I16" s="2">
        <v>0</v>
      </c>
      <c r="J16" s="2">
        <v>0</v>
      </c>
      <c r="K16" s="2">
        <f t="shared" si="1"/>
        <v>0</v>
      </c>
      <c r="L16" s="2">
        <v>0</v>
      </c>
      <c r="M16" s="2">
        <v>569.47</v>
      </c>
      <c r="N16" s="2">
        <f t="shared" si="2"/>
        <v>569.47</v>
      </c>
      <c r="O16" s="2">
        <v>0</v>
      </c>
      <c r="P16" s="2">
        <v>0</v>
      </c>
      <c r="Q16" s="2">
        <v>0</v>
      </c>
      <c r="R16" s="2">
        <v>0</v>
      </c>
      <c r="S16" s="2">
        <f t="shared" si="3"/>
        <v>0</v>
      </c>
      <c r="T16" s="2">
        <v>0</v>
      </c>
      <c r="U16" s="117">
        <f t="shared" si="4"/>
        <v>5819.030000000001</v>
      </c>
      <c r="V16" s="2">
        <v>0</v>
      </c>
      <c r="W16" s="164">
        <f t="shared" si="5"/>
        <v>5819.030000000001</v>
      </c>
    </row>
    <row r="17" spans="1:23" ht="12.75" hidden="1" outlineLevel="1">
      <c r="A17" s="2" t="s">
        <v>2503</v>
      </c>
      <c r="C17" s="2" t="s">
        <v>2504</v>
      </c>
      <c r="D17" s="1" t="s">
        <v>2505</v>
      </c>
      <c r="E17" s="2">
        <v>7018861.06</v>
      </c>
      <c r="F17" s="2">
        <v>0</v>
      </c>
      <c r="G17" s="2">
        <f t="shared" si="0"/>
        <v>7018861.06</v>
      </c>
      <c r="H17" s="2">
        <v>0</v>
      </c>
      <c r="I17" s="2">
        <v>0</v>
      </c>
      <c r="J17" s="2">
        <v>438906.8</v>
      </c>
      <c r="K17" s="2">
        <f t="shared" si="1"/>
        <v>438906.8</v>
      </c>
      <c r="L17" s="2">
        <v>0</v>
      </c>
      <c r="M17" s="2">
        <v>23932.39</v>
      </c>
      <c r="N17" s="2">
        <f t="shared" si="2"/>
        <v>23932.39</v>
      </c>
      <c r="O17" s="2">
        <v>963845</v>
      </c>
      <c r="P17" s="2">
        <v>1374033.38</v>
      </c>
      <c r="Q17" s="2">
        <v>0</v>
      </c>
      <c r="R17" s="2">
        <v>0</v>
      </c>
      <c r="S17" s="2">
        <f t="shared" si="3"/>
        <v>2337878.38</v>
      </c>
      <c r="T17" s="2">
        <v>25038.8</v>
      </c>
      <c r="U17" s="117">
        <f t="shared" si="4"/>
        <v>9844617.43</v>
      </c>
      <c r="V17" s="2">
        <v>0</v>
      </c>
      <c r="W17" s="164">
        <f t="shared" si="5"/>
        <v>9844617.43</v>
      </c>
    </row>
    <row r="18" spans="1:23" ht="12.75" hidden="1" outlineLevel="1">
      <c r="A18" s="2" t="s">
        <v>2506</v>
      </c>
      <c r="C18" s="2" t="s">
        <v>2507</v>
      </c>
      <c r="D18" s="1" t="s">
        <v>2508</v>
      </c>
      <c r="E18" s="2">
        <v>0</v>
      </c>
      <c r="F18" s="2">
        <v>0</v>
      </c>
      <c r="G18" s="2">
        <f t="shared" si="0"/>
        <v>0</v>
      </c>
      <c r="H18" s="2">
        <v>0</v>
      </c>
      <c r="I18" s="2">
        <v>0</v>
      </c>
      <c r="J18" s="2">
        <v>0</v>
      </c>
      <c r="K18" s="2">
        <f t="shared" si="1"/>
        <v>0</v>
      </c>
      <c r="L18" s="2">
        <v>0</v>
      </c>
      <c r="M18" s="2">
        <v>3860458.68</v>
      </c>
      <c r="N18" s="2">
        <f t="shared" si="2"/>
        <v>3860458.68</v>
      </c>
      <c r="O18" s="2">
        <v>0</v>
      </c>
      <c r="P18" s="2">
        <v>0</v>
      </c>
      <c r="Q18" s="2">
        <v>0</v>
      </c>
      <c r="R18" s="2">
        <v>0</v>
      </c>
      <c r="S18" s="2">
        <f t="shared" si="3"/>
        <v>0</v>
      </c>
      <c r="T18" s="2">
        <v>0</v>
      </c>
      <c r="U18" s="117">
        <f t="shared" si="4"/>
        <v>3860458.68</v>
      </c>
      <c r="V18" s="2">
        <v>0</v>
      </c>
      <c r="W18" s="164">
        <f t="shared" si="5"/>
        <v>3860458.68</v>
      </c>
    </row>
    <row r="19" spans="1:23" ht="12.75" hidden="1" outlineLevel="1">
      <c r="A19" s="2" t="s">
        <v>2509</v>
      </c>
      <c r="C19" s="2" t="s">
        <v>2510</v>
      </c>
      <c r="D19" s="1" t="s">
        <v>2511</v>
      </c>
      <c r="E19" s="2">
        <v>0</v>
      </c>
      <c r="F19" s="2">
        <v>0</v>
      </c>
      <c r="G19" s="2">
        <f t="shared" si="0"/>
        <v>0</v>
      </c>
      <c r="H19" s="2">
        <v>0</v>
      </c>
      <c r="I19" s="2">
        <v>0</v>
      </c>
      <c r="J19" s="2">
        <v>0</v>
      </c>
      <c r="K19" s="2">
        <f t="shared" si="1"/>
        <v>0</v>
      </c>
      <c r="L19" s="2">
        <v>0</v>
      </c>
      <c r="M19" s="2">
        <v>4309057.78</v>
      </c>
      <c r="N19" s="2">
        <f t="shared" si="2"/>
        <v>4309057.78</v>
      </c>
      <c r="O19" s="2">
        <v>0</v>
      </c>
      <c r="P19" s="2">
        <v>0</v>
      </c>
      <c r="Q19" s="2">
        <v>0</v>
      </c>
      <c r="R19" s="2">
        <v>0</v>
      </c>
      <c r="S19" s="2">
        <f t="shared" si="3"/>
        <v>0</v>
      </c>
      <c r="T19" s="2">
        <v>0</v>
      </c>
      <c r="U19" s="117">
        <f t="shared" si="4"/>
        <v>4309057.78</v>
      </c>
      <c r="V19" s="2">
        <v>0</v>
      </c>
      <c r="W19" s="164">
        <f t="shared" si="5"/>
        <v>4309057.78</v>
      </c>
    </row>
    <row r="20" spans="1:23" ht="12.75" hidden="1" outlineLevel="1">
      <c r="A20" s="2" t="s">
        <v>2512</v>
      </c>
      <c r="C20" s="2" t="s">
        <v>2513</v>
      </c>
      <c r="D20" s="1" t="s">
        <v>2514</v>
      </c>
      <c r="E20" s="2">
        <v>-1437427.34</v>
      </c>
      <c r="F20" s="2">
        <v>405711.1</v>
      </c>
      <c r="G20" s="2">
        <f t="shared" si="0"/>
        <v>-1031716.2400000001</v>
      </c>
      <c r="H20" s="2">
        <v>519879.36999999895</v>
      </c>
      <c r="I20" s="2">
        <v>55016.89</v>
      </c>
      <c r="J20" s="2">
        <v>-87023.32</v>
      </c>
      <c r="K20" s="2">
        <f t="shared" si="1"/>
        <v>-32006.430000000008</v>
      </c>
      <c r="L20" s="2">
        <v>0</v>
      </c>
      <c r="M20" s="2">
        <v>-1745.22</v>
      </c>
      <c r="N20" s="2">
        <f t="shared" si="2"/>
        <v>-1745.22</v>
      </c>
      <c r="O20" s="2">
        <v>-70286.54</v>
      </c>
      <c r="P20" s="2">
        <v>-100198.73</v>
      </c>
      <c r="Q20" s="2">
        <v>0</v>
      </c>
      <c r="R20" s="2">
        <v>0</v>
      </c>
      <c r="S20" s="2">
        <f t="shared" si="3"/>
        <v>-170485.27</v>
      </c>
      <c r="T20" s="2">
        <v>-1825.91</v>
      </c>
      <c r="U20" s="117">
        <f t="shared" si="4"/>
        <v>-717899.7000000012</v>
      </c>
      <c r="V20" s="2">
        <v>0</v>
      </c>
      <c r="W20" s="164">
        <f t="shared" si="5"/>
        <v>-717899.7000000012</v>
      </c>
    </row>
    <row r="21" spans="1:23" ht="12.75" customHeight="1" collapsed="1">
      <c r="A21" s="160" t="s">
        <v>2515</v>
      </c>
      <c r="B21" s="30"/>
      <c r="C21" s="160" t="s">
        <v>2516</v>
      </c>
      <c r="D21" s="31"/>
      <c r="E21" s="32">
        <v>5602358.18</v>
      </c>
      <c r="F21" s="32">
        <v>405711.1</v>
      </c>
      <c r="G21" s="36">
        <f t="shared" si="0"/>
        <v>6008069.279999999</v>
      </c>
      <c r="H21" s="36">
        <v>519879.36999999895</v>
      </c>
      <c r="I21" s="36">
        <v>55016.89</v>
      </c>
      <c r="J21" s="36">
        <v>351883.48</v>
      </c>
      <c r="K21" s="36">
        <f t="shared" si="1"/>
        <v>406900.37</v>
      </c>
      <c r="L21" s="36">
        <v>0</v>
      </c>
      <c r="M21" s="36">
        <v>8192273.100000001</v>
      </c>
      <c r="N21" s="36">
        <f t="shared" si="2"/>
        <v>8192273.100000001</v>
      </c>
      <c r="O21" s="36">
        <v>893558.46</v>
      </c>
      <c r="P21" s="36">
        <v>1273834.65</v>
      </c>
      <c r="Q21" s="36">
        <v>0</v>
      </c>
      <c r="R21" s="36">
        <v>0</v>
      </c>
      <c r="S21" s="36">
        <f t="shared" si="3"/>
        <v>2167393.11</v>
      </c>
      <c r="T21" s="36">
        <v>23212.89</v>
      </c>
      <c r="U21" s="165">
        <f t="shared" si="4"/>
        <v>17317728.12</v>
      </c>
      <c r="V21" s="32">
        <v>0</v>
      </c>
      <c r="W21" s="163">
        <f t="shared" si="5"/>
        <v>17317728.12</v>
      </c>
    </row>
    <row r="22" spans="1:23" ht="12.75" customHeight="1">
      <c r="A22" s="160" t="s">
        <v>2517</v>
      </c>
      <c r="B22" s="30"/>
      <c r="C22" s="160" t="s">
        <v>2518</v>
      </c>
      <c r="D22" s="31"/>
      <c r="E22" s="32">
        <v>0</v>
      </c>
      <c r="F22" s="32">
        <v>0</v>
      </c>
      <c r="G22" s="36">
        <f t="shared" si="0"/>
        <v>0</v>
      </c>
      <c r="H22" s="36">
        <v>0</v>
      </c>
      <c r="I22" s="36">
        <v>0</v>
      </c>
      <c r="J22" s="36">
        <v>0</v>
      </c>
      <c r="K22" s="36">
        <f t="shared" si="1"/>
        <v>0</v>
      </c>
      <c r="L22" s="36">
        <v>0</v>
      </c>
      <c r="M22" s="36">
        <v>0</v>
      </c>
      <c r="N22" s="36">
        <f t="shared" si="2"/>
        <v>0</v>
      </c>
      <c r="O22" s="36">
        <v>0</v>
      </c>
      <c r="P22" s="36">
        <v>0</v>
      </c>
      <c r="Q22" s="36">
        <v>0</v>
      </c>
      <c r="R22" s="36">
        <v>0</v>
      </c>
      <c r="S22" s="36">
        <f t="shared" si="3"/>
        <v>0</v>
      </c>
      <c r="T22" s="36">
        <v>0</v>
      </c>
      <c r="U22" s="165">
        <f t="shared" si="4"/>
        <v>0</v>
      </c>
      <c r="V22" s="32">
        <v>0</v>
      </c>
      <c r="W22" s="163">
        <f t="shared" si="5"/>
        <v>0</v>
      </c>
    </row>
    <row r="23" spans="1:23" ht="12.75" hidden="1" outlineLevel="1">
      <c r="A23" s="2" t="s">
        <v>2519</v>
      </c>
      <c r="C23" s="2" t="s">
        <v>2520</v>
      </c>
      <c r="D23" s="1" t="s">
        <v>2521</v>
      </c>
      <c r="E23" s="2">
        <v>0</v>
      </c>
      <c r="F23" s="2">
        <v>0</v>
      </c>
      <c r="G23" s="166">
        <f>E23+F23</f>
        <v>0</v>
      </c>
      <c r="H23" s="166">
        <v>-204410.56</v>
      </c>
      <c r="I23" s="166">
        <v>0</v>
      </c>
      <c r="J23" s="166">
        <v>0</v>
      </c>
      <c r="K23" s="166">
        <f>I23+J23</f>
        <v>0</v>
      </c>
      <c r="L23" s="166">
        <v>0</v>
      </c>
      <c r="M23" s="166">
        <v>0</v>
      </c>
      <c r="N23" s="166">
        <f t="shared" si="2"/>
        <v>0</v>
      </c>
      <c r="O23" s="166">
        <v>0</v>
      </c>
      <c r="P23" s="166">
        <v>0</v>
      </c>
      <c r="Q23" s="166">
        <v>0</v>
      </c>
      <c r="R23" s="166">
        <v>0</v>
      </c>
      <c r="S23" s="166">
        <f>O23+P23+Q23+R23</f>
        <v>0</v>
      </c>
      <c r="T23" s="166">
        <v>0</v>
      </c>
      <c r="U23" s="167">
        <f>G23+H23+K23+N23+S23+T23</f>
        <v>-204410.56</v>
      </c>
      <c r="V23" s="2">
        <v>0</v>
      </c>
      <c r="W23" s="164">
        <f>U23+V23</f>
        <v>-204410.56</v>
      </c>
    </row>
    <row r="24" spans="1:23" ht="12.75" hidden="1" outlineLevel="1">
      <c r="A24" s="2" t="s">
        <v>2522</v>
      </c>
      <c r="C24" s="2" t="s">
        <v>2523</v>
      </c>
      <c r="D24" s="1" t="s">
        <v>2524</v>
      </c>
      <c r="E24" s="2">
        <v>0</v>
      </c>
      <c r="F24" s="2">
        <v>-599180.79</v>
      </c>
      <c r="G24" s="166">
        <f>E24+F24</f>
        <v>-599180.79</v>
      </c>
      <c r="H24" s="166">
        <v>8210008</v>
      </c>
      <c r="I24" s="166">
        <v>0</v>
      </c>
      <c r="J24" s="166">
        <v>0</v>
      </c>
      <c r="K24" s="166">
        <f>I24+J24</f>
        <v>0</v>
      </c>
      <c r="L24" s="166">
        <v>0</v>
      </c>
      <c r="M24" s="166">
        <v>0</v>
      </c>
      <c r="N24" s="166">
        <f t="shared" si="2"/>
        <v>0</v>
      </c>
      <c r="O24" s="166">
        <v>0</v>
      </c>
      <c r="P24" s="166">
        <v>0</v>
      </c>
      <c r="Q24" s="166">
        <v>0</v>
      </c>
      <c r="R24" s="166">
        <v>0</v>
      </c>
      <c r="S24" s="166">
        <f>O24+P24+Q24+R24</f>
        <v>0</v>
      </c>
      <c r="T24" s="166">
        <v>0</v>
      </c>
      <c r="U24" s="167">
        <f>G24+H24+K24+N24+S24+T24</f>
        <v>7610827.21</v>
      </c>
      <c r="V24" s="2">
        <v>0</v>
      </c>
      <c r="W24" s="164">
        <f>U24+V24</f>
        <v>7610827.21</v>
      </c>
    </row>
    <row r="25" spans="1:23" ht="12.75" customHeight="1" collapsed="1">
      <c r="A25" s="160" t="s">
        <v>2525</v>
      </c>
      <c r="B25" s="30"/>
      <c r="C25" s="160" t="s">
        <v>2526</v>
      </c>
      <c r="D25" s="31"/>
      <c r="E25" s="32">
        <v>0</v>
      </c>
      <c r="F25" s="32">
        <v>-599180.79</v>
      </c>
      <c r="G25" s="36">
        <f t="shared" si="0"/>
        <v>-599180.79</v>
      </c>
      <c r="H25" s="36">
        <v>8005597.44</v>
      </c>
      <c r="I25" s="36">
        <v>0</v>
      </c>
      <c r="J25" s="36">
        <v>0</v>
      </c>
      <c r="K25" s="36">
        <f t="shared" si="1"/>
        <v>0</v>
      </c>
      <c r="L25" s="36">
        <v>0</v>
      </c>
      <c r="M25" s="36">
        <v>0</v>
      </c>
      <c r="N25" s="36">
        <f t="shared" si="2"/>
        <v>0</v>
      </c>
      <c r="O25" s="36">
        <v>0</v>
      </c>
      <c r="P25" s="36">
        <v>0</v>
      </c>
      <c r="Q25" s="36">
        <v>0</v>
      </c>
      <c r="R25" s="36">
        <v>0</v>
      </c>
      <c r="S25" s="36">
        <f t="shared" si="3"/>
        <v>0</v>
      </c>
      <c r="T25" s="36">
        <v>0</v>
      </c>
      <c r="U25" s="165">
        <f t="shared" si="4"/>
        <v>7406416.65</v>
      </c>
      <c r="V25" s="32">
        <v>0</v>
      </c>
      <c r="W25" s="163">
        <f t="shared" si="5"/>
        <v>7406416.65</v>
      </c>
    </row>
    <row r="26" spans="1:23" ht="12.75" customHeight="1">
      <c r="A26" s="160" t="s">
        <v>2527</v>
      </c>
      <c r="B26" s="30"/>
      <c r="C26" s="160" t="s">
        <v>2528</v>
      </c>
      <c r="D26" s="31"/>
      <c r="E26" s="32">
        <v>0</v>
      </c>
      <c r="F26" s="32">
        <v>0</v>
      </c>
      <c r="G26" s="36">
        <f t="shared" si="0"/>
        <v>0</v>
      </c>
      <c r="H26" s="36">
        <v>0</v>
      </c>
      <c r="I26" s="36">
        <v>0</v>
      </c>
      <c r="J26" s="36">
        <v>0</v>
      </c>
      <c r="K26" s="36">
        <f t="shared" si="1"/>
        <v>0</v>
      </c>
      <c r="L26" s="36">
        <v>0</v>
      </c>
      <c r="M26" s="36">
        <v>0</v>
      </c>
      <c r="N26" s="36">
        <f t="shared" si="2"/>
        <v>0</v>
      </c>
      <c r="O26" s="36">
        <v>0</v>
      </c>
      <c r="P26" s="36">
        <v>0</v>
      </c>
      <c r="Q26" s="36">
        <v>0</v>
      </c>
      <c r="R26" s="36">
        <v>0</v>
      </c>
      <c r="S26" s="36">
        <f t="shared" si="3"/>
        <v>0</v>
      </c>
      <c r="T26" s="36">
        <v>0</v>
      </c>
      <c r="U26" s="165">
        <f t="shared" si="4"/>
        <v>0</v>
      </c>
      <c r="V26" s="32">
        <v>0</v>
      </c>
      <c r="W26" s="163">
        <f t="shared" si="5"/>
        <v>0</v>
      </c>
    </row>
    <row r="27" spans="1:23" ht="12.75" hidden="1" outlineLevel="1">
      <c r="A27" s="2" t="s">
        <v>2529</v>
      </c>
      <c r="C27" s="2" t="s">
        <v>2530</v>
      </c>
      <c r="D27" s="1" t="s">
        <v>2531</v>
      </c>
      <c r="E27" s="2">
        <v>0</v>
      </c>
      <c r="F27" s="2">
        <v>0</v>
      </c>
      <c r="G27" s="166">
        <f>E27+F27</f>
        <v>0</v>
      </c>
      <c r="H27" s="166">
        <v>2612664.06</v>
      </c>
      <c r="I27" s="166">
        <v>0</v>
      </c>
      <c r="J27" s="166">
        <v>0</v>
      </c>
      <c r="K27" s="166">
        <f>I27+J27</f>
        <v>0</v>
      </c>
      <c r="L27" s="166">
        <v>0</v>
      </c>
      <c r="M27" s="166">
        <v>0</v>
      </c>
      <c r="N27" s="166">
        <f t="shared" si="2"/>
        <v>0</v>
      </c>
      <c r="O27" s="166">
        <v>0</v>
      </c>
      <c r="P27" s="166">
        <v>0</v>
      </c>
      <c r="Q27" s="166">
        <v>0</v>
      </c>
      <c r="R27" s="166">
        <v>0</v>
      </c>
      <c r="S27" s="166">
        <f>O27+P27+Q27+R27</f>
        <v>0</v>
      </c>
      <c r="T27" s="166">
        <v>0</v>
      </c>
      <c r="U27" s="167">
        <f>G27+H27+K27+N27+S27+T27</f>
        <v>2612664.06</v>
      </c>
      <c r="V27" s="2">
        <v>0</v>
      </c>
      <c r="W27" s="164">
        <f>U27+V27</f>
        <v>2612664.06</v>
      </c>
    </row>
    <row r="28" spans="1:23" ht="12.75" customHeight="1" collapsed="1">
      <c r="A28" s="160" t="s">
        <v>2532</v>
      </c>
      <c r="B28" s="30"/>
      <c r="C28" s="160" t="s">
        <v>2321</v>
      </c>
      <c r="D28" s="31"/>
      <c r="E28" s="32">
        <v>0</v>
      </c>
      <c r="F28" s="32">
        <v>0</v>
      </c>
      <c r="G28" s="36">
        <f t="shared" si="0"/>
        <v>0</v>
      </c>
      <c r="H28" s="36">
        <v>2612664.06</v>
      </c>
      <c r="I28" s="36">
        <v>0</v>
      </c>
      <c r="J28" s="36">
        <v>0</v>
      </c>
      <c r="K28" s="36">
        <f t="shared" si="1"/>
        <v>0</v>
      </c>
      <c r="L28" s="36">
        <v>0</v>
      </c>
      <c r="M28" s="36">
        <v>0</v>
      </c>
      <c r="N28" s="36">
        <f t="shared" si="2"/>
        <v>0</v>
      </c>
      <c r="O28" s="36">
        <v>0</v>
      </c>
      <c r="P28" s="36">
        <v>0</v>
      </c>
      <c r="Q28" s="36">
        <v>0</v>
      </c>
      <c r="R28" s="36">
        <v>0</v>
      </c>
      <c r="S28" s="36">
        <f t="shared" si="3"/>
        <v>0</v>
      </c>
      <c r="T28" s="36">
        <v>0</v>
      </c>
      <c r="U28" s="165">
        <f t="shared" si="4"/>
        <v>2612664.06</v>
      </c>
      <c r="V28" s="32">
        <v>0</v>
      </c>
      <c r="W28" s="163">
        <f t="shared" si="5"/>
        <v>2612664.06</v>
      </c>
    </row>
    <row r="29" spans="1:23" ht="12.75" hidden="1" outlineLevel="1">
      <c r="A29" s="2" t="s">
        <v>2533</v>
      </c>
      <c r="C29" s="2" t="s">
        <v>2534</v>
      </c>
      <c r="D29" s="1" t="s">
        <v>2535</v>
      </c>
      <c r="E29" s="2">
        <v>1410694.34</v>
      </c>
      <c r="F29" s="2">
        <v>0</v>
      </c>
      <c r="G29" s="166">
        <f>E29+F29</f>
        <v>1410694.34</v>
      </c>
      <c r="H29" s="166">
        <v>0</v>
      </c>
      <c r="I29" s="166">
        <v>0</v>
      </c>
      <c r="J29" s="166">
        <v>0</v>
      </c>
      <c r="K29" s="166">
        <f>I29+J29</f>
        <v>0</v>
      </c>
      <c r="L29" s="166">
        <v>0</v>
      </c>
      <c r="M29" s="166">
        <v>0</v>
      </c>
      <c r="N29" s="166">
        <f t="shared" si="2"/>
        <v>0</v>
      </c>
      <c r="O29" s="166">
        <v>0</v>
      </c>
      <c r="P29" s="166">
        <v>0</v>
      </c>
      <c r="Q29" s="166">
        <v>0</v>
      </c>
      <c r="R29" s="166">
        <v>0</v>
      </c>
      <c r="S29" s="166">
        <f>O29+P29+Q29+R29</f>
        <v>0</v>
      </c>
      <c r="T29" s="166">
        <v>0</v>
      </c>
      <c r="U29" s="167">
        <f>G29+H29+K29+N29+S29+T29</f>
        <v>1410694.34</v>
      </c>
      <c r="V29" s="2">
        <v>0</v>
      </c>
      <c r="W29" s="164">
        <f>U29+V29</f>
        <v>1410694.34</v>
      </c>
    </row>
    <row r="30" spans="1:23" ht="12.75" hidden="1" outlineLevel="1">
      <c r="A30" s="2" t="s">
        <v>2536</v>
      </c>
      <c r="C30" s="2" t="s">
        <v>2537</v>
      </c>
      <c r="D30" s="1" t="s">
        <v>2538</v>
      </c>
      <c r="E30" s="2">
        <v>173286.4</v>
      </c>
      <c r="F30" s="2">
        <v>590629.55</v>
      </c>
      <c r="G30" s="166">
        <f>E30+F30</f>
        <v>763915.9500000001</v>
      </c>
      <c r="H30" s="166">
        <v>0</v>
      </c>
      <c r="I30" s="166">
        <v>0</v>
      </c>
      <c r="J30" s="166">
        <v>0</v>
      </c>
      <c r="K30" s="166">
        <f>I30+J30</f>
        <v>0</v>
      </c>
      <c r="L30" s="166">
        <v>0</v>
      </c>
      <c r="M30" s="166">
        <v>0</v>
      </c>
      <c r="N30" s="166">
        <f t="shared" si="2"/>
        <v>0</v>
      </c>
      <c r="O30" s="166">
        <v>0</v>
      </c>
      <c r="P30" s="166">
        <v>0</v>
      </c>
      <c r="Q30" s="166">
        <v>0</v>
      </c>
      <c r="R30" s="166">
        <v>0</v>
      </c>
      <c r="S30" s="166">
        <f>O30+P30+Q30+R30</f>
        <v>0</v>
      </c>
      <c r="T30" s="166">
        <v>0</v>
      </c>
      <c r="U30" s="167">
        <f>G30+H30+K30+N30+S30+T30</f>
        <v>763915.9500000001</v>
      </c>
      <c r="V30" s="2">
        <v>0</v>
      </c>
      <c r="W30" s="164">
        <f>U30+V30</f>
        <v>763915.9500000001</v>
      </c>
    </row>
    <row r="31" spans="1:23" ht="12.75" hidden="1" outlineLevel="1">
      <c r="A31" s="2" t="s">
        <v>2539</v>
      </c>
      <c r="C31" s="2" t="s">
        <v>2540</v>
      </c>
      <c r="D31" s="1" t="s">
        <v>2541</v>
      </c>
      <c r="E31" s="2">
        <v>102324.73</v>
      </c>
      <c r="F31" s="2">
        <v>31997.88</v>
      </c>
      <c r="G31" s="166">
        <f>E31+F31</f>
        <v>134322.61</v>
      </c>
      <c r="H31" s="166">
        <v>0</v>
      </c>
      <c r="I31" s="166">
        <v>0</v>
      </c>
      <c r="J31" s="166">
        <v>29532.17</v>
      </c>
      <c r="K31" s="166">
        <f>I31+J31</f>
        <v>29532.17</v>
      </c>
      <c r="L31" s="166">
        <v>0</v>
      </c>
      <c r="M31" s="166">
        <v>0</v>
      </c>
      <c r="N31" s="166">
        <f t="shared" si="2"/>
        <v>0</v>
      </c>
      <c r="O31" s="166">
        <v>0</v>
      </c>
      <c r="P31" s="166">
        <v>0</v>
      </c>
      <c r="Q31" s="166">
        <v>0</v>
      </c>
      <c r="R31" s="166">
        <v>0</v>
      </c>
      <c r="S31" s="166">
        <f>O31+P31+Q31+R31</f>
        <v>0</v>
      </c>
      <c r="T31" s="166">
        <v>966</v>
      </c>
      <c r="U31" s="167">
        <f>G31+H31+K31+N31+S31+T31</f>
        <v>164820.77999999997</v>
      </c>
      <c r="V31" s="2">
        <v>0</v>
      </c>
      <c r="W31" s="164">
        <f>U31+V31</f>
        <v>164820.77999999997</v>
      </c>
    </row>
    <row r="32" spans="1:23" ht="12.75" hidden="1" outlineLevel="1">
      <c r="A32" s="2" t="s">
        <v>2542</v>
      </c>
      <c r="C32" s="2" t="s">
        <v>2543</v>
      </c>
      <c r="D32" s="1" t="s">
        <v>2544</v>
      </c>
      <c r="E32" s="2">
        <v>-121949.36</v>
      </c>
      <c r="F32" s="2">
        <v>0</v>
      </c>
      <c r="G32" s="166">
        <f>E32+F32</f>
        <v>-121949.36</v>
      </c>
      <c r="H32" s="166">
        <v>0</v>
      </c>
      <c r="I32" s="166">
        <v>0</v>
      </c>
      <c r="J32" s="166">
        <v>0</v>
      </c>
      <c r="K32" s="166">
        <f>I32+J32</f>
        <v>0</v>
      </c>
      <c r="L32" s="166">
        <v>0</v>
      </c>
      <c r="M32" s="166">
        <v>0</v>
      </c>
      <c r="N32" s="166">
        <f t="shared" si="2"/>
        <v>0</v>
      </c>
      <c r="O32" s="166">
        <v>0</v>
      </c>
      <c r="P32" s="166">
        <v>0</v>
      </c>
      <c r="Q32" s="166">
        <v>0</v>
      </c>
      <c r="R32" s="166">
        <v>0</v>
      </c>
      <c r="S32" s="166">
        <f>O32+P32+Q32+R32</f>
        <v>0</v>
      </c>
      <c r="T32" s="166">
        <v>0</v>
      </c>
      <c r="U32" s="167">
        <f>G32+H32+K32+N32+S32+T32</f>
        <v>-121949.36</v>
      </c>
      <c r="V32" s="2">
        <v>0</v>
      </c>
      <c r="W32" s="164">
        <f>U32+V32</f>
        <v>-121949.36</v>
      </c>
    </row>
    <row r="33" spans="1:23" ht="12.75" hidden="1" outlineLevel="1">
      <c r="A33" s="2" t="s">
        <v>2545</v>
      </c>
      <c r="C33" s="2" t="s">
        <v>2546</v>
      </c>
      <c r="D33" s="1" t="s">
        <v>2547</v>
      </c>
      <c r="E33" s="2">
        <v>0</v>
      </c>
      <c r="F33" s="2">
        <v>0</v>
      </c>
      <c r="G33" s="166">
        <f>E33+F33</f>
        <v>0</v>
      </c>
      <c r="H33" s="166">
        <v>0</v>
      </c>
      <c r="I33" s="166">
        <v>-1075.73</v>
      </c>
      <c r="J33" s="166">
        <v>0</v>
      </c>
      <c r="K33" s="166">
        <f>I33+J33</f>
        <v>-1075.73</v>
      </c>
      <c r="L33" s="166">
        <v>0</v>
      </c>
      <c r="M33" s="166">
        <v>0</v>
      </c>
      <c r="N33" s="166">
        <f t="shared" si="2"/>
        <v>0</v>
      </c>
      <c r="O33" s="166">
        <v>0</v>
      </c>
      <c r="P33" s="166">
        <v>0</v>
      </c>
      <c r="Q33" s="166">
        <v>0</v>
      </c>
      <c r="R33" s="166">
        <v>0</v>
      </c>
      <c r="S33" s="166">
        <f>O33+P33+Q33+R33</f>
        <v>0</v>
      </c>
      <c r="T33" s="166">
        <v>0</v>
      </c>
      <c r="U33" s="167">
        <f>G33+H33+K33+N33+S33+T33</f>
        <v>-1075.73</v>
      </c>
      <c r="V33" s="2">
        <v>0</v>
      </c>
      <c r="W33" s="164">
        <f>U33+V33</f>
        <v>-1075.73</v>
      </c>
    </row>
    <row r="34" spans="1:23" ht="12.75" customHeight="1" collapsed="1">
      <c r="A34" s="160" t="s">
        <v>2548</v>
      </c>
      <c r="B34" s="30"/>
      <c r="C34" s="160" t="s">
        <v>2549</v>
      </c>
      <c r="D34" s="31"/>
      <c r="E34" s="32">
        <v>1564356.11</v>
      </c>
      <c r="F34" s="32">
        <v>622627.43</v>
      </c>
      <c r="G34" s="36">
        <f t="shared" si="0"/>
        <v>2186983.54</v>
      </c>
      <c r="H34" s="36">
        <v>0</v>
      </c>
      <c r="I34" s="36">
        <v>-1075.73</v>
      </c>
      <c r="J34" s="36">
        <v>29532.17</v>
      </c>
      <c r="K34" s="36">
        <f t="shared" si="1"/>
        <v>28456.44</v>
      </c>
      <c r="L34" s="36">
        <v>0</v>
      </c>
      <c r="M34" s="36">
        <v>0</v>
      </c>
      <c r="N34" s="36">
        <f t="shared" si="2"/>
        <v>0</v>
      </c>
      <c r="O34" s="36">
        <v>0</v>
      </c>
      <c r="P34" s="36">
        <v>0</v>
      </c>
      <c r="Q34" s="36">
        <v>0</v>
      </c>
      <c r="R34" s="36">
        <v>0</v>
      </c>
      <c r="S34" s="36">
        <f t="shared" si="3"/>
        <v>0</v>
      </c>
      <c r="T34" s="36">
        <v>966</v>
      </c>
      <c r="U34" s="165">
        <f t="shared" si="4"/>
        <v>2216405.98</v>
      </c>
      <c r="V34" s="32">
        <v>0</v>
      </c>
      <c r="W34" s="163">
        <f t="shared" si="5"/>
        <v>2216405.98</v>
      </c>
    </row>
    <row r="35" spans="1:23" ht="12.75" customHeight="1">
      <c r="A35" s="160" t="s">
        <v>2550</v>
      </c>
      <c r="B35" s="30"/>
      <c r="C35" s="160" t="s">
        <v>2551</v>
      </c>
      <c r="D35" s="31"/>
      <c r="E35" s="32">
        <v>0</v>
      </c>
      <c r="F35" s="32">
        <v>0</v>
      </c>
      <c r="G35" s="36">
        <f t="shared" si="0"/>
        <v>0</v>
      </c>
      <c r="H35" s="36">
        <v>0</v>
      </c>
      <c r="I35" s="36">
        <v>0</v>
      </c>
      <c r="J35" s="36">
        <v>0</v>
      </c>
      <c r="K35" s="36">
        <f t="shared" si="1"/>
        <v>0</v>
      </c>
      <c r="L35" s="36">
        <v>0</v>
      </c>
      <c r="M35" s="36">
        <v>0</v>
      </c>
      <c r="N35" s="36">
        <f t="shared" si="2"/>
        <v>0</v>
      </c>
      <c r="O35" s="36">
        <v>0</v>
      </c>
      <c r="P35" s="36">
        <v>0</v>
      </c>
      <c r="Q35" s="36">
        <v>0</v>
      </c>
      <c r="R35" s="36">
        <v>0</v>
      </c>
      <c r="S35" s="36">
        <f t="shared" si="3"/>
        <v>0</v>
      </c>
      <c r="T35" s="36">
        <v>0</v>
      </c>
      <c r="U35" s="165">
        <f t="shared" si="4"/>
        <v>0</v>
      </c>
      <c r="V35" s="32">
        <v>0</v>
      </c>
      <c r="W35" s="163">
        <f t="shared" si="5"/>
        <v>0</v>
      </c>
    </row>
    <row r="36" spans="1:23" ht="12.75" customHeight="1">
      <c r="A36" s="160" t="s">
        <v>2552</v>
      </c>
      <c r="B36" s="30"/>
      <c r="C36" s="160" t="s">
        <v>2553</v>
      </c>
      <c r="D36" s="31"/>
      <c r="E36" s="32">
        <v>0</v>
      </c>
      <c r="F36" s="32">
        <v>0</v>
      </c>
      <c r="G36" s="36">
        <f t="shared" si="0"/>
        <v>0</v>
      </c>
      <c r="H36" s="36">
        <v>0</v>
      </c>
      <c r="I36" s="36">
        <v>0</v>
      </c>
      <c r="J36" s="36">
        <v>0</v>
      </c>
      <c r="K36" s="36">
        <f t="shared" si="1"/>
        <v>0</v>
      </c>
      <c r="L36" s="36">
        <v>0</v>
      </c>
      <c r="M36" s="36">
        <v>0</v>
      </c>
      <c r="N36" s="36">
        <f t="shared" si="2"/>
        <v>0</v>
      </c>
      <c r="O36" s="36">
        <v>0</v>
      </c>
      <c r="P36" s="36">
        <v>0</v>
      </c>
      <c r="Q36" s="36">
        <v>0</v>
      </c>
      <c r="R36" s="36">
        <v>0</v>
      </c>
      <c r="S36" s="36">
        <f t="shared" si="3"/>
        <v>0</v>
      </c>
      <c r="T36" s="36">
        <v>0</v>
      </c>
      <c r="U36" s="165">
        <f t="shared" si="4"/>
        <v>0</v>
      </c>
      <c r="V36" s="32">
        <v>0</v>
      </c>
      <c r="W36" s="163">
        <f t="shared" si="5"/>
        <v>0</v>
      </c>
    </row>
    <row r="37" spans="1:23" ht="12.75" hidden="1" outlineLevel="1">
      <c r="A37" s="2" t="s">
        <v>2554</v>
      </c>
      <c r="C37" s="2" t="s">
        <v>2323</v>
      </c>
      <c r="D37" s="1" t="s">
        <v>2555</v>
      </c>
      <c r="E37" s="2">
        <v>299590.38</v>
      </c>
      <c r="F37" s="2">
        <v>0</v>
      </c>
      <c r="G37" s="166">
        <f>E37+F37</f>
        <v>299590.38</v>
      </c>
      <c r="H37" s="166">
        <v>0</v>
      </c>
      <c r="I37" s="166">
        <v>0</v>
      </c>
      <c r="J37" s="166">
        <v>0</v>
      </c>
      <c r="K37" s="166">
        <f>I37+J37</f>
        <v>0</v>
      </c>
      <c r="L37" s="166">
        <v>0</v>
      </c>
      <c r="M37" s="166">
        <v>0</v>
      </c>
      <c r="N37" s="166">
        <f t="shared" si="2"/>
        <v>0</v>
      </c>
      <c r="O37" s="166">
        <v>0</v>
      </c>
      <c r="P37" s="166">
        <v>0</v>
      </c>
      <c r="Q37" s="166">
        <v>0</v>
      </c>
      <c r="R37" s="166">
        <v>0</v>
      </c>
      <c r="S37" s="166">
        <f>O37+P37+Q37+R37</f>
        <v>0</v>
      </c>
      <c r="T37" s="166">
        <v>0</v>
      </c>
      <c r="U37" s="167">
        <f>G37+H37+K37+N37+S37+T37</f>
        <v>299590.38</v>
      </c>
      <c r="V37" s="2">
        <v>0</v>
      </c>
      <c r="W37" s="164">
        <f>U37+V37</f>
        <v>299590.38</v>
      </c>
    </row>
    <row r="38" spans="1:23" ht="12.75" customHeight="1" collapsed="1">
      <c r="A38" s="160" t="s">
        <v>2556</v>
      </c>
      <c r="B38" s="30"/>
      <c r="C38" s="160" t="s">
        <v>2323</v>
      </c>
      <c r="D38" s="31"/>
      <c r="E38" s="32">
        <v>299590.38</v>
      </c>
      <c r="F38" s="32">
        <v>0</v>
      </c>
      <c r="G38" s="36">
        <f t="shared" si="0"/>
        <v>299590.38</v>
      </c>
      <c r="H38" s="36">
        <v>0</v>
      </c>
      <c r="I38" s="36">
        <v>0</v>
      </c>
      <c r="J38" s="36">
        <v>0</v>
      </c>
      <c r="K38" s="36">
        <f t="shared" si="1"/>
        <v>0</v>
      </c>
      <c r="L38" s="36">
        <v>0</v>
      </c>
      <c r="M38" s="36">
        <v>0</v>
      </c>
      <c r="N38" s="36">
        <f t="shared" si="2"/>
        <v>0</v>
      </c>
      <c r="O38" s="36">
        <v>0</v>
      </c>
      <c r="P38" s="36">
        <v>0</v>
      </c>
      <c r="Q38" s="36">
        <v>0</v>
      </c>
      <c r="R38" s="36">
        <v>0</v>
      </c>
      <c r="S38" s="36">
        <f t="shared" si="3"/>
        <v>0</v>
      </c>
      <c r="T38" s="36">
        <v>0</v>
      </c>
      <c r="U38" s="165">
        <f t="shared" si="4"/>
        <v>299590.38</v>
      </c>
      <c r="V38" s="32">
        <v>0</v>
      </c>
      <c r="W38" s="163">
        <f t="shared" si="5"/>
        <v>299590.38</v>
      </c>
    </row>
    <row r="39" spans="1:23" ht="12.75" hidden="1" outlineLevel="1">
      <c r="A39" s="2" t="s">
        <v>2557</v>
      </c>
      <c r="C39" s="2" t="s">
        <v>2558</v>
      </c>
      <c r="D39" s="1" t="s">
        <v>2559</v>
      </c>
      <c r="E39" s="2">
        <v>871719.68</v>
      </c>
      <c r="F39" s="2">
        <v>0</v>
      </c>
      <c r="G39" s="166">
        <f>E39+F39</f>
        <v>871719.68</v>
      </c>
      <c r="H39" s="166">
        <v>76079.64</v>
      </c>
      <c r="I39" s="166">
        <v>0</v>
      </c>
      <c r="J39" s="166">
        <v>0</v>
      </c>
      <c r="K39" s="166">
        <f>I39+J39</f>
        <v>0</v>
      </c>
      <c r="L39" s="166">
        <v>0</v>
      </c>
      <c r="M39" s="166">
        <v>0</v>
      </c>
      <c r="N39" s="166">
        <f t="shared" si="2"/>
        <v>0</v>
      </c>
      <c r="O39" s="166">
        <v>0</v>
      </c>
      <c r="P39" s="166">
        <v>0</v>
      </c>
      <c r="Q39" s="166">
        <v>0</v>
      </c>
      <c r="R39" s="166">
        <v>0</v>
      </c>
      <c r="S39" s="166">
        <f>O39+P39+Q39+R39</f>
        <v>0</v>
      </c>
      <c r="T39" s="166">
        <v>214721</v>
      </c>
      <c r="U39" s="167">
        <f>G39+H39+K39+N39+S39+T39</f>
        <v>1162520.32</v>
      </c>
      <c r="V39" s="2">
        <v>0</v>
      </c>
      <c r="W39" s="164">
        <f>U39+V39</f>
        <v>1162520.32</v>
      </c>
    </row>
    <row r="40" spans="1:23" ht="12.75" customHeight="1" collapsed="1">
      <c r="A40" s="160" t="s">
        <v>2560</v>
      </c>
      <c r="B40" s="30"/>
      <c r="C40" s="160" t="s">
        <v>2561</v>
      </c>
      <c r="D40" s="31"/>
      <c r="E40" s="32">
        <v>871719.68</v>
      </c>
      <c r="F40" s="32">
        <v>0</v>
      </c>
      <c r="G40" s="36">
        <f t="shared" si="0"/>
        <v>871719.68</v>
      </c>
      <c r="H40" s="36">
        <v>76079.64</v>
      </c>
      <c r="I40" s="36">
        <v>0</v>
      </c>
      <c r="J40" s="36">
        <v>0</v>
      </c>
      <c r="K40" s="36">
        <f t="shared" si="1"/>
        <v>0</v>
      </c>
      <c r="L40" s="36">
        <v>0</v>
      </c>
      <c r="M40" s="36">
        <v>0</v>
      </c>
      <c r="N40" s="36">
        <f t="shared" si="2"/>
        <v>0</v>
      </c>
      <c r="O40" s="36">
        <v>0</v>
      </c>
      <c r="P40" s="36">
        <v>0</v>
      </c>
      <c r="Q40" s="36">
        <v>0</v>
      </c>
      <c r="R40" s="36">
        <v>0</v>
      </c>
      <c r="S40" s="36">
        <f t="shared" si="3"/>
        <v>0</v>
      </c>
      <c r="T40" s="36">
        <v>214721</v>
      </c>
      <c r="U40" s="165">
        <f t="shared" si="4"/>
        <v>1162520.32</v>
      </c>
      <c r="V40" s="32">
        <v>0</v>
      </c>
      <c r="W40" s="163">
        <f t="shared" si="5"/>
        <v>1162520.32</v>
      </c>
    </row>
    <row r="41" spans="1:23" ht="12.75" hidden="1" outlineLevel="1">
      <c r="A41" s="2" t="s">
        <v>2562</v>
      </c>
      <c r="C41" s="2" t="s">
        <v>2563</v>
      </c>
      <c r="D41" s="1" t="s">
        <v>2564</v>
      </c>
      <c r="E41" s="2">
        <v>0</v>
      </c>
      <c r="F41" s="2">
        <v>0</v>
      </c>
      <c r="G41" s="166">
        <f>E41+F41</f>
        <v>0</v>
      </c>
      <c r="H41" s="166">
        <v>0</v>
      </c>
      <c r="I41" s="166">
        <v>14060</v>
      </c>
      <c r="J41" s="166">
        <v>1692888</v>
      </c>
      <c r="K41" s="166">
        <f>I41+J41</f>
        <v>1706948</v>
      </c>
      <c r="L41" s="166">
        <v>0</v>
      </c>
      <c r="M41" s="166">
        <v>0</v>
      </c>
      <c r="N41" s="166">
        <f t="shared" si="2"/>
        <v>0</v>
      </c>
      <c r="O41" s="166">
        <v>0</v>
      </c>
      <c r="P41" s="166">
        <v>0</v>
      </c>
      <c r="Q41" s="166">
        <v>0</v>
      </c>
      <c r="R41" s="166">
        <v>0</v>
      </c>
      <c r="S41" s="166">
        <f>O41+P41+Q41+R41</f>
        <v>0</v>
      </c>
      <c r="T41" s="166">
        <v>0</v>
      </c>
      <c r="U41" s="167">
        <f>G41+H41+K41+N41+S41+T41</f>
        <v>1706948</v>
      </c>
      <c r="V41" s="2">
        <v>0</v>
      </c>
      <c r="W41" s="164">
        <f>U41+V41</f>
        <v>1706948</v>
      </c>
    </row>
    <row r="42" spans="1:23" ht="12.75" hidden="1" outlineLevel="1">
      <c r="A42" s="2" t="s">
        <v>2565</v>
      </c>
      <c r="C42" s="2" t="s">
        <v>2566</v>
      </c>
      <c r="D42" s="1" t="s">
        <v>2567</v>
      </c>
      <c r="E42" s="2">
        <v>0</v>
      </c>
      <c r="F42" s="2">
        <v>0</v>
      </c>
      <c r="G42" s="166">
        <f>E42+F42</f>
        <v>0</v>
      </c>
      <c r="H42" s="166">
        <v>0</v>
      </c>
      <c r="I42" s="166">
        <v>0</v>
      </c>
      <c r="J42" s="166">
        <v>-100000</v>
      </c>
      <c r="K42" s="166">
        <f>I42+J42</f>
        <v>-100000</v>
      </c>
      <c r="L42" s="166">
        <v>0</v>
      </c>
      <c r="M42" s="166">
        <v>0</v>
      </c>
      <c r="N42" s="166">
        <f t="shared" si="2"/>
        <v>0</v>
      </c>
      <c r="O42" s="166">
        <v>0</v>
      </c>
      <c r="P42" s="166">
        <v>0</v>
      </c>
      <c r="Q42" s="166">
        <v>0</v>
      </c>
      <c r="R42" s="166">
        <v>0</v>
      </c>
      <c r="S42" s="166">
        <f>O42+P42+Q42+R42</f>
        <v>0</v>
      </c>
      <c r="T42" s="166">
        <v>0</v>
      </c>
      <c r="U42" s="167">
        <f>G42+H42+K42+N42+S42+T42</f>
        <v>-100000</v>
      </c>
      <c r="V42" s="2">
        <v>0</v>
      </c>
      <c r="W42" s="164">
        <f>U42+V42</f>
        <v>-100000</v>
      </c>
    </row>
    <row r="43" spans="1:23" ht="12.75" customHeight="1" collapsed="1">
      <c r="A43" s="160" t="s">
        <v>2568</v>
      </c>
      <c r="B43" s="30"/>
      <c r="C43" s="160" t="s">
        <v>2322</v>
      </c>
      <c r="D43" s="31"/>
      <c r="E43" s="32">
        <v>0</v>
      </c>
      <c r="F43" s="32">
        <v>0</v>
      </c>
      <c r="G43" s="36">
        <f t="shared" si="0"/>
        <v>0</v>
      </c>
      <c r="H43" s="36">
        <v>0</v>
      </c>
      <c r="I43" s="36">
        <v>14060</v>
      </c>
      <c r="J43" s="36">
        <v>1592888</v>
      </c>
      <c r="K43" s="36">
        <f t="shared" si="1"/>
        <v>1606948</v>
      </c>
      <c r="L43" s="36">
        <v>0</v>
      </c>
      <c r="M43" s="36">
        <v>0</v>
      </c>
      <c r="N43" s="36">
        <f t="shared" si="2"/>
        <v>0</v>
      </c>
      <c r="O43" s="36">
        <v>0</v>
      </c>
      <c r="P43" s="36">
        <v>0</v>
      </c>
      <c r="Q43" s="36">
        <v>0</v>
      </c>
      <c r="R43" s="36">
        <v>0</v>
      </c>
      <c r="S43" s="36">
        <f t="shared" si="3"/>
        <v>0</v>
      </c>
      <c r="T43" s="36">
        <v>0</v>
      </c>
      <c r="U43" s="165">
        <f t="shared" si="4"/>
        <v>1606948</v>
      </c>
      <c r="V43" s="32">
        <v>0</v>
      </c>
      <c r="W43" s="163">
        <f t="shared" si="5"/>
        <v>1606948</v>
      </c>
    </row>
    <row r="44" spans="1:23" s="170" customFormat="1" ht="12.75" customHeight="1" hidden="1">
      <c r="A44" s="159" t="s">
        <v>2569</v>
      </c>
      <c r="B44" s="23"/>
      <c r="C44" s="159" t="s">
        <v>2570</v>
      </c>
      <c r="D44" s="24"/>
      <c r="E44" s="27">
        <v>0</v>
      </c>
      <c r="F44" s="27">
        <v>0</v>
      </c>
      <c r="G44" s="39">
        <f t="shared" si="0"/>
        <v>0</v>
      </c>
      <c r="H44" s="39">
        <v>0</v>
      </c>
      <c r="I44" s="39">
        <v>0</v>
      </c>
      <c r="J44" s="39">
        <v>0</v>
      </c>
      <c r="K44" s="39">
        <f t="shared" si="1"/>
        <v>0</v>
      </c>
      <c r="L44" s="39">
        <v>0</v>
      </c>
      <c r="M44" s="39">
        <v>0</v>
      </c>
      <c r="N44" s="39">
        <f t="shared" si="2"/>
        <v>0</v>
      </c>
      <c r="O44" s="39">
        <v>0</v>
      </c>
      <c r="P44" s="39">
        <v>0</v>
      </c>
      <c r="Q44" s="39">
        <v>0</v>
      </c>
      <c r="R44" s="39">
        <v>0</v>
      </c>
      <c r="S44" s="39">
        <f t="shared" si="3"/>
        <v>0</v>
      </c>
      <c r="T44" s="39">
        <v>0</v>
      </c>
      <c r="U44" s="168">
        <f t="shared" si="4"/>
        <v>0</v>
      </c>
      <c r="V44" s="27">
        <v>0</v>
      </c>
      <c r="W44" s="169">
        <f t="shared" si="5"/>
        <v>0</v>
      </c>
    </row>
    <row r="45" spans="1:23" ht="12.75" customHeight="1">
      <c r="A45" s="1"/>
      <c r="B45" s="30"/>
      <c r="C45" s="160"/>
      <c r="D45" s="31"/>
      <c r="E45" s="32"/>
      <c r="F45" s="32"/>
      <c r="G45" s="36"/>
      <c r="H45" s="36"/>
      <c r="I45" s="36"/>
      <c r="J45" s="36"/>
      <c r="K45" s="36"/>
      <c r="L45" s="36"/>
      <c r="M45" s="36"/>
      <c r="N45" s="36"/>
      <c r="O45" s="36"/>
      <c r="P45" s="36"/>
      <c r="Q45" s="36"/>
      <c r="R45" s="36"/>
      <c r="S45" s="36"/>
      <c r="T45" s="36"/>
      <c r="U45" s="165"/>
      <c r="V45" s="32"/>
      <c r="W45" s="153"/>
    </row>
    <row r="46" spans="1:28" s="170" customFormat="1" ht="12.75" customHeight="1">
      <c r="A46" s="29"/>
      <c r="B46" s="23" t="s">
        <v>2571</v>
      </c>
      <c r="C46" s="159"/>
      <c r="D46" s="24"/>
      <c r="E46" s="27">
        <f aca="true" t="shared" si="6" ref="E46:W46">+E14+E22+E25+E26+E28+E34+E38+E40+E43+E21+E44+E36+E35</f>
        <v>8338024.35</v>
      </c>
      <c r="F46" s="27">
        <f t="shared" si="6"/>
        <v>429157.74</v>
      </c>
      <c r="G46" s="39">
        <f t="shared" si="6"/>
        <v>8767182.09</v>
      </c>
      <c r="H46" s="39">
        <f t="shared" si="6"/>
        <v>11214220.51</v>
      </c>
      <c r="I46" s="39">
        <f t="shared" si="6"/>
        <v>68001.16</v>
      </c>
      <c r="J46" s="39">
        <f t="shared" si="6"/>
        <v>1974303.65</v>
      </c>
      <c r="K46" s="39">
        <f t="shared" si="6"/>
        <v>2042304.81</v>
      </c>
      <c r="L46" s="39">
        <f t="shared" si="6"/>
        <v>0</v>
      </c>
      <c r="M46" s="39">
        <f t="shared" si="6"/>
        <v>8192273.100000001</v>
      </c>
      <c r="N46" s="39">
        <f t="shared" si="6"/>
        <v>8192273.100000001</v>
      </c>
      <c r="O46" s="39">
        <f t="shared" si="6"/>
        <v>893558.46</v>
      </c>
      <c r="P46" s="39">
        <f t="shared" si="6"/>
        <v>1273834.65</v>
      </c>
      <c r="Q46" s="39">
        <f t="shared" si="6"/>
        <v>0</v>
      </c>
      <c r="R46" s="39">
        <f t="shared" si="6"/>
        <v>0</v>
      </c>
      <c r="S46" s="39">
        <f t="shared" si="6"/>
        <v>2167393.11</v>
      </c>
      <c r="T46" s="39">
        <f t="shared" si="6"/>
        <v>238899.89</v>
      </c>
      <c r="U46" s="39">
        <f t="shared" si="6"/>
        <v>32622273.510000005</v>
      </c>
      <c r="V46" s="27">
        <f t="shared" si="6"/>
        <v>0</v>
      </c>
      <c r="W46" s="27">
        <f t="shared" si="6"/>
        <v>32622273.510000005</v>
      </c>
      <c r="AB46" s="148"/>
    </row>
    <row r="47" spans="1:23" ht="12.75" customHeight="1">
      <c r="A47" s="1"/>
      <c r="B47" s="30"/>
      <c r="C47" s="160"/>
      <c r="D47" s="31"/>
      <c r="E47" s="32"/>
      <c r="F47" s="32"/>
      <c r="G47" s="36"/>
      <c r="H47" s="36"/>
      <c r="I47" s="36"/>
      <c r="J47" s="36"/>
      <c r="K47" s="36"/>
      <c r="L47" s="36"/>
      <c r="M47" s="36"/>
      <c r="N47" s="36"/>
      <c r="O47" s="36"/>
      <c r="P47" s="36"/>
      <c r="Q47" s="36"/>
      <c r="R47" s="36"/>
      <c r="S47" s="36"/>
      <c r="T47" s="36"/>
      <c r="U47" s="165"/>
      <c r="V47" s="32"/>
      <c r="W47" s="153"/>
    </row>
    <row r="48" spans="1:23" ht="12.75" customHeight="1">
      <c r="A48" s="29"/>
      <c r="B48" s="23" t="s">
        <v>2326</v>
      </c>
      <c r="C48" s="159"/>
      <c r="D48" s="24"/>
      <c r="E48" s="27"/>
      <c r="F48" s="27"/>
      <c r="G48" s="39"/>
      <c r="H48" s="39"/>
      <c r="I48" s="39"/>
      <c r="J48" s="39"/>
      <c r="K48" s="39"/>
      <c r="L48" s="39"/>
      <c r="M48" s="39"/>
      <c r="N48" s="39"/>
      <c r="O48" s="39"/>
      <c r="P48" s="39"/>
      <c r="Q48" s="39"/>
      <c r="R48" s="39"/>
      <c r="S48" s="39"/>
      <c r="T48" s="39"/>
      <c r="U48" s="168"/>
      <c r="V48" s="27"/>
      <c r="W48" s="153"/>
    </row>
    <row r="49" spans="1:23" ht="12.75" customHeight="1">
      <c r="A49" s="1" t="s">
        <v>2572</v>
      </c>
      <c r="B49" s="30"/>
      <c r="C49" s="160" t="s">
        <v>2573</v>
      </c>
      <c r="D49" s="31"/>
      <c r="E49" s="32">
        <v>0</v>
      </c>
      <c r="F49" s="32">
        <v>0</v>
      </c>
      <c r="G49" s="36">
        <f aca="true" t="shared" si="7" ref="G49:G67">E49+F49</f>
        <v>0</v>
      </c>
      <c r="H49" s="36">
        <v>0</v>
      </c>
      <c r="I49" s="36">
        <v>0</v>
      </c>
      <c r="J49" s="36">
        <v>0</v>
      </c>
      <c r="K49" s="36">
        <f aca="true" t="shared" si="8" ref="K49:K67">I49+J49</f>
        <v>0</v>
      </c>
      <c r="L49" s="36">
        <v>0</v>
      </c>
      <c r="M49" s="36">
        <v>0</v>
      </c>
      <c r="N49" s="36">
        <f aca="true" t="shared" si="9" ref="N49:N67">L49+M49</f>
        <v>0</v>
      </c>
      <c r="O49" s="36">
        <v>0</v>
      </c>
      <c r="P49" s="36">
        <v>0</v>
      </c>
      <c r="Q49" s="36">
        <v>0</v>
      </c>
      <c r="R49" s="36">
        <v>0</v>
      </c>
      <c r="S49" s="36">
        <f aca="true" t="shared" si="10" ref="S49:S67">O49+P49+Q49+R49</f>
        <v>0</v>
      </c>
      <c r="T49" s="36">
        <v>0</v>
      </c>
      <c r="U49" s="165">
        <f aca="true" t="shared" si="11" ref="U49:U67">G49+H49+K49+N49+S49+T49</f>
        <v>0</v>
      </c>
      <c r="V49" s="32">
        <v>0</v>
      </c>
      <c r="W49" s="163">
        <f aca="true" t="shared" si="12" ref="W49:W67">U49+V49</f>
        <v>0</v>
      </c>
    </row>
    <row r="50" spans="1:23" ht="12.75" hidden="1" outlineLevel="1">
      <c r="A50" s="2" t="s">
        <v>2574</v>
      </c>
      <c r="C50" s="2" t="s">
        <v>2575</v>
      </c>
      <c r="D50" s="1" t="s">
        <v>2576</v>
      </c>
      <c r="E50" s="2">
        <v>0</v>
      </c>
      <c r="F50" s="2">
        <v>0</v>
      </c>
      <c r="G50" s="166">
        <f t="shared" si="7"/>
        <v>0</v>
      </c>
      <c r="H50" s="166">
        <v>700327.59</v>
      </c>
      <c r="I50" s="166">
        <v>0</v>
      </c>
      <c r="J50" s="166">
        <v>0</v>
      </c>
      <c r="K50" s="166">
        <f t="shared" si="8"/>
        <v>0</v>
      </c>
      <c r="L50" s="166">
        <v>0</v>
      </c>
      <c r="M50" s="166">
        <v>0</v>
      </c>
      <c r="N50" s="166">
        <f t="shared" si="9"/>
        <v>0</v>
      </c>
      <c r="O50" s="166">
        <v>0</v>
      </c>
      <c r="P50" s="166">
        <v>0</v>
      </c>
      <c r="Q50" s="166">
        <v>0</v>
      </c>
      <c r="R50" s="166">
        <v>0</v>
      </c>
      <c r="S50" s="166">
        <f t="shared" si="10"/>
        <v>0</v>
      </c>
      <c r="T50" s="166">
        <v>0</v>
      </c>
      <c r="U50" s="167">
        <f t="shared" si="11"/>
        <v>700327.59</v>
      </c>
      <c r="V50" s="2">
        <v>0</v>
      </c>
      <c r="W50" s="164">
        <f t="shared" si="12"/>
        <v>700327.59</v>
      </c>
    </row>
    <row r="51" spans="1:23" ht="12.75" customHeight="1" collapsed="1">
      <c r="A51" s="160" t="s">
        <v>2577</v>
      </c>
      <c r="B51" s="30"/>
      <c r="C51" s="160" t="s">
        <v>2327</v>
      </c>
      <c r="D51" s="31"/>
      <c r="E51" s="32">
        <v>0</v>
      </c>
      <c r="F51" s="32">
        <v>0</v>
      </c>
      <c r="G51" s="36">
        <f t="shared" si="7"/>
        <v>0</v>
      </c>
      <c r="H51" s="36">
        <v>700327.59</v>
      </c>
      <c r="I51" s="36">
        <v>0</v>
      </c>
      <c r="J51" s="36">
        <v>0</v>
      </c>
      <c r="K51" s="36">
        <f t="shared" si="8"/>
        <v>0</v>
      </c>
      <c r="L51" s="36">
        <v>0</v>
      </c>
      <c r="M51" s="36">
        <v>0</v>
      </c>
      <c r="N51" s="36">
        <f t="shared" si="9"/>
        <v>0</v>
      </c>
      <c r="O51" s="36">
        <v>0</v>
      </c>
      <c r="P51" s="36">
        <v>0</v>
      </c>
      <c r="Q51" s="36">
        <v>0</v>
      </c>
      <c r="R51" s="36">
        <v>0</v>
      </c>
      <c r="S51" s="36">
        <f t="shared" si="10"/>
        <v>0</v>
      </c>
      <c r="T51" s="36">
        <v>0</v>
      </c>
      <c r="U51" s="165">
        <f t="shared" si="11"/>
        <v>700327.59</v>
      </c>
      <c r="V51" s="32">
        <v>0</v>
      </c>
      <c r="W51" s="163">
        <f t="shared" si="12"/>
        <v>700327.59</v>
      </c>
    </row>
    <row r="52" spans="1:23" ht="12.75" hidden="1" outlineLevel="1">
      <c r="A52" s="2" t="s">
        <v>2578</v>
      </c>
      <c r="C52" s="2" t="s">
        <v>2579</v>
      </c>
      <c r="D52" s="1" t="s">
        <v>2580</v>
      </c>
      <c r="E52" s="2">
        <v>0</v>
      </c>
      <c r="F52" s="2">
        <v>0</v>
      </c>
      <c r="G52" s="166">
        <f t="shared" si="7"/>
        <v>0</v>
      </c>
      <c r="H52" s="166">
        <v>0</v>
      </c>
      <c r="I52" s="166">
        <v>-43303.53</v>
      </c>
      <c r="J52" s="166">
        <v>-1972882.28</v>
      </c>
      <c r="K52" s="166">
        <f t="shared" si="8"/>
        <v>-2016185.81</v>
      </c>
      <c r="L52" s="166">
        <v>0</v>
      </c>
      <c r="M52" s="166">
        <v>0</v>
      </c>
      <c r="N52" s="166">
        <f t="shared" si="9"/>
        <v>0</v>
      </c>
      <c r="O52" s="166">
        <v>0</v>
      </c>
      <c r="P52" s="166">
        <v>0</v>
      </c>
      <c r="Q52" s="166">
        <v>0</v>
      </c>
      <c r="R52" s="166">
        <v>0</v>
      </c>
      <c r="S52" s="166">
        <f t="shared" si="10"/>
        <v>0</v>
      </c>
      <c r="T52" s="166">
        <v>0</v>
      </c>
      <c r="U52" s="167">
        <f t="shared" si="11"/>
        <v>-2016185.81</v>
      </c>
      <c r="V52" s="2">
        <v>0</v>
      </c>
      <c r="W52" s="164">
        <f t="shared" si="12"/>
        <v>-2016185.81</v>
      </c>
    </row>
    <row r="53" spans="1:23" ht="12.75" hidden="1" outlineLevel="1">
      <c r="A53" s="2" t="s">
        <v>2581</v>
      </c>
      <c r="C53" s="2" t="s">
        <v>2582</v>
      </c>
      <c r="D53" s="1" t="s">
        <v>2583</v>
      </c>
      <c r="E53" s="2">
        <v>0</v>
      </c>
      <c r="F53" s="2">
        <v>0</v>
      </c>
      <c r="G53" s="166">
        <f t="shared" si="7"/>
        <v>0</v>
      </c>
      <c r="H53" s="166">
        <v>0</v>
      </c>
      <c r="I53" s="166">
        <v>41045.35</v>
      </c>
      <c r="J53" s="166">
        <v>2141223.06</v>
      </c>
      <c r="K53" s="166">
        <f t="shared" si="8"/>
        <v>2182268.41</v>
      </c>
      <c r="L53" s="166">
        <v>0</v>
      </c>
      <c r="M53" s="166">
        <v>0</v>
      </c>
      <c r="N53" s="166">
        <f t="shared" si="9"/>
        <v>0</v>
      </c>
      <c r="O53" s="166">
        <v>0</v>
      </c>
      <c r="P53" s="166">
        <v>0</v>
      </c>
      <c r="Q53" s="166">
        <v>0</v>
      </c>
      <c r="R53" s="166">
        <v>0</v>
      </c>
      <c r="S53" s="166">
        <f t="shared" si="10"/>
        <v>0</v>
      </c>
      <c r="T53" s="166">
        <v>0</v>
      </c>
      <c r="U53" s="167">
        <f t="shared" si="11"/>
        <v>2182268.41</v>
      </c>
      <c r="V53" s="2">
        <v>0</v>
      </c>
      <c r="W53" s="164">
        <f t="shared" si="12"/>
        <v>2182268.41</v>
      </c>
    </row>
    <row r="54" spans="1:23" ht="12.75" hidden="1" outlineLevel="1">
      <c r="A54" s="2" t="s">
        <v>2584</v>
      </c>
      <c r="C54" s="2" t="s">
        <v>2585</v>
      </c>
      <c r="D54" s="1" t="s">
        <v>2586</v>
      </c>
      <c r="E54" s="2">
        <v>0</v>
      </c>
      <c r="F54" s="2">
        <v>0</v>
      </c>
      <c r="G54" s="166">
        <f t="shared" si="7"/>
        <v>0</v>
      </c>
      <c r="H54" s="166">
        <v>0</v>
      </c>
      <c r="I54" s="166">
        <v>8643.7</v>
      </c>
      <c r="J54" s="166">
        <v>9499183.48</v>
      </c>
      <c r="K54" s="166">
        <f t="shared" si="8"/>
        <v>9507827.18</v>
      </c>
      <c r="L54" s="166">
        <v>0</v>
      </c>
      <c r="M54" s="166">
        <v>0</v>
      </c>
      <c r="N54" s="166">
        <f t="shared" si="9"/>
        <v>0</v>
      </c>
      <c r="O54" s="166">
        <v>0</v>
      </c>
      <c r="P54" s="166">
        <v>0</v>
      </c>
      <c r="Q54" s="166">
        <v>0</v>
      </c>
      <c r="R54" s="166">
        <v>0</v>
      </c>
      <c r="S54" s="166">
        <f t="shared" si="10"/>
        <v>0</v>
      </c>
      <c r="T54" s="166">
        <v>0</v>
      </c>
      <c r="U54" s="167">
        <f t="shared" si="11"/>
        <v>9507827.18</v>
      </c>
      <c r="V54" s="2">
        <v>0</v>
      </c>
      <c r="W54" s="164">
        <f t="shared" si="12"/>
        <v>9507827.18</v>
      </c>
    </row>
    <row r="55" spans="1:23" ht="12.75" hidden="1" outlineLevel="1">
      <c r="A55" s="2" t="s">
        <v>2587</v>
      </c>
      <c r="C55" s="2" t="s">
        <v>2588</v>
      </c>
      <c r="D55" s="1" t="s">
        <v>2589</v>
      </c>
      <c r="E55" s="2">
        <v>0</v>
      </c>
      <c r="F55" s="2">
        <v>0</v>
      </c>
      <c r="G55" s="166">
        <f t="shared" si="7"/>
        <v>0</v>
      </c>
      <c r="H55" s="166">
        <v>0</v>
      </c>
      <c r="I55" s="166">
        <v>-5000</v>
      </c>
      <c r="J55" s="166">
        <v>-639000</v>
      </c>
      <c r="K55" s="166">
        <f t="shared" si="8"/>
        <v>-644000</v>
      </c>
      <c r="L55" s="166">
        <v>0</v>
      </c>
      <c r="M55" s="166">
        <v>0</v>
      </c>
      <c r="N55" s="166">
        <f t="shared" si="9"/>
        <v>0</v>
      </c>
      <c r="O55" s="166">
        <v>0</v>
      </c>
      <c r="P55" s="166">
        <v>0</v>
      </c>
      <c r="Q55" s="166">
        <v>0</v>
      </c>
      <c r="R55" s="166">
        <v>0</v>
      </c>
      <c r="S55" s="166">
        <f t="shared" si="10"/>
        <v>0</v>
      </c>
      <c r="T55" s="166">
        <v>0</v>
      </c>
      <c r="U55" s="167">
        <f t="shared" si="11"/>
        <v>-644000</v>
      </c>
      <c r="V55" s="2">
        <v>0</v>
      </c>
      <c r="W55" s="164">
        <f t="shared" si="12"/>
        <v>-644000</v>
      </c>
    </row>
    <row r="56" spans="1:23" ht="12.75" customHeight="1" collapsed="1">
      <c r="A56" s="160" t="s">
        <v>2590</v>
      </c>
      <c r="B56" s="30"/>
      <c r="C56" s="160" t="s">
        <v>2328</v>
      </c>
      <c r="D56" s="31"/>
      <c r="E56" s="32">
        <v>0</v>
      </c>
      <c r="F56" s="32">
        <v>0</v>
      </c>
      <c r="G56" s="36">
        <f t="shared" si="7"/>
        <v>0</v>
      </c>
      <c r="H56" s="36">
        <v>0</v>
      </c>
      <c r="I56" s="36">
        <v>1385.52</v>
      </c>
      <c r="J56" s="36">
        <v>9028524.26</v>
      </c>
      <c r="K56" s="36">
        <f t="shared" si="8"/>
        <v>9029909.78</v>
      </c>
      <c r="L56" s="36">
        <v>0</v>
      </c>
      <c r="M56" s="36">
        <v>0</v>
      </c>
      <c r="N56" s="36">
        <f t="shared" si="9"/>
        <v>0</v>
      </c>
      <c r="O56" s="36">
        <v>0</v>
      </c>
      <c r="P56" s="36">
        <v>0</v>
      </c>
      <c r="Q56" s="36">
        <v>0</v>
      </c>
      <c r="R56" s="36">
        <v>0</v>
      </c>
      <c r="S56" s="36">
        <f t="shared" si="10"/>
        <v>0</v>
      </c>
      <c r="T56" s="36">
        <v>0</v>
      </c>
      <c r="U56" s="165">
        <f t="shared" si="11"/>
        <v>9029909.78</v>
      </c>
      <c r="V56" s="32">
        <v>0</v>
      </c>
      <c r="W56" s="163">
        <f t="shared" si="12"/>
        <v>9029909.78</v>
      </c>
    </row>
    <row r="57" spans="1:23" ht="12.75" hidden="1" outlineLevel="1">
      <c r="A57" s="2" t="s">
        <v>2591</v>
      </c>
      <c r="C57" s="2" t="s">
        <v>2592</v>
      </c>
      <c r="D57" s="1" t="s">
        <v>2593</v>
      </c>
      <c r="E57" s="2">
        <v>0</v>
      </c>
      <c r="F57" s="2">
        <v>0</v>
      </c>
      <c r="G57" s="166">
        <f t="shared" si="7"/>
        <v>0</v>
      </c>
      <c r="H57" s="166">
        <v>0</v>
      </c>
      <c r="I57" s="166">
        <v>0</v>
      </c>
      <c r="J57" s="166">
        <v>0</v>
      </c>
      <c r="K57" s="166">
        <f t="shared" si="8"/>
        <v>0</v>
      </c>
      <c r="L57" s="166">
        <v>0</v>
      </c>
      <c r="M57" s="166">
        <v>0</v>
      </c>
      <c r="N57" s="166">
        <f t="shared" si="9"/>
        <v>0</v>
      </c>
      <c r="O57" s="166">
        <v>0</v>
      </c>
      <c r="P57" s="166">
        <v>0</v>
      </c>
      <c r="Q57" s="166">
        <v>84483.95</v>
      </c>
      <c r="R57" s="166">
        <v>0</v>
      </c>
      <c r="S57" s="166">
        <f t="shared" si="10"/>
        <v>84483.95</v>
      </c>
      <c r="T57" s="166">
        <v>0</v>
      </c>
      <c r="U57" s="167">
        <f t="shared" si="11"/>
        <v>84483.95</v>
      </c>
      <c r="V57" s="2">
        <v>0</v>
      </c>
      <c r="W57" s="164">
        <f t="shared" si="12"/>
        <v>84483.95</v>
      </c>
    </row>
    <row r="58" spans="1:23" ht="12.75" hidden="1" outlineLevel="1">
      <c r="A58" s="2" t="s">
        <v>2594</v>
      </c>
      <c r="C58" s="2" t="s">
        <v>2595</v>
      </c>
      <c r="D58" s="1" t="s">
        <v>2596</v>
      </c>
      <c r="E58" s="2">
        <v>0</v>
      </c>
      <c r="F58" s="2">
        <v>0</v>
      </c>
      <c r="G58" s="166">
        <f t="shared" si="7"/>
        <v>0</v>
      </c>
      <c r="H58" s="166">
        <v>0</v>
      </c>
      <c r="I58" s="166">
        <v>0</v>
      </c>
      <c r="J58" s="166">
        <v>0</v>
      </c>
      <c r="K58" s="166">
        <f t="shared" si="8"/>
        <v>0</v>
      </c>
      <c r="L58" s="166">
        <v>0</v>
      </c>
      <c r="M58" s="166">
        <v>0</v>
      </c>
      <c r="N58" s="166">
        <f t="shared" si="9"/>
        <v>0</v>
      </c>
      <c r="O58" s="166">
        <v>0</v>
      </c>
      <c r="P58" s="166">
        <v>0</v>
      </c>
      <c r="Q58" s="166">
        <v>47968.04</v>
      </c>
      <c r="R58" s="166">
        <v>0</v>
      </c>
      <c r="S58" s="166">
        <f t="shared" si="10"/>
        <v>47968.04</v>
      </c>
      <c r="T58" s="166">
        <v>0</v>
      </c>
      <c r="U58" s="167">
        <f t="shared" si="11"/>
        <v>47968.04</v>
      </c>
      <c r="V58" s="2">
        <v>0</v>
      </c>
      <c r="W58" s="164">
        <f t="shared" si="12"/>
        <v>47968.04</v>
      </c>
    </row>
    <row r="59" spans="1:23" ht="12.75" customHeight="1" collapsed="1">
      <c r="A59" s="160" t="s">
        <v>2597</v>
      </c>
      <c r="B59" s="30"/>
      <c r="C59" s="160" t="s">
        <v>2329</v>
      </c>
      <c r="D59" s="31"/>
      <c r="E59" s="32">
        <v>0</v>
      </c>
      <c r="F59" s="32">
        <v>0</v>
      </c>
      <c r="G59" s="36">
        <f t="shared" si="7"/>
        <v>0</v>
      </c>
      <c r="H59" s="36">
        <v>0</v>
      </c>
      <c r="I59" s="36">
        <v>0</v>
      </c>
      <c r="J59" s="36">
        <v>0</v>
      </c>
      <c r="K59" s="36">
        <f t="shared" si="8"/>
        <v>0</v>
      </c>
      <c r="L59" s="36">
        <v>0</v>
      </c>
      <c r="M59" s="36">
        <v>0</v>
      </c>
      <c r="N59" s="36">
        <f t="shared" si="9"/>
        <v>0</v>
      </c>
      <c r="O59" s="36">
        <v>0</v>
      </c>
      <c r="P59" s="36">
        <v>0</v>
      </c>
      <c r="Q59" s="36">
        <v>132451.99</v>
      </c>
      <c r="R59" s="36">
        <v>0</v>
      </c>
      <c r="S59" s="36">
        <f t="shared" si="10"/>
        <v>132451.99</v>
      </c>
      <c r="T59" s="36">
        <v>0</v>
      </c>
      <c r="U59" s="165">
        <f t="shared" si="11"/>
        <v>132451.99</v>
      </c>
      <c r="V59" s="32">
        <v>0</v>
      </c>
      <c r="W59" s="163">
        <f t="shared" si="12"/>
        <v>132451.99</v>
      </c>
    </row>
    <row r="60" spans="1:23" ht="12.75" hidden="1" outlineLevel="1">
      <c r="A60" s="2" t="s">
        <v>2598</v>
      </c>
      <c r="C60" s="2" t="s">
        <v>2599</v>
      </c>
      <c r="D60" s="1" t="s">
        <v>2600</v>
      </c>
      <c r="E60" s="2">
        <v>0</v>
      </c>
      <c r="F60" s="2">
        <v>0</v>
      </c>
      <c r="G60" s="166">
        <f t="shared" si="7"/>
        <v>0</v>
      </c>
      <c r="H60" s="166">
        <v>0</v>
      </c>
      <c r="I60" s="166">
        <v>0</v>
      </c>
      <c r="J60" s="166">
        <v>0</v>
      </c>
      <c r="K60" s="166">
        <f t="shared" si="8"/>
        <v>0</v>
      </c>
      <c r="L60" s="166">
        <v>0</v>
      </c>
      <c r="M60" s="166">
        <v>780670.02</v>
      </c>
      <c r="N60" s="166">
        <f t="shared" si="9"/>
        <v>780670.02</v>
      </c>
      <c r="O60" s="166">
        <v>0</v>
      </c>
      <c r="P60" s="166">
        <v>0</v>
      </c>
      <c r="Q60" s="166">
        <v>0</v>
      </c>
      <c r="R60" s="166">
        <v>0</v>
      </c>
      <c r="S60" s="166">
        <f t="shared" si="10"/>
        <v>0</v>
      </c>
      <c r="T60" s="166">
        <v>0</v>
      </c>
      <c r="U60" s="167">
        <f t="shared" si="11"/>
        <v>780670.02</v>
      </c>
      <c r="V60" s="2">
        <v>0</v>
      </c>
      <c r="W60" s="164">
        <f t="shared" si="12"/>
        <v>780670.02</v>
      </c>
    </row>
    <row r="61" spans="1:23" ht="12.75" hidden="1" outlineLevel="1">
      <c r="A61" s="2" t="s">
        <v>2601</v>
      </c>
      <c r="C61" s="2" t="s">
        <v>2602</v>
      </c>
      <c r="D61" s="1" t="s">
        <v>2603</v>
      </c>
      <c r="E61" s="2">
        <v>0</v>
      </c>
      <c r="F61" s="2">
        <v>0</v>
      </c>
      <c r="G61" s="166">
        <f t="shared" si="7"/>
        <v>0</v>
      </c>
      <c r="H61" s="166">
        <v>0</v>
      </c>
      <c r="I61" s="166">
        <v>0</v>
      </c>
      <c r="J61" s="166">
        <v>0</v>
      </c>
      <c r="K61" s="166">
        <f t="shared" si="8"/>
        <v>0</v>
      </c>
      <c r="L61" s="166">
        <v>0</v>
      </c>
      <c r="M61" s="166">
        <v>1582835</v>
      </c>
      <c r="N61" s="166">
        <f t="shared" si="9"/>
        <v>1582835</v>
      </c>
      <c r="O61" s="166">
        <v>0</v>
      </c>
      <c r="P61" s="166">
        <v>0</v>
      </c>
      <c r="Q61" s="166">
        <v>0</v>
      </c>
      <c r="R61" s="166">
        <v>0</v>
      </c>
      <c r="S61" s="166">
        <f t="shared" si="10"/>
        <v>0</v>
      </c>
      <c r="T61" s="166">
        <v>0</v>
      </c>
      <c r="U61" s="167">
        <f t="shared" si="11"/>
        <v>1582835</v>
      </c>
      <c r="V61" s="2">
        <v>0</v>
      </c>
      <c r="W61" s="164">
        <f t="shared" si="12"/>
        <v>1582835</v>
      </c>
    </row>
    <row r="62" spans="1:23" ht="12.75" hidden="1" outlineLevel="1">
      <c r="A62" s="2" t="s">
        <v>2604</v>
      </c>
      <c r="C62" s="2" t="s">
        <v>2605</v>
      </c>
      <c r="D62" s="1" t="s">
        <v>2606</v>
      </c>
      <c r="E62" s="2">
        <v>0</v>
      </c>
      <c r="F62" s="2">
        <v>0</v>
      </c>
      <c r="G62" s="166">
        <f t="shared" si="7"/>
        <v>0</v>
      </c>
      <c r="H62" s="166">
        <v>0</v>
      </c>
      <c r="I62" s="166">
        <v>0</v>
      </c>
      <c r="J62" s="166">
        <v>0</v>
      </c>
      <c r="K62" s="166">
        <f t="shared" si="8"/>
        <v>0</v>
      </c>
      <c r="L62" s="166">
        <v>0</v>
      </c>
      <c r="M62" s="166">
        <v>53898540.71</v>
      </c>
      <c r="N62" s="166">
        <f t="shared" si="9"/>
        <v>53898540.71</v>
      </c>
      <c r="O62" s="166">
        <v>0</v>
      </c>
      <c r="P62" s="166">
        <v>295536.25</v>
      </c>
      <c r="Q62" s="166">
        <v>0</v>
      </c>
      <c r="R62" s="166">
        <v>0</v>
      </c>
      <c r="S62" s="166">
        <f t="shared" si="10"/>
        <v>295536.25</v>
      </c>
      <c r="T62" s="166">
        <v>72691.94</v>
      </c>
      <c r="U62" s="167">
        <f t="shared" si="11"/>
        <v>54266768.9</v>
      </c>
      <c r="V62" s="2">
        <v>0</v>
      </c>
      <c r="W62" s="164">
        <f t="shared" si="12"/>
        <v>54266768.9</v>
      </c>
    </row>
    <row r="63" spans="1:23" ht="12.75" hidden="1" outlineLevel="1">
      <c r="A63" s="2" t="s">
        <v>2607</v>
      </c>
      <c r="C63" s="2" t="s">
        <v>2608</v>
      </c>
      <c r="D63" s="1" t="s">
        <v>2609</v>
      </c>
      <c r="E63" s="2">
        <v>0</v>
      </c>
      <c r="F63" s="2">
        <v>0</v>
      </c>
      <c r="G63" s="166">
        <f t="shared" si="7"/>
        <v>0</v>
      </c>
      <c r="H63" s="166">
        <v>0</v>
      </c>
      <c r="I63" s="166">
        <v>0</v>
      </c>
      <c r="J63" s="166">
        <v>0</v>
      </c>
      <c r="K63" s="166">
        <f t="shared" si="8"/>
        <v>0</v>
      </c>
      <c r="L63" s="166">
        <v>0</v>
      </c>
      <c r="M63" s="166">
        <v>2506968.77</v>
      </c>
      <c r="N63" s="166">
        <f t="shared" si="9"/>
        <v>2506968.77</v>
      </c>
      <c r="O63" s="166">
        <v>0</v>
      </c>
      <c r="P63" s="166">
        <v>0</v>
      </c>
      <c r="Q63" s="166">
        <v>0</v>
      </c>
      <c r="R63" s="166">
        <v>0</v>
      </c>
      <c r="S63" s="166">
        <f t="shared" si="10"/>
        <v>0</v>
      </c>
      <c r="T63" s="166">
        <v>94698.73</v>
      </c>
      <c r="U63" s="167">
        <f t="shared" si="11"/>
        <v>2601667.5</v>
      </c>
      <c r="V63" s="2">
        <v>0</v>
      </c>
      <c r="W63" s="164">
        <f t="shared" si="12"/>
        <v>2601667.5</v>
      </c>
    </row>
    <row r="64" spans="1:23" ht="12.75" hidden="1" outlineLevel="1">
      <c r="A64" s="2" t="s">
        <v>2610</v>
      </c>
      <c r="C64" s="2" t="s">
        <v>2611</v>
      </c>
      <c r="D64" s="1" t="s">
        <v>2612</v>
      </c>
      <c r="E64" s="2">
        <v>0</v>
      </c>
      <c r="F64" s="2">
        <v>0</v>
      </c>
      <c r="G64" s="166">
        <f t="shared" si="7"/>
        <v>0</v>
      </c>
      <c r="H64" s="166">
        <v>0</v>
      </c>
      <c r="I64" s="166">
        <v>0</v>
      </c>
      <c r="J64" s="166">
        <v>0</v>
      </c>
      <c r="K64" s="166">
        <f t="shared" si="8"/>
        <v>0</v>
      </c>
      <c r="L64" s="166">
        <v>0</v>
      </c>
      <c r="M64" s="166">
        <v>25638.56</v>
      </c>
      <c r="N64" s="166">
        <f t="shared" si="9"/>
        <v>25638.56</v>
      </c>
      <c r="O64" s="166">
        <v>0</v>
      </c>
      <c r="P64" s="166">
        <v>0</v>
      </c>
      <c r="Q64" s="166">
        <v>0</v>
      </c>
      <c r="R64" s="166">
        <v>0</v>
      </c>
      <c r="S64" s="166">
        <f t="shared" si="10"/>
        <v>0</v>
      </c>
      <c r="T64" s="166">
        <v>0</v>
      </c>
      <c r="U64" s="167">
        <f t="shared" si="11"/>
        <v>25638.56</v>
      </c>
      <c r="V64" s="2">
        <v>0</v>
      </c>
      <c r="W64" s="164">
        <f t="shared" si="12"/>
        <v>25638.56</v>
      </c>
    </row>
    <row r="65" spans="1:23" ht="12.75" hidden="1" outlineLevel="1">
      <c r="A65" s="2" t="s">
        <v>2613</v>
      </c>
      <c r="C65" s="2" t="s">
        <v>2614</v>
      </c>
      <c r="D65" s="1" t="s">
        <v>2615</v>
      </c>
      <c r="E65" s="2">
        <v>0</v>
      </c>
      <c r="F65" s="2">
        <v>0</v>
      </c>
      <c r="G65" s="166">
        <f t="shared" si="7"/>
        <v>0</v>
      </c>
      <c r="H65" s="166">
        <v>0</v>
      </c>
      <c r="I65" s="166">
        <v>0</v>
      </c>
      <c r="J65" s="166">
        <v>0</v>
      </c>
      <c r="K65" s="166">
        <f t="shared" si="8"/>
        <v>0</v>
      </c>
      <c r="L65" s="166">
        <v>0</v>
      </c>
      <c r="M65" s="166">
        <v>2983137.97</v>
      </c>
      <c r="N65" s="166">
        <f t="shared" si="9"/>
        <v>2983137.97</v>
      </c>
      <c r="O65" s="166">
        <v>0</v>
      </c>
      <c r="P65" s="166">
        <v>-202748.38</v>
      </c>
      <c r="Q65" s="166">
        <v>0</v>
      </c>
      <c r="R65" s="166">
        <v>0</v>
      </c>
      <c r="S65" s="166">
        <f t="shared" si="10"/>
        <v>-202748.38</v>
      </c>
      <c r="T65" s="166">
        <v>6943.54</v>
      </c>
      <c r="U65" s="167">
        <f t="shared" si="11"/>
        <v>2787333.1300000004</v>
      </c>
      <c r="V65" s="2">
        <v>0</v>
      </c>
      <c r="W65" s="164">
        <f t="shared" si="12"/>
        <v>2787333.1300000004</v>
      </c>
    </row>
    <row r="66" spans="1:23" ht="12.75" hidden="1" outlineLevel="1">
      <c r="A66" s="2" t="s">
        <v>2616</v>
      </c>
      <c r="C66" s="2" t="s">
        <v>2617</v>
      </c>
      <c r="D66" s="1" t="s">
        <v>2618</v>
      </c>
      <c r="E66" s="2">
        <v>14729933.43</v>
      </c>
      <c r="F66" s="2">
        <v>0</v>
      </c>
      <c r="G66" s="166">
        <f t="shared" si="7"/>
        <v>14729933.43</v>
      </c>
      <c r="H66" s="166">
        <v>0</v>
      </c>
      <c r="I66" s="166">
        <v>0</v>
      </c>
      <c r="J66" s="166">
        <v>921099.29</v>
      </c>
      <c r="K66" s="166">
        <f t="shared" si="8"/>
        <v>921099.29</v>
      </c>
      <c r="L66" s="166">
        <v>0</v>
      </c>
      <c r="M66" s="166">
        <v>-3810233.63</v>
      </c>
      <c r="N66" s="166">
        <f t="shared" si="9"/>
        <v>-3810233.63</v>
      </c>
      <c r="O66" s="166">
        <v>2022745.94</v>
      </c>
      <c r="P66" s="166">
        <v>2883576.12</v>
      </c>
      <c r="Q66" s="166">
        <v>0</v>
      </c>
      <c r="R66" s="166">
        <v>0</v>
      </c>
      <c r="S66" s="166">
        <f t="shared" si="10"/>
        <v>4906322.0600000005</v>
      </c>
      <c r="T66" s="166">
        <v>52546.95</v>
      </c>
      <c r="U66" s="167">
        <f t="shared" si="11"/>
        <v>16799668.1</v>
      </c>
      <c r="V66" s="2">
        <v>0</v>
      </c>
      <c r="W66" s="164">
        <f t="shared" si="12"/>
        <v>16799668.1</v>
      </c>
    </row>
    <row r="67" spans="1:23" ht="12.75" hidden="1" outlineLevel="1">
      <c r="A67" s="2" t="s">
        <v>2619</v>
      </c>
      <c r="C67" s="2" t="s">
        <v>2620</v>
      </c>
      <c r="D67" s="1" t="s">
        <v>2621</v>
      </c>
      <c r="E67" s="2">
        <v>9272.1</v>
      </c>
      <c r="F67" s="2">
        <v>0</v>
      </c>
      <c r="G67" s="166">
        <f t="shared" si="7"/>
        <v>9272.1</v>
      </c>
      <c r="H67" s="166">
        <v>0</v>
      </c>
      <c r="I67" s="166">
        <v>0</v>
      </c>
      <c r="J67" s="166">
        <v>0</v>
      </c>
      <c r="K67" s="166">
        <f t="shared" si="8"/>
        <v>0</v>
      </c>
      <c r="L67" s="166">
        <v>0</v>
      </c>
      <c r="M67" s="166">
        <v>17127.65</v>
      </c>
      <c r="N67" s="166">
        <f t="shared" si="9"/>
        <v>17127.65</v>
      </c>
      <c r="O67" s="166">
        <v>0</v>
      </c>
      <c r="P67" s="166">
        <v>0</v>
      </c>
      <c r="Q67" s="166">
        <v>0</v>
      </c>
      <c r="R67" s="166">
        <v>0</v>
      </c>
      <c r="S67" s="166">
        <f t="shared" si="10"/>
        <v>0</v>
      </c>
      <c r="T67" s="166">
        <v>688.9</v>
      </c>
      <c r="U67" s="167">
        <f t="shared" si="11"/>
        <v>27088.65</v>
      </c>
      <c r="V67" s="2">
        <v>0</v>
      </c>
      <c r="W67" s="164">
        <f t="shared" si="12"/>
        <v>27088.65</v>
      </c>
    </row>
    <row r="68" spans="1:23" ht="12.75" customHeight="1" collapsed="1">
      <c r="A68" s="160" t="s">
        <v>2622</v>
      </c>
      <c r="B68" s="30"/>
      <c r="C68" s="160" t="s">
        <v>2330</v>
      </c>
      <c r="D68" s="31"/>
      <c r="E68" s="32">
        <v>14739205.53</v>
      </c>
      <c r="F68" s="32">
        <v>0</v>
      </c>
      <c r="G68" s="36">
        <f>E68+F68</f>
        <v>14739205.53</v>
      </c>
      <c r="H68" s="36">
        <v>0</v>
      </c>
      <c r="I68" s="36">
        <v>0</v>
      </c>
      <c r="J68" s="36">
        <v>921099.29</v>
      </c>
      <c r="K68" s="36">
        <f>I68+J68</f>
        <v>921099.29</v>
      </c>
      <c r="L68" s="36">
        <v>0</v>
      </c>
      <c r="M68" s="36">
        <v>57984685.050000004</v>
      </c>
      <c r="N68" s="36">
        <f>L68+M68</f>
        <v>57984685.050000004</v>
      </c>
      <c r="O68" s="36">
        <v>2022745.94</v>
      </c>
      <c r="P68" s="36">
        <v>2976363.99</v>
      </c>
      <c r="Q68" s="36">
        <v>0</v>
      </c>
      <c r="R68" s="36">
        <v>0</v>
      </c>
      <c r="S68" s="36">
        <f>O68+P68+Q68+R68</f>
        <v>4999109.93</v>
      </c>
      <c r="T68" s="36">
        <v>227570.06</v>
      </c>
      <c r="U68" s="165">
        <f>G68+H68+K68+N68+S68+T68</f>
        <v>78871669.86000001</v>
      </c>
      <c r="V68" s="32">
        <v>0</v>
      </c>
      <c r="W68" s="163">
        <f>U68+V68</f>
        <v>78871669.86000001</v>
      </c>
    </row>
    <row r="69" spans="1:23" ht="12.75" hidden="1" outlineLevel="1">
      <c r="A69" s="2" t="s">
        <v>2623</v>
      </c>
      <c r="C69" s="2" t="s">
        <v>2624</v>
      </c>
      <c r="D69" s="1" t="s">
        <v>2625</v>
      </c>
      <c r="E69" s="2">
        <v>0</v>
      </c>
      <c r="F69" s="2">
        <v>0</v>
      </c>
      <c r="G69" s="166">
        <f aca="true" t="shared" si="13" ref="G69:G78">E69+F69</f>
        <v>0</v>
      </c>
      <c r="H69" s="166">
        <v>0</v>
      </c>
      <c r="I69" s="166">
        <v>0</v>
      </c>
      <c r="J69" s="166">
        <v>0</v>
      </c>
      <c r="K69" s="166">
        <f aca="true" t="shared" si="14" ref="K69:K78">I69+J69</f>
        <v>0</v>
      </c>
      <c r="L69" s="166">
        <v>0</v>
      </c>
      <c r="M69" s="166">
        <v>0</v>
      </c>
      <c r="N69" s="166">
        <f aca="true" t="shared" si="15" ref="N69:N78">L69+M69</f>
        <v>0</v>
      </c>
      <c r="O69" s="166">
        <v>0</v>
      </c>
      <c r="P69" s="166">
        <v>0</v>
      </c>
      <c r="Q69" s="166">
        <v>0</v>
      </c>
      <c r="R69" s="166">
        <v>4805510.2</v>
      </c>
      <c r="S69" s="166">
        <f aca="true" t="shared" si="16" ref="S69:S78">O69+P69+Q69+R69</f>
        <v>4805510.2</v>
      </c>
      <c r="T69" s="166">
        <v>0</v>
      </c>
      <c r="U69" s="167">
        <f aca="true" t="shared" si="17" ref="U69:U78">G69+H69+K69+N69+S69+T69</f>
        <v>4805510.2</v>
      </c>
      <c r="V69" s="2">
        <v>0</v>
      </c>
      <c r="W69" s="164">
        <f aca="true" t="shared" si="18" ref="W69:W78">U69+V69</f>
        <v>4805510.2</v>
      </c>
    </row>
    <row r="70" spans="1:23" ht="12.75" hidden="1" outlineLevel="1">
      <c r="A70" s="2" t="s">
        <v>2626</v>
      </c>
      <c r="C70" s="2" t="s">
        <v>2627</v>
      </c>
      <c r="D70" s="1" t="s">
        <v>2628</v>
      </c>
      <c r="E70" s="2">
        <v>0</v>
      </c>
      <c r="F70" s="2">
        <v>0</v>
      </c>
      <c r="G70" s="166">
        <f t="shared" si="13"/>
        <v>0</v>
      </c>
      <c r="H70" s="166">
        <v>0</v>
      </c>
      <c r="I70" s="166">
        <v>0</v>
      </c>
      <c r="J70" s="166">
        <v>0</v>
      </c>
      <c r="K70" s="166">
        <f t="shared" si="14"/>
        <v>0</v>
      </c>
      <c r="L70" s="166">
        <v>0</v>
      </c>
      <c r="M70" s="166">
        <v>0</v>
      </c>
      <c r="N70" s="166">
        <f t="shared" si="15"/>
        <v>0</v>
      </c>
      <c r="O70" s="166">
        <v>0</v>
      </c>
      <c r="P70" s="166">
        <v>0</v>
      </c>
      <c r="Q70" s="166">
        <v>0</v>
      </c>
      <c r="R70" s="166">
        <v>10039086.56</v>
      </c>
      <c r="S70" s="166">
        <f t="shared" si="16"/>
        <v>10039086.56</v>
      </c>
      <c r="T70" s="166">
        <v>0</v>
      </c>
      <c r="U70" s="167">
        <f t="shared" si="17"/>
        <v>10039086.56</v>
      </c>
      <c r="V70" s="2">
        <v>0</v>
      </c>
      <c r="W70" s="164">
        <f t="shared" si="18"/>
        <v>10039086.56</v>
      </c>
    </row>
    <row r="71" spans="1:23" ht="12.75" hidden="1" outlineLevel="1">
      <c r="A71" s="2" t="s">
        <v>2629</v>
      </c>
      <c r="C71" s="2" t="s">
        <v>2630</v>
      </c>
      <c r="D71" s="1" t="s">
        <v>2631</v>
      </c>
      <c r="E71" s="2">
        <v>0</v>
      </c>
      <c r="F71" s="2">
        <v>0</v>
      </c>
      <c r="G71" s="166">
        <f t="shared" si="13"/>
        <v>0</v>
      </c>
      <c r="H71" s="166">
        <v>0</v>
      </c>
      <c r="I71" s="166">
        <v>0</v>
      </c>
      <c r="J71" s="166">
        <v>0</v>
      </c>
      <c r="K71" s="166">
        <f t="shared" si="14"/>
        <v>0</v>
      </c>
      <c r="L71" s="166">
        <v>0</v>
      </c>
      <c r="M71" s="166">
        <v>0</v>
      </c>
      <c r="N71" s="166">
        <f t="shared" si="15"/>
        <v>0</v>
      </c>
      <c r="O71" s="166">
        <v>0</v>
      </c>
      <c r="P71" s="166">
        <v>0</v>
      </c>
      <c r="Q71" s="166">
        <v>0</v>
      </c>
      <c r="R71" s="166">
        <v>-6983618.22</v>
      </c>
      <c r="S71" s="166">
        <f t="shared" si="16"/>
        <v>-6983618.22</v>
      </c>
      <c r="T71" s="166">
        <v>0</v>
      </c>
      <c r="U71" s="167">
        <f t="shared" si="17"/>
        <v>-6983618.22</v>
      </c>
      <c r="V71" s="2">
        <v>0</v>
      </c>
      <c r="W71" s="164">
        <f t="shared" si="18"/>
        <v>-6983618.22</v>
      </c>
    </row>
    <row r="72" spans="1:23" ht="12.75" hidden="1" outlineLevel="1">
      <c r="A72" s="2" t="s">
        <v>2632</v>
      </c>
      <c r="C72" s="2" t="s">
        <v>2633</v>
      </c>
      <c r="D72" s="1" t="s">
        <v>2634</v>
      </c>
      <c r="E72" s="2">
        <v>0</v>
      </c>
      <c r="F72" s="2">
        <v>0</v>
      </c>
      <c r="G72" s="166">
        <f t="shared" si="13"/>
        <v>0</v>
      </c>
      <c r="H72" s="166">
        <v>0</v>
      </c>
      <c r="I72" s="166">
        <v>0</v>
      </c>
      <c r="J72" s="166">
        <v>0</v>
      </c>
      <c r="K72" s="166">
        <f t="shared" si="14"/>
        <v>0</v>
      </c>
      <c r="L72" s="166">
        <v>0</v>
      </c>
      <c r="M72" s="166">
        <v>0</v>
      </c>
      <c r="N72" s="166">
        <f t="shared" si="15"/>
        <v>0</v>
      </c>
      <c r="O72" s="166">
        <v>0</v>
      </c>
      <c r="P72" s="166">
        <v>0</v>
      </c>
      <c r="Q72" s="166">
        <v>0</v>
      </c>
      <c r="R72" s="166">
        <v>147845208.72</v>
      </c>
      <c r="S72" s="166">
        <f t="shared" si="16"/>
        <v>147845208.72</v>
      </c>
      <c r="T72" s="166">
        <v>0</v>
      </c>
      <c r="U72" s="167">
        <f t="shared" si="17"/>
        <v>147845208.72</v>
      </c>
      <c r="V72" s="2">
        <v>0</v>
      </c>
      <c r="W72" s="164">
        <f t="shared" si="18"/>
        <v>147845208.72</v>
      </c>
    </row>
    <row r="73" spans="1:23" ht="12.75" hidden="1" outlineLevel="1">
      <c r="A73" s="2" t="s">
        <v>2635</v>
      </c>
      <c r="C73" s="2" t="s">
        <v>2636</v>
      </c>
      <c r="D73" s="1" t="s">
        <v>2637</v>
      </c>
      <c r="E73" s="2">
        <v>0</v>
      </c>
      <c r="F73" s="2">
        <v>0</v>
      </c>
      <c r="G73" s="166">
        <f t="shared" si="13"/>
        <v>0</v>
      </c>
      <c r="H73" s="166">
        <v>0</v>
      </c>
      <c r="I73" s="166">
        <v>0</v>
      </c>
      <c r="J73" s="166">
        <v>0</v>
      </c>
      <c r="K73" s="166">
        <f t="shared" si="14"/>
        <v>0</v>
      </c>
      <c r="L73" s="166">
        <v>0</v>
      </c>
      <c r="M73" s="166">
        <v>0</v>
      </c>
      <c r="N73" s="166">
        <f t="shared" si="15"/>
        <v>0</v>
      </c>
      <c r="O73" s="166">
        <v>0</v>
      </c>
      <c r="P73" s="166">
        <v>0</v>
      </c>
      <c r="Q73" s="166">
        <v>0</v>
      </c>
      <c r="R73" s="166">
        <v>-53160313.45</v>
      </c>
      <c r="S73" s="166">
        <f t="shared" si="16"/>
        <v>-53160313.45</v>
      </c>
      <c r="T73" s="166">
        <v>0</v>
      </c>
      <c r="U73" s="167">
        <f t="shared" si="17"/>
        <v>-53160313.45</v>
      </c>
      <c r="V73" s="2">
        <v>0</v>
      </c>
      <c r="W73" s="164">
        <f t="shared" si="18"/>
        <v>-53160313.45</v>
      </c>
    </row>
    <row r="74" spans="1:23" ht="12.75" hidden="1" outlineLevel="1">
      <c r="A74" s="2" t="s">
        <v>2638</v>
      </c>
      <c r="C74" s="2" t="s">
        <v>2639</v>
      </c>
      <c r="D74" s="1" t="s">
        <v>2640</v>
      </c>
      <c r="E74" s="2">
        <v>0</v>
      </c>
      <c r="F74" s="2">
        <v>0</v>
      </c>
      <c r="G74" s="166">
        <f t="shared" si="13"/>
        <v>0</v>
      </c>
      <c r="H74" s="166">
        <v>0</v>
      </c>
      <c r="I74" s="166">
        <v>0</v>
      </c>
      <c r="J74" s="166">
        <v>0</v>
      </c>
      <c r="K74" s="166">
        <f t="shared" si="14"/>
        <v>0</v>
      </c>
      <c r="L74" s="166">
        <v>0</v>
      </c>
      <c r="M74" s="166">
        <v>0</v>
      </c>
      <c r="N74" s="166">
        <f t="shared" si="15"/>
        <v>0</v>
      </c>
      <c r="O74" s="166">
        <v>0</v>
      </c>
      <c r="P74" s="166">
        <v>0</v>
      </c>
      <c r="Q74" s="166">
        <v>0</v>
      </c>
      <c r="R74" s="166">
        <v>34016004.58</v>
      </c>
      <c r="S74" s="166">
        <f t="shared" si="16"/>
        <v>34016004.58</v>
      </c>
      <c r="T74" s="166">
        <v>0</v>
      </c>
      <c r="U74" s="167">
        <f t="shared" si="17"/>
        <v>34016004.58</v>
      </c>
      <c r="V74" s="2">
        <v>0</v>
      </c>
      <c r="W74" s="164">
        <f t="shared" si="18"/>
        <v>34016004.58</v>
      </c>
    </row>
    <row r="75" spans="1:23" ht="12.75" hidden="1" outlineLevel="1">
      <c r="A75" s="2" t="s">
        <v>2641</v>
      </c>
      <c r="C75" s="2" t="s">
        <v>2642</v>
      </c>
      <c r="D75" s="1" t="s">
        <v>2643</v>
      </c>
      <c r="E75" s="2">
        <v>0</v>
      </c>
      <c r="F75" s="2">
        <v>0</v>
      </c>
      <c r="G75" s="166">
        <f t="shared" si="13"/>
        <v>0</v>
      </c>
      <c r="H75" s="166">
        <v>0</v>
      </c>
      <c r="I75" s="166">
        <v>0</v>
      </c>
      <c r="J75" s="166">
        <v>0</v>
      </c>
      <c r="K75" s="166">
        <f t="shared" si="14"/>
        <v>0</v>
      </c>
      <c r="L75" s="166">
        <v>0</v>
      </c>
      <c r="M75" s="166">
        <v>0</v>
      </c>
      <c r="N75" s="166">
        <f t="shared" si="15"/>
        <v>0</v>
      </c>
      <c r="O75" s="166">
        <v>0</v>
      </c>
      <c r="P75" s="166">
        <v>0</v>
      </c>
      <c r="Q75" s="166">
        <v>0</v>
      </c>
      <c r="R75" s="166">
        <v>-25786860.51</v>
      </c>
      <c r="S75" s="166">
        <f t="shared" si="16"/>
        <v>-25786860.51</v>
      </c>
      <c r="T75" s="166">
        <v>0</v>
      </c>
      <c r="U75" s="167">
        <f t="shared" si="17"/>
        <v>-25786860.51</v>
      </c>
      <c r="V75" s="2">
        <v>0</v>
      </c>
      <c r="W75" s="164">
        <f t="shared" si="18"/>
        <v>-25786860.51</v>
      </c>
    </row>
    <row r="76" spans="1:23" ht="12.75" hidden="1" outlineLevel="1">
      <c r="A76" s="2" t="s">
        <v>2644</v>
      </c>
      <c r="C76" s="2" t="s">
        <v>2645</v>
      </c>
      <c r="D76" s="1" t="s">
        <v>2646</v>
      </c>
      <c r="E76" s="2">
        <v>0</v>
      </c>
      <c r="F76" s="2">
        <v>0</v>
      </c>
      <c r="G76" s="166">
        <f t="shared" si="13"/>
        <v>0</v>
      </c>
      <c r="H76" s="166">
        <v>0</v>
      </c>
      <c r="I76" s="166">
        <v>0</v>
      </c>
      <c r="J76" s="166">
        <v>0</v>
      </c>
      <c r="K76" s="166">
        <f t="shared" si="14"/>
        <v>0</v>
      </c>
      <c r="L76" s="166">
        <v>0</v>
      </c>
      <c r="M76" s="166">
        <v>0</v>
      </c>
      <c r="N76" s="166">
        <f t="shared" si="15"/>
        <v>0</v>
      </c>
      <c r="O76" s="166">
        <v>0</v>
      </c>
      <c r="P76" s="166">
        <v>0</v>
      </c>
      <c r="Q76" s="166">
        <v>0</v>
      </c>
      <c r="R76" s="166">
        <v>17534496.49</v>
      </c>
      <c r="S76" s="166">
        <f t="shared" si="16"/>
        <v>17534496.49</v>
      </c>
      <c r="T76" s="166">
        <v>0</v>
      </c>
      <c r="U76" s="167">
        <f t="shared" si="17"/>
        <v>17534496.49</v>
      </c>
      <c r="V76" s="2">
        <v>0</v>
      </c>
      <c r="W76" s="164">
        <f t="shared" si="18"/>
        <v>17534496.49</v>
      </c>
    </row>
    <row r="77" spans="1:23" ht="12.75" hidden="1" outlineLevel="1">
      <c r="A77" s="2" t="s">
        <v>2647</v>
      </c>
      <c r="C77" s="2" t="s">
        <v>2648</v>
      </c>
      <c r="D77" s="1" t="s">
        <v>2649</v>
      </c>
      <c r="E77" s="2">
        <v>0</v>
      </c>
      <c r="F77" s="2">
        <v>0</v>
      </c>
      <c r="G77" s="166">
        <f t="shared" si="13"/>
        <v>0</v>
      </c>
      <c r="H77" s="166">
        <v>0</v>
      </c>
      <c r="I77" s="166">
        <v>0</v>
      </c>
      <c r="J77" s="166">
        <v>0</v>
      </c>
      <c r="K77" s="166">
        <f t="shared" si="14"/>
        <v>0</v>
      </c>
      <c r="L77" s="166">
        <v>0</v>
      </c>
      <c r="M77" s="166">
        <v>0</v>
      </c>
      <c r="N77" s="166">
        <f t="shared" si="15"/>
        <v>0</v>
      </c>
      <c r="O77" s="166">
        <v>0</v>
      </c>
      <c r="P77" s="166">
        <v>0</v>
      </c>
      <c r="Q77" s="166">
        <v>0</v>
      </c>
      <c r="R77" s="166">
        <v>2721163.64</v>
      </c>
      <c r="S77" s="166">
        <f t="shared" si="16"/>
        <v>2721163.64</v>
      </c>
      <c r="T77" s="166">
        <v>0</v>
      </c>
      <c r="U77" s="167">
        <f t="shared" si="17"/>
        <v>2721163.64</v>
      </c>
      <c r="V77" s="2">
        <v>0</v>
      </c>
      <c r="W77" s="164">
        <f t="shared" si="18"/>
        <v>2721163.64</v>
      </c>
    </row>
    <row r="78" spans="1:23" ht="12.75" hidden="1" outlineLevel="1">
      <c r="A78" s="2" t="s">
        <v>2650</v>
      </c>
      <c r="C78" s="2" t="s">
        <v>2651</v>
      </c>
      <c r="D78" s="1" t="s">
        <v>2652</v>
      </c>
      <c r="E78" s="2">
        <v>0</v>
      </c>
      <c r="F78" s="2">
        <v>0</v>
      </c>
      <c r="G78" s="166">
        <f t="shared" si="13"/>
        <v>0</v>
      </c>
      <c r="H78" s="166">
        <v>0</v>
      </c>
      <c r="I78" s="166">
        <v>0</v>
      </c>
      <c r="J78" s="166">
        <v>0</v>
      </c>
      <c r="K78" s="166">
        <f t="shared" si="14"/>
        <v>0</v>
      </c>
      <c r="L78" s="166">
        <v>0</v>
      </c>
      <c r="M78" s="166">
        <v>0</v>
      </c>
      <c r="N78" s="166">
        <f t="shared" si="15"/>
        <v>0</v>
      </c>
      <c r="O78" s="166">
        <v>0</v>
      </c>
      <c r="P78" s="166">
        <v>0</v>
      </c>
      <c r="Q78" s="166">
        <v>0</v>
      </c>
      <c r="R78" s="166">
        <v>106093</v>
      </c>
      <c r="S78" s="166">
        <f t="shared" si="16"/>
        <v>106093</v>
      </c>
      <c r="T78" s="166">
        <v>0</v>
      </c>
      <c r="U78" s="167">
        <f t="shared" si="17"/>
        <v>106093</v>
      </c>
      <c r="V78" s="2">
        <v>0</v>
      </c>
      <c r="W78" s="164">
        <f t="shared" si="18"/>
        <v>106093</v>
      </c>
    </row>
    <row r="79" spans="1:23" ht="12.75" customHeight="1" collapsed="1">
      <c r="A79" s="160" t="s">
        <v>2653</v>
      </c>
      <c r="B79" s="30"/>
      <c r="C79" s="160" t="s">
        <v>2331</v>
      </c>
      <c r="D79" s="31"/>
      <c r="E79" s="32">
        <v>0</v>
      </c>
      <c r="F79" s="32">
        <v>0</v>
      </c>
      <c r="G79" s="36">
        <f>E79+F79</f>
        <v>0</v>
      </c>
      <c r="H79" s="36">
        <v>0</v>
      </c>
      <c r="I79" s="36">
        <v>0</v>
      </c>
      <c r="J79" s="36">
        <v>0</v>
      </c>
      <c r="K79" s="36">
        <f>I79+J79</f>
        <v>0</v>
      </c>
      <c r="L79" s="36">
        <v>0</v>
      </c>
      <c r="M79" s="36">
        <v>0</v>
      </c>
      <c r="N79" s="36">
        <f>L79+M79</f>
        <v>0</v>
      </c>
      <c r="O79" s="36">
        <v>0</v>
      </c>
      <c r="P79" s="36">
        <v>0</v>
      </c>
      <c r="Q79" s="36">
        <v>0</v>
      </c>
      <c r="R79" s="36">
        <v>131136771.00999998</v>
      </c>
      <c r="S79" s="36">
        <f>O79+P79+Q79+R79</f>
        <v>131136771.00999998</v>
      </c>
      <c r="T79" s="36">
        <v>0</v>
      </c>
      <c r="U79" s="165">
        <f>G79+H79+K79+N79+S79+T79</f>
        <v>131136771.00999998</v>
      </c>
      <c r="V79" s="32">
        <v>0</v>
      </c>
      <c r="W79" s="163">
        <f>U79+V79</f>
        <v>131136771.00999998</v>
      </c>
    </row>
    <row r="80" spans="1:23" ht="12.75" customHeight="1">
      <c r="A80" s="1"/>
      <c r="B80" s="30"/>
      <c r="C80" s="160"/>
      <c r="D80" s="31"/>
      <c r="E80" s="32"/>
      <c r="F80" s="32"/>
      <c r="G80" s="36"/>
      <c r="H80" s="36"/>
      <c r="I80" s="36"/>
      <c r="J80" s="36"/>
      <c r="K80" s="36"/>
      <c r="L80" s="36"/>
      <c r="M80" s="36"/>
      <c r="N80" s="36"/>
      <c r="O80" s="36"/>
      <c r="P80" s="36"/>
      <c r="Q80" s="36"/>
      <c r="R80" s="36"/>
      <c r="S80" s="36"/>
      <c r="T80" s="36"/>
      <c r="U80" s="165"/>
      <c r="V80" s="32"/>
      <c r="W80" s="153"/>
    </row>
    <row r="81" spans="1:23" s="170" customFormat="1" ht="12.75" customHeight="1">
      <c r="A81" s="29"/>
      <c r="B81" s="23" t="s">
        <v>2654</v>
      </c>
      <c r="C81" s="159"/>
      <c r="D81" s="24"/>
      <c r="E81" s="27">
        <f>+E51+E56+E59+E68+E79+E49</f>
        <v>14739205.53</v>
      </c>
      <c r="F81" s="27">
        <f>+F51+F56+F59+F68+F79+F49</f>
        <v>0</v>
      </c>
      <c r="G81" s="39">
        <f aca="true" t="shared" si="19" ref="G81:U81">+G51+G56+G59+G68+G79+G49</f>
        <v>14739205.53</v>
      </c>
      <c r="H81" s="39">
        <f t="shared" si="19"/>
        <v>700327.59</v>
      </c>
      <c r="I81" s="39">
        <f>+I51+I56+I59+I68+I79+I49</f>
        <v>1385.52</v>
      </c>
      <c r="J81" s="39">
        <f>+J51+J56+J59+J68+J79+J49</f>
        <v>9949623.55</v>
      </c>
      <c r="K81" s="39">
        <f t="shared" si="19"/>
        <v>9951009.07</v>
      </c>
      <c r="L81" s="39">
        <f>+L51+L56+L59+L68+L79+L49</f>
        <v>0</v>
      </c>
      <c r="M81" s="39">
        <f>+M51+M56+M59+M68+M79+M49</f>
        <v>57984685.050000004</v>
      </c>
      <c r="N81" s="39">
        <f t="shared" si="19"/>
        <v>57984685.050000004</v>
      </c>
      <c r="O81" s="39">
        <f>+O51+O56+O59+O68+O79+O49</f>
        <v>2022745.94</v>
      </c>
      <c r="P81" s="39">
        <f>+P51+P56+P59+P68+P79+P49</f>
        <v>2976363.99</v>
      </c>
      <c r="Q81" s="39">
        <f>+Q51+Q56+Q59+Q68+Q79+Q49</f>
        <v>132451.99</v>
      </c>
      <c r="R81" s="39">
        <f>+R51+R56+R59+R68+R79+R49</f>
        <v>131136771.00999998</v>
      </c>
      <c r="S81" s="39">
        <f t="shared" si="19"/>
        <v>136268332.92999998</v>
      </c>
      <c r="T81" s="39">
        <f t="shared" si="19"/>
        <v>227570.06</v>
      </c>
      <c r="U81" s="168">
        <f t="shared" si="19"/>
        <v>219871130.23</v>
      </c>
      <c r="V81" s="27">
        <f>+V51+V56+V59+V68+V79+V49</f>
        <v>0</v>
      </c>
      <c r="W81" s="27">
        <f>+W51+W56+W59+W68+W79+W49</f>
        <v>219871130.23</v>
      </c>
    </row>
    <row r="82" spans="1:23" ht="12.75" customHeight="1">
      <c r="A82" s="1"/>
      <c r="B82" s="30"/>
      <c r="C82" s="160"/>
      <c r="D82" s="31"/>
      <c r="E82" s="32"/>
      <c r="F82" s="32"/>
      <c r="G82" s="32"/>
      <c r="H82" s="32"/>
      <c r="I82" s="32"/>
      <c r="J82" s="32"/>
      <c r="K82" s="32"/>
      <c r="L82" s="32"/>
      <c r="M82" s="32"/>
      <c r="N82" s="32"/>
      <c r="O82" s="32"/>
      <c r="P82" s="32"/>
      <c r="Q82" s="32"/>
      <c r="R82" s="32"/>
      <c r="S82" s="32"/>
      <c r="T82" s="32"/>
      <c r="U82" s="161"/>
      <c r="V82" s="32"/>
      <c r="W82" s="32"/>
    </row>
    <row r="83" spans="1:23" s="170" customFormat="1" ht="12.75" customHeight="1">
      <c r="A83" s="29"/>
      <c r="B83" s="23" t="s">
        <v>2333</v>
      </c>
      <c r="C83" s="159"/>
      <c r="D83" s="24"/>
      <c r="E83" s="27">
        <f aca="true" t="shared" si="20" ref="E83:W83">+E46+E81</f>
        <v>23077229.88</v>
      </c>
      <c r="F83" s="27">
        <f t="shared" si="20"/>
        <v>429157.74</v>
      </c>
      <c r="G83" s="41">
        <f t="shared" si="20"/>
        <v>23506387.619999997</v>
      </c>
      <c r="H83" s="41">
        <f t="shared" si="20"/>
        <v>11914548.1</v>
      </c>
      <c r="I83" s="41">
        <f t="shared" si="20"/>
        <v>69386.68000000001</v>
      </c>
      <c r="J83" s="41">
        <f t="shared" si="20"/>
        <v>11923927.200000001</v>
      </c>
      <c r="K83" s="41">
        <f t="shared" si="20"/>
        <v>11993313.88</v>
      </c>
      <c r="L83" s="41">
        <f t="shared" si="20"/>
        <v>0</v>
      </c>
      <c r="M83" s="41">
        <f t="shared" si="20"/>
        <v>66176958.150000006</v>
      </c>
      <c r="N83" s="41">
        <f t="shared" si="20"/>
        <v>66176958.150000006</v>
      </c>
      <c r="O83" s="41">
        <f t="shared" si="20"/>
        <v>2916304.4</v>
      </c>
      <c r="P83" s="41">
        <f t="shared" si="20"/>
        <v>4250198.640000001</v>
      </c>
      <c r="Q83" s="41">
        <f t="shared" si="20"/>
        <v>132451.99</v>
      </c>
      <c r="R83" s="41">
        <f t="shared" si="20"/>
        <v>131136771.00999998</v>
      </c>
      <c r="S83" s="41">
        <f t="shared" si="20"/>
        <v>138435726.04</v>
      </c>
      <c r="T83" s="41">
        <f t="shared" si="20"/>
        <v>466469.95</v>
      </c>
      <c r="U83" s="171">
        <f t="shared" si="20"/>
        <v>252493403.74</v>
      </c>
      <c r="V83" s="27">
        <f t="shared" si="20"/>
        <v>0</v>
      </c>
      <c r="W83" s="27">
        <f t="shared" si="20"/>
        <v>252493403.74</v>
      </c>
    </row>
    <row r="84" spans="1:23" ht="12.75" customHeight="1">
      <c r="A84" s="1"/>
      <c r="B84" s="30"/>
      <c r="C84" s="160"/>
      <c r="D84" s="31"/>
      <c r="E84" s="32"/>
      <c r="F84" s="32"/>
      <c r="G84" s="32"/>
      <c r="H84" s="32"/>
      <c r="I84" s="32"/>
      <c r="J84" s="32"/>
      <c r="K84" s="32"/>
      <c r="L84" s="32"/>
      <c r="M84" s="32"/>
      <c r="N84" s="32"/>
      <c r="O84" s="32"/>
      <c r="P84" s="32"/>
      <c r="Q84" s="32"/>
      <c r="R84" s="32"/>
      <c r="S84" s="32"/>
      <c r="T84" s="32"/>
      <c r="U84" s="161"/>
      <c r="V84" s="32"/>
      <c r="W84" s="153"/>
    </row>
    <row r="85" spans="1:23" ht="12.75" customHeight="1">
      <c r="A85" s="29"/>
      <c r="B85" s="23" t="s">
        <v>2334</v>
      </c>
      <c r="C85" s="159"/>
      <c r="D85" s="24"/>
      <c r="E85" s="27"/>
      <c r="F85" s="27"/>
      <c r="G85" s="27"/>
      <c r="H85" s="27"/>
      <c r="I85" s="27"/>
      <c r="J85" s="27"/>
      <c r="K85" s="27"/>
      <c r="L85" s="27"/>
      <c r="M85" s="27"/>
      <c r="N85" s="27"/>
      <c r="O85" s="27"/>
      <c r="P85" s="27"/>
      <c r="Q85" s="27"/>
      <c r="R85" s="27"/>
      <c r="S85" s="27"/>
      <c r="T85" s="27"/>
      <c r="U85" s="142"/>
      <c r="V85" s="27"/>
      <c r="W85" s="153"/>
    </row>
    <row r="86" spans="1:23" ht="12.75" customHeight="1">
      <c r="A86" s="1"/>
      <c r="B86" s="23"/>
      <c r="C86" s="159"/>
      <c r="D86" s="24"/>
      <c r="E86" s="32"/>
      <c r="F86" s="32"/>
      <c r="G86" s="32"/>
      <c r="H86" s="32"/>
      <c r="I86" s="32"/>
      <c r="J86" s="32"/>
      <c r="K86" s="32"/>
      <c r="L86" s="32"/>
      <c r="M86" s="32"/>
      <c r="N86" s="32"/>
      <c r="O86" s="32"/>
      <c r="P86" s="32"/>
      <c r="Q86" s="32"/>
      <c r="R86" s="32"/>
      <c r="S86" s="32"/>
      <c r="T86" s="32"/>
      <c r="U86" s="161"/>
      <c r="V86" s="32"/>
      <c r="W86" s="153"/>
    </row>
    <row r="87" spans="1:23" ht="12.75" customHeight="1">
      <c r="A87" s="29"/>
      <c r="B87" s="23" t="s">
        <v>2335</v>
      </c>
      <c r="C87" s="159"/>
      <c r="D87" s="24"/>
      <c r="E87" s="27"/>
      <c r="F87" s="27"/>
      <c r="G87" s="27"/>
      <c r="H87" s="27"/>
      <c r="I87" s="27"/>
      <c r="J87" s="27"/>
      <c r="K87" s="27"/>
      <c r="L87" s="27"/>
      <c r="M87" s="27"/>
      <c r="N87" s="27"/>
      <c r="O87" s="27"/>
      <c r="P87" s="27"/>
      <c r="Q87" s="27"/>
      <c r="R87" s="27"/>
      <c r="S87" s="27"/>
      <c r="T87" s="27"/>
      <c r="U87" s="142"/>
      <c r="V87" s="27"/>
      <c r="W87" s="153"/>
    </row>
    <row r="88" spans="1:23" ht="12.75" hidden="1" outlineLevel="1">
      <c r="A88" s="2" t="s">
        <v>2655</v>
      </c>
      <c r="C88" s="2" t="s">
        <v>2656</v>
      </c>
      <c r="D88" s="1" t="s">
        <v>2657</v>
      </c>
      <c r="E88" s="2">
        <v>95736.32</v>
      </c>
      <c r="F88" s="2">
        <v>1028.75</v>
      </c>
      <c r="G88" s="2">
        <f aca="true" t="shared" si="21" ref="G88:G104">E88+F88</f>
        <v>96765.07</v>
      </c>
      <c r="H88" s="2">
        <v>98302.58</v>
      </c>
      <c r="I88" s="2">
        <v>646.4</v>
      </c>
      <c r="J88" s="2">
        <v>11</v>
      </c>
      <c r="K88" s="2">
        <f aca="true" t="shared" si="22" ref="K88:K104">I88+J88</f>
        <v>657.4</v>
      </c>
      <c r="L88" s="2">
        <v>0</v>
      </c>
      <c r="M88" s="2">
        <v>0</v>
      </c>
      <c r="N88" s="2">
        <f>L88+M88</f>
        <v>0</v>
      </c>
      <c r="O88" s="2">
        <v>0</v>
      </c>
      <c r="P88" s="2">
        <v>125096.47</v>
      </c>
      <c r="Q88" s="2">
        <v>0</v>
      </c>
      <c r="R88" s="2">
        <v>0</v>
      </c>
      <c r="S88" s="2">
        <f aca="true" t="shared" si="23" ref="S88:S104">O88+P88+Q88+R88</f>
        <v>125096.47</v>
      </c>
      <c r="T88" s="2">
        <v>1008</v>
      </c>
      <c r="U88" s="117">
        <f>G88+H88+K88+N88+S88+T88</f>
        <v>321829.52</v>
      </c>
      <c r="V88" s="2">
        <v>0</v>
      </c>
      <c r="W88" s="164">
        <f aca="true" t="shared" si="24" ref="W88:W112">U88+V88</f>
        <v>321829.52</v>
      </c>
    </row>
    <row r="89" spans="1:23" ht="12.75" hidden="1" outlineLevel="1">
      <c r="A89" s="2" t="s">
        <v>2658</v>
      </c>
      <c r="C89" s="2" t="s">
        <v>2659</v>
      </c>
      <c r="D89" s="1" t="s">
        <v>2660</v>
      </c>
      <c r="E89" s="2">
        <v>414099.27</v>
      </c>
      <c r="F89" s="2">
        <v>0</v>
      </c>
      <c r="G89" s="2">
        <f t="shared" si="21"/>
        <v>414099.27</v>
      </c>
      <c r="H89" s="2">
        <v>142201.3</v>
      </c>
      <c r="I89" s="2">
        <v>0</v>
      </c>
      <c r="J89" s="2">
        <v>0</v>
      </c>
      <c r="K89" s="2">
        <f t="shared" si="22"/>
        <v>0</v>
      </c>
      <c r="L89" s="2">
        <v>0</v>
      </c>
      <c r="M89" s="2">
        <v>0</v>
      </c>
      <c r="N89" s="2">
        <f>L89+M89</f>
        <v>0</v>
      </c>
      <c r="O89" s="2">
        <v>0</v>
      </c>
      <c r="P89" s="2">
        <v>491033.04</v>
      </c>
      <c r="Q89" s="2">
        <v>0</v>
      </c>
      <c r="R89" s="2">
        <v>0</v>
      </c>
      <c r="S89" s="2">
        <f t="shared" si="23"/>
        <v>491033.04</v>
      </c>
      <c r="T89" s="2">
        <v>0</v>
      </c>
      <c r="U89" s="117">
        <f>G89+H89+K89+N89+S89+T89</f>
        <v>1047333.6100000001</v>
      </c>
      <c r="V89" s="2">
        <v>0</v>
      </c>
      <c r="W89" s="164">
        <f t="shared" si="24"/>
        <v>1047333.6100000001</v>
      </c>
    </row>
    <row r="90" spans="1:23" ht="12.75" hidden="1" outlineLevel="1">
      <c r="A90" s="2" t="s">
        <v>2661</v>
      </c>
      <c r="C90" s="2" t="s">
        <v>2662</v>
      </c>
      <c r="D90" s="1" t="s">
        <v>2663</v>
      </c>
      <c r="E90" s="2">
        <v>583.17</v>
      </c>
      <c r="F90" s="2">
        <v>0</v>
      </c>
      <c r="G90" s="2">
        <f t="shared" si="21"/>
        <v>583.17</v>
      </c>
      <c r="H90" s="2">
        <v>0</v>
      </c>
      <c r="I90" s="2">
        <v>0</v>
      </c>
      <c r="J90" s="2">
        <v>0</v>
      </c>
      <c r="K90" s="2">
        <f t="shared" si="22"/>
        <v>0</v>
      </c>
      <c r="L90" s="2">
        <v>0</v>
      </c>
      <c r="M90" s="2">
        <v>0</v>
      </c>
      <c r="N90" s="2">
        <f>L90+M90</f>
        <v>0</v>
      </c>
      <c r="O90" s="2">
        <v>0</v>
      </c>
      <c r="P90" s="2">
        <v>0</v>
      </c>
      <c r="Q90" s="2">
        <v>0</v>
      </c>
      <c r="R90" s="2">
        <v>0</v>
      </c>
      <c r="S90" s="2">
        <f t="shared" si="23"/>
        <v>0</v>
      </c>
      <c r="T90" s="2">
        <v>0</v>
      </c>
      <c r="U90" s="117">
        <f>G90+H90+K90+N90+S90+T90</f>
        <v>583.17</v>
      </c>
      <c r="V90" s="2">
        <v>0</v>
      </c>
      <c r="W90" s="164">
        <f t="shared" si="24"/>
        <v>583.17</v>
      </c>
    </row>
    <row r="91" spans="1:23" ht="12.75" hidden="1" outlineLevel="1">
      <c r="A91" s="2" t="s">
        <v>2664</v>
      </c>
      <c r="C91" s="2" t="s">
        <v>2665</v>
      </c>
      <c r="D91" s="1" t="s">
        <v>2666</v>
      </c>
      <c r="E91" s="2">
        <v>1347</v>
      </c>
      <c r="F91" s="2">
        <v>0</v>
      </c>
      <c r="G91" s="2">
        <f t="shared" si="21"/>
        <v>1347</v>
      </c>
      <c r="H91" s="2">
        <v>0</v>
      </c>
      <c r="I91" s="2">
        <v>0</v>
      </c>
      <c r="J91" s="2">
        <v>0</v>
      </c>
      <c r="K91" s="2">
        <f t="shared" si="22"/>
        <v>0</v>
      </c>
      <c r="L91" s="2">
        <v>0</v>
      </c>
      <c r="M91" s="2">
        <v>0</v>
      </c>
      <c r="N91" s="2">
        <f>L91+M91</f>
        <v>0</v>
      </c>
      <c r="O91" s="2">
        <v>0</v>
      </c>
      <c r="P91" s="2">
        <v>0</v>
      </c>
      <c r="Q91" s="2">
        <v>0</v>
      </c>
      <c r="R91" s="2">
        <v>0</v>
      </c>
      <c r="S91" s="2">
        <f t="shared" si="23"/>
        <v>0</v>
      </c>
      <c r="T91" s="2">
        <v>0</v>
      </c>
      <c r="U91" s="117">
        <f>G91+H91+K91+N91+S91+T91</f>
        <v>1347</v>
      </c>
      <c r="V91" s="2">
        <v>0</v>
      </c>
      <c r="W91" s="164">
        <f t="shared" si="24"/>
        <v>1347</v>
      </c>
    </row>
    <row r="92" spans="1:23" ht="12.75" customHeight="1" collapsed="1">
      <c r="A92" s="160" t="s">
        <v>2667</v>
      </c>
      <c r="B92" s="30"/>
      <c r="C92" s="160" t="s">
        <v>2336</v>
      </c>
      <c r="D92" s="31"/>
      <c r="E92" s="32">
        <v>511765.76</v>
      </c>
      <c r="F92" s="32">
        <v>1028.75</v>
      </c>
      <c r="G92" s="34">
        <f t="shared" si="21"/>
        <v>512794.51</v>
      </c>
      <c r="H92" s="34">
        <v>240503.88</v>
      </c>
      <c r="I92" s="34">
        <v>646.4</v>
      </c>
      <c r="J92" s="34">
        <v>11</v>
      </c>
      <c r="K92" s="34">
        <f t="shared" si="22"/>
        <v>657.4</v>
      </c>
      <c r="L92" s="34">
        <v>0</v>
      </c>
      <c r="M92" s="34">
        <v>0</v>
      </c>
      <c r="N92" s="34">
        <f aca="true" t="shared" si="25" ref="N92:N112">L92+M92</f>
        <v>0</v>
      </c>
      <c r="O92" s="34">
        <v>0</v>
      </c>
      <c r="P92" s="34">
        <v>616129.51</v>
      </c>
      <c r="Q92" s="34">
        <v>0</v>
      </c>
      <c r="R92" s="34">
        <v>0</v>
      </c>
      <c r="S92" s="34">
        <f t="shared" si="23"/>
        <v>616129.51</v>
      </c>
      <c r="T92" s="34">
        <v>1008</v>
      </c>
      <c r="U92" s="162">
        <f aca="true" t="shared" si="26" ref="U92:U112">G92+H92+K92+N92+S92+T92</f>
        <v>1371093.3</v>
      </c>
      <c r="V92" s="32">
        <v>0</v>
      </c>
      <c r="W92" s="163">
        <f t="shared" si="24"/>
        <v>1371093.3</v>
      </c>
    </row>
    <row r="93" spans="1:23" ht="12.75" hidden="1" outlineLevel="1">
      <c r="A93" s="2" t="s">
        <v>2668</v>
      </c>
      <c r="C93" s="2" t="s">
        <v>2669</v>
      </c>
      <c r="D93" s="1" t="s">
        <v>2670</v>
      </c>
      <c r="E93" s="2">
        <v>2801779.65</v>
      </c>
      <c r="F93" s="2">
        <v>1566.71</v>
      </c>
      <c r="G93" s="2">
        <f t="shared" si="21"/>
        <v>2803346.36</v>
      </c>
      <c r="H93" s="2">
        <v>82324.48</v>
      </c>
      <c r="I93" s="2">
        <v>0</v>
      </c>
      <c r="J93" s="2">
        <v>0</v>
      </c>
      <c r="K93" s="2">
        <f t="shared" si="22"/>
        <v>0</v>
      </c>
      <c r="L93" s="2">
        <v>0</v>
      </c>
      <c r="M93" s="2">
        <v>0</v>
      </c>
      <c r="N93" s="2">
        <f>L93+M93</f>
        <v>0</v>
      </c>
      <c r="O93" s="2">
        <v>0</v>
      </c>
      <c r="P93" s="2">
        <v>0</v>
      </c>
      <c r="Q93" s="2">
        <v>0</v>
      </c>
      <c r="R93" s="2">
        <v>0</v>
      </c>
      <c r="S93" s="2">
        <f t="shared" si="23"/>
        <v>0</v>
      </c>
      <c r="T93" s="2">
        <v>0</v>
      </c>
      <c r="U93" s="117">
        <f>G93+H93+K93+N93+S93+T93</f>
        <v>2885670.84</v>
      </c>
      <c r="V93" s="2">
        <v>0</v>
      </c>
      <c r="W93" s="164">
        <f t="shared" si="24"/>
        <v>2885670.84</v>
      </c>
    </row>
    <row r="94" spans="1:23" ht="12.75" customHeight="1" collapsed="1">
      <c r="A94" s="160" t="s">
        <v>2671</v>
      </c>
      <c r="B94" s="30"/>
      <c r="C94" s="160" t="s">
        <v>2672</v>
      </c>
      <c r="D94" s="31"/>
      <c r="E94" s="32">
        <v>2801779.65</v>
      </c>
      <c r="F94" s="32">
        <v>1566.71</v>
      </c>
      <c r="G94" s="36">
        <f t="shared" si="21"/>
        <v>2803346.36</v>
      </c>
      <c r="H94" s="36">
        <v>82324.48</v>
      </c>
      <c r="I94" s="36">
        <v>0</v>
      </c>
      <c r="J94" s="36">
        <v>0</v>
      </c>
      <c r="K94" s="36">
        <f t="shared" si="22"/>
        <v>0</v>
      </c>
      <c r="L94" s="36">
        <v>0</v>
      </c>
      <c r="M94" s="36">
        <v>0</v>
      </c>
      <c r="N94" s="36">
        <f t="shared" si="25"/>
        <v>0</v>
      </c>
      <c r="O94" s="36">
        <v>0</v>
      </c>
      <c r="P94" s="36">
        <v>0</v>
      </c>
      <c r="Q94" s="36">
        <v>0</v>
      </c>
      <c r="R94" s="36">
        <v>0</v>
      </c>
      <c r="S94" s="36">
        <f t="shared" si="23"/>
        <v>0</v>
      </c>
      <c r="T94" s="36">
        <v>0</v>
      </c>
      <c r="U94" s="165">
        <f t="shared" si="26"/>
        <v>2885670.84</v>
      </c>
      <c r="V94" s="32">
        <v>0</v>
      </c>
      <c r="W94" s="163">
        <f t="shared" si="24"/>
        <v>2885670.84</v>
      </c>
    </row>
    <row r="95" spans="1:23" ht="12.75" hidden="1" outlineLevel="1">
      <c r="A95" s="2" t="s">
        <v>2673</v>
      </c>
      <c r="C95" s="2" t="s">
        <v>2674</v>
      </c>
      <c r="D95" s="1" t="s">
        <v>2675</v>
      </c>
      <c r="E95" s="2">
        <v>1835884.41</v>
      </c>
      <c r="F95" s="2">
        <v>0</v>
      </c>
      <c r="G95" s="166">
        <f>E95+F95</f>
        <v>1835884.41</v>
      </c>
      <c r="H95" s="166">
        <v>173655.71</v>
      </c>
      <c r="I95" s="166">
        <v>0</v>
      </c>
      <c r="J95" s="166">
        <v>0</v>
      </c>
      <c r="K95" s="166">
        <f>I95+J95</f>
        <v>0</v>
      </c>
      <c r="L95" s="166">
        <v>0</v>
      </c>
      <c r="M95" s="166">
        <v>0</v>
      </c>
      <c r="N95" s="166">
        <f>L95+M95</f>
        <v>0</v>
      </c>
      <c r="O95" s="166">
        <v>0</v>
      </c>
      <c r="P95" s="166">
        <v>0</v>
      </c>
      <c r="Q95" s="166">
        <v>0</v>
      </c>
      <c r="R95" s="166">
        <v>0</v>
      </c>
      <c r="S95" s="166">
        <f>O95+P95+Q95+R95</f>
        <v>0</v>
      </c>
      <c r="T95" s="166">
        <v>0</v>
      </c>
      <c r="U95" s="167">
        <f>G95+H95+K95+N95+S95+T95</f>
        <v>2009540.1199999999</v>
      </c>
      <c r="V95" s="2">
        <v>0</v>
      </c>
      <c r="W95" s="164">
        <f>U95+V95</f>
        <v>2009540.1199999999</v>
      </c>
    </row>
    <row r="96" spans="1:23" ht="12.75" customHeight="1" collapsed="1">
      <c r="A96" s="160" t="s">
        <v>2676</v>
      </c>
      <c r="B96" s="30"/>
      <c r="C96" s="160" t="s">
        <v>2677</v>
      </c>
      <c r="D96" s="31"/>
      <c r="E96" s="32">
        <v>1835884.41</v>
      </c>
      <c r="F96" s="32">
        <v>0</v>
      </c>
      <c r="G96" s="36">
        <f t="shared" si="21"/>
        <v>1835884.41</v>
      </c>
      <c r="H96" s="36">
        <v>173655.71</v>
      </c>
      <c r="I96" s="36">
        <v>0</v>
      </c>
      <c r="J96" s="36">
        <v>0</v>
      </c>
      <c r="K96" s="36">
        <f t="shared" si="22"/>
        <v>0</v>
      </c>
      <c r="L96" s="36">
        <v>0</v>
      </c>
      <c r="M96" s="36">
        <v>0</v>
      </c>
      <c r="N96" s="36">
        <f t="shared" si="25"/>
        <v>0</v>
      </c>
      <c r="O96" s="36">
        <v>0</v>
      </c>
      <c r="P96" s="36">
        <v>0</v>
      </c>
      <c r="Q96" s="36">
        <v>0</v>
      </c>
      <c r="R96" s="36">
        <v>0</v>
      </c>
      <c r="S96" s="36">
        <f t="shared" si="23"/>
        <v>0</v>
      </c>
      <c r="T96" s="36">
        <v>0</v>
      </c>
      <c r="U96" s="165">
        <f t="shared" si="26"/>
        <v>2009540.1199999999</v>
      </c>
      <c r="V96" s="32">
        <v>0</v>
      </c>
      <c r="W96" s="163">
        <f t="shared" si="24"/>
        <v>2009540.1199999999</v>
      </c>
    </row>
    <row r="97" spans="1:23" ht="12.75" customHeight="1">
      <c r="A97" s="160" t="s">
        <v>2678</v>
      </c>
      <c r="B97" s="30"/>
      <c r="C97" s="160" t="s">
        <v>2679</v>
      </c>
      <c r="D97" s="31"/>
      <c r="E97" s="32">
        <v>0</v>
      </c>
      <c r="F97" s="32">
        <v>0</v>
      </c>
      <c r="G97" s="36">
        <f t="shared" si="21"/>
        <v>0</v>
      </c>
      <c r="H97" s="36">
        <v>0</v>
      </c>
      <c r="I97" s="36">
        <v>0</v>
      </c>
      <c r="J97" s="36">
        <v>0</v>
      </c>
      <c r="K97" s="36">
        <f t="shared" si="22"/>
        <v>0</v>
      </c>
      <c r="L97" s="36">
        <v>0</v>
      </c>
      <c r="M97" s="36">
        <v>0</v>
      </c>
      <c r="N97" s="36">
        <f t="shared" si="25"/>
        <v>0</v>
      </c>
      <c r="O97" s="36">
        <v>0</v>
      </c>
      <c r="P97" s="36">
        <v>0</v>
      </c>
      <c r="Q97" s="36">
        <v>0</v>
      </c>
      <c r="R97" s="36">
        <v>0</v>
      </c>
      <c r="S97" s="36">
        <f t="shared" si="23"/>
        <v>0</v>
      </c>
      <c r="T97" s="36">
        <v>0</v>
      </c>
      <c r="U97" s="165">
        <f t="shared" si="26"/>
        <v>0</v>
      </c>
      <c r="V97" s="32">
        <v>0</v>
      </c>
      <c r="W97" s="163">
        <f t="shared" si="24"/>
        <v>0</v>
      </c>
    </row>
    <row r="98" spans="1:23" ht="12.75" customHeight="1">
      <c r="A98" s="160" t="s">
        <v>2680</v>
      </c>
      <c r="B98" s="30"/>
      <c r="C98" s="160" t="s">
        <v>2681</v>
      </c>
      <c r="D98" s="31"/>
      <c r="E98" s="32">
        <v>0</v>
      </c>
      <c r="F98" s="32">
        <v>0</v>
      </c>
      <c r="G98" s="36">
        <f t="shared" si="21"/>
        <v>0</v>
      </c>
      <c r="H98" s="36">
        <v>0</v>
      </c>
      <c r="I98" s="36">
        <v>0</v>
      </c>
      <c r="J98" s="36">
        <v>0</v>
      </c>
      <c r="K98" s="36">
        <f t="shared" si="22"/>
        <v>0</v>
      </c>
      <c r="L98" s="36">
        <v>0</v>
      </c>
      <c r="M98" s="36">
        <v>0</v>
      </c>
      <c r="N98" s="36">
        <f t="shared" si="25"/>
        <v>0</v>
      </c>
      <c r="O98" s="36">
        <v>0</v>
      </c>
      <c r="P98" s="36">
        <v>0</v>
      </c>
      <c r="Q98" s="36">
        <v>0</v>
      </c>
      <c r="R98" s="36">
        <v>0</v>
      </c>
      <c r="S98" s="36">
        <f t="shared" si="23"/>
        <v>0</v>
      </c>
      <c r="T98" s="36">
        <v>0</v>
      </c>
      <c r="U98" s="165">
        <f t="shared" si="26"/>
        <v>0</v>
      </c>
      <c r="V98" s="32">
        <v>0</v>
      </c>
      <c r="W98" s="163">
        <f t="shared" si="24"/>
        <v>0</v>
      </c>
    </row>
    <row r="99" spans="1:23" ht="12.75" hidden="1" outlineLevel="1">
      <c r="A99" s="2" t="s">
        <v>2682</v>
      </c>
      <c r="C99" s="2" t="s">
        <v>2683</v>
      </c>
      <c r="D99" s="1" t="s">
        <v>2684</v>
      </c>
      <c r="E99" s="2">
        <v>2456434.11</v>
      </c>
      <c r="F99" s="2">
        <v>0</v>
      </c>
      <c r="G99" s="166">
        <f>E99+F99</f>
        <v>2456434.11</v>
      </c>
      <c r="H99" s="166">
        <v>0</v>
      </c>
      <c r="I99" s="166">
        <v>0</v>
      </c>
      <c r="J99" s="166">
        <v>0</v>
      </c>
      <c r="K99" s="166">
        <f>I99+J99</f>
        <v>0</v>
      </c>
      <c r="L99" s="166">
        <v>0</v>
      </c>
      <c r="M99" s="166">
        <v>0</v>
      </c>
      <c r="N99" s="166">
        <f>L99+M99</f>
        <v>0</v>
      </c>
      <c r="O99" s="166">
        <v>0</v>
      </c>
      <c r="P99" s="166">
        <v>0</v>
      </c>
      <c r="Q99" s="166">
        <v>0</v>
      </c>
      <c r="R99" s="166">
        <v>0</v>
      </c>
      <c r="S99" s="166">
        <f>O99+P99+Q99+R99</f>
        <v>0</v>
      </c>
      <c r="T99" s="166">
        <v>343.51</v>
      </c>
      <c r="U99" s="167">
        <f>G99+H99+K99+N99+S99+T99</f>
        <v>2456777.6199999996</v>
      </c>
      <c r="V99" s="2">
        <v>0</v>
      </c>
      <c r="W99" s="164">
        <f>U99+V99</f>
        <v>2456777.6199999996</v>
      </c>
    </row>
    <row r="100" spans="1:23" ht="12.75" hidden="1" outlineLevel="1">
      <c r="A100" s="2" t="s">
        <v>2685</v>
      </c>
      <c r="C100" s="2" t="s">
        <v>2686</v>
      </c>
      <c r="D100" s="1" t="s">
        <v>2687</v>
      </c>
      <c r="E100" s="2">
        <v>-360765.05</v>
      </c>
      <c r="F100" s="2">
        <v>0</v>
      </c>
      <c r="G100" s="166">
        <f>E100+F100</f>
        <v>-360765.05</v>
      </c>
      <c r="H100" s="166">
        <v>0</v>
      </c>
      <c r="I100" s="166">
        <v>0</v>
      </c>
      <c r="J100" s="166">
        <v>0</v>
      </c>
      <c r="K100" s="166">
        <f>I100+J100</f>
        <v>0</v>
      </c>
      <c r="L100" s="166">
        <v>0</v>
      </c>
      <c r="M100" s="166">
        <v>0</v>
      </c>
      <c r="N100" s="166">
        <f>L100+M100</f>
        <v>0</v>
      </c>
      <c r="O100" s="166">
        <v>0</v>
      </c>
      <c r="P100" s="166">
        <v>0</v>
      </c>
      <c r="Q100" s="166">
        <v>0</v>
      </c>
      <c r="R100" s="166">
        <v>0</v>
      </c>
      <c r="S100" s="166">
        <f>O100+P100+Q100+R100</f>
        <v>0</v>
      </c>
      <c r="T100" s="166">
        <v>0</v>
      </c>
      <c r="U100" s="167">
        <f>G100+H100+K100+N100+S100+T100</f>
        <v>-360765.05</v>
      </c>
      <c r="V100" s="2">
        <v>0</v>
      </c>
      <c r="W100" s="164">
        <f>U100+V100</f>
        <v>-360765.05</v>
      </c>
    </row>
    <row r="101" spans="1:23" ht="12.75" hidden="1" outlineLevel="1">
      <c r="A101" s="2" t="s">
        <v>2688</v>
      </c>
      <c r="C101" s="2" t="s">
        <v>2689</v>
      </c>
      <c r="D101" s="1" t="s">
        <v>2690</v>
      </c>
      <c r="E101" s="2">
        <v>360785.05</v>
      </c>
      <c r="F101" s="2">
        <v>426562.28</v>
      </c>
      <c r="G101" s="166">
        <f>E101+F101</f>
        <v>787347.3300000001</v>
      </c>
      <c r="H101" s="166">
        <v>0</v>
      </c>
      <c r="I101" s="166">
        <v>0</v>
      </c>
      <c r="J101" s="166">
        <v>0</v>
      </c>
      <c r="K101" s="166">
        <f>I101+J101</f>
        <v>0</v>
      </c>
      <c r="L101" s="166">
        <v>0</v>
      </c>
      <c r="M101" s="166">
        <v>0</v>
      </c>
      <c r="N101" s="166">
        <f>L101+M101</f>
        <v>0</v>
      </c>
      <c r="O101" s="166">
        <v>0</v>
      </c>
      <c r="P101" s="166">
        <v>0</v>
      </c>
      <c r="Q101" s="166">
        <v>0</v>
      </c>
      <c r="R101" s="166">
        <v>0</v>
      </c>
      <c r="S101" s="166">
        <f>O101+P101+Q101+R101</f>
        <v>0</v>
      </c>
      <c r="T101" s="166">
        <v>0</v>
      </c>
      <c r="U101" s="167">
        <f>G101+H101+K101+N101+S101+T101</f>
        <v>787347.3300000001</v>
      </c>
      <c r="V101" s="2">
        <v>0</v>
      </c>
      <c r="W101" s="164">
        <f>U101+V101</f>
        <v>787347.3300000001</v>
      </c>
    </row>
    <row r="102" spans="1:23" ht="12.75" customHeight="1" collapsed="1">
      <c r="A102" s="160" t="s">
        <v>2691</v>
      </c>
      <c r="B102" s="30"/>
      <c r="C102" s="160" t="s">
        <v>2692</v>
      </c>
      <c r="D102" s="31"/>
      <c r="E102" s="32">
        <v>2456454.11</v>
      </c>
      <c r="F102" s="32">
        <v>426562.28</v>
      </c>
      <c r="G102" s="36">
        <f t="shared" si="21"/>
        <v>2883016.3899999997</v>
      </c>
      <c r="H102" s="36">
        <v>0</v>
      </c>
      <c r="I102" s="36">
        <v>0</v>
      </c>
      <c r="J102" s="36">
        <v>0</v>
      </c>
      <c r="K102" s="36">
        <f t="shared" si="22"/>
        <v>0</v>
      </c>
      <c r="L102" s="36">
        <v>0</v>
      </c>
      <c r="M102" s="36">
        <v>0</v>
      </c>
      <c r="N102" s="36">
        <f t="shared" si="25"/>
        <v>0</v>
      </c>
      <c r="O102" s="36">
        <v>0</v>
      </c>
      <c r="P102" s="36">
        <v>0</v>
      </c>
      <c r="Q102" s="36">
        <v>0</v>
      </c>
      <c r="R102" s="36">
        <v>0</v>
      </c>
      <c r="S102" s="36">
        <f t="shared" si="23"/>
        <v>0</v>
      </c>
      <c r="T102" s="36">
        <v>343.51</v>
      </c>
      <c r="U102" s="165">
        <f t="shared" si="26"/>
        <v>2883359.8999999994</v>
      </c>
      <c r="V102" s="32">
        <v>0</v>
      </c>
      <c r="W102" s="163">
        <f t="shared" si="24"/>
        <v>2883359.8999999994</v>
      </c>
    </row>
    <row r="103" spans="1:23" ht="12.75" hidden="1" outlineLevel="1">
      <c r="A103" s="2" t="s">
        <v>2693</v>
      </c>
      <c r="C103" s="2" t="s">
        <v>2694</v>
      </c>
      <c r="D103" s="1" t="s">
        <v>2695</v>
      </c>
      <c r="E103" s="2">
        <v>0</v>
      </c>
      <c r="F103" s="2">
        <v>0</v>
      </c>
      <c r="G103" s="166">
        <f>E103+F103</f>
        <v>0</v>
      </c>
      <c r="H103" s="166">
        <v>0</v>
      </c>
      <c r="I103" s="166">
        <v>0</v>
      </c>
      <c r="J103" s="166">
        <v>0</v>
      </c>
      <c r="K103" s="166">
        <f>I103+J103</f>
        <v>0</v>
      </c>
      <c r="L103" s="166">
        <v>0</v>
      </c>
      <c r="M103" s="166">
        <v>0</v>
      </c>
      <c r="N103" s="166">
        <f>L103+M103</f>
        <v>0</v>
      </c>
      <c r="O103" s="166">
        <v>0</v>
      </c>
      <c r="P103" s="166">
        <v>0</v>
      </c>
      <c r="Q103" s="166">
        <v>0</v>
      </c>
      <c r="R103" s="166">
        <v>0</v>
      </c>
      <c r="S103" s="166">
        <f>O103+P103+Q103+R103</f>
        <v>0</v>
      </c>
      <c r="T103" s="166">
        <v>4641.1</v>
      </c>
      <c r="U103" s="167">
        <f>G103+H103+K103+N103+S103+T103</f>
        <v>4641.1</v>
      </c>
      <c r="V103" s="2">
        <v>0</v>
      </c>
      <c r="W103" s="164">
        <f>U103+V103</f>
        <v>4641.1</v>
      </c>
    </row>
    <row r="104" spans="1:23" ht="12.75" customHeight="1" collapsed="1">
      <c r="A104" s="160" t="s">
        <v>2696</v>
      </c>
      <c r="B104" s="30"/>
      <c r="C104" s="160" t="s">
        <v>2697</v>
      </c>
      <c r="D104" s="31"/>
      <c r="E104" s="32">
        <v>0</v>
      </c>
      <c r="F104" s="32">
        <v>0</v>
      </c>
      <c r="G104" s="36">
        <f t="shared" si="21"/>
        <v>0</v>
      </c>
      <c r="H104" s="36">
        <v>0</v>
      </c>
      <c r="I104" s="36">
        <v>0</v>
      </c>
      <c r="J104" s="36">
        <v>0</v>
      </c>
      <c r="K104" s="36">
        <f t="shared" si="22"/>
        <v>0</v>
      </c>
      <c r="L104" s="36">
        <v>0</v>
      </c>
      <c r="M104" s="36">
        <v>0</v>
      </c>
      <c r="N104" s="36">
        <f>L104+M104</f>
        <v>0</v>
      </c>
      <c r="O104" s="36">
        <v>0</v>
      </c>
      <c r="P104" s="36">
        <v>0</v>
      </c>
      <c r="Q104" s="36">
        <v>0</v>
      </c>
      <c r="R104" s="36">
        <v>0</v>
      </c>
      <c r="S104" s="36">
        <f t="shared" si="23"/>
        <v>0</v>
      </c>
      <c r="T104" s="36">
        <v>4641.1</v>
      </c>
      <c r="U104" s="165">
        <f t="shared" si="26"/>
        <v>4641.1</v>
      </c>
      <c r="V104" s="32">
        <v>0</v>
      </c>
      <c r="W104" s="163">
        <f t="shared" si="24"/>
        <v>4641.1</v>
      </c>
    </row>
    <row r="105" spans="1:23" ht="12.75" customHeight="1">
      <c r="A105" s="160" t="s">
        <v>2308</v>
      </c>
      <c r="B105" s="30"/>
      <c r="C105" s="160" t="s">
        <v>2340</v>
      </c>
      <c r="D105" s="31"/>
      <c r="E105" s="32">
        <v>0</v>
      </c>
      <c r="F105" s="32">
        <v>0</v>
      </c>
      <c r="G105" s="36">
        <v>0</v>
      </c>
      <c r="H105" s="36">
        <v>0</v>
      </c>
      <c r="I105" s="36">
        <v>0</v>
      </c>
      <c r="J105" s="36">
        <v>0</v>
      </c>
      <c r="K105" s="36">
        <v>0</v>
      </c>
      <c r="L105" s="36">
        <v>0</v>
      </c>
      <c r="M105" s="36">
        <v>0</v>
      </c>
      <c r="N105" s="36">
        <f t="shared" si="25"/>
        <v>0</v>
      </c>
      <c r="O105" s="36">
        <v>0</v>
      </c>
      <c r="P105" s="36">
        <v>0</v>
      </c>
      <c r="Q105" s="36">
        <v>0</v>
      </c>
      <c r="R105" s="36">
        <v>0</v>
      </c>
      <c r="S105" s="36">
        <v>0</v>
      </c>
      <c r="T105" s="36">
        <f>T83-T92-T94-T96-T97-T98-T102-T104-T108-T109-T111-T112</f>
        <v>460477.34</v>
      </c>
      <c r="U105" s="165">
        <f t="shared" si="26"/>
        <v>460477.34</v>
      </c>
      <c r="V105" s="32">
        <v>0</v>
      </c>
      <c r="W105" s="163">
        <f t="shared" si="24"/>
        <v>460477.34</v>
      </c>
    </row>
    <row r="106" spans="1:23" ht="12.75" customHeight="1">
      <c r="A106" s="160" t="s">
        <v>2698</v>
      </c>
      <c r="B106" s="30"/>
      <c r="C106" s="160" t="s">
        <v>2699</v>
      </c>
      <c r="D106" s="31"/>
      <c r="E106" s="32">
        <v>0</v>
      </c>
      <c r="F106" s="32">
        <v>0</v>
      </c>
      <c r="G106" s="36">
        <f aca="true" t="shared" si="27" ref="G106:G112">E106+F106</f>
        <v>0</v>
      </c>
      <c r="H106" s="36">
        <v>0</v>
      </c>
      <c r="I106" s="36">
        <v>0</v>
      </c>
      <c r="J106" s="36">
        <v>0</v>
      </c>
      <c r="K106" s="36">
        <f aca="true" t="shared" si="28" ref="K106:K112">I106+J106</f>
        <v>0</v>
      </c>
      <c r="L106" s="36">
        <v>0</v>
      </c>
      <c r="M106" s="36">
        <v>0</v>
      </c>
      <c r="N106" s="36">
        <f t="shared" si="25"/>
        <v>0</v>
      </c>
      <c r="O106" s="36">
        <v>0</v>
      </c>
      <c r="P106" s="36">
        <v>0</v>
      </c>
      <c r="Q106" s="36">
        <v>0</v>
      </c>
      <c r="R106" s="36">
        <v>0</v>
      </c>
      <c r="S106" s="36">
        <f aca="true" t="shared" si="29" ref="S106:S112">O106+P106+Q106+R106</f>
        <v>0</v>
      </c>
      <c r="T106" s="36">
        <v>0</v>
      </c>
      <c r="U106" s="165">
        <f t="shared" si="26"/>
        <v>0</v>
      </c>
      <c r="V106" s="32">
        <v>0</v>
      </c>
      <c r="W106" s="163">
        <f t="shared" si="24"/>
        <v>0</v>
      </c>
    </row>
    <row r="107" spans="1:23" ht="12.75" hidden="1" outlineLevel="1">
      <c r="A107" s="2" t="s">
        <v>2700</v>
      </c>
      <c r="C107" s="2" t="s">
        <v>2701</v>
      </c>
      <c r="D107" s="1" t="s">
        <v>2702</v>
      </c>
      <c r="E107" s="2">
        <v>0</v>
      </c>
      <c r="F107" s="2">
        <v>0</v>
      </c>
      <c r="G107" s="166">
        <f t="shared" si="27"/>
        <v>0</v>
      </c>
      <c r="H107" s="166">
        <v>0</v>
      </c>
      <c r="I107" s="166">
        <v>0</v>
      </c>
      <c r="J107" s="166">
        <v>0</v>
      </c>
      <c r="K107" s="166">
        <f t="shared" si="28"/>
        <v>0</v>
      </c>
      <c r="L107" s="166">
        <v>0</v>
      </c>
      <c r="M107" s="166">
        <v>4309057.78</v>
      </c>
      <c r="N107" s="166">
        <f>L107+M107</f>
        <v>4309057.78</v>
      </c>
      <c r="O107" s="166">
        <v>0</v>
      </c>
      <c r="P107" s="166">
        <v>0</v>
      </c>
      <c r="Q107" s="166">
        <v>0</v>
      </c>
      <c r="R107" s="166">
        <v>0</v>
      </c>
      <c r="S107" s="166">
        <f t="shared" si="29"/>
        <v>0</v>
      </c>
      <c r="T107" s="166">
        <v>0</v>
      </c>
      <c r="U107" s="167">
        <f>G107+H107+K107+N107+S107+T107</f>
        <v>4309057.78</v>
      </c>
      <c r="V107" s="2">
        <v>0</v>
      </c>
      <c r="W107" s="164">
        <f>U107+V107</f>
        <v>4309057.78</v>
      </c>
    </row>
    <row r="108" spans="1:23" ht="12.75" customHeight="1" collapsed="1">
      <c r="A108" s="160" t="s">
        <v>2703</v>
      </c>
      <c r="B108" s="30"/>
      <c r="C108" s="160" t="s">
        <v>2342</v>
      </c>
      <c r="D108" s="31"/>
      <c r="E108" s="32">
        <v>0</v>
      </c>
      <c r="F108" s="32">
        <v>0</v>
      </c>
      <c r="G108" s="36">
        <f t="shared" si="27"/>
        <v>0</v>
      </c>
      <c r="H108" s="36">
        <v>0</v>
      </c>
      <c r="I108" s="36">
        <v>0</v>
      </c>
      <c r="J108" s="36">
        <v>0</v>
      </c>
      <c r="K108" s="36">
        <f t="shared" si="28"/>
        <v>0</v>
      </c>
      <c r="L108" s="36">
        <v>0</v>
      </c>
      <c r="M108" s="36">
        <v>4309057.78</v>
      </c>
      <c r="N108" s="36">
        <f t="shared" si="25"/>
        <v>4309057.78</v>
      </c>
      <c r="O108" s="36">
        <v>0</v>
      </c>
      <c r="P108" s="36">
        <v>0</v>
      </c>
      <c r="Q108" s="36">
        <v>0</v>
      </c>
      <c r="R108" s="36">
        <v>0</v>
      </c>
      <c r="S108" s="36">
        <f t="shared" si="29"/>
        <v>0</v>
      </c>
      <c r="T108" s="36">
        <v>0</v>
      </c>
      <c r="U108" s="165">
        <f t="shared" si="26"/>
        <v>4309057.78</v>
      </c>
      <c r="V108" s="32">
        <v>0</v>
      </c>
      <c r="W108" s="163">
        <f t="shared" si="24"/>
        <v>4309057.78</v>
      </c>
    </row>
    <row r="109" spans="1:23" ht="12.75" customHeight="1">
      <c r="A109" s="160" t="s">
        <v>2704</v>
      </c>
      <c r="B109" s="30"/>
      <c r="C109" s="160" t="s">
        <v>2705</v>
      </c>
      <c r="D109" s="31"/>
      <c r="E109" s="32">
        <v>0</v>
      </c>
      <c r="F109" s="32">
        <v>0</v>
      </c>
      <c r="G109" s="36">
        <f t="shared" si="27"/>
        <v>0</v>
      </c>
      <c r="H109" s="36">
        <v>0</v>
      </c>
      <c r="I109" s="36">
        <v>0</v>
      </c>
      <c r="J109" s="36">
        <v>0</v>
      </c>
      <c r="K109" s="36">
        <f t="shared" si="28"/>
        <v>0</v>
      </c>
      <c r="L109" s="36">
        <v>0</v>
      </c>
      <c r="M109" s="36">
        <v>0</v>
      </c>
      <c r="N109" s="36">
        <f t="shared" si="25"/>
        <v>0</v>
      </c>
      <c r="O109" s="36">
        <v>0</v>
      </c>
      <c r="P109" s="36">
        <v>0</v>
      </c>
      <c r="Q109" s="36">
        <v>0</v>
      </c>
      <c r="R109" s="36">
        <v>0</v>
      </c>
      <c r="S109" s="36">
        <f t="shared" si="29"/>
        <v>0</v>
      </c>
      <c r="T109" s="36">
        <v>0</v>
      </c>
      <c r="U109" s="165">
        <f t="shared" si="26"/>
        <v>0</v>
      </c>
      <c r="V109" s="32">
        <v>0</v>
      </c>
      <c r="W109" s="163">
        <f t="shared" si="24"/>
        <v>0</v>
      </c>
    </row>
    <row r="110" spans="1:23" ht="12.75" hidden="1" outlineLevel="1">
      <c r="A110" s="2" t="s">
        <v>2706</v>
      </c>
      <c r="C110" s="2" t="s">
        <v>2707</v>
      </c>
      <c r="D110" s="1" t="s">
        <v>2708</v>
      </c>
      <c r="E110" s="2">
        <v>0</v>
      </c>
      <c r="F110" s="2">
        <v>0</v>
      </c>
      <c r="G110" s="166">
        <f t="shared" si="27"/>
        <v>0</v>
      </c>
      <c r="H110" s="166">
        <v>0</v>
      </c>
      <c r="I110" s="166">
        <v>0</v>
      </c>
      <c r="J110" s="166">
        <v>0</v>
      </c>
      <c r="K110" s="166">
        <f t="shared" si="28"/>
        <v>0</v>
      </c>
      <c r="L110" s="166">
        <v>0</v>
      </c>
      <c r="M110" s="166">
        <v>0</v>
      </c>
      <c r="N110" s="166">
        <f>L110+M110</f>
        <v>0</v>
      </c>
      <c r="O110" s="166">
        <v>0</v>
      </c>
      <c r="P110" s="166">
        <v>0</v>
      </c>
      <c r="Q110" s="166">
        <v>0</v>
      </c>
      <c r="R110" s="166">
        <v>212117.51</v>
      </c>
      <c r="S110" s="166">
        <f t="shared" si="29"/>
        <v>212117.51</v>
      </c>
      <c r="T110" s="166">
        <v>0</v>
      </c>
      <c r="U110" s="167">
        <f>G110+H110+K110+N110+S110+T110</f>
        <v>212117.51</v>
      </c>
      <c r="V110" s="2">
        <v>0</v>
      </c>
      <c r="W110" s="164">
        <f>U110+V110</f>
        <v>212117.51</v>
      </c>
    </row>
    <row r="111" spans="1:23" ht="12.75" customHeight="1" collapsed="1">
      <c r="A111" s="160" t="s">
        <v>2709</v>
      </c>
      <c r="B111" s="30"/>
      <c r="C111" s="160" t="s">
        <v>2343</v>
      </c>
      <c r="D111" s="31"/>
      <c r="E111" s="32">
        <v>0</v>
      </c>
      <c r="F111" s="32">
        <v>0</v>
      </c>
      <c r="G111" s="36">
        <f t="shared" si="27"/>
        <v>0</v>
      </c>
      <c r="H111" s="36">
        <v>0</v>
      </c>
      <c r="I111" s="36">
        <v>0</v>
      </c>
      <c r="J111" s="36">
        <v>0</v>
      </c>
      <c r="K111" s="36">
        <f t="shared" si="28"/>
        <v>0</v>
      </c>
      <c r="L111" s="36">
        <v>0</v>
      </c>
      <c r="M111" s="36">
        <v>0</v>
      </c>
      <c r="N111" s="36">
        <f t="shared" si="25"/>
        <v>0</v>
      </c>
      <c r="O111" s="36">
        <v>0</v>
      </c>
      <c r="P111" s="36">
        <v>0</v>
      </c>
      <c r="Q111" s="36">
        <v>0</v>
      </c>
      <c r="R111" s="36">
        <v>212117.51</v>
      </c>
      <c r="S111" s="36">
        <f>O111+P111+Q111+R111-1</f>
        <v>212116.51</v>
      </c>
      <c r="T111" s="36">
        <v>0</v>
      </c>
      <c r="U111" s="165">
        <f>G111+H111+K111+N111+S111+T111</f>
        <v>212116.51</v>
      </c>
      <c r="V111" s="32">
        <v>0</v>
      </c>
      <c r="W111" s="163">
        <f t="shared" si="24"/>
        <v>212116.51</v>
      </c>
    </row>
    <row r="112" spans="1:23" s="170" customFormat="1" ht="12.75" customHeight="1" hidden="1">
      <c r="A112" s="159" t="s">
        <v>2710</v>
      </c>
      <c r="B112" s="23"/>
      <c r="C112" s="159" t="s">
        <v>2711</v>
      </c>
      <c r="D112" s="24"/>
      <c r="E112" s="27">
        <v>0</v>
      </c>
      <c r="F112" s="27">
        <v>0</v>
      </c>
      <c r="G112" s="39">
        <f t="shared" si="27"/>
        <v>0</v>
      </c>
      <c r="H112" s="39">
        <v>0</v>
      </c>
      <c r="I112" s="39">
        <v>0</v>
      </c>
      <c r="J112" s="39">
        <v>0</v>
      </c>
      <c r="K112" s="39">
        <f t="shared" si="28"/>
        <v>0</v>
      </c>
      <c r="L112" s="39">
        <v>0</v>
      </c>
      <c r="M112" s="39">
        <v>0</v>
      </c>
      <c r="N112" s="39">
        <f t="shared" si="25"/>
        <v>0</v>
      </c>
      <c r="O112" s="39">
        <v>0</v>
      </c>
      <c r="P112" s="39">
        <v>0</v>
      </c>
      <c r="Q112" s="39">
        <v>0</v>
      </c>
      <c r="R112" s="39">
        <v>0</v>
      </c>
      <c r="S112" s="39">
        <f t="shared" si="29"/>
        <v>0</v>
      </c>
      <c r="T112" s="39">
        <v>0</v>
      </c>
      <c r="U112" s="168">
        <f t="shared" si="26"/>
        <v>0</v>
      </c>
      <c r="V112" s="27">
        <v>0</v>
      </c>
      <c r="W112" s="169">
        <f t="shared" si="24"/>
        <v>0</v>
      </c>
    </row>
    <row r="113" spans="1:23" ht="12.75" customHeight="1">
      <c r="A113" s="1"/>
      <c r="B113" s="30"/>
      <c r="C113" s="160"/>
      <c r="D113" s="31"/>
      <c r="E113" s="32"/>
      <c r="F113" s="32"/>
      <c r="G113" s="36"/>
      <c r="H113" s="36"/>
      <c r="I113" s="36"/>
      <c r="J113" s="36"/>
      <c r="K113" s="36"/>
      <c r="L113" s="36"/>
      <c r="M113" s="36"/>
      <c r="N113" s="36"/>
      <c r="O113" s="36"/>
      <c r="P113" s="36"/>
      <c r="Q113" s="36"/>
      <c r="R113" s="36"/>
      <c r="S113" s="36"/>
      <c r="T113" s="36"/>
      <c r="U113" s="165"/>
      <c r="V113" s="32"/>
      <c r="W113" s="153"/>
    </row>
    <row r="114" spans="1:256" s="170" customFormat="1" ht="12.75" customHeight="1">
      <c r="A114" s="29"/>
      <c r="B114" s="23" t="s">
        <v>2712</v>
      </c>
      <c r="C114" s="159"/>
      <c r="D114" s="24"/>
      <c r="E114" s="27">
        <f aca="true" t="shared" si="30" ref="E114:W114">E92+E94+E96+E97+E104+E98+E102+E105+E108+E109+E111+E112+E106</f>
        <v>7605883.93</v>
      </c>
      <c r="F114" s="27">
        <f t="shared" si="30"/>
        <v>429157.74000000005</v>
      </c>
      <c r="G114" s="39">
        <f t="shared" si="30"/>
        <v>8035041.67</v>
      </c>
      <c r="H114" s="39">
        <f t="shared" si="30"/>
        <v>496484.06999999995</v>
      </c>
      <c r="I114" s="39">
        <f t="shared" si="30"/>
        <v>646.4</v>
      </c>
      <c r="J114" s="39">
        <f t="shared" si="30"/>
        <v>11</v>
      </c>
      <c r="K114" s="39">
        <f t="shared" si="30"/>
        <v>657.4</v>
      </c>
      <c r="L114" s="39">
        <f t="shared" si="30"/>
        <v>0</v>
      </c>
      <c r="M114" s="39">
        <f t="shared" si="30"/>
        <v>4309057.78</v>
      </c>
      <c r="N114" s="39">
        <f t="shared" si="30"/>
        <v>4309057.78</v>
      </c>
      <c r="O114" s="39">
        <f t="shared" si="30"/>
        <v>0</v>
      </c>
      <c r="P114" s="39">
        <f t="shared" si="30"/>
        <v>616129.51</v>
      </c>
      <c r="Q114" s="39">
        <f t="shared" si="30"/>
        <v>0</v>
      </c>
      <c r="R114" s="39">
        <f t="shared" si="30"/>
        <v>212117.51</v>
      </c>
      <c r="S114" s="39">
        <f>S92+S94+S96+S97+S104+S98+S102+S105+S108+S109+S111+S112+S106+1</f>
        <v>828247.02</v>
      </c>
      <c r="T114" s="39">
        <f t="shared" si="30"/>
        <v>466469.95</v>
      </c>
      <c r="U114" s="39">
        <f>U92+U94+U96+U97+U104+U98+U102+U105+U108+U109+U111+U112+U106+1</f>
        <v>14135957.889999999</v>
      </c>
      <c r="V114" s="27">
        <f t="shared" si="30"/>
        <v>0</v>
      </c>
      <c r="W114" s="27">
        <f t="shared" si="30"/>
        <v>14135956.889999999</v>
      </c>
      <c r="IV114" s="27"/>
    </row>
    <row r="115" spans="1:23" ht="12.75" customHeight="1">
      <c r="A115" s="1"/>
      <c r="B115" s="30"/>
      <c r="C115" s="160"/>
      <c r="D115" s="31"/>
      <c r="E115" s="32"/>
      <c r="F115" s="32"/>
      <c r="G115" s="36"/>
      <c r="H115" s="36"/>
      <c r="I115" s="36"/>
      <c r="J115" s="36"/>
      <c r="K115" s="36"/>
      <c r="L115" s="36"/>
      <c r="M115" s="36"/>
      <c r="N115" s="36"/>
      <c r="O115" s="36"/>
      <c r="P115" s="36"/>
      <c r="Q115" s="36"/>
      <c r="R115" s="36"/>
      <c r="S115" s="36"/>
      <c r="T115" s="36"/>
      <c r="U115" s="165"/>
      <c r="V115" s="32"/>
      <c r="W115" s="153"/>
    </row>
    <row r="116" spans="1:23" ht="12.75" customHeight="1">
      <c r="A116" s="29"/>
      <c r="B116" s="23" t="s">
        <v>2345</v>
      </c>
      <c r="C116" s="159"/>
      <c r="D116" s="24"/>
      <c r="E116" s="27"/>
      <c r="F116" s="27"/>
      <c r="G116" s="39"/>
      <c r="H116" s="39"/>
      <c r="I116" s="39"/>
      <c r="J116" s="39"/>
      <c r="K116" s="39"/>
      <c r="L116" s="39"/>
      <c r="M116" s="39"/>
      <c r="N116" s="39"/>
      <c r="O116" s="39"/>
      <c r="P116" s="39"/>
      <c r="Q116" s="39"/>
      <c r="R116" s="39"/>
      <c r="S116" s="39"/>
      <c r="T116" s="39"/>
      <c r="U116" s="168"/>
      <c r="V116" s="27"/>
      <c r="W116" s="153"/>
    </row>
    <row r="117" spans="2:23" ht="12.75" customHeight="1" hidden="1">
      <c r="B117" s="30"/>
      <c r="C117" s="160"/>
      <c r="D117" s="31"/>
      <c r="E117" s="32"/>
      <c r="F117" s="32"/>
      <c r="G117" s="39"/>
      <c r="H117" s="36"/>
      <c r="I117" s="36"/>
      <c r="J117" s="36"/>
      <c r="K117" s="39"/>
      <c r="L117" s="36"/>
      <c r="M117" s="36"/>
      <c r="N117" s="39"/>
      <c r="O117" s="36"/>
      <c r="P117" s="36"/>
      <c r="Q117" s="36"/>
      <c r="R117" s="36"/>
      <c r="S117" s="39"/>
      <c r="T117" s="36"/>
      <c r="U117" s="168"/>
      <c r="V117" s="32"/>
      <c r="W117" s="169"/>
    </row>
    <row r="118" spans="1:23" ht="12.75" customHeight="1">
      <c r="A118" s="2" t="s">
        <v>2713</v>
      </c>
      <c r="B118" s="30"/>
      <c r="C118" s="160" t="s">
        <v>2339</v>
      </c>
      <c r="D118" s="31"/>
      <c r="E118" s="32">
        <v>0</v>
      </c>
      <c r="F118" s="32">
        <v>0</v>
      </c>
      <c r="G118" s="36">
        <f>E118+F118</f>
        <v>0</v>
      </c>
      <c r="H118" s="36">
        <v>0</v>
      </c>
      <c r="I118" s="36">
        <v>0</v>
      </c>
      <c r="J118" s="36">
        <v>0</v>
      </c>
      <c r="K118" s="36">
        <f>I118+J118</f>
        <v>0</v>
      </c>
      <c r="L118" s="36">
        <v>0</v>
      </c>
      <c r="M118" s="36">
        <v>0</v>
      </c>
      <c r="N118" s="36">
        <f>L118+M118</f>
        <v>0</v>
      </c>
      <c r="O118" s="36">
        <v>0</v>
      </c>
      <c r="P118" s="36">
        <v>0</v>
      </c>
      <c r="Q118" s="36">
        <v>0</v>
      </c>
      <c r="R118" s="36">
        <v>0</v>
      </c>
      <c r="S118" s="36">
        <f>O118+P118+Q118+R118</f>
        <v>0</v>
      </c>
      <c r="T118" s="36">
        <v>0</v>
      </c>
      <c r="U118" s="165">
        <f>G118+H118+K118+N118+S118+T118</f>
        <v>0</v>
      </c>
      <c r="V118" s="32">
        <v>0</v>
      </c>
      <c r="W118" s="163">
        <f>U118+V118</f>
        <v>0</v>
      </c>
    </row>
    <row r="119" spans="1:23" ht="12.75" customHeight="1">
      <c r="A119" s="160" t="s">
        <v>2714</v>
      </c>
      <c r="B119" s="30"/>
      <c r="C119" s="160" t="s">
        <v>2715</v>
      </c>
      <c r="D119" s="31"/>
      <c r="E119" s="32">
        <v>0</v>
      </c>
      <c r="F119" s="32">
        <v>0</v>
      </c>
      <c r="G119" s="36">
        <f>E119+F119</f>
        <v>0</v>
      </c>
      <c r="H119" s="36">
        <v>0</v>
      </c>
      <c r="I119" s="36">
        <v>0</v>
      </c>
      <c r="J119" s="36">
        <v>0</v>
      </c>
      <c r="K119" s="36">
        <f>I119+J119</f>
        <v>0</v>
      </c>
      <c r="L119" s="36">
        <v>0</v>
      </c>
      <c r="M119" s="36">
        <v>0</v>
      </c>
      <c r="N119" s="36">
        <f>L119+M119</f>
        <v>0</v>
      </c>
      <c r="O119" s="36">
        <v>0</v>
      </c>
      <c r="P119" s="36">
        <v>0</v>
      </c>
      <c r="Q119" s="36">
        <v>0</v>
      </c>
      <c r="R119" s="36">
        <v>0</v>
      </c>
      <c r="S119" s="36">
        <f>O119+P119+Q119+R119</f>
        <v>0</v>
      </c>
      <c r="T119" s="36">
        <v>0</v>
      </c>
      <c r="U119" s="165">
        <f>G119+H119+K119+N119+S119+T119</f>
        <v>0</v>
      </c>
      <c r="V119" s="32">
        <v>0</v>
      </c>
      <c r="W119" s="163">
        <f>U119+V119</f>
        <v>0</v>
      </c>
    </row>
    <row r="120" spans="1:23" ht="12.75" hidden="1" outlineLevel="1">
      <c r="A120" s="2" t="s">
        <v>2716</v>
      </c>
      <c r="C120" s="2" t="s">
        <v>2717</v>
      </c>
      <c r="D120" s="1" t="s">
        <v>2718</v>
      </c>
      <c r="E120" s="2">
        <v>0</v>
      </c>
      <c r="F120" s="2">
        <v>0</v>
      </c>
      <c r="G120" s="166">
        <f>E120+F120</f>
        <v>0</v>
      </c>
      <c r="H120" s="166">
        <v>0</v>
      </c>
      <c r="I120" s="166">
        <v>0</v>
      </c>
      <c r="J120" s="166">
        <v>0</v>
      </c>
      <c r="K120" s="166">
        <f>I120+J120</f>
        <v>0</v>
      </c>
      <c r="L120" s="166">
        <v>0</v>
      </c>
      <c r="M120" s="166">
        <v>0</v>
      </c>
      <c r="N120" s="166">
        <f>L120+M120</f>
        <v>0</v>
      </c>
      <c r="O120" s="166">
        <v>0</v>
      </c>
      <c r="P120" s="166">
        <v>0</v>
      </c>
      <c r="Q120" s="166">
        <v>132451.99</v>
      </c>
      <c r="R120" s="166">
        <v>7941996.64</v>
      </c>
      <c r="S120" s="166">
        <f>O120+P120+Q120+R120</f>
        <v>8074448.63</v>
      </c>
      <c r="T120" s="166">
        <v>0</v>
      </c>
      <c r="U120" s="167">
        <f>G120+H120+K120+N120+S120+T120</f>
        <v>8074448.63</v>
      </c>
      <c r="V120" s="2">
        <v>0</v>
      </c>
      <c r="W120" s="164">
        <f>U120+V120</f>
        <v>8074448.63</v>
      </c>
    </row>
    <row r="121" spans="1:23" ht="12.75" customHeight="1" collapsed="1">
      <c r="A121" s="160" t="s">
        <v>2719</v>
      </c>
      <c r="B121" s="30"/>
      <c r="C121" s="160" t="s">
        <v>2346</v>
      </c>
      <c r="D121" s="31"/>
      <c r="E121" s="32">
        <v>0</v>
      </c>
      <c r="F121" s="32">
        <v>0</v>
      </c>
      <c r="G121" s="36">
        <f>E121+F121</f>
        <v>0</v>
      </c>
      <c r="H121" s="36">
        <v>0</v>
      </c>
      <c r="I121" s="36">
        <v>0</v>
      </c>
      <c r="J121" s="36">
        <v>0</v>
      </c>
      <c r="K121" s="36">
        <f>I121+J121</f>
        <v>0</v>
      </c>
      <c r="L121" s="36">
        <v>0</v>
      </c>
      <c r="M121" s="36">
        <v>0</v>
      </c>
      <c r="N121" s="36">
        <f>L121+M121</f>
        <v>0</v>
      </c>
      <c r="O121" s="36">
        <v>0</v>
      </c>
      <c r="P121" s="36">
        <v>0</v>
      </c>
      <c r="Q121" s="36">
        <v>132451.99</v>
      </c>
      <c r="R121" s="36">
        <v>7941996.64</v>
      </c>
      <c r="S121" s="36">
        <f>O121+P121+Q121+R121</f>
        <v>8074448.63</v>
      </c>
      <c r="T121" s="36">
        <v>0</v>
      </c>
      <c r="U121" s="165">
        <f>G121+H121+K121+N121+S121+T121</f>
        <v>8074448.63</v>
      </c>
      <c r="V121" s="32">
        <v>0</v>
      </c>
      <c r="W121" s="163">
        <f>U121+V121</f>
        <v>8074448.63</v>
      </c>
    </row>
    <row r="122" spans="1:23" ht="12.75" customHeight="1">
      <c r="A122" s="1"/>
      <c r="B122" s="30"/>
      <c r="C122" s="160"/>
      <c r="D122" s="31"/>
      <c r="E122" s="32"/>
      <c r="F122" s="32"/>
      <c r="G122" s="36"/>
      <c r="H122" s="36"/>
      <c r="I122" s="36"/>
      <c r="J122" s="36"/>
      <c r="K122" s="36"/>
      <c r="L122" s="36"/>
      <c r="M122" s="36"/>
      <c r="N122" s="36"/>
      <c r="O122" s="36"/>
      <c r="P122" s="36"/>
      <c r="Q122" s="36"/>
      <c r="R122" s="36"/>
      <c r="S122" s="36"/>
      <c r="T122" s="36"/>
      <c r="U122" s="165"/>
      <c r="V122" s="32"/>
      <c r="W122" s="153"/>
    </row>
    <row r="123" spans="1:23" s="170" customFormat="1" ht="12.75" customHeight="1">
      <c r="A123" s="29"/>
      <c r="B123" s="23" t="s">
        <v>2720</v>
      </c>
      <c r="C123" s="159"/>
      <c r="D123" s="24"/>
      <c r="E123" s="27">
        <f aca="true" t="shared" si="31" ref="E123:W123">E118+E119+E121</f>
        <v>0</v>
      </c>
      <c r="F123" s="27">
        <f t="shared" si="31"/>
        <v>0</v>
      </c>
      <c r="G123" s="39">
        <f t="shared" si="31"/>
        <v>0</v>
      </c>
      <c r="H123" s="39">
        <f t="shared" si="31"/>
        <v>0</v>
      </c>
      <c r="I123" s="39">
        <f t="shared" si="31"/>
        <v>0</v>
      </c>
      <c r="J123" s="39">
        <f t="shared" si="31"/>
        <v>0</v>
      </c>
      <c r="K123" s="39">
        <f t="shared" si="31"/>
        <v>0</v>
      </c>
      <c r="L123" s="39">
        <f t="shared" si="31"/>
        <v>0</v>
      </c>
      <c r="M123" s="39">
        <f t="shared" si="31"/>
        <v>0</v>
      </c>
      <c r="N123" s="39">
        <f t="shared" si="31"/>
        <v>0</v>
      </c>
      <c r="O123" s="39">
        <f t="shared" si="31"/>
        <v>0</v>
      </c>
      <c r="P123" s="39">
        <f t="shared" si="31"/>
        <v>0</v>
      </c>
      <c r="Q123" s="39">
        <f t="shared" si="31"/>
        <v>132451.99</v>
      </c>
      <c r="R123" s="39">
        <f t="shared" si="31"/>
        <v>7941996.64</v>
      </c>
      <c r="S123" s="39">
        <f t="shared" si="31"/>
        <v>8074448.63</v>
      </c>
      <c r="T123" s="39">
        <f t="shared" si="31"/>
        <v>0</v>
      </c>
      <c r="U123" s="168">
        <f t="shared" si="31"/>
        <v>8074448.63</v>
      </c>
      <c r="V123" s="27">
        <f t="shared" si="31"/>
        <v>0</v>
      </c>
      <c r="W123" s="27">
        <f t="shared" si="31"/>
        <v>8074448.63</v>
      </c>
    </row>
    <row r="124" spans="1:23" ht="12.75" customHeight="1">
      <c r="A124" s="1"/>
      <c r="B124" s="30"/>
      <c r="C124" s="160"/>
      <c r="D124" s="31"/>
      <c r="E124" s="32"/>
      <c r="F124" s="32"/>
      <c r="G124" s="36"/>
      <c r="H124" s="36"/>
      <c r="I124" s="36"/>
      <c r="J124" s="36"/>
      <c r="K124" s="36"/>
      <c r="L124" s="36"/>
      <c r="M124" s="36"/>
      <c r="N124" s="36"/>
      <c r="O124" s="36"/>
      <c r="P124" s="36"/>
      <c r="Q124" s="36"/>
      <c r="R124" s="36"/>
      <c r="S124" s="36"/>
      <c r="T124" s="36"/>
      <c r="U124" s="165"/>
      <c r="V124" s="32"/>
      <c r="W124" s="32"/>
    </row>
    <row r="125" spans="1:23" s="170" customFormat="1" ht="12.75" customHeight="1">
      <c r="A125" s="29"/>
      <c r="B125" s="23" t="s">
        <v>2348</v>
      </c>
      <c r="C125" s="159"/>
      <c r="D125" s="24"/>
      <c r="E125" s="27">
        <f aca="true" t="shared" si="32" ref="E125:W125">E114+E123</f>
        <v>7605883.93</v>
      </c>
      <c r="F125" s="27">
        <f t="shared" si="32"/>
        <v>429157.74000000005</v>
      </c>
      <c r="G125" s="39">
        <f t="shared" si="32"/>
        <v>8035041.67</v>
      </c>
      <c r="H125" s="39">
        <f t="shared" si="32"/>
        <v>496484.06999999995</v>
      </c>
      <c r="I125" s="39">
        <f t="shared" si="32"/>
        <v>646.4</v>
      </c>
      <c r="J125" s="39">
        <f t="shared" si="32"/>
        <v>11</v>
      </c>
      <c r="K125" s="39">
        <f t="shared" si="32"/>
        <v>657.4</v>
      </c>
      <c r="L125" s="39">
        <f t="shared" si="32"/>
        <v>0</v>
      </c>
      <c r="M125" s="39">
        <f t="shared" si="32"/>
        <v>4309057.78</v>
      </c>
      <c r="N125" s="39">
        <f t="shared" si="32"/>
        <v>4309057.78</v>
      </c>
      <c r="O125" s="39">
        <f t="shared" si="32"/>
        <v>0</v>
      </c>
      <c r="P125" s="39">
        <f t="shared" si="32"/>
        <v>616129.51</v>
      </c>
      <c r="Q125" s="39">
        <f t="shared" si="32"/>
        <v>132451.99</v>
      </c>
      <c r="R125" s="39">
        <f t="shared" si="32"/>
        <v>8154114.149999999</v>
      </c>
      <c r="S125" s="39">
        <f t="shared" si="32"/>
        <v>8902695.65</v>
      </c>
      <c r="T125" s="39">
        <f t="shared" si="32"/>
        <v>466469.95</v>
      </c>
      <c r="U125" s="168">
        <f t="shared" si="32"/>
        <v>22210406.52</v>
      </c>
      <c r="V125" s="27">
        <f t="shared" si="32"/>
        <v>0</v>
      </c>
      <c r="W125" s="27">
        <f t="shared" si="32"/>
        <v>22210405.52</v>
      </c>
    </row>
    <row r="126" spans="1:23" ht="12.75" customHeight="1">
      <c r="A126" s="1"/>
      <c r="B126" s="30"/>
      <c r="C126" s="160"/>
      <c r="D126" s="31"/>
      <c r="E126" s="32"/>
      <c r="F126" s="32"/>
      <c r="G126" s="36"/>
      <c r="H126" s="36"/>
      <c r="I126" s="36"/>
      <c r="J126" s="36"/>
      <c r="K126" s="36"/>
      <c r="L126" s="36"/>
      <c r="M126" s="36"/>
      <c r="N126" s="36"/>
      <c r="O126" s="36"/>
      <c r="P126" s="36"/>
      <c r="Q126" s="36"/>
      <c r="R126" s="36"/>
      <c r="S126" s="36"/>
      <c r="T126" s="36"/>
      <c r="U126" s="165"/>
      <c r="V126" s="32"/>
      <c r="W126" s="153"/>
    </row>
    <row r="127" spans="1:23" ht="12.75" customHeight="1">
      <c r="A127" s="1"/>
      <c r="B127" s="23" t="s">
        <v>2349</v>
      </c>
      <c r="C127" s="159"/>
      <c r="D127" s="24"/>
      <c r="E127" s="32"/>
      <c r="F127" s="32"/>
      <c r="G127" s="36"/>
      <c r="H127" s="36"/>
      <c r="I127" s="36"/>
      <c r="J127" s="36"/>
      <c r="K127" s="36"/>
      <c r="L127" s="36"/>
      <c r="M127" s="36"/>
      <c r="N127" s="36"/>
      <c r="O127" s="36"/>
      <c r="P127" s="36"/>
      <c r="Q127" s="36"/>
      <c r="R127" s="36"/>
      <c r="S127" s="36"/>
      <c r="T127" s="36"/>
      <c r="U127" s="165"/>
      <c r="V127" s="32"/>
      <c r="W127" s="153"/>
    </row>
    <row r="128" spans="1:23" ht="12.75" customHeight="1">
      <c r="A128" s="1"/>
      <c r="B128" s="30"/>
      <c r="C128" s="160"/>
      <c r="D128" s="31"/>
      <c r="E128" s="32"/>
      <c r="F128" s="32"/>
      <c r="G128" s="36"/>
      <c r="H128" s="36"/>
      <c r="I128" s="36"/>
      <c r="J128" s="36"/>
      <c r="K128" s="36"/>
      <c r="L128" s="36"/>
      <c r="M128" s="36"/>
      <c r="N128" s="36"/>
      <c r="O128" s="36"/>
      <c r="P128" s="36"/>
      <c r="Q128" s="36"/>
      <c r="R128" s="36"/>
      <c r="S128" s="36"/>
      <c r="T128" s="36"/>
      <c r="U128" s="165"/>
      <c r="V128" s="32"/>
      <c r="W128" s="153"/>
    </row>
    <row r="129" spans="1:23" ht="12.75" customHeight="1">
      <c r="A129" s="160"/>
      <c r="B129" s="30" t="s">
        <v>2350</v>
      </c>
      <c r="C129" s="160"/>
      <c r="D129" s="31"/>
      <c r="E129" s="32">
        <v>0</v>
      </c>
      <c r="F129" s="32">
        <v>0</v>
      </c>
      <c r="G129" s="36">
        <f>E129+F129</f>
        <v>0</v>
      </c>
      <c r="H129" s="36">
        <v>0</v>
      </c>
      <c r="I129" s="36">
        <v>0</v>
      </c>
      <c r="J129" s="36">
        <v>0</v>
      </c>
      <c r="K129" s="36">
        <f>I129+J129</f>
        <v>0</v>
      </c>
      <c r="L129" s="36">
        <v>0</v>
      </c>
      <c r="M129" s="36">
        <v>0</v>
      </c>
      <c r="N129" s="36">
        <f>L129+M129</f>
        <v>0</v>
      </c>
      <c r="O129" s="36">
        <v>0</v>
      </c>
      <c r="P129" s="36">
        <v>0</v>
      </c>
      <c r="Q129" s="36">
        <v>0</v>
      </c>
      <c r="R129" s="36">
        <f>R83-R125</f>
        <v>122982656.85999997</v>
      </c>
      <c r="S129" s="36">
        <f>O129+P129+Q129+R129</f>
        <v>122982656.85999997</v>
      </c>
      <c r="T129" s="36">
        <v>0</v>
      </c>
      <c r="U129" s="165">
        <f>G129+H129+K129+N129+S129+T129</f>
        <v>122982656.85999997</v>
      </c>
      <c r="V129" s="32">
        <v>0</v>
      </c>
      <c r="W129" s="163">
        <f>U129+V129</f>
        <v>122982656.85999997</v>
      </c>
    </row>
    <row r="130" spans="1:23" ht="12.75" customHeight="1" hidden="1">
      <c r="A130" s="160"/>
      <c r="B130" s="30" t="s">
        <v>2721</v>
      </c>
      <c r="C130" s="160"/>
      <c r="D130" s="31"/>
      <c r="E130" s="32">
        <v>0</v>
      </c>
      <c r="F130" s="32">
        <v>0</v>
      </c>
      <c r="G130" s="36">
        <f>E130+F130</f>
        <v>0</v>
      </c>
      <c r="H130" s="36">
        <v>0</v>
      </c>
      <c r="I130" s="36">
        <v>0</v>
      </c>
      <c r="J130" s="36">
        <v>0</v>
      </c>
      <c r="K130" s="36">
        <f>I130+J130</f>
        <v>0</v>
      </c>
      <c r="L130" s="36">
        <v>0</v>
      </c>
      <c r="M130" s="36">
        <v>0</v>
      </c>
      <c r="N130" s="36">
        <f>L130+M130</f>
        <v>0</v>
      </c>
      <c r="O130" s="36">
        <v>0</v>
      </c>
      <c r="P130" s="36">
        <v>0</v>
      </c>
      <c r="Q130" s="36">
        <v>0</v>
      </c>
      <c r="R130" s="36">
        <v>0</v>
      </c>
      <c r="S130" s="36">
        <f>O130+P130+Q130+R130</f>
        <v>0</v>
      </c>
      <c r="T130" s="36">
        <v>0</v>
      </c>
      <c r="U130" s="165">
        <f>G130+H130+K130+N130+S130+T130</f>
        <v>0</v>
      </c>
      <c r="V130" s="163">
        <f>V83-V125</f>
        <v>0</v>
      </c>
      <c r="W130" s="163">
        <f>U130+V130</f>
        <v>0</v>
      </c>
    </row>
    <row r="131" spans="1:23" ht="12.75" customHeight="1">
      <c r="A131" s="160"/>
      <c r="B131" s="30" t="s">
        <v>2351</v>
      </c>
      <c r="C131" s="160"/>
      <c r="D131" s="31"/>
      <c r="E131" s="32"/>
      <c r="F131" s="32"/>
      <c r="G131" s="36"/>
      <c r="H131" s="36"/>
      <c r="I131" s="36"/>
      <c r="J131" s="36"/>
      <c r="K131" s="36"/>
      <c r="L131" s="36"/>
      <c r="M131" s="36"/>
      <c r="N131" s="36"/>
      <c r="O131" s="36"/>
      <c r="P131" s="36"/>
      <c r="Q131" s="36"/>
      <c r="R131" s="36"/>
      <c r="S131" s="36"/>
      <c r="T131" s="36"/>
      <c r="U131" s="165"/>
      <c r="V131" s="32"/>
      <c r="W131" s="153"/>
    </row>
    <row r="132" spans="1:23" ht="12.75" customHeight="1">
      <c r="A132" s="160"/>
      <c r="B132" s="30"/>
      <c r="C132" s="160" t="s">
        <v>2352</v>
      </c>
      <c r="D132" s="31"/>
      <c r="E132" s="32">
        <v>0</v>
      </c>
      <c r="F132" s="32">
        <v>0</v>
      </c>
      <c r="G132" s="36">
        <f>E132+F132</f>
        <v>0</v>
      </c>
      <c r="H132" s="36">
        <v>0</v>
      </c>
      <c r="I132" s="36">
        <v>0</v>
      </c>
      <c r="J132" s="36">
        <f>J83-J125</f>
        <v>11923916.200000001</v>
      </c>
      <c r="K132" s="36">
        <f>I132+J132</f>
        <v>11923916.200000001</v>
      </c>
      <c r="L132" s="36">
        <v>0</v>
      </c>
      <c r="M132" s="36">
        <f>M83-M125</f>
        <v>61867900.370000005</v>
      </c>
      <c r="N132" s="36">
        <f>L132+M132</f>
        <v>61867900.370000005</v>
      </c>
      <c r="O132" s="36">
        <v>0</v>
      </c>
      <c r="P132" s="36">
        <v>0</v>
      </c>
      <c r="Q132" s="36">
        <v>0</v>
      </c>
      <c r="R132" s="36">
        <v>0</v>
      </c>
      <c r="S132" s="36">
        <f>O132+P132+Q132+R132</f>
        <v>0</v>
      </c>
      <c r="T132" s="36">
        <v>0</v>
      </c>
      <c r="U132" s="165">
        <f>G132+H132+K132+N132+S132+T132</f>
        <v>73791816.57000001</v>
      </c>
      <c r="V132" s="32">
        <v>0</v>
      </c>
      <c r="W132" s="163">
        <f>U132+V132</f>
        <v>73791816.57000001</v>
      </c>
    </row>
    <row r="133" spans="1:23" ht="12.75" customHeight="1">
      <c r="A133" s="160"/>
      <c r="B133" s="30"/>
      <c r="C133" s="160" t="s">
        <v>2353</v>
      </c>
      <c r="D133" s="31"/>
      <c r="E133" s="32">
        <v>0</v>
      </c>
      <c r="F133" s="32">
        <v>0</v>
      </c>
      <c r="G133" s="36">
        <f>E133+F133</f>
        <v>0</v>
      </c>
      <c r="H133" s="36">
        <f>H83-H125</f>
        <v>11418064.03</v>
      </c>
      <c r="I133" s="36">
        <v>0</v>
      </c>
      <c r="J133" s="36">
        <v>0</v>
      </c>
      <c r="K133" s="36">
        <f>I133+J133</f>
        <v>0</v>
      </c>
      <c r="L133" s="36">
        <v>0</v>
      </c>
      <c r="M133" s="36">
        <v>0</v>
      </c>
      <c r="N133" s="36">
        <f>L133+M133</f>
        <v>0</v>
      </c>
      <c r="O133" s="36">
        <v>0</v>
      </c>
      <c r="P133" s="36">
        <f>P83-P125</f>
        <v>3634069.130000001</v>
      </c>
      <c r="Q133" s="36">
        <f>Q83-Q125</f>
        <v>0</v>
      </c>
      <c r="R133" s="36">
        <v>0</v>
      </c>
      <c r="S133" s="36">
        <f>O133+P133+Q133+R133</f>
        <v>3634069.130000001</v>
      </c>
      <c r="T133" s="36">
        <v>0</v>
      </c>
      <c r="U133" s="165">
        <f>G133+H133+K133+N133+S133+T133</f>
        <v>15052133.16</v>
      </c>
      <c r="V133" s="32">
        <v>0</v>
      </c>
      <c r="W133" s="163">
        <f>U133+V133</f>
        <v>15052133.16</v>
      </c>
    </row>
    <row r="134" spans="1:23" ht="12.75" customHeight="1">
      <c r="A134" s="160"/>
      <c r="B134" s="30" t="s">
        <v>2354</v>
      </c>
      <c r="C134" s="160"/>
      <c r="D134" s="31"/>
      <c r="E134" s="32">
        <f>E83-E125</f>
        <v>15471345.95</v>
      </c>
      <c r="F134" s="32">
        <f>F83-F125</f>
        <v>0</v>
      </c>
      <c r="G134" s="36">
        <f>E134+F134</f>
        <v>15471345.95</v>
      </c>
      <c r="H134" s="36">
        <v>0</v>
      </c>
      <c r="I134" s="36">
        <f>I83-I125</f>
        <v>68740.28000000001</v>
      </c>
      <c r="J134" s="36">
        <v>0</v>
      </c>
      <c r="K134" s="36">
        <f>I134+J134</f>
        <v>68740.28000000001</v>
      </c>
      <c r="L134" s="36">
        <f>L83-L125</f>
        <v>0</v>
      </c>
      <c r="M134" s="36">
        <v>0</v>
      </c>
      <c r="N134" s="36">
        <f>L134+M134</f>
        <v>0</v>
      </c>
      <c r="O134" s="36">
        <f>O83-O125</f>
        <v>2916304.4</v>
      </c>
      <c r="P134" s="36">
        <v>0</v>
      </c>
      <c r="Q134" s="36">
        <v>0</v>
      </c>
      <c r="R134" s="36">
        <v>0</v>
      </c>
      <c r="S134" s="36">
        <f>O134+P134+Q134+R134</f>
        <v>2916304.4</v>
      </c>
      <c r="T134" s="36">
        <f>T83-T125</f>
        <v>0</v>
      </c>
      <c r="U134" s="165">
        <f>G134+H134+K134+N134+S134+T134</f>
        <v>18456390.63</v>
      </c>
      <c r="V134" s="32">
        <v>0</v>
      </c>
      <c r="W134" s="163">
        <f>U134+V134</f>
        <v>18456390.63</v>
      </c>
    </row>
    <row r="135" spans="1:23" ht="12.75" customHeight="1">
      <c r="A135" s="29"/>
      <c r="B135" s="23"/>
      <c r="C135" s="159"/>
      <c r="D135" s="24"/>
      <c r="E135" s="27"/>
      <c r="F135" s="27"/>
      <c r="G135" s="39"/>
      <c r="H135" s="39"/>
      <c r="I135" s="39"/>
      <c r="J135" s="39"/>
      <c r="K135" s="39"/>
      <c r="L135" s="39"/>
      <c r="M135" s="39"/>
      <c r="N135" s="39"/>
      <c r="O135" s="39"/>
      <c r="P135" s="39"/>
      <c r="Q135" s="39"/>
      <c r="R135" s="39"/>
      <c r="S135" s="39"/>
      <c r="T135" s="39"/>
      <c r="U135" s="168"/>
      <c r="V135" s="27"/>
      <c r="W135" s="153"/>
    </row>
    <row r="136" spans="1:23" s="170" customFormat="1" ht="12.75" customHeight="1">
      <c r="A136" s="29"/>
      <c r="B136" s="23" t="s">
        <v>2355</v>
      </c>
      <c r="C136" s="159"/>
      <c r="D136" s="24"/>
      <c r="E136" s="27">
        <f aca="true" t="shared" si="33" ref="E136:W136">+E129+E130+E132+E133+E134</f>
        <v>15471345.95</v>
      </c>
      <c r="F136" s="27">
        <f t="shared" si="33"/>
        <v>0</v>
      </c>
      <c r="G136" s="39">
        <f t="shared" si="33"/>
        <v>15471345.95</v>
      </c>
      <c r="H136" s="39">
        <f t="shared" si="33"/>
        <v>11418064.03</v>
      </c>
      <c r="I136" s="39">
        <f t="shared" si="33"/>
        <v>68740.28000000001</v>
      </c>
      <c r="J136" s="39">
        <f t="shared" si="33"/>
        <v>11923916.200000001</v>
      </c>
      <c r="K136" s="39">
        <f t="shared" si="33"/>
        <v>11992656.48</v>
      </c>
      <c r="L136" s="39">
        <f t="shared" si="33"/>
        <v>0</v>
      </c>
      <c r="M136" s="39">
        <f t="shared" si="33"/>
        <v>61867900.370000005</v>
      </c>
      <c r="N136" s="39">
        <f t="shared" si="33"/>
        <v>61867900.370000005</v>
      </c>
      <c r="O136" s="39">
        <f t="shared" si="33"/>
        <v>2916304.4</v>
      </c>
      <c r="P136" s="39">
        <f t="shared" si="33"/>
        <v>3634069.130000001</v>
      </c>
      <c r="Q136" s="39">
        <f t="shared" si="33"/>
        <v>0</v>
      </c>
      <c r="R136" s="39">
        <f t="shared" si="33"/>
        <v>122982656.85999997</v>
      </c>
      <c r="S136" s="39">
        <f t="shared" si="33"/>
        <v>129533030.38999997</v>
      </c>
      <c r="T136" s="39">
        <f t="shared" si="33"/>
        <v>0</v>
      </c>
      <c r="U136" s="168">
        <f t="shared" si="33"/>
        <v>230282997.21999997</v>
      </c>
      <c r="V136" s="27">
        <f t="shared" si="33"/>
        <v>0</v>
      </c>
      <c r="W136" s="27">
        <f t="shared" si="33"/>
        <v>230282997.21999997</v>
      </c>
    </row>
    <row r="137" spans="1:23" ht="12.75" customHeight="1">
      <c r="A137" s="1"/>
      <c r="B137" s="30"/>
      <c r="C137" s="160"/>
      <c r="D137" s="31"/>
      <c r="E137" s="32"/>
      <c r="F137" s="32"/>
      <c r="G137" s="32"/>
      <c r="H137" s="32"/>
      <c r="I137" s="32"/>
      <c r="J137" s="32"/>
      <c r="K137" s="32"/>
      <c r="L137" s="32"/>
      <c r="M137" s="32"/>
      <c r="N137" s="32"/>
      <c r="O137" s="32"/>
      <c r="P137" s="32"/>
      <c r="Q137" s="32"/>
      <c r="R137" s="32"/>
      <c r="S137" s="32"/>
      <c r="T137" s="32"/>
      <c r="U137" s="161"/>
      <c r="V137" s="32"/>
      <c r="W137" s="32"/>
    </row>
    <row r="138" spans="1:23" s="170" customFormat="1" ht="12.75" customHeight="1">
      <c r="A138" s="29"/>
      <c r="B138" s="23" t="s">
        <v>2356</v>
      </c>
      <c r="C138" s="159"/>
      <c r="D138" s="24"/>
      <c r="E138" s="27">
        <f aca="true" t="shared" si="34" ref="E138:W138">+E125+E136</f>
        <v>23077229.88</v>
      </c>
      <c r="F138" s="27">
        <f t="shared" si="34"/>
        <v>429157.74000000005</v>
      </c>
      <c r="G138" s="41">
        <f t="shared" si="34"/>
        <v>23506387.619999997</v>
      </c>
      <c r="H138" s="41">
        <f t="shared" si="34"/>
        <v>11914548.1</v>
      </c>
      <c r="I138" s="41">
        <f t="shared" si="34"/>
        <v>69386.68000000001</v>
      </c>
      <c r="J138" s="41">
        <f t="shared" si="34"/>
        <v>11923927.200000001</v>
      </c>
      <c r="K138" s="41">
        <f t="shared" si="34"/>
        <v>11993313.88</v>
      </c>
      <c r="L138" s="41">
        <f t="shared" si="34"/>
        <v>0</v>
      </c>
      <c r="M138" s="41">
        <f t="shared" si="34"/>
        <v>66176958.150000006</v>
      </c>
      <c r="N138" s="41">
        <f t="shared" si="34"/>
        <v>66176958.150000006</v>
      </c>
      <c r="O138" s="41">
        <f t="shared" si="34"/>
        <v>2916304.4</v>
      </c>
      <c r="P138" s="41">
        <f t="shared" si="34"/>
        <v>4250198.640000001</v>
      </c>
      <c r="Q138" s="41">
        <f t="shared" si="34"/>
        <v>132451.99</v>
      </c>
      <c r="R138" s="41">
        <f t="shared" si="34"/>
        <v>131136771.00999998</v>
      </c>
      <c r="S138" s="41">
        <f t="shared" si="34"/>
        <v>138435726.03999996</v>
      </c>
      <c r="T138" s="41">
        <f t="shared" si="34"/>
        <v>466469.95</v>
      </c>
      <c r="U138" s="171">
        <f t="shared" si="34"/>
        <v>252493403.73999998</v>
      </c>
      <c r="V138" s="27">
        <f t="shared" si="34"/>
        <v>0</v>
      </c>
      <c r="W138" s="27">
        <f t="shared" si="34"/>
        <v>252493402.73999998</v>
      </c>
    </row>
    <row r="139" spans="1:22" ht="12.75">
      <c r="A139" s="1"/>
      <c r="C139" s="1"/>
      <c r="E139" s="1"/>
      <c r="F139" s="118"/>
      <c r="G139" s="1"/>
      <c r="H139" s="1"/>
      <c r="I139" s="1"/>
      <c r="J139" s="118"/>
      <c r="K139" s="1"/>
      <c r="L139" s="118"/>
      <c r="M139" s="29"/>
      <c r="N139" s="1"/>
      <c r="O139" s="1"/>
      <c r="P139" s="1"/>
      <c r="Q139" s="1"/>
      <c r="R139" s="1"/>
      <c r="S139" s="1"/>
      <c r="T139" s="1"/>
      <c r="U139" s="172"/>
      <c r="V139" s="1"/>
    </row>
    <row r="140" spans="5:18" ht="12.75">
      <c r="E140" s="118"/>
      <c r="F140" s="118"/>
      <c r="I140" s="118"/>
      <c r="J140" s="118"/>
      <c r="L140" s="118"/>
      <c r="Q140" s="118"/>
      <c r="R140" s="118"/>
    </row>
    <row r="141" spans="5:18" ht="12.75">
      <c r="E141" s="118"/>
      <c r="F141" s="118"/>
      <c r="I141" s="118"/>
      <c r="J141" s="118"/>
      <c r="L141" s="118"/>
      <c r="M141" s="1"/>
      <c r="O141" s="118"/>
      <c r="P141" s="118"/>
      <c r="Q141" s="118"/>
      <c r="R141" s="118"/>
    </row>
    <row r="142" spans="5:18" ht="12.75">
      <c r="E142" s="118"/>
      <c r="F142" s="118"/>
      <c r="I142" s="118"/>
      <c r="J142" s="118"/>
      <c r="L142" s="118"/>
      <c r="M142" s="29"/>
      <c r="O142" s="118"/>
      <c r="P142" s="118"/>
      <c r="Q142" s="118"/>
      <c r="R142" s="118"/>
    </row>
    <row r="143" spans="5:18" ht="12.75">
      <c r="E143" s="118"/>
      <c r="F143" s="118"/>
      <c r="I143" s="118"/>
      <c r="J143" s="118"/>
      <c r="L143" s="118"/>
      <c r="M143" s="1"/>
      <c r="O143" s="118"/>
      <c r="P143" s="118"/>
      <c r="Q143" s="118"/>
      <c r="R143" s="118"/>
    </row>
    <row r="144" spans="5:18" ht="12.75">
      <c r="E144" s="118"/>
      <c r="F144" s="118"/>
      <c r="I144" s="118"/>
      <c r="J144" s="118"/>
      <c r="L144" s="118"/>
      <c r="M144" s="29"/>
      <c r="O144" s="118"/>
      <c r="P144" s="118"/>
      <c r="Q144" s="118"/>
      <c r="R144" s="118"/>
    </row>
    <row r="145" spans="5:18" ht="12.75">
      <c r="E145" s="118"/>
      <c r="F145" s="118"/>
      <c r="I145" s="118"/>
      <c r="J145" s="118"/>
      <c r="L145" s="118"/>
      <c r="M145" s="1"/>
      <c r="O145" s="118"/>
      <c r="P145" s="118"/>
      <c r="Q145" s="118"/>
      <c r="R145" s="118"/>
    </row>
    <row r="146" spans="5:18" ht="12.75">
      <c r="E146" s="118"/>
      <c r="F146" s="118"/>
      <c r="I146" s="118"/>
      <c r="J146" s="118"/>
      <c r="L146" s="118"/>
      <c r="M146" s="1"/>
      <c r="O146" s="118"/>
      <c r="P146" s="118"/>
      <c r="Q146" s="118"/>
      <c r="R146" s="118"/>
    </row>
    <row r="147" spans="5:18" ht="12.75">
      <c r="E147" s="118"/>
      <c r="F147" s="118"/>
      <c r="I147" s="118"/>
      <c r="J147" s="118"/>
      <c r="L147" s="118"/>
      <c r="M147" s="1"/>
      <c r="O147" s="118"/>
      <c r="P147" s="118"/>
      <c r="Q147" s="118"/>
      <c r="R147" s="118"/>
    </row>
    <row r="148" spans="5:18" ht="12.75">
      <c r="E148" s="118"/>
      <c r="F148" s="118"/>
      <c r="I148" s="118"/>
      <c r="J148" s="118"/>
      <c r="L148" s="118"/>
      <c r="M148" s="29"/>
      <c r="O148" s="118"/>
      <c r="P148" s="118"/>
      <c r="Q148" s="118"/>
      <c r="R148" s="118"/>
    </row>
    <row r="149" spans="5:18" ht="12.75">
      <c r="E149" s="118"/>
      <c r="F149" s="118"/>
      <c r="I149" s="118"/>
      <c r="J149" s="118"/>
      <c r="L149" s="118"/>
      <c r="M149" s="29"/>
      <c r="O149" s="118"/>
      <c r="P149" s="118"/>
      <c r="Q149" s="118"/>
      <c r="R149" s="118"/>
    </row>
    <row r="150" spans="5:18" ht="12.75">
      <c r="E150" s="118"/>
      <c r="F150" s="118"/>
      <c r="I150" s="118"/>
      <c r="J150" s="118"/>
      <c r="L150" s="118"/>
      <c r="M150" s="29"/>
      <c r="O150" s="118"/>
      <c r="P150" s="118"/>
      <c r="Q150" s="118"/>
      <c r="R150" s="118"/>
    </row>
    <row r="151" spans="5:18" ht="12.75">
      <c r="E151" s="118"/>
      <c r="F151" s="118"/>
      <c r="I151" s="118"/>
      <c r="J151" s="118"/>
      <c r="L151" s="118"/>
      <c r="M151" s="29"/>
      <c r="O151" s="118"/>
      <c r="P151" s="118"/>
      <c r="Q151" s="118"/>
      <c r="R151" s="118"/>
    </row>
    <row r="152" spans="5:18" ht="12.75">
      <c r="E152" s="118"/>
      <c r="F152" s="118"/>
      <c r="I152" s="118"/>
      <c r="J152" s="118"/>
      <c r="L152" s="118"/>
      <c r="M152" s="29"/>
      <c r="O152" s="118"/>
      <c r="P152" s="118"/>
      <c r="Q152" s="118"/>
      <c r="R152" s="118"/>
    </row>
    <row r="153" spans="5:18" ht="12.75">
      <c r="E153" s="118"/>
      <c r="F153" s="118"/>
      <c r="I153" s="118"/>
      <c r="J153" s="118"/>
      <c r="L153" s="118"/>
      <c r="M153" s="29"/>
      <c r="O153" s="118"/>
      <c r="P153" s="118"/>
      <c r="Q153" s="118"/>
      <c r="R153" s="118"/>
    </row>
    <row r="154" spans="5:18" ht="12.75">
      <c r="E154" s="118"/>
      <c r="F154" s="118"/>
      <c r="I154" s="118"/>
      <c r="J154" s="118"/>
      <c r="L154" s="118"/>
      <c r="M154" s="29"/>
      <c r="O154" s="118"/>
      <c r="P154" s="118"/>
      <c r="Q154" s="118"/>
      <c r="R154" s="118"/>
    </row>
    <row r="155" spans="5:18" ht="12.75">
      <c r="E155" s="118"/>
      <c r="F155" s="118"/>
      <c r="I155" s="118"/>
      <c r="J155" s="118"/>
      <c r="L155" s="118"/>
      <c r="M155" s="29"/>
      <c r="O155" s="118"/>
      <c r="P155" s="118"/>
      <c r="Q155" s="118"/>
      <c r="R155" s="118"/>
    </row>
    <row r="156" spans="5:18" ht="12.75">
      <c r="E156" s="118"/>
      <c r="F156" s="118"/>
      <c r="I156" s="118"/>
      <c r="J156" s="118"/>
      <c r="L156" s="118"/>
      <c r="M156" s="1"/>
      <c r="O156" s="118"/>
      <c r="P156" s="118"/>
      <c r="Q156" s="118"/>
      <c r="R156" s="118"/>
    </row>
    <row r="157" spans="5:18" ht="12.75">
      <c r="E157" s="118"/>
      <c r="F157" s="118"/>
      <c r="I157" s="118"/>
      <c r="J157" s="118"/>
      <c r="L157" s="118"/>
      <c r="M157" s="29"/>
      <c r="O157" s="118"/>
      <c r="P157" s="118"/>
      <c r="Q157" s="118"/>
      <c r="R157" s="118"/>
    </row>
    <row r="158" spans="5:18" ht="12.75">
      <c r="E158" s="118"/>
      <c r="F158" s="118"/>
      <c r="I158" s="118"/>
      <c r="J158" s="118"/>
      <c r="L158" s="118"/>
      <c r="M158" s="1"/>
      <c r="O158" s="118"/>
      <c r="P158" s="118"/>
      <c r="Q158" s="118"/>
      <c r="R158" s="118"/>
    </row>
    <row r="159" spans="5:18" ht="12.75">
      <c r="E159" s="118"/>
      <c r="F159" s="118"/>
      <c r="I159" s="118"/>
      <c r="J159" s="118"/>
      <c r="L159" s="118"/>
      <c r="O159" s="118"/>
      <c r="P159" s="118"/>
      <c r="Q159" s="118"/>
      <c r="R159" s="118"/>
    </row>
    <row r="160" spans="5:18" ht="12.75">
      <c r="E160" s="118"/>
      <c r="F160" s="118"/>
      <c r="I160" s="118"/>
      <c r="J160" s="118"/>
      <c r="L160" s="118"/>
      <c r="O160" s="118"/>
      <c r="P160" s="118"/>
      <c r="Q160" s="118"/>
      <c r="R160" s="118"/>
    </row>
    <row r="161" spans="5:18" ht="12.75">
      <c r="E161" s="118"/>
      <c r="F161" s="118"/>
      <c r="I161" s="118"/>
      <c r="J161" s="118"/>
      <c r="L161" s="118"/>
      <c r="O161" s="118"/>
      <c r="P161" s="118"/>
      <c r="Q161" s="118"/>
      <c r="R161" s="118"/>
    </row>
    <row r="162" spans="5:18" ht="12.75">
      <c r="E162" s="118"/>
      <c r="F162" s="118"/>
      <c r="I162" s="118"/>
      <c r="J162" s="118"/>
      <c r="L162" s="118"/>
      <c r="O162" s="118"/>
      <c r="P162" s="118"/>
      <c r="Q162" s="118"/>
      <c r="R162" s="118"/>
    </row>
    <row r="163" spans="5:18" ht="12.75">
      <c r="E163" s="118"/>
      <c r="F163" s="118"/>
      <c r="I163" s="118"/>
      <c r="J163" s="118"/>
      <c r="L163" s="118"/>
      <c r="O163" s="118"/>
      <c r="P163" s="118"/>
      <c r="Q163" s="118"/>
      <c r="R163" s="118"/>
    </row>
    <row r="164" spans="5:18" ht="12.75">
      <c r="E164" s="118"/>
      <c r="F164" s="118"/>
      <c r="I164" s="118"/>
      <c r="J164" s="118"/>
      <c r="L164" s="118"/>
      <c r="O164" s="118"/>
      <c r="P164" s="118"/>
      <c r="Q164" s="118"/>
      <c r="R164" s="118"/>
    </row>
    <row r="165" spans="5:18" ht="12.75">
      <c r="E165" s="118"/>
      <c r="F165" s="118"/>
      <c r="I165" s="118"/>
      <c r="J165" s="118"/>
      <c r="L165" s="118"/>
      <c r="O165" s="118"/>
      <c r="P165" s="118"/>
      <c r="Q165" s="118"/>
      <c r="R165" s="118"/>
    </row>
    <row r="166" spans="5:18" ht="12.75">
      <c r="E166" s="118"/>
      <c r="F166" s="118"/>
      <c r="I166" s="118"/>
      <c r="J166" s="118"/>
      <c r="L166" s="118"/>
      <c r="O166" s="118"/>
      <c r="P166" s="118"/>
      <c r="Q166" s="118"/>
      <c r="R166" s="118"/>
    </row>
    <row r="167" spans="5:18" ht="12.75">
      <c r="E167" s="118"/>
      <c r="F167" s="118"/>
      <c r="I167" s="118"/>
      <c r="J167" s="118"/>
      <c r="L167" s="118"/>
      <c r="O167" s="118"/>
      <c r="P167" s="118"/>
      <c r="Q167" s="118"/>
      <c r="R167" s="118"/>
    </row>
    <row r="168" spans="5:18" ht="12.75">
      <c r="E168" s="118"/>
      <c r="F168" s="118"/>
      <c r="I168" s="118"/>
      <c r="J168" s="118"/>
      <c r="L168" s="118"/>
      <c r="O168" s="118"/>
      <c r="P168" s="118"/>
      <c r="Q168" s="118"/>
      <c r="R168" s="118"/>
    </row>
    <row r="169" spans="5:18" ht="12.75">
      <c r="E169" s="118"/>
      <c r="F169" s="118"/>
      <c r="I169" s="118"/>
      <c r="J169" s="118"/>
      <c r="L169" s="118"/>
      <c r="O169" s="118"/>
      <c r="P169" s="118"/>
      <c r="Q169" s="118"/>
      <c r="R169" s="118"/>
    </row>
    <row r="170" spans="5:18" ht="12.75">
      <c r="E170" s="118"/>
      <c r="F170" s="118"/>
      <c r="I170" s="118"/>
      <c r="J170" s="118"/>
      <c r="L170" s="118"/>
      <c r="O170" s="118"/>
      <c r="P170" s="118"/>
      <c r="Q170" s="118"/>
      <c r="R170" s="118"/>
    </row>
    <row r="171" spans="5:18" ht="12.75">
      <c r="E171" s="118"/>
      <c r="F171" s="118"/>
      <c r="I171" s="118"/>
      <c r="J171" s="118"/>
      <c r="L171" s="118"/>
      <c r="O171" s="118"/>
      <c r="P171" s="118"/>
      <c r="Q171" s="118"/>
      <c r="R171" s="118"/>
    </row>
    <row r="172" spans="5:18" ht="12.75">
      <c r="E172" s="118"/>
      <c r="F172" s="118"/>
      <c r="I172" s="118"/>
      <c r="J172" s="118"/>
      <c r="L172" s="118"/>
      <c r="O172" s="118"/>
      <c r="P172" s="118"/>
      <c r="Q172" s="118"/>
      <c r="R172" s="118"/>
    </row>
    <row r="173" spans="5:18" ht="12.75">
      <c r="E173" s="118"/>
      <c r="F173" s="118"/>
      <c r="I173" s="118"/>
      <c r="J173" s="118"/>
      <c r="L173" s="118"/>
      <c r="O173" s="118"/>
      <c r="P173" s="118"/>
      <c r="Q173" s="118"/>
      <c r="R173" s="118"/>
    </row>
    <row r="174" spans="5:18" ht="12.75">
      <c r="E174" s="118"/>
      <c r="F174" s="118"/>
      <c r="I174" s="118"/>
      <c r="J174" s="118"/>
      <c r="L174" s="118"/>
      <c r="O174" s="118"/>
      <c r="P174" s="118"/>
      <c r="Q174" s="118"/>
      <c r="R174" s="118"/>
    </row>
    <row r="175" spans="5:18" ht="12.75">
      <c r="E175" s="118"/>
      <c r="F175" s="118"/>
      <c r="I175" s="118"/>
      <c r="J175" s="118"/>
      <c r="L175" s="118"/>
      <c r="O175" s="118"/>
      <c r="P175" s="118"/>
      <c r="Q175" s="118"/>
      <c r="R175" s="118"/>
    </row>
    <row r="176" spans="5:18" ht="12.75">
      <c r="E176" s="118"/>
      <c r="F176" s="118"/>
      <c r="I176" s="118"/>
      <c r="J176" s="118"/>
      <c r="L176" s="118"/>
      <c r="O176" s="118"/>
      <c r="P176" s="118"/>
      <c r="Q176" s="118"/>
      <c r="R176" s="118"/>
    </row>
    <row r="177" spans="5:18" ht="12.75">
      <c r="E177" s="118"/>
      <c r="F177" s="118"/>
      <c r="I177" s="118"/>
      <c r="J177" s="118"/>
      <c r="L177" s="118"/>
      <c r="O177" s="118"/>
      <c r="P177" s="118"/>
      <c r="Q177" s="118"/>
      <c r="R177" s="118"/>
    </row>
    <row r="178" spans="5:18" ht="12.75">
      <c r="E178" s="118"/>
      <c r="F178" s="118"/>
      <c r="I178" s="118"/>
      <c r="J178" s="118"/>
      <c r="L178" s="118"/>
      <c r="O178" s="118"/>
      <c r="P178" s="118"/>
      <c r="Q178" s="118"/>
      <c r="R178" s="118"/>
    </row>
    <row r="179" spans="5:18" ht="12.75">
      <c r="E179" s="118"/>
      <c r="F179" s="118"/>
      <c r="I179" s="118"/>
      <c r="J179" s="118"/>
      <c r="L179" s="118"/>
      <c r="O179" s="118"/>
      <c r="P179" s="118"/>
      <c r="Q179" s="118"/>
      <c r="R179" s="118"/>
    </row>
    <row r="180" spans="5:18" ht="12.75">
      <c r="E180" s="118"/>
      <c r="F180" s="118"/>
      <c r="I180" s="118"/>
      <c r="J180" s="118"/>
      <c r="L180" s="118"/>
      <c r="O180" s="118"/>
      <c r="P180" s="118"/>
      <c r="Q180" s="118"/>
      <c r="R180" s="118"/>
    </row>
    <row r="181" spans="5:18" ht="12.75">
      <c r="E181" s="118"/>
      <c r="F181" s="118"/>
      <c r="I181" s="118"/>
      <c r="J181" s="118"/>
      <c r="L181" s="118"/>
      <c r="O181" s="118"/>
      <c r="P181" s="118"/>
      <c r="Q181" s="118"/>
      <c r="R181" s="118"/>
    </row>
    <row r="182" spans="5:18" ht="12.75">
      <c r="E182" s="118"/>
      <c r="F182" s="118"/>
      <c r="I182" s="118"/>
      <c r="J182" s="118"/>
      <c r="L182" s="118"/>
      <c r="O182" s="118"/>
      <c r="P182" s="118"/>
      <c r="Q182" s="118"/>
      <c r="R182" s="118"/>
    </row>
    <row r="183" spans="5:18" ht="12.75">
      <c r="E183" s="118"/>
      <c r="F183" s="118"/>
      <c r="I183" s="118"/>
      <c r="J183" s="118"/>
      <c r="L183" s="118"/>
      <c r="O183" s="118"/>
      <c r="P183" s="118"/>
      <c r="Q183" s="118"/>
      <c r="R183" s="118"/>
    </row>
    <row r="184" spans="5:18" ht="12.75">
      <c r="E184" s="118"/>
      <c r="F184" s="118"/>
      <c r="I184" s="118"/>
      <c r="J184" s="118"/>
      <c r="L184" s="118"/>
      <c r="O184" s="118"/>
      <c r="P184" s="118"/>
      <c r="Q184" s="118"/>
      <c r="R184" s="118"/>
    </row>
    <row r="185" spans="5:18" ht="12.75">
      <c r="E185" s="118"/>
      <c r="F185" s="118"/>
      <c r="I185" s="118"/>
      <c r="J185" s="118"/>
      <c r="L185" s="118"/>
      <c r="O185" s="118"/>
      <c r="P185" s="118"/>
      <c r="Q185" s="118"/>
      <c r="R185" s="118"/>
    </row>
    <row r="186" spans="5:18" ht="12.75">
      <c r="E186" s="118"/>
      <c r="F186" s="118"/>
      <c r="I186" s="118"/>
      <c r="J186" s="118"/>
      <c r="L186" s="118"/>
      <c r="O186" s="118"/>
      <c r="P186" s="118"/>
      <c r="Q186" s="118"/>
      <c r="R186" s="118"/>
    </row>
    <row r="187" spans="5:18" ht="12.75">
      <c r="E187" s="118"/>
      <c r="F187" s="118"/>
      <c r="I187" s="118"/>
      <c r="J187" s="118"/>
      <c r="L187" s="118"/>
      <c r="O187" s="118"/>
      <c r="P187" s="118"/>
      <c r="Q187" s="118"/>
      <c r="R187" s="118"/>
    </row>
    <row r="188" spans="5:18" ht="12.75">
      <c r="E188" s="118"/>
      <c r="F188" s="118"/>
      <c r="I188" s="118"/>
      <c r="J188" s="118"/>
      <c r="L188" s="118"/>
      <c r="O188" s="118"/>
      <c r="P188" s="118"/>
      <c r="Q188" s="118"/>
      <c r="R188" s="118"/>
    </row>
    <row r="189" spans="5:18" ht="12.75">
      <c r="E189" s="118"/>
      <c r="F189" s="118"/>
      <c r="I189" s="118"/>
      <c r="J189" s="118"/>
      <c r="L189" s="118"/>
      <c r="O189" s="118"/>
      <c r="P189" s="118"/>
      <c r="Q189" s="118"/>
      <c r="R189" s="118"/>
    </row>
    <row r="190" spans="5:18" ht="12.75">
      <c r="E190" s="118"/>
      <c r="F190" s="118"/>
      <c r="I190" s="118"/>
      <c r="J190" s="118"/>
      <c r="L190" s="118"/>
      <c r="O190" s="118"/>
      <c r="P190" s="118"/>
      <c r="Q190" s="118"/>
      <c r="R190" s="118"/>
    </row>
    <row r="191" spans="5:18" ht="12.75">
      <c r="E191" s="118"/>
      <c r="F191" s="118"/>
      <c r="I191" s="118"/>
      <c r="J191" s="118"/>
      <c r="L191" s="118"/>
      <c r="O191" s="118"/>
      <c r="P191" s="118"/>
      <c r="Q191" s="118"/>
      <c r="R191" s="118"/>
    </row>
    <row r="192" spans="5:18" ht="12.75">
      <c r="E192" s="118"/>
      <c r="F192" s="118"/>
      <c r="I192" s="118"/>
      <c r="J192" s="118"/>
      <c r="L192" s="118"/>
      <c r="O192" s="118"/>
      <c r="P192" s="118"/>
      <c r="Q192" s="118"/>
      <c r="R192" s="118"/>
    </row>
    <row r="193" spans="5:18" ht="12.75">
      <c r="E193" s="118"/>
      <c r="F193" s="118"/>
      <c r="I193" s="118"/>
      <c r="J193" s="118"/>
      <c r="L193" s="118"/>
      <c r="O193" s="118"/>
      <c r="P193" s="118"/>
      <c r="Q193" s="118"/>
      <c r="R193" s="118"/>
    </row>
    <row r="194" spans="5:18" ht="12.75">
      <c r="E194" s="118"/>
      <c r="F194" s="118"/>
      <c r="I194" s="118"/>
      <c r="J194" s="118"/>
      <c r="L194" s="118"/>
      <c r="O194" s="118"/>
      <c r="P194" s="118"/>
      <c r="Q194" s="118"/>
      <c r="R194" s="118"/>
    </row>
    <row r="195" spans="5:18" ht="12.75">
      <c r="E195" s="118"/>
      <c r="F195" s="118"/>
      <c r="I195" s="118"/>
      <c r="J195" s="118"/>
      <c r="L195" s="118"/>
      <c r="O195" s="118"/>
      <c r="P195" s="118"/>
      <c r="Q195" s="118"/>
      <c r="R195" s="118"/>
    </row>
    <row r="196" spans="5:18" ht="12.75">
      <c r="E196" s="118"/>
      <c r="F196" s="118"/>
      <c r="I196" s="118"/>
      <c r="J196" s="118"/>
      <c r="L196" s="118"/>
      <c r="O196" s="118"/>
      <c r="P196" s="118"/>
      <c r="Q196" s="118"/>
      <c r="R196" s="118"/>
    </row>
    <row r="197" spans="5:18" ht="12.75">
      <c r="E197" s="118"/>
      <c r="F197" s="118"/>
      <c r="I197" s="118"/>
      <c r="J197" s="118"/>
      <c r="L197" s="118"/>
      <c r="O197" s="118"/>
      <c r="P197" s="118"/>
      <c r="Q197" s="118"/>
      <c r="R197" s="118"/>
    </row>
    <row r="198" spans="5:18" ht="12.75">
      <c r="E198" s="118"/>
      <c r="F198" s="118"/>
      <c r="I198" s="118"/>
      <c r="J198" s="118"/>
      <c r="L198" s="118"/>
      <c r="O198" s="118"/>
      <c r="P198" s="118"/>
      <c r="Q198" s="118"/>
      <c r="R198" s="118"/>
    </row>
    <row r="199" spans="5:18" ht="12.75">
      <c r="E199" s="118"/>
      <c r="F199" s="118"/>
      <c r="I199" s="118"/>
      <c r="J199" s="118"/>
      <c r="L199" s="118"/>
      <c r="O199" s="118"/>
      <c r="P199" s="118"/>
      <c r="Q199" s="118"/>
      <c r="R199" s="118"/>
    </row>
    <row r="200" spans="5:18" ht="12.75">
      <c r="E200" s="118"/>
      <c r="F200" s="118"/>
      <c r="I200" s="118"/>
      <c r="J200" s="118"/>
      <c r="L200" s="118"/>
      <c r="O200" s="118"/>
      <c r="P200" s="118"/>
      <c r="Q200" s="118"/>
      <c r="R200" s="118"/>
    </row>
    <row r="201" spans="5:18" ht="12.75">
      <c r="E201" s="118"/>
      <c r="F201" s="118"/>
      <c r="I201" s="118"/>
      <c r="J201" s="118"/>
      <c r="L201" s="118"/>
      <c r="O201" s="118"/>
      <c r="P201" s="118"/>
      <c r="Q201" s="118"/>
      <c r="R201" s="118"/>
    </row>
    <row r="202" spans="5:18" ht="12.75">
      <c r="E202" s="118"/>
      <c r="F202" s="118"/>
      <c r="I202" s="118"/>
      <c r="J202" s="118"/>
      <c r="L202" s="118"/>
      <c r="O202" s="118"/>
      <c r="P202" s="118"/>
      <c r="Q202" s="118"/>
      <c r="R202" s="118"/>
    </row>
    <row r="203" spans="5:18" ht="12.75">
      <c r="E203" s="118"/>
      <c r="F203" s="118"/>
      <c r="I203" s="118"/>
      <c r="J203" s="118"/>
      <c r="L203" s="118"/>
      <c r="O203" s="118"/>
      <c r="P203" s="118"/>
      <c r="Q203" s="118"/>
      <c r="R203" s="118"/>
    </row>
    <row r="204" spans="5:18" ht="12.75">
      <c r="E204" s="118"/>
      <c r="F204" s="118"/>
      <c r="I204" s="118"/>
      <c r="J204" s="118"/>
      <c r="L204" s="118"/>
      <c r="O204" s="118"/>
      <c r="P204" s="118"/>
      <c r="Q204" s="118"/>
      <c r="R204" s="118"/>
    </row>
    <row r="205" spans="5:18" ht="12.75">
      <c r="E205" s="118"/>
      <c r="F205" s="118"/>
      <c r="I205" s="118"/>
      <c r="J205" s="118"/>
      <c r="L205" s="118"/>
      <c r="O205" s="118"/>
      <c r="P205" s="118"/>
      <c r="Q205" s="118"/>
      <c r="R205" s="118"/>
    </row>
    <row r="206" spans="5:18" ht="12.75">
      <c r="E206" s="118"/>
      <c r="F206" s="118"/>
      <c r="I206" s="118"/>
      <c r="J206" s="118"/>
      <c r="L206" s="118"/>
      <c r="O206" s="118"/>
      <c r="P206" s="118"/>
      <c r="Q206" s="118"/>
      <c r="R206" s="118"/>
    </row>
    <row r="207" spans="5:18" ht="12.75">
      <c r="E207" s="118"/>
      <c r="F207" s="118"/>
      <c r="I207" s="118"/>
      <c r="J207" s="118"/>
      <c r="L207" s="118"/>
      <c r="O207" s="118"/>
      <c r="P207" s="118"/>
      <c r="Q207" s="118"/>
      <c r="R207" s="118"/>
    </row>
    <row r="208" spans="5:18" ht="12.75">
      <c r="E208" s="118"/>
      <c r="F208" s="118"/>
      <c r="I208" s="118"/>
      <c r="J208" s="118"/>
      <c r="L208" s="118"/>
      <c r="O208" s="118"/>
      <c r="P208" s="118"/>
      <c r="Q208" s="118"/>
      <c r="R208" s="118"/>
    </row>
    <row r="209" spans="5:18" ht="12.75">
      <c r="E209" s="118"/>
      <c r="F209" s="118"/>
      <c r="I209" s="118"/>
      <c r="J209" s="118"/>
      <c r="L209" s="118"/>
      <c r="O209" s="118"/>
      <c r="P209" s="118"/>
      <c r="Q209" s="118"/>
      <c r="R209" s="118"/>
    </row>
    <row r="210" spans="5:18" ht="12.75">
      <c r="E210" s="118"/>
      <c r="F210" s="118"/>
      <c r="I210" s="118"/>
      <c r="J210" s="118"/>
      <c r="L210" s="118"/>
      <c r="O210" s="118"/>
      <c r="P210" s="118"/>
      <c r="Q210" s="118"/>
      <c r="R210" s="118"/>
    </row>
    <row r="211" spans="5:18" ht="12.75">
      <c r="E211" s="118"/>
      <c r="F211" s="118"/>
      <c r="I211" s="118"/>
      <c r="J211" s="118"/>
      <c r="L211" s="118"/>
      <c r="O211" s="118"/>
      <c r="P211" s="118"/>
      <c r="Q211" s="118"/>
      <c r="R211" s="118"/>
    </row>
    <row r="212" spans="5:18" ht="12.75">
      <c r="E212" s="118"/>
      <c r="F212" s="118"/>
      <c r="I212" s="118"/>
      <c r="J212" s="118"/>
      <c r="L212" s="118"/>
      <c r="O212" s="118"/>
      <c r="P212" s="118"/>
      <c r="Q212" s="118"/>
      <c r="R212" s="118"/>
    </row>
    <row r="213" spans="5:18" ht="12.75">
      <c r="E213" s="118"/>
      <c r="F213" s="118"/>
      <c r="I213" s="118"/>
      <c r="J213" s="118"/>
      <c r="L213" s="118"/>
      <c r="O213" s="118"/>
      <c r="P213" s="118"/>
      <c r="Q213" s="118"/>
      <c r="R213" s="118"/>
    </row>
    <row r="214" spans="5:18" ht="12.75">
      <c r="E214" s="118"/>
      <c r="F214" s="118"/>
      <c r="I214" s="118"/>
      <c r="J214" s="118"/>
      <c r="L214" s="118"/>
      <c r="O214" s="118"/>
      <c r="P214" s="118"/>
      <c r="Q214" s="118"/>
      <c r="R214" s="118"/>
    </row>
    <row r="215" spans="5:18" ht="12.75">
      <c r="E215" s="118"/>
      <c r="F215" s="118"/>
      <c r="I215" s="118"/>
      <c r="J215" s="118"/>
      <c r="L215" s="118"/>
      <c r="O215" s="118"/>
      <c r="P215" s="118"/>
      <c r="Q215" s="118"/>
      <c r="R215" s="118"/>
    </row>
    <row r="216" spans="5:18" ht="12.75">
      <c r="E216" s="118"/>
      <c r="F216" s="118"/>
      <c r="I216" s="118"/>
      <c r="J216" s="118"/>
      <c r="L216" s="118"/>
      <c r="O216" s="118"/>
      <c r="P216" s="118"/>
      <c r="Q216" s="118"/>
      <c r="R216" s="118"/>
    </row>
    <row r="217" spans="5:18" ht="12.75">
      <c r="E217" s="118"/>
      <c r="F217" s="118"/>
      <c r="I217" s="118"/>
      <c r="J217" s="118"/>
      <c r="L217" s="118"/>
      <c r="O217" s="118"/>
      <c r="P217" s="118"/>
      <c r="Q217" s="118"/>
      <c r="R217" s="118"/>
    </row>
    <row r="218" spans="5:18" ht="12.75">
      <c r="E218" s="118"/>
      <c r="F218" s="118"/>
      <c r="I218" s="118"/>
      <c r="J218" s="118"/>
      <c r="L218" s="118"/>
      <c r="O218" s="118"/>
      <c r="P218" s="118"/>
      <c r="Q218" s="118"/>
      <c r="R218" s="118"/>
    </row>
    <row r="219" spans="5:18" ht="12.75">
      <c r="E219" s="118"/>
      <c r="F219" s="118"/>
      <c r="I219" s="118"/>
      <c r="J219" s="118"/>
      <c r="L219" s="118"/>
      <c r="O219" s="118"/>
      <c r="P219" s="118"/>
      <c r="Q219" s="118"/>
      <c r="R219" s="118"/>
    </row>
    <row r="220" spans="5:18" ht="12.75">
      <c r="E220" s="118"/>
      <c r="F220" s="118"/>
      <c r="I220" s="118"/>
      <c r="J220" s="118"/>
      <c r="L220" s="118"/>
      <c r="O220" s="118"/>
      <c r="P220" s="118"/>
      <c r="Q220" s="118"/>
      <c r="R220" s="118"/>
    </row>
    <row r="221" spans="5:18" ht="12.75">
      <c r="E221" s="118"/>
      <c r="F221" s="118"/>
      <c r="I221" s="118"/>
      <c r="J221" s="118"/>
      <c r="L221" s="118"/>
      <c r="O221" s="118"/>
      <c r="P221" s="118"/>
      <c r="Q221" s="118"/>
      <c r="R221" s="118"/>
    </row>
    <row r="222" spans="5:18" ht="12.75">
      <c r="E222" s="118"/>
      <c r="F222" s="118"/>
      <c r="I222" s="118"/>
      <c r="J222" s="118"/>
      <c r="L222" s="118"/>
      <c r="O222" s="118"/>
      <c r="P222" s="118"/>
      <c r="Q222" s="118"/>
      <c r="R222" s="118"/>
    </row>
    <row r="223" spans="5:18" ht="12.75">
      <c r="E223" s="118"/>
      <c r="F223" s="118"/>
      <c r="I223" s="118"/>
      <c r="J223" s="118"/>
      <c r="L223" s="118"/>
      <c r="O223" s="118"/>
      <c r="P223" s="118"/>
      <c r="Q223" s="118"/>
      <c r="R223" s="118"/>
    </row>
    <row r="224" spans="5:18" ht="12.75">
      <c r="E224" s="118"/>
      <c r="F224" s="118"/>
      <c r="I224" s="118"/>
      <c r="J224" s="118"/>
      <c r="L224" s="118"/>
      <c r="O224" s="118"/>
      <c r="P224" s="118"/>
      <c r="Q224" s="118"/>
      <c r="R224" s="118"/>
    </row>
    <row r="225" spans="5:18" ht="12.75">
      <c r="E225" s="118"/>
      <c r="F225" s="118"/>
      <c r="I225" s="118"/>
      <c r="J225" s="118"/>
      <c r="L225" s="118"/>
      <c r="O225" s="118"/>
      <c r="P225" s="118"/>
      <c r="Q225" s="118"/>
      <c r="R225" s="118"/>
    </row>
    <row r="226" spans="5:18" ht="12.75">
      <c r="E226" s="118"/>
      <c r="F226" s="118"/>
      <c r="I226" s="118"/>
      <c r="J226" s="118"/>
      <c r="L226" s="118"/>
      <c r="O226" s="118"/>
      <c r="P226" s="118"/>
      <c r="Q226" s="118"/>
      <c r="R226" s="118"/>
    </row>
    <row r="227" spans="5:18" ht="12.75">
      <c r="E227" s="118"/>
      <c r="F227" s="118"/>
      <c r="I227" s="118"/>
      <c r="J227" s="118"/>
      <c r="L227" s="118"/>
      <c r="O227" s="118"/>
      <c r="P227" s="118"/>
      <c r="Q227" s="118"/>
      <c r="R227" s="118"/>
    </row>
    <row r="228" spans="5:18" ht="12.75">
      <c r="E228" s="118"/>
      <c r="F228" s="118"/>
      <c r="I228" s="118"/>
      <c r="J228" s="118"/>
      <c r="L228" s="118"/>
      <c r="O228" s="118"/>
      <c r="P228" s="118"/>
      <c r="Q228" s="118"/>
      <c r="R228" s="118"/>
    </row>
    <row r="229" spans="5:18" ht="12.75">
      <c r="E229" s="118"/>
      <c r="F229" s="118"/>
      <c r="I229" s="118"/>
      <c r="J229" s="118"/>
      <c r="L229" s="118"/>
      <c r="O229" s="118"/>
      <c r="P229" s="118"/>
      <c r="Q229" s="118"/>
      <c r="R229" s="118"/>
    </row>
    <row r="230" spans="5:18" ht="12.75">
      <c r="E230" s="118"/>
      <c r="F230" s="118"/>
      <c r="I230" s="118"/>
      <c r="J230" s="118"/>
      <c r="L230" s="118"/>
      <c r="O230" s="118"/>
      <c r="P230" s="118"/>
      <c r="Q230" s="118"/>
      <c r="R230" s="118"/>
    </row>
    <row r="231" spans="5:18" ht="12.75">
      <c r="E231" s="118"/>
      <c r="F231" s="118"/>
      <c r="I231" s="118"/>
      <c r="J231" s="118"/>
      <c r="L231" s="118"/>
      <c r="O231" s="118"/>
      <c r="P231" s="118"/>
      <c r="Q231" s="118"/>
      <c r="R231" s="118"/>
    </row>
    <row r="232" spans="5:18" ht="12.75">
      <c r="E232" s="118"/>
      <c r="F232" s="118"/>
      <c r="I232" s="118"/>
      <c r="J232" s="118"/>
      <c r="L232" s="118"/>
      <c r="O232" s="118"/>
      <c r="P232" s="118"/>
      <c r="Q232" s="118"/>
      <c r="R232" s="118"/>
    </row>
    <row r="233" spans="5:18" ht="12.75">
      <c r="E233" s="118"/>
      <c r="F233" s="118"/>
      <c r="I233" s="118"/>
      <c r="J233" s="118"/>
      <c r="L233" s="118"/>
      <c r="O233" s="118"/>
      <c r="P233" s="118"/>
      <c r="Q233" s="118"/>
      <c r="R233" s="118"/>
    </row>
    <row r="234" spans="5:18" ht="12.75">
      <c r="E234" s="118"/>
      <c r="F234" s="118"/>
      <c r="I234" s="118"/>
      <c r="J234" s="118"/>
      <c r="L234" s="118"/>
      <c r="O234" s="118"/>
      <c r="P234" s="118"/>
      <c r="Q234" s="118"/>
      <c r="R234" s="118"/>
    </row>
    <row r="235" spans="5:18" ht="12.75">
      <c r="E235" s="118"/>
      <c r="F235" s="118"/>
      <c r="I235" s="118"/>
      <c r="J235" s="118"/>
      <c r="L235" s="118"/>
      <c r="O235" s="118"/>
      <c r="P235" s="118"/>
      <c r="Q235" s="118"/>
      <c r="R235" s="118"/>
    </row>
    <row r="236" spans="5:18" ht="12.75">
      <c r="E236" s="118"/>
      <c r="F236" s="118"/>
      <c r="I236" s="118"/>
      <c r="J236" s="118"/>
      <c r="L236" s="118"/>
      <c r="O236" s="118"/>
      <c r="P236" s="118"/>
      <c r="Q236" s="118"/>
      <c r="R236" s="118"/>
    </row>
    <row r="237" spans="5:18" ht="12.75">
      <c r="E237" s="118"/>
      <c r="F237" s="118"/>
      <c r="I237" s="118"/>
      <c r="J237" s="118"/>
      <c r="L237" s="118"/>
      <c r="O237" s="118"/>
      <c r="P237" s="118"/>
      <c r="Q237" s="118"/>
      <c r="R237" s="118"/>
    </row>
    <row r="238" spans="5:18" ht="12.75">
      <c r="E238" s="118"/>
      <c r="F238" s="118"/>
      <c r="I238" s="118"/>
      <c r="J238" s="118"/>
      <c r="L238" s="118"/>
      <c r="O238" s="118"/>
      <c r="P238" s="118"/>
      <c r="Q238" s="118"/>
      <c r="R238" s="118"/>
    </row>
    <row r="239" spans="5:18" ht="12.75">
      <c r="E239" s="118"/>
      <c r="F239" s="118"/>
      <c r="I239" s="118"/>
      <c r="J239" s="118"/>
      <c r="L239" s="118"/>
      <c r="O239" s="118"/>
      <c r="P239" s="118"/>
      <c r="Q239" s="118"/>
      <c r="R239" s="118"/>
    </row>
    <row r="240" spans="5:18" ht="12.75">
      <c r="E240" s="118"/>
      <c r="F240" s="118"/>
      <c r="I240" s="118"/>
      <c r="J240" s="118"/>
      <c r="L240" s="118"/>
      <c r="O240" s="118"/>
      <c r="P240" s="118"/>
      <c r="Q240" s="118"/>
      <c r="R240" s="118"/>
    </row>
    <row r="241" spans="5:18" ht="12.75">
      <c r="E241" s="118"/>
      <c r="F241" s="118"/>
      <c r="I241" s="118"/>
      <c r="J241" s="118"/>
      <c r="L241" s="118"/>
      <c r="O241" s="118"/>
      <c r="P241" s="118"/>
      <c r="Q241" s="118"/>
      <c r="R241" s="118"/>
    </row>
    <row r="242" spans="5:18" ht="12.75">
      <c r="E242" s="118"/>
      <c r="F242" s="118"/>
      <c r="I242" s="118"/>
      <c r="J242" s="118"/>
      <c r="L242" s="118"/>
      <c r="O242" s="118"/>
      <c r="P242" s="118"/>
      <c r="Q242" s="118"/>
      <c r="R242" s="118"/>
    </row>
    <row r="243" spans="5:18" ht="12.75">
      <c r="E243" s="118"/>
      <c r="F243" s="118"/>
      <c r="I243" s="118"/>
      <c r="J243" s="118"/>
      <c r="L243" s="118"/>
      <c r="O243" s="118"/>
      <c r="P243" s="118"/>
      <c r="Q243" s="118"/>
      <c r="R243" s="118"/>
    </row>
    <row r="244" spans="5:18" ht="12.75">
      <c r="E244" s="118"/>
      <c r="F244" s="118"/>
      <c r="I244" s="118"/>
      <c r="J244" s="118"/>
      <c r="L244" s="118"/>
      <c r="O244" s="118"/>
      <c r="P244" s="118"/>
      <c r="Q244" s="118"/>
      <c r="R244" s="118"/>
    </row>
    <row r="245" spans="5:18" ht="12.75">
      <c r="E245" s="118"/>
      <c r="F245" s="118"/>
      <c r="I245" s="118"/>
      <c r="J245" s="118"/>
      <c r="L245" s="118"/>
      <c r="O245" s="118"/>
      <c r="P245" s="118"/>
      <c r="Q245" s="118"/>
      <c r="R245" s="118"/>
    </row>
    <row r="246" spans="5:18" ht="12.75">
      <c r="E246" s="118"/>
      <c r="F246" s="118"/>
      <c r="I246" s="118"/>
      <c r="J246" s="118"/>
      <c r="L246" s="118"/>
      <c r="O246" s="118"/>
      <c r="P246" s="118"/>
      <c r="Q246" s="118"/>
      <c r="R246" s="118"/>
    </row>
    <row r="247" spans="5:18" ht="12.75">
      <c r="E247" s="118"/>
      <c r="F247" s="118"/>
      <c r="I247" s="118"/>
      <c r="J247" s="118"/>
      <c r="L247" s="118"/>
      <c r="O247" s="118"/>
      <c r="P247" s="118"/>
      <c r="Q247" s="118"/>
      <c r="R247" s="118"/>
    </row>
    <row r="248" spans="5:18" ht="12.75">
      <c r="E248" s="118"/>
      <c r="F248" s="118"/>
      <c r="I248" s="118"/>
      <c r="J248" s="118"/>
      <c r="L248" s="118"/>
      <c r="O248" s="118"/>
      <c r="P248" s="118"/>
      <c r="Q248" s="118"/>
      <c r="R248" s="118"/>
    </row>
    <row r="249" spans="5:18" ht="12.75">
      <c r="E249" s="118"/>
      <c r="F249" s="118"/>
      <c r="I249" s="118"/>
      <c r="J249" s="118"/>
      <c r="L249" s="118"/>
      <c r="O249" s="118"/>
      <c r="P249" s="118"/>
      <c r="Q249" s="118"/>
      <c r="R249" s="118"/>
    </row>
    <row r="250" spans="5:18" ht="12.75">
      <c r="E250" s="118"/>
      <c r="F250" s="118"/>
      <c r="I250" s="118"/>
      <c r="J250" s="118"/>
      <c r="L250" s="118"/>
      <c r="O250" s="118"/>
      <c r="P250" s="118"/>
      <c r="Q250" s="118"/>
      <c r="R250" s="118"/>
    </row>
    <row r="251" spans="5:18" ht="12.75">
      <c r="E251" s="118"/>
      <c r="F251" s="118"/>
      <c r="I251" s="118"/>
      <c r="J251" s="118"/>
      <c r="L251" s="118"/>
      <c r="O251" s="118"/>
      <c r="P251" s="118"/>
      <c r="Q251" s="118"/>
      <c r="R251" s="118"/>
    </row>
    <row r="252" spans="5:18" ht="12.75">
      <c r="E252" s="118"/>
      <c r="F252" s="118"/>
      <c r="I252" s="118"/>
      <c r="J252" s="118"/>
      <c r="L252" s="118"/>
      <c r="O252" s="118"/>
      <c r="P252" s="118"/>
      <c r="Q252" s="118"/>
      <c r="R252" s="118"/>
    </row>
    <row r="253" spans="5:18" ht="12.75">
      <c r="E253" s="118"/>
      <c r="F253" s="118"/>
      <c r="I253" s="118"/>
      <c r="J253" s="118"/>
      <c r="L253" s="118"/>
      <c r="O253" s="118"/>
      <c r="P253" s="118"/>
      <c r="Q253" s="118"/>
      <c r="R253" s="118"/>
    </row>
    <row r="254" spans="5:18" ht="12.75">
      <c r="E254" s="118"/>
      <c r="F254" s="118"/>
      <c r="I254" s="118"/>
      <c r="J254" s="118"/>
      <c r="L254" s="118"/>
      <c r="O254" s="118"/>
      <c r="P254" s="118"/>
      <c r="Q254" s="118"/>
      <c r="R254" s="118"/>
    </row>
    <row r="255" spans="5:18" ht="12.75">
      <c r="E255" s="118"/>
      <c r="F255" s="118"/>
      <c r="I255" s="118"/>
      <c r="J255" s="118"/>
      <c r="L255" s="118"/>
      <c r="O255" s="118"/>
      <c r="P255" s="118"/>
      <c r="Q255" s="118"/>
      <c r="R255" s="118"/>
    </row>
    <row r="256" spans="5:18" ht="12.75">
      <c r="E256" s="118"/>
      <c r="F256" s="118"/>
      <c r="I256" s="118"/>
      <c r="J256" s="118"/>
      <c r="L256" s="118"/>
      <c r="O256" s="118"/>
      <c r="P256" s="118"/>
      <c r="Q256" s="118"/>
      <c r="R256" s="118"/>
    </row>
    <row r="257" spans="5:18" ht="12.75">
      <c r="E257" s="118"/>
      <c r="F257" s="118"/>
      <c r="I257" s="118"/>
      <c r="J257" s="118"/>
      <c r="L257" s="118"/>
      <c r="O257" s="118"/>
      <c r="P257" s="118"/>
      <c r="Q257" s="118"/>
      <c r="R257" s="118"/>
    </row>
    <row r="258" spans="5:18" ht="12.75">
      <c r="E258" s="118"/>
      <c r="F258" s="118"/>
      <c r="I258" s="118"/>
      <c r="J258" s="118"/>
      <c r="L258" s="118"/>
      <c r="O258" s="118"/>
      <c r="P258" s="118"/>
      <c r="Q258" s="118"/>
      <c r="R258" s="118"/>
    </row>
    <row r="259" spans="5:18" ht="12.75">
      <c r="E259" s="118"/>
      <c r="F259" s="118"/>
      <c r="I259" s="118"/>
      <c r="J259" s="118"/>
      <c r="L259" s="118"/>
      <c r="O259" s="118"/>
      <c r="P259" s="118"/>
      <c r="Q259" s="118"/>
      <c r="R259" s="118"/>
    </row>
    <row r="260" spans="5:18" ht="12.75">
      <c r="E260" s="118"/>
      <c r="F260" s="118"/>
      <c r="I260" s="118"/>
      <c r="J260" s="118"/>
      <c r="L260" s="118"/>
      <c r="O260" s="118"/>
      <c r="P260" s="118"/>
      <c r="Q260" s="118"/>
      <c r="R260" s="118"/>
    </row>
    <row r="261" spans="5:18" ht="12.75">
      <c r="E261" s="118"/>
      <c r="F261" s="118"/>
      <c r="I261" s="118"/>
      <c r="J261" s="118"/>
      <c r="L261" s="118"/>
      <c r="O261" s="118"/>
      <c r="P261" s="118"/>
      <c r="Q261" s="118"/>
      <c r="R261" s="118"/>
    </row>
    <row r="262" spans="5:18" ht="12.75">
      <c r="E262" s="118"/>
      <c r="F262" s="118"/>
      <c r="I262" s="118"/>
      <c r="J262" s="118"/>
      <c r="L262" s="118"/>
      <c r="O262" s="118"/>
      <c r="P262" s="118"/>
      <c r="Q262" s="118"/>
      <c r="R262" s="118"/>
    </row>
    <row r="263" spans="5:18" ht="12.75">
      <c r="E263" s="118"/>
      <c r="F263" s="118"/>
      <c r="I263" s="118"/>
      <c r="J263" s="118"/>
      <c r="L263" s="118"/>
      <c r="O263" s="118"/>
      <c r="P263" s="118"/>
      <c r="Q263" s="118"/>
      <c r="R263" s="118"/>
    </row>
    <row r="264" spans="5:18" ht="12.75">
      <c r="E264" s="118"/>
      <c r="F264" s="118"/>
      <c r="I264" s="118"/>
      <c r="J264" s="118"/>
      <c r="L264" s="118"/>
      <c r="O264" s="118"/>
      <c r="P264" s="118"/>
      <c r="Q264" s="118"/>
      <c r="R264" s="118"/>
    </row>
    <row r="265" spans="5:18" ht="12.75">
      <c r="E265" s="118"/>
      <c r="F265" s="118"/>
      <c r="I265" s="118"/>
      <c r="J265" s="118"/>
      <c r="L265" s="118"/>
      <c r="O265" s="118"/>
      <c r="P265" s="118"/>
      <c r="Q265" s="118"/>
      <c r="R265" s="118"/>
    </row>
    <row r="266" spans="5:18" ht="12.75">
      <c r="E266" s="118"/>
      <c r="F266" s="118"/>
      <c r="I266" s="118"/>
      <c r="J266" s="118"/>
      <c r="L266" s="118"/>
      <c r="O266" s="118"/>
      <c r="P266" s="118"/>
      <c r="Q266" s="118"/>
      <c r="R266" s="118"/>
    </row>
    <row r="267" spans="5:18" ht="12.75">
      <c r="E267" s="118"/>
      <c r="F267" s="118"/>
      <c r="I267" s="118"/>
      <c r="J267" s="118"/>
      <c r="L267" s="118"/>
      <c r="O267" s="118"/>
      <c r="P267" s="118"/>
      <c r="Q267" s="118"/>
      <c r="R267" s="118"/>
    </row>
    <row r="268" spans="5:18" ht="12.75">
      <c r="E268" s="118"/>
      <c r="F268" s="118"/>
      <c r="I268" s="118"/>
      <c r="J268" s="118"/>
      <c r="L268" s="118"/>
      <c r="O268" s="118"/>
      <c r="P268" s="118"/>
      <c r="Q268" s="118"/>
      <c r="R268" s="118"/>
    </row>
    <row r="269" spans="5:18" ht="12.75">
      <c r="E269" s="118"/>
      <c r="F269" s="118"/>
      <c r="I269" s="118"/>
      <c r="J269" s="118"/>
      <c r="L269" s="118"/>
      <c r="O269" s="118"/>
      <c r="P269" s="118"/>
      <c r="Q269" s="118"/>
      <c r="R269" s="118"/>
    </row>
    <row r="270" spans="5:18" ht="12.75">
      <c r="E270" s="118"/>
      <c r="F270" s="118"/>
      <c r="I270" s="118"/>
      <c r="J270" s="118"/>
      <c r="L270" s="118"/>
      <c r="O270" s="118"/>
      <c r="P270" s="118"/>
      <c r="Q270" s="118"/>
      <c r="R270" s="118"/>
    </row>
    <row r="271" spans="5:18" ht="12.75">
      <c r="E271" s="118"/>
      <c r="F271" s="118"/>
      <c r="I271" s="118"/>
      <c r="J271" s="118"/>
      <c r="L271" s="118"/>
      <c r="O271" s="118"/>
      <c r="P271" s="118"/>
      <c r="Q271" s="118"/>
      <c r="R271" s="118"/>
    </row>
    <row r="272" spans="5:18" ht="12.75">
      <c r="E272" s="118"/>
      <c r="F272" s="118"/>
      <c r="I272" s="118"/>
      <c r="J272" s="118"/>
      <c r="L272" s="118"/>
      <c r="O272" s="118"/>
      <c r="P272" s="118"/>
      <c r="Q272" s="118"/>
      <c r="R272" s="118"/>
    </row>
    <row r="273" spans="5:18" ht="12.75">
      <c r="E273" s="118"/>
      <c r="F273" s="118"/>
      <c r="I273" s="118"/>
      <c r="J273" s="118"/>
      <c r="L273" s="118"/>
      <c r="O273" s="118"/>
      <c r="P273" s="118"/>
      <c r="Q273" s="118"/>
      <c r="R273" s="118"/>
    </row>
    <row r="274" spans="5:18" ht="12.75">
      <c r="E274" s="118"/>
      <c r="F274" s="118"/>
      <c r="I274" s="118"/>
      <c r="J274" s="118"/>
      <c r="L274" s="118"/>
      <c r="O274" s="118"/>
      <c r="P274" s="118"/>
      <c r="Q274" s="118"/>
      <c r="R274" s="118"/>
    </row>
    <row r="275" spans="5:18" ht="12.75">
      <c r="E275" s="118"/>
      <c r="F275" s="118"/>
      <c r="I275" s="118"/>
      <c r="J275" s="118"/>
      <c r="L275" s="118"/>
      <c r="O275" s="118"/>
      <c r="P275" s="118"/>
      <c r="Q275" s="118"/>
      <c r="R275" s="118"/>
    </row>
    <row r="276" spans="5:18" ht="12.75">
      <c r="E276" s="118"/>
      <c r="F276" s="118"/>
      <c r="I276" s="118"/>
      <c r="J276" s="118"/>
      <c r="L276" s="118"/>
      <c r="O276" s="118"/>
      <c r="P276" s="118"/>
      <c r="Q276" s="118"/>
      <c r="R276" s="118"/>
    </row>
    <row r="277" spans="5:18" ht="12.75">
      <c r="E277" s="118"/>
      <c r="F277" s="118"/>
      <c r="I277" s="118"/>
      <c r="J277" s="118"/>
      <c r="L277" s="118"/>
      <c r="O277" s="118"/>
      <c r="P277" s="118"/>
      <c r="Q277" s="118"/>
      <c r="R277" s="118"/>
    </row>
    <row r="278" spans="5:18" ht="12.75">
      <c r="E278" s="118"/>
      <c r="F278" s="118"/>
      <c r="I278" s="118"/>
      <c r="J278" s="118"/>
      <c r="L278" s="118"/>
      <c r="O278" s="118"/>
      <c r="P278" s="118"/>
      <c r="Q278" s="118"/>
      <c r="R278" s="118"/>
    </row>
    <row r="279" spans="5:18" ht="12.75">
      <c r="E279" s="118"/>
      <c r="F279" s="118"/>
      <c r="I279" s="118"/>
      <c r="J279" s="118"/>
      <c r="L279" s="118"/>
      <c r="O279" s="118"/>
      <c r="P279" s="118"/>
      <c r="Q279" s="118"/>
      <c r="R279" s="118"/>
    </row>
    <row r="280" spans="5:18" ht="12.75">
      <c r="E280" s="118"/>
      <c r="F280" s="118"/>
      <c r="I280" s="118"/>
      <c r="J280" s="118"/>
      <c r="L280" s="118"/>
      <c r="O280" s="118"/>
      <c r="P280" s="118"/>
      <c r="Q280" s="118"/>
      <c r="R280" s="118"/>
    </row>
    <row r="281" spans="5:18" ht="12.75">
      <c r="E281" s="118"/>
      <c r="F281" s="118"/>
      <c r="I281" s="118"/>
      <c r="J281" s="118"/>
      <c r="L281" s="118"/>
      <c r="O281" s="118"/>
      <c r="P281" s="118"/>
      <c r="Q281" s="118"/>
      <c r="R281" s="118"/>
    </row>
    <row r="282" spans="5:18" ht="12.75">
      <c r="E282" s="118"/>
      <c r="F282" s="118"/>
      <c r="I282" s="118"/>
      <c r="J282" s="118"/>
      <c r="L282" s="118"/>
      <c r="O282" s="118"/>
      <c r="P282" s="118"/>
      <c r="Q282" s="118"/>
      <c r="R282" s="118"/>
    </row>
    <row r="283" spans="5:18" ht="12.75">
      <c r="E283" s="118"/>
      <c r="F283" s="118"/>
      <c r="I283" s="118"/>
      <c r="J283" s="118"/>
      <c r="L283" s="118"/>
      <c r="O283" s="118"/>
      <c r="P283" s="118"/>
      <c r="Q283" s="118"/>
      <c r="R283" s="118"/>
    </row>
    <row r="284" spans="5:18" ht="12.75">
      <c r="E284" s="118"/>
      <c r="F284" s="118"/>
      <c r="I284" s="118"/>
      <c r="J284" s="118"/>
      <c r="L284" s="118"/>
      <c r="O284" s="118"/>
      <c r="P284" s="118"/>
      <c r="Q284" s="118"/>
      <c r="R284" s="118"/>
    </row>
    <row r="285" spans="5:18" ht="12.75">
      <c r="E285" s="118"/>
      <c r="F285" s="118"/>
      <c r="I285" s="118"/>
      <c r="J285" s="118"/>
      <c r="L285" s="118"/>
      <c r="O285" s="118"/>
      <c r="P285" s="118"/>
      <c r="Q285" s="118"/>
      <c r="R285" s="118"/>
    </row>
    <row r="286" spans="5:18" ht="12.75">
      <c r="E286" s="118"/>
      <c r="F286" s="118"/>
      <c r="I286" s="118"/>
      <c r="J286" s="118"/>
      <c r="L286" s="118"/>
      <c r="O286" s="118"/>
      <c r="P286" s="118"/>
      <c r="Q286" s="118"/>
      <c r="R286" s="118"/>
    </row>
    <row r="287" spans="5:18" ht="12.75">
      <c r="E287" s="118"/>
      <c r="F287" s="118"/>
      <c r="I287" s="118"/>
      <c r="J287" s="118"/>
      <c r="L287" s="118"/>
      <c r="O287" s="118"/>
      <c r="P287" s="118"/>
      <c r="Q287" s="118"/>
      <c r="R287" s="118"/>
    </row>
    <row r="288" spans="5:18" ht="12.75">
      <c r="E288" s="118"/>
      <c r="F288" s="118"/>
      <c r="I288" s="118"/>
      <c r="J288" s="118"/>
      <c r="L288" s="118"/>
      <c r="O288" s="118"/>
      <c r="P288" s="118"/>
      <c r="Q288" s="118"/>
      <c r="R288" s="118"/>
    </row>
    <row r="289" spans="5:18" ht="12.75">
      <c r="E289" s="118"/>
      <c r="F289" s="118"/>
      <c r="I289" s="118"/>
      <c r="J289" s="118"/>
      <c r="L289" s="118"/>
      <c r="O289" s="118"/>
      <c r="P289" s="118"/>
      <c r="Q289" s="118"/>
      <c r="R289" s="118"/>
    </row>
    <row r="290" spans="5:18" ht="12.75">
      <c r="E290" s="118"/>
      <c r="F290" s="118"/>
      <c r="I290" s="118"/>
      <c r="J290" s="118"/>
      <c r="L290" s="118"/>
      <c r="O290" s="118"/>
      <c r="P290" s="118"/>
      <c r="Q290" s="118"/>
      <c r="R290" s="118"/>
    </row>
    <row r="291" spans="5:18" ht="12.75">
      <c r="E291" s="118"/>
      <c r="F291" s="118"/>
      <c r="I291" s="118"/>
      <c r="J291" s="118"/>
      <c r="L291" s="118"/>
      <c r="O291" s="118"/>
      <c r="P291" s="118"/>
      <c r="Q291" s="118"/>
      <c r="R291" s="118"/>
    </row>
    <row r="292" spans="5:18" ht="12.75">
      <c r="E292" s="118"/>
      <c r="F292" s="118"/>
      <c r="I292" s="118"/>
      <c r="J292" s="118"/>
      <c r="L292" s="118"/>
      <c r="O292" s="118"/>
      <c r="P292" s="118"/>
      <c r="Q292" s="118"/>
      <c r="R292" s="118"/>
    </row>
    <row r="293" spans="5:18" ht="12.75">
      <c r="E293" s="118"/>
      <c r="F293" s="118"/>
      <c r="I293" s="118"/>
      <c r="J293" s="118"/>
      <c r="L293" s="118"/>
      <c r="O293" s="118"/>
      <c r="P293" s="118"/>
      <c r="Q293" s="118"/>
      <c r="R293" s="118"/>
    </row>
    <row r="294" spans="5:18" ht="12.75">
      <c r="E294" s="118"/>
      <c r="F294" s="118"/>
      <c r="I294" s="118"/>
      <c r="J294" s="118"/>
      <c r="L294" s="118"/>
      <c r="O294" s="118"/>
      <c r="P294" s="118"/>
      <c r="Q294" s="118"/>
      <c r="R294" s="118"/>
    </row>
    <row r="295" spans="5:18" ht="12.75">
      <c r="E295" s="118"/>
      <c r="F295" s="118"/>
      <c r="I295" s="118"/>
      <c r="J295" s="118"/>
      <c r="L295" s="118"/>
      <c r="O295" s="118"/>
      <c r="P295" s="118"/>
      <c r="Q295" s="118"/>
      <c r="R295" s="118"/>
    </row>
    <row r="296" spans="5:18" ht="12.75">
      <c r="E296" s="118"/>
      <c r="F296" s="118"/>
      <c r="I296" s="118"/>
      <c r="J296" s="118"/>
      <c r="L296" s="118"/>
      <c r="O296" s="118"/>
      <c r="P296" s="118"/>
      <c r="Q296" s="118"/>
      <c r="R296" s="118"/>
    </row>
    <row r="297" spans="5:18" ht="12.75">
      <c r="E297" s="118"/>
      <c r="F297" s="118"/>
      <c r="I297" s="118"/>
      <c r="J297" s="118"/>
      <c r="L297" s="118"/>
      <c r="O297" s="118"/>
      <c r="P297" s="118"/>
      <c r="Q297" s="118"/>
      <c r="R297" s="118"/>
    </row>
    <row r="298" spans="5:18" ht="12.75">
      <c r="E298" s="118"/>
      <c r="F298" s="118"/>
      <c r="I298" s="118"/>
      <c r="J298" s="118"/>
      <c r="L298" s="118"/>
      <c r="O298" s="118"/>
      <c r="P298" s="118"/>
      <c r="Q298" s="118"/>
      <c r="R298" s="118"/>
    </row>
    <row r="299" spans="5:18" ht="12.75">
      <c r="E299" s="118"/>
      <c r="F299" s="118"/>
      <c r="I299" s="118"/>
      <c r="J299" s="118"/>
      <c r="L299" s="118"/>
      <c r="O299" s="118"/>
      <c r="P299" s="118"/>
      <c r="Q299" s="118"/>
      <c r="R299" s="118"/>
    </row>
    <row r="300" spans="5:18" ht="12.75">
      <c r="E300" s="118"/>
      <c r="F300" s="118"/>
      <c r="I300" s="118"/>
      <c r="J300" s="118"/>
      <c r="L300" s="118"/>
      <c r="O300" s="118"/>
      <c r="P300" s="118"/>
      <c r="Q300" s="118"/>
      <c r="R300" s="118"/>
    </row>
    <row r="301" spans="5:18" ht="12.75">
      <c r="E301" s="118"/>
      <c r="F301" s="118"/>
      <c r="I301" s="118"/>
      <c r="J301" s="118"/>
      <c r="L301" s="118"/>
      <c r="O301" s="118"/>
      <c r="P301" s="118"/>
      <c r="Q301" s="118"/>
      <c r="R301" s="118"/>
    </row>
    <row r="302" spans="5:18" ht="12.75">
      <c r="E302" s="118"/>
      <c r="F302" s="118"/>
      <c r="I302" s="118"/>
      <c r="J302" s="118"/>
      <c r="L302" s="118"/>
      <c r="O302" s="118"/>
      <c r="P302" s="118"/>
      <c r="Q302" s="118"/>
      <c r="R302" s="118"/>
    </row>
    <row r="303" spans="5:18" ht="12.75">
      <c r="E303" s="118"/>
      <c r="F303" s="118"/>
      <c r="I303" s="118"/>
      <c r="J303" s="118"/>
      <c r="L303" s="118"/>
      <c r="O303" s="118"/>
      <c r="P303" s="118"/>
      <c r="Q303" s="118"/>
      <c r="R303" s="118"/>
    </row>
    <row r="304" spans="5:18" ht="12.75">
      <c r="E304" s="118"/>
      <c r="F304" s="118"/>
      <c r="I304" s="118"/>
      <c r="J304" s="118"/>
      <c r="L304" s="118"/>
      <c r="O304" s="118"/>
      <c r="P304" s="118"/>
      <c r="Q304" s="118"/>
      <c r="R304" s="118"/>
    </row>
    <row r="305" spans="5:18" ht="12.75">
      <c r="E305" s="118"/>
      <c r="F305" s="118"/>
      <c r="I305" s="118"/>
      <c r="J305" s="118"/>
      <c r="L305" s="118"/>
      <c r="O305" s="118"/>
      <c r="P305" s="118"/>
      <c r="Q305" s="118"/>
      <c r="R305" s="118"/>
    </row>
    <row r="306" spans="5:18" ht="12.75">
      <c r="E306" s="118"/>
      <c r="F306" s="118"/>
      <c r="I306" s="118"/>
      <c r="J306" s="118"/>
      <c r="L306" s="118"/>
      <c r="O306" s="118"/>
      <c r="P306" s="118"/>
      <c r="Q306" s="118"/>
      <c r="R306" s="118"/>
    </row>
    <row r="307" spans="5:18" ht="12.75">
      <c r="E307" s="118"/>
      <c r="F307" s="118"/>
      <c r="I307" s="118"/>
      <c r="J307" s="118"/>
      <c r="L307" s="118"/>
      <c r="O307" s="118"/>
      <c r="P307" s="118"/>
      <c r="Q307" s="118"/>
      <c r="R307" s="118"/>
    </row>
    <row r="308" spans="5:18" ht="12.75">
      <c r="E308" s="118"/>
      <c r="F308" s="118"/>
      <c r="I308" s="118"/>
      <c r="J308" s="118"/>
      <c r="L308" s="118"/>
      <c r="O308" s="118"/>
      <c r="P308" s="118"/>
      <c r="Q308" s="118"/>
      <c r="R308" s="118"/>
    </row>
    <row r="309" spans="5:18" ht="12.75">
      <c r="E309" s="118"/>
      <c r="F309" s="118"/>
      <c r="I309" s="118"/>
      <c r="J309" s="118"/>
      <c r="L309" s="118"/>
      <c r="O309" s="118"/>
      <c r="P309" s="118"/>
      <c r="Q309" s="118"/>
      <c r="R309" s="118"/>
    </row>
    <row r="310" spans="5:18" ht="12.75">
      <c r="E310" s="118"/>
      <c r="F310" s="118"/>
      <c r="I310" s="118"/>
      <c r="J310" s="118"/>
      <c r="L310" s="118"/>
      <c r="O310" s="118"/>
      <c r="P310" s="118"/>
      <c r="Q310" s="118"/>
      <c r="R310" s="118"/>
    </row>
    <row r="311" spans="5:18" ht="12.75">
      <c r="E311" s="118"/>
      <c r="F311" s="118"/>
      <c r="I311" s="118"/>
      <c r="J311" s="118"/>
      <c r="L311" s="118"/>
      <c r="O311" s="118"/>
      <c r="P311" s="118"/>
      <c r="Q311" s="118"/>
      <c r="R311" s="118"/>
    </row>
    <row r="312" spans="5:18" ht="12.75">
      <c r="E312" s="118"/>
      <c r="F312" s="118"/>
      <c r="I312" s="118"/>
      <c r="J312" s="118"/>
      <c r="L312" s="118"/>
      <c r="O312" s="118"/>
      <c r="P312" s="118"/>
      <c r="Q312" s="118"/>
      <c r="R312" s="118"/>
    </row>
    <row r="313" spans="5:18" ht="12.75">
      <c r="E313" s="118"/>
      <c r="F313" s="118"/>
      <c r="I313" s="118"/>
      <c r="J313" s="118"/>
      <c r="L313" s="118"/>
      <c r="O313" s="118"/>
      <c r="P313" s="118"/>
      <c r="Q313" s="118"/>
      <c r="R313" s="118"/>
    </row>
    <row r="314" spans="5:18" ht="12.75">
      <c r="E314" s="118"/>
      <c r="F314" s="118"/>
      <c r="I314" s="118"/>
      <c r="J314" s="118"/>
      <c r="L314" s="118"/>
      <c r="O314" s="118"/>
      <c r="P314" s="118"/>
      <c r="Q314" s="118"/>
      <c r="R314" s="118"/>
    </row>
    <row r="315" spans="5:18" ht="12.75">
      <c r="E315" s="118"/>
      <c r="F315" s="118"/>
      <c r="I315" s="118"/>
      <c r="J315" s="118"/>
      <c r="L315" s="118"/>
      <c r="O315" s="118"/>
      <c r="P315" s="118"/>
      <c r="Q315" s="118"/>
      <c r="R315" s="118"/>
    </row>
    <row r="316" spans="5:18" ht="12.75">
      <c r="E316" s="118"/>
      <c r="F316" s="118"/>
      <c r="I316" s="118"/>
      <c r="J316" s="118"/>
      <c r="L316" s="118"/>
      <c r="O316" s="118"/>
      <c r="P316" s="118"/>
      <c r="Q316" s="118"/>
      <c r="R316" s="118"/>
    </row>
    <row r="317" spans="5:18" ht="12.75">
      <c r="E317" s="118"/>
      <c r="F317" s="118"/>
      <c r="I317" s="118"/>
      <c r="J317" s="118"/>
      <c r="L317" s="118"/>
      <c r="O317" s="118"/>
      <c r="P317" s="118"/>
      <c r="Q317" s="118"/>
      <c r="R317" s="118"/>
    </row>
    <row r="318" spans="5:18" ht="12.75">
      <c r="E318" s="118"/>
      <c r="F318" s="118"/>
      <c r="I318" s="118"/>
      <c r="J318" s="118"/>
      <c r="L318" s="118"/>
      <c r="O318" s="118"/>
      <c r="P318" s="118"/>
      <c r="Q318" s="118"/>
      <c r="R318" s="118"/>
    </row>
    <row r="319" spans="5:18" ht="12.75">
      <c r="E319" s="118"/>
      <c r="F319" s="118"/>
      <c r="I319" s="118"/>
      <c r="J319" s="118"/>
      <c r="L319" s="118"/>
      <c r="O319" s="118"/>
      <c r="P319" s="118"/>
      <c r="Q319" s="118"/>
      <c r="R319" s="118"/>
    </row>
    <row r="320" spans="5:18" ht="12.75">
      <c r="E320" s="118"/>
      <c r="F320" s="118"/>
      <c r="I320" s="118"/>
      <c r="J320" s="118"/>
      <c r="L320" s="118"/>
      <c r="O320" s="118"/>
      <c r="P320" s="118"/>
      <c r="Q320" s="118"/>
      <c r="R320" s="118"/>
    </row>
    <row r="321" spans="5:18" ht="12.75">
      <c r="E321" s="118"/>
      <c r="F321" s="118"/>
      <c r="I321" s="118"/>
      <c r="J321" s="118"/>
      <c r="L321" s="118"/>
      <c r="O321" s="118"/>
      <c r="P321" s="118"/>
      <c r="Q321" s="118"/>
      <c r="R321" s="118"/>
    </row>
    <row r="322" spans="5:18" ht="12.75">
      <c r="E322" s="118"/>
      <c r="F322" s="118"/>
      <c r="I322" s="118"/>
      <c r="J322" s="118"/>
      <c r="L322" s="118"/>
      <c r="O322" s="118"/>
      <c r="P322" s="118"/>
      <c r="Q322" s="118"/>
      <c r="R322" s="118"/>
    </row>
    <row r="323" spans="5:18" ht="12.75">
      <c r="E323" s="118"/>
      <c r="F323" s="118"/>
      <c r="I323" s="118"/>
      <c r="J323" s="118"/>
      <c r="L323" s="118"/>
      <c r="O323" s="118"/>
      <c r="P323" s="118"/>
      <c r="Q323" s="118"/>
      <c r="R323" s="118"/>
    </row>
    <row r="324" spans="5:18" ht="12.75">
      <c r="E324" s="118"/>
      <c r="F324" s="118"/>
      <c r="I324" s="118"/>
      <c r="J324" s="118"/>
      <c r="L324" s="118"/>
      <c r="O324" s="118"/>
      <c r="P324" s="118"/>
      <c r="Q324" s="118"/>
      <c r="R324" s="118"/>
    </row>
    <row r="325" spans="5:18" ht="12.75">
      <c r="E325" s="118"/>
      <c r="F325" s="118"/>
      <c r="I325" s="118"/>
      <c r="J325" s="118"/>
      <c r="L325" s="118"/>
      <c r="O325" s="118"/>
      <c r="P325" s="118"/>
      <c r="Q325" s="118"/>
      <c r="R325" s="118"/>
    </row>
    <row r="326" spans="5:18" ht="12.75">
      <c r="E326" s="118"/>
      <c r="F326" s="118"/>
      <c r="I326" s="118"/>
      <c r="J326" s="118"/>
      <c r="L326" s="118"/>
      <c r="O326" s="118"/>
      <c r="P326" s="118"/>
      <c r="Q326" s="118"/>
      <c r="R326" s="118"/>
    </row>
    <row r="327" spans="5:18" ht="12.75">
      <c r="E327" s="118"/>
      <c r="F327" s="118"/>
      <c r="I327" s="118"/>
      <c r="J327" s="118"/>
      <c r="L327" s="118"/>
      <c r="O327" s="118"/>
      <c r="P327" s="118"/>
      <c r="Q327" s="118"/>
      <c r="R327" s="118"/>
    </row>
    <row r="328" spans="5:18" ht="12.75">
      <c r="E328" s="118"/>
      <c r="F328" s="118"/>
      <c r="I328" s="118"/>
      <c r="J328" s="118"/>
      <c r="L328" s="118"/>
      <c r="O328" s="118"/>
      <c r="P328" s="118"/>
      <c r="Q328" s="118"/>
      <c r="R328" s="118"/>
    </row>
    <row r="329" spans="5:18" ht="12.75">
      <c r="E329" s="118"/>
      <c r="F329" s="118"/>
      <c r="I329" s="118"/>
      <c r="J329" s="118"/>
      <c r="L329" s="118"/>
      <c r="O329" s="118"/>
      <c r="P329" s="118"/>
      <c r="Q329" s="118"/>
      <c r="R329" s="118"/>
    </row>
    <row r="330" spans="5:18" ht="12.75">
      <c r="E330" s="118"/>
      <c r="F330" s="118"/>
      <c r="I330" s="118"/>
      <c r="J330" s="118"/>
      <c r="L330" s="118"/>
      <c r="O330" s="118"/>
      <c r="P330" s="118"/>
      <c r="Q330" s="118"/>
      <c r="R330" s="118"/>
    </row>
    <row r="331" spans="5:18" ht="12.75">
      <c r="E331" s="118"/>
      <c r="F331" s="118"/>
      <c r="I331" s="118"/>
      <c r="J331" s="118"/>
      <c r="L331" s="118"/>
      <c r="O331" s="118"/>
      <c r="P331" s="118"/>
      <c r="Q331" s="118"/>
      <c r="R331" s="118"/>
    </row>
    <row r="332" spans="5:18" ht="12.75">
      <c r="E332" s="118"/>
      <c r="F332" s="118"/>
      <c r="I332" s="118"/>
      <c r="J332" s="118"/>
      <c r="L332" s="118"/>
      <c r="O332" s="118"/>
      <c r="P332" s="118"/>
      <c r="Q332" s="118"/>
      <c r="R332" s="118"/>
    </row>
    <row r="333" spans="5:18" ht="12.75">
      <c r="E333" s="118"/>
      <c r="F333" s="118"/>
      <c r="I333" s="118"/>
      <c r="J333" s="118"/>
      <c r="L333" s="118"/>
      <c r="O333" s="118"/>
      <c r="P333" s="118"/>
      <c r="Q333" s="118"/>
      <c r="R333" s="118"/>
    </row>
    <row r="334" spans="5:18" ht="12.75">
      <c r="E334" s="118"/>
      <c r="F334" s="118"/>
      <c r="I334" s="118"/>
      <c r="J334" s="118"/>
      <c r="L334" s="118"/>
      <c r="O334" s="118"/>
      <c r="P334" s="118"/>
      <c r="Q334" s="118"/>
      <c r="R334" s="118"/>
    </row>
    <row r="335" spans="5:18" ht="12.75">
      <c r="E335" s="118"/>
      <c r="F335" s="118"/>
      <c r="I335" s="118"/>
      <c r="J335" s="118"/>
      <c r="L335" s="118"/>
      <c r="O335" s="118"/>
      <c r="P335" s="118"/>
      <c r="Q335" s="118"/>
      <c r="R335" s="118"/>
    </row>
    <row r="336" spans="5:18" ht="12.75">
      <c r="E336" s="118"/>
      <c r="F336" s="118"/>
      <c r="I336" s="118"/>
      <c r="J336" s="118"/>
      <c r="L336" s="118"/>
      <c r="O336" s="118"/>
      <c r="P336" s="118"/>
      <c r="Q336" s="118"/>
      <c r="R336" s="118"/>
    </row>
    <row r="337" spans="5:18" ht="12.75">
      <c r="E337" s="118"/>
      <c r="F337" s="118"/>
      <c r="I337" s="118"/>
      <c r="J337" s="118"/>
      <c r="L337" s="118"/>
      <c r="O337" s="118"/>
      <c r="P337" s="118"/>
      <c r="Q337" s="118"/>
      <c r="R337" s="118"/>
    </row>
    <row r="338" spans="5:18" ht="12.75">
      <c r="E338" s="118"/>
      <c r="F338" s="118"/>
      <c r="I338" s="118"/>
      <c r="J338" s="118"/>
      <c r="L338" s="118"/>
      <c r="O338" s="118"/>
      <c r="P338" s="118"/>
      <c r="Q338" s="118"/>
      <c r="R338" s="118"/>
    </row>
    <row r="339" spans="5:18" ht="12.75">
      <c r="E339" s="118"/>
      <c r="F339" s="118"/>
      <c r="I339" s="118"/>
      <c r="J339" s="118"/>
      <c r="L339" s="118"/>
      <c r="O339" s="118"/>
      <c r="P339" s="118"/>
      <c r="Q339" s="118"/>
      <c r="R339" s="118"/>
    </row>
    <row r="340" spans="5:18" ht="12.75">
      <c r="E340" s="118"/>
      <c r="F340" s="118"/>
      <c r="I340" s="118"/>
      <c r="J340" s="118"/>
      <c r="L340" s="118"/>
      <c r="O340" s="118"/>
      <c r="P340" s="118"/>
      <c r="Q340" s="118"/>
      <c r="R340" s="118"/>
    </row>
    <row r="341" spans="5:18" ht="12.75">
      <c r="E341" s="118"/>
      <c r="F341" s="118"/>
      <c r="I341" s="118"/>
      <c r="J341" s="118"/>
      <c r="L341" s="118"/>
      <c r="O341" s="118"/>
      <c r="P341" s="118"/>
      <c r="Q341" s="118"/>
      <c r="R341" s="118"/>
    </row>
    <row r="342" spans="5:18" ht="12.75">
      <c r="E342" s="118"/>
      <c r="F342" s="118"/>
      <c r="I342" s="118"/>
      <c r="J342" s="118"/>
      <c r="L342" s="118"/>
      <c r="O342" s="118"/>
      <c r="P342" s="118"/>
      <c r="Q342" s="118"/>
      <c r="R342" s="118"/>
    </row>
    <row r="343" spans="5:18" ht="12.75">
      <c r="E343" s="118"/>
      <c r="F343" s="118"/>
      <c r="I343" s="118"/>
      <c r="J343" s="118"/>
      <c r="L343" s="118"/>
      <c r="O343" s="118"/>
      <c r="P343" s="118"/>
      <c r="Q343" s="118"/>
      <c r="R343" s="118"/>
    </row>
    <row r="344" spans="5:18" ht="12.75">
      <c r="E344" s="118"/>
      <c r="F344" s="118"/>
      <c r="I344" s="118"/>
      <c r="J344" s="118"/>
      <c r="L344" s="118"/>
      <c r="O344" s="118"/>
      <c r="P344" s="118"/>
      <c r="Q344" s="118"/>
      <c r="R344" s="118"/>
    </row>
    <row r="345" spans="5:18" ht="12.75">
      <c r="E345" s="118"/>
      <c r="F345" s="118"/>
      <c r="I345" s="118"/>
      <c r="J345" s="118"/>
      <c r="L345" s="118"/>
      <c r="O345" s="118"/>
      <c r="P345" s="118"/>
      <c r="Q345" s="118"/>
      <c r="R345" s="118"/>
    </row>
    <row r="346" spans="5:18" ht="12.75">
      <c r="E346" s="118"/>
      <c r="F346" s="118"/>
      <c r="I346" s="118"/>
      <c r="J346" s="118"/>
      <c r="L346" s="118"/>
      <c r="O346" s="118"/>
      <c r="P346" s="118"/>
      <c r="Q346" s="118"/>
      <c r="R346" s="118"/>
    </row>
    <row r="347" spans="5:18" ht="12.75">
      <c r="E347" s="118"/>
      <c r="F347" s="118"/>
      <c r="I347" s="118"/>
      <c r="J347" s="118"/>
      <c r="L347" s="118"/>
      <c r="O347" s="118"/>
      <c r="P347" s="118"/>
      <c r="Q347" s="118"/>
      <c r="R347" s="118"/>
    </row>
    <row r="348" spans="5:18" ht="12.75">
      <c r="E348" s="118"/>
      <c r="F348" s="118"/>
      <c r="I348" s="118"/>
      <c r="J348" s="118"/>
      <c r="L348" s="118"/>
      <c r="O348" s="118"/>
      <c r="P348" s="118"/>
      <c r="Q348" s="118"/>
      <c r="R348" s="118"/>
    </row>
    <row r="349" spans="5:18" ht="12.75">
      <c r="E349" s="118"/>
      <c r="F349" s="118"/>
      <c r="I349" s="118"/>
      <c r="J349" s="118"/>
      <c r="L349" s="118"/>
      <c r="O349" s="118"/>
      <c r="P349" s="118"/>
      <c r="Q349" s="118"/>
      <c r="R349" s="118"/>
    </row>
    <row r="350" spans="5:18" ht="12.75">
      <c r="E350" s="118"/>
      <c r="F350" s="118"/>
      <c r="I350" s="118"/>
      <c r="J350" s="118"/>
      <c r="L350" s="118"/>
      <c r="O350" s="118"/>
      <c r="P350" s="118"/>
      <c r="Q350" s="118"/>
      <c r="R350" s="118"/>
    </row>
    <row r="351" spans="5:18" ht="12.75">
      <c r="E351" s="118"/>
      <c r="F351" s="118"/>
      <c r="I351" s="118"/>
      <c r="J351" s="118"/>
      <c r="L351" s="118"/>
      <c r="O351" s="118"/>
      <c r="P351" s="118"/>
      <c r="Q351" s="118"/>
      <c r="R351" s="118"/>
    </row>
    <row r="352" spans="5:18" ht="12.75">
      <c r="E352" s="118"/>
      <c r="F352" s="118"/>
      <c r="I352" s="118"/>
      <c r="J352" s="118"/>
      <c r="L352" s="118"/>
      <c r="O352" s="118"/>
      <c r="P352" s="118"/>
      <c r="Q352" s="118"/>
      <c r="R352" s="118"/>
    </row>
    <row r="353" spans="5:18" ht="12.75">
      <c r="E353" s="118"/>
      <c r="F353" s="118"/>
      <c r="I353" s="118"/>
      <c r="J353" s="118"/>
      <c r="L353" s="118"/>
      <c r="O353" s="118"/>
      <c r="P353" s="118"/>
      <c r="Q353" s="118"/>
      <c r="R353" s="118"/>
    </row>
    <row r="354" spans="5:18" ht="12.75">
      <c r="E354" s="118"/>
      <c r="F354" s="118"/>
      <c r="I354" s="118"/>
      <c r="J354" s="118"/>
      <c r="L354" s="118"/>
      <c r="O354" s="118"/>
      <c r="P354" s="118"/>
      <c r="Q354" s="118"/>
      <c r="R354" s="118"/>
    </row>
    <row r="355" spans="5:18" ht="12.75">
      <c r="E355" s="118"/>
      <c r="F355" s="118"/>
      <c r="I355" s="118"/>
      <c r="J355" s="118"/>
      <c r="L355" s="118"/>
      <c r="O355" s="118"/>
      <c r="P355" s="118"/>
      <c r="Q355" s="118"/>
      <c r="R355" s="118"/>
    </row>
    <row r="356" spans="5:18" ht="12.75">
      <c r="E356" s="118"/>
      <c r="F356" s="118"/>
      <c r="I356" s="118"/>
      <c r="J356" s="118"/>
      <c r="L356" s="118"/>
      <c r="O356" s="118"/>
      <c r="P356" s="118"/>
      <c r="Q356" s="118"/>
      <c r="R356" s="118"/>
    </row>
    <row r="357" spans="5:18" ht="12.75">
      <c r="E357" s="118"/>
      <c r="F357" s="118"/>
      <c r="I357" s="118"/>
      <c r="J357" s="118"/>
      <c r="L357" s="118"/>
      <c r="O357" s="118"/>
      <c r="P357" s="118"/>
      <c r="Q357" s="118"/>
      <c r="R357" s="118"/>
    </row>
    <row r="358" spans="5:18" ht="12.75">
      <c r="E358" s="118"/>
      <c r="F358" s="118"/>
      <c r="I358" s="118"/>
      <c r="J358" s="118"/>
      <c r="L358" s="118"/>
      <c r="O358" s="118"/>
      <c r="P358" s="118"/>
      <c r="Q358" s="118"/>
      <c r="R358" s="118"/>
    </row>
    <row r="359" spans="5:18" ht="12.75">
      <c r="E359" s="118"/>
      <c r="F359" s="118"/>
      <c r="I359" s="118"/>
      <c r="J359" s="118"/>
      <c r="L359" s="118"/>
      <c r="O359" s="118"/>
      <c r="P359" s="118"/>
      <c r="Q359" s="118"/>
      <c r="R359" s="118"/>
    </row>
    <row r="360" spans="5:18" ht="12.75">
      <c r="E360" s="118"/>
      <c r="F360" s="118"/>
      <c r="I360" s="118"/>
      <c r="J360" s="118"/>
      <c r="L360" s="118"/>
      <c r="O360" s="118"/>
      <c r="P360" s="118"/>
      <c r="Q360" s="118"/>
      <c r="R360" s="118"/>
    </row>
    <row r="361" spans="5:18" ht="12.75">
      <c r="E361" s="118"/>
      <c r="F361" s="118"/>
      <c r="I361" s="118"/>
      <c r="J361" s="118"/>
      <c r="L361" s="118"/>
      <c r="O361" s="118"/>
      <c r="P361" s="118"/>
      <c r="Q361" s="118"/>
      <c r="R361" s="118"/>
    </row>
    <row r="362" spans="5:18" ht="12.75">
      <c r="E362" s="118"/>
      <c r="F362" s="118"/>
      <c r="I362" s="118"/>
      <c r="J362" s="118"/>
      <c r="L362" s="118"/>
      <c r="O362" s="118"/>
      <c r="P362" s="118"/>
      <c r="Q362" s="118"/>
      <c r="R362" s="118"/>
    </row>
    <row r="363" spans="5:18" ht="12.75">
      <c r="E363" s="118"/>
      <c r="F363" s="118"/>
      <c r="I363" s="118"/>
      <c r="J363" s="118"/>
      <c r="L363" s="118"/>
      <c r="O363" s="118"/>
      <c r="P363" s="118"/>
      <c r="Q363" s="118"/>
      <c r="R363" s="118"/>
    </row>
    <row r="364" spans="5:18" ht="12.75">
      <c r="E364" s="118"/>
      <c r="F364" s="118"/>
      <c r="I364" s="118"/>
      <c r="J364" s="118"/>
      <c r="L364" s="118"/>
      <c r="O364" s="118"/>
      <c r="P364" s="118"/>
      <c r="Q364" s="118"/>
      <c r="R364" s="118"/>
    </row>
    <row r="365" spans="5:18" ht="12.75">
      <c r="E365" s="118"/>
      <c r="F365" s="118"/>
      <c r="I365" s="118"/>
      <c r="J365" s="118"/>
      <c r="L365" s="118"/>
      <c r="O365" s="118"/>
      <c r="P365" s="118"/>
      <c r="Q365" s="118"/>
      <c r="R365" s="118"/>
    </row>
    <row r="366" spans="5:18" ht="12.75">
      <c r="E366" s="118"/>
      <c r="F366" s="118"/>
      <c r="I366" s="118"/>
      <c r="J366" s="118"/>
      <c r="L366" s="118"/>
      <c r="O366" s="118"/>
      <c r="P366" s="118"/>
      <c r="Q366" s="118"/>
      <c r="R366" s="118"/>
    </row>
    <row r="367" spans="5:18" ht="12.75">
      <c r="E367" s="118"/>
      <c r="F367" s="118"/>
      <c r="I367" s="118"/>
      <c r="J367" s="118"/>
      <c r="L367" s="118"/>
      <c r="O367" s="118"/>
      <c r="P367" s="118"/>
      <c r="Q367" s="118"/>
      <c r="R367" s="118"/>
    </row>
    <row r="368" spans="5:18" ht="12.75">
      <c r="E368" s="118"/>
      <c r="F368" s="118"/>
      <c r="I368" s="118"/>
      <c r="J368" s="118"/>
      <c r="L368" s="118"/>
      <c r="O368" s="118"/>
      <c r="P368" s="118"/>
      <c r="Q368" s="118"/>
      <c r="R368" s="118"/>
    </row>
    <row r="369" spans="5:18" ht="12.75">
      <c r="E369" s="118"/>
      <c r="F369" s="118"/>
      <c r="I369" s="118"/>
      <c r="J369" s="118"/>
      <c r="L369" s="118"/>
      <c r="O369" s="118"/>
      <c r="P369" s="118"/>
      <c r="Q369" s="118"/>
      <c r="R369" s="118"/>
    </row>
    <row r="370" spans="5:18" ht="12.75">
      <c r="E370" s="118"/>
      <c r="F370" s="118"/>
      <c r="I370" s="118"/>
      <c r="J370" s="118"/>
      <c r="L370" s="118"/>
      <c r="O370" s="118"/>
      <c r="P370" s="118"/>
      <c r="Q370" s="118"/>
      <c r="R370" s="118"/>
    </row>
    <row r="371" spans="5:18" ht="12.75">
      <c r="E371" s="118"/>
      <c r="F371" s="118"/>
      <c r="I371" s="118"/>
      <c r="J371" s="118"/>
      <c r="L371" s="118"/>
      <c r="O371" s="118"/>
      <c r="P371" s="118"/>
      <c r="Q371" s="118"/>
      <c r="R371" s="118"/>
    </row>
    <row r="372" spans="5:18" ht="12.75">
      <c r="E372" s="118"/>
      <c r="F372" s="118"/>
      <c r="I372" s="118"/>
      <c r="J372" s="118"/>
      <c r="L372" s="118"/>
      <c r="O372" s="118"/>
      <c r="P372" s="118"/>
      <c r="Q372" s="118"/>
      <c r="R372" s="118"/>
    </row>
    <row r="373" spans="5:18" ht="12.75">
      <c r="E373" s="118"/>
      <c r="F373" s="118"/>
      <c r="I373" s="118"/>
      <c r="J373" s="118"/>
      <c r="L373" s="118"/>
      <c r="O373" s="118"/>
      <c r="P373" s="118"/>
      <c r="Q373" s="118"/>
      <c r="R373" s="118"/>
    </row>
    <row r="374" spans="5:18" ht="12.75">
      <c r="E374" s="118"/>
      <c r="F374" s="118"/>
      <c r="I374" s="118"/>
      <c r="J374" s="118"/>
      <c r="L374" s="118"/>
      <c r="O374" s="118"/>
      <c r="P374" s="118"/>
      <c r="Q374" s="118"/>
      <c r="R374" s="118"/>
    </row>
    <row r="375" spans="5:18" ht="12.75">
      <c r="E375" s="118"/>
      <c r="F375" s="118"/>
      <c r="I375" s="118"/>
      <c r="J375" s="118"/>
      <c r="L375" s="118"/>
      <c r="O375" s="118"/>
      <c r="P375" s="118"/>
      <c r="Q375" s="118"/>
      <c r="R375" s="118"/>
    </row>
    <row r="376" spans="5:18" ht="12.75">
      <c r="E376" s="118"/>
      <c r="F376" s="118"/>
      <c r="I376" s="118"/>
      <c r="J376" s="118"/>
      <c r="L376" s="118"/>
      <c r="O376" s="118"/>
      <c r="P376" s="118"/>
      <c r="Q376" s="118"/>
      <c r="R376" s="118"/>
    </row>
    <row r="377" spans="5:18" ht="12.75">
      <c r="E377" s="118"/>
      <c r="F377" s="118"/>
      <c r="I377" s="118"/>
      <c r="J377" s="118"/>
      <c r="L377" s="118"/>
      <c r="O377" s="118"/>
      <c r="P377" s="118"/>
      <c r="Q377" s="118"/>
      <c r="R377" s="118"/>
    </row>
    <row r="378" spans="5:18" ht="12.75">
      <c r="E378" s="118"/>
      <c r="F378" s="118"/>
      <c r="I378" s="118"/>
      <c r="J378" s="118"/>
      <c r="L378" s="118"/>
      <c r="O378" s="118"/>
      <c r="P378" s="118"/>
      <c r="Q378" s="118"/>
      <c r="R378" s="118"/>
    </row>
    <row r="379" spans="5:18" ht="12.75">
      <c r="E379" s="118"/>
      <c r="F379" s="118"/>
      <c r="I379" s="118"/>
      <c r="J379" s="118"/>
      <c r="L379" s="118"/>
      <c r="O379" s="118"/>
      <c r="P379" s="118"/>
      <c r="Q379" s="118"/>
      <c r="R379" s="118"/>
    </row>
    <row r="380" spans="5:18" ht="12.75">
      <c r="E380" s="118"/>
      <c r="F380" s="118"/>
      <c r="I380" s="118"/>
      <c r="J380" s="118"/>
      <c r="L380" s="118"/>
      <c r="O380" s="118"/>
      <c r="P380" s="118"/>
      <c r="Q380" s="118"/>
      <c r="R380" s="118"/>
    </row>
    <row r="381" spans="5:18" ht="12.75">
      <c r="E381" s="118"/>
      <c r="F381" s="118"/>
      <c r="I381" s="118"/>
      <c r="J381" s="118"/>
      <c r="L381" s="118"/>
      <c r="O381" s="118"/>
      <c r="P381" s="118"/>
      <c r="Q381" s="118"/>
      <c r="R381" s="118"/>
    </row>
    <row r="382" spans="5:18" ht="12.75">
      <c r="E382" s="118"/>
      <c r="F382" s="118"/>
      <c r="I382" s="118"/>
      <c r="J382" s="118"/>
      <c r="L382" s="118"/>
      <c r="O382" s="118"/>
      <c r="P382" s="118"/>
      <c r="Q382" s="118"/>
      <c r="R382" s="118"/>
    </row>
    <row r="383" spans="5:18" ht="12.75">
      <c r="E383" s="118"/>
      <c r="F383" s="118"/>
      <c r="I383" s="118"/>
      <c r="J383" s="118"/>
      <c r="L383" s="118"/>
      <c r="O383" s="118"/>
      <c r="P383" s="118"/>
      <c r="Q383" s="118"/>
      <c r="R383" s="118"/>
    </row>
    <row r="384" spans="5:18" ht="12.75">
      <c r="E384" s="118"/>
      <c r="F384" s="118"/>
      <c r="I384" s="118"/>
      <c r="J384" s="118"/>
      <c r="L384" s="118"/>
      <c r="O384" s="118"/>
      <c r="P384" s="118"/>
      <c r="Q384" s="118"/>
      <c r="R384" s="118"/>
    </row>
    <row r="385" spans="5:18" ht="12.75">
      <c r="E385" s="118"/>
      <c r="F385" s="118"/>
      <c r="I385" s="118"/>
      <c r="J385" s="118"/>
      <c r="L385" s="118"/>
      <c r="O385" s="118"/>
      <c r="P385" s="118"/>
      <c r="Q385" s="118"/>
      <c r="R385" s="118"/>
    </row>
    <row r="386" spans="5:18" ht="12.75">
      <c r="E386" s="118"/>
      <c r="F386" s="118"/>
      <c r="I386" s="118"/>
      <c r="J386" s="118"/>
      <c r="L386" s="118"/>
      <c r="O386" s="118"/>
      <c r="P386" s="118"/>
      <c r="Q386" s="118"/>
      <c r="R386" s="118"/>
    </row>
    <row r="387" spans="5:18" ht="12.75">
      <c r="E387" s="118"/>
      <c r="F387" s="118"/>
      <c r="I387" s="118"/>
      <c r="J387" s="118"/>
      <c r="L387" s="118"/>
      <c r="O387" s="118"/>
      <c r="P387" s="118"/>
      <c r="Q387" s="118"/>
      <c r="R387" s="118"/>
    </row>
    <row r="388" spans="5:18" ht="12.75">
      <c r="E388" s="118"/>
      <c r="F388" s="118"/>
      <c r="I388" s="118"/>
      <c r="J388" s="118"/>
      <c r="L388" s="118"/>
      <c r="O388" s="118"/>
      <c r="P388" s="118"/>
      <c r="Q388" s="118"/>
      <c r="R388" s="118"/>
    </row>
    <row r="389" spans="5:18" ht="12.75">
      <c r="E389" s="118"/>
      <c r="F389" s="118"/>
      <c r="I389" s="118"/>
      <c r="J389" s="118"/>
      <c r="L389" s="118"/>
      <c r="O389" s="118"/>
      <c r="P389" s="118"/>
      <c r="Q389" s="118"/>
      <c r="R389" s="118"/>
    </row>
    <row r="390" spans="5:18" ht="12.75">
      <c r="E390" s="118"/>
      <c r="F390" s="118"/>
      <c r="I390" s="118"/>
      <c r="J390" s="118"/>
      <c r="L390" s="118"/>
      <c r="O390" s="118"/>
      <c r="P390" s="118"/>
      <c r="Q390" s="118"/>
      <c r="R390" s="118"/>
    </row>
    <row r="391" spans="5:18" ht="12.75">
      <c r="E391" s="118"/>
      <c r="F391" s="118"/>
      <c r="I391" s="118"/>
      <c r="J391" s="118"/>
      <c r="L391" s="118"/>
      <c r="O391" s="118"/>
      <c r="P391" s="118"/>
      <c r="Q391" s="118"/>
      <c r="R391" s="118"/>
    </row>
    <row r="392" spans="5:18" ht="12.75">
      <c r="E392" s="118"/>
      <c r="F392" s="118"/>
      <c r="I392" s="118"/>
      <c r="J392" s="118"/>
      <c r="L392" s="118"/>
      <c r="O392" s="118"/>
      <c r="P392" s="118"/>
      <c r="Q392" s="118"/>
      <c r="R392" s="118"/>
    </row>
    <row r="393" spans="5:18" ht="12.75">
      <c r="E393" s="118"/>
      <c r="F393" s="118"/>
      <c r="I393" s="118"/>
      <c r="J393" s="118"/>
      <c r="L393" s="118"/>
      <c r="O393" s="118"/>
      <c r="P393" s="118"/>
      <c r="Q393" s="118"/>
      <c r="R393" s="118"/>
    </row>
    <row r="394" spans="5:18" ht="12.75">
      <c r="E394" s="118"/>
      <c r="F394" s="118"/>
      <c r="I394" s="118"/>
      <c r="J394" s="118"/>
      <c r="L394" s="118"/>
      <c r="O394" s="118"/>
      <c r="P394" s="118"/>
      <c r="Q394" s="118"/>
      <c r="R394" s="118"/>
    </row>
    <row r="395" spans="5:18" ht="12.75">
      <c r="E395" s="118"/>
      <c r="F395" s="118"/>
      <c r="I395" s="118"/>
      <c r="J395" s="118"/>
      <c r="L395" s="118"/>
      <c r="O395" s="118"/>
      <c r="P395" s="118"/>
      <c r="Q395" s="118"/>
      <c r="R395" s="118"/>
    </row>
    <row r="396" spans="5:18" ht="12.75">
      <c r="E396" s="118"/>
      <c r="F396" s="118"/>
      <c r="I396" s="118"/>
      <c r="J396" s="118"/>
      <c r="L396" s="118"/>
      <c r="O396" s="118"/>
      <c r="P396" s="118"/>
      <c r="Q396" s="118"/>
      <c r="R396" s="118"/>
    </row>
    <row r="397" spans="5:18" ht="12.75">
      <c r="E397" s="118"/>
      <c r="F397" s="118"/>
      <c r="I397" s="118"/>
      <c r="J397" s="118"/>
      <c r="L397" s="118"/>
      <c r="O397" s="118"/>
      <c r="P397" s="118"/>
      <c r="Q397" s="118"/>
      <c r="R397" s="118"/>
    </row>
    <row r="398" spans="5:18" ht="12.75">
      <c r="E398" s="118"/>
      <c r="F398" s="118"/>
      <c r="I398" s="118"/>
      <c r="J398" s="118"/>
      <c r="L398" s="118"/>
      <c r="O398" s="118"/>
      <c r="P398" s="118"/>
      <c r="Q398" s="118"/>
      <c r="R398" s="118"/>
    </row>
    <row r="399" spans="5:18" ht="12.75">
      <c r="E399" s="118"/>
      <c r="F399" s="118"/>
      <c r="I399" s="118"/>
      <c r="J399" s="118"/>
      <c r="L399" s="118"/>
      <c r="O399" s="118"/>
      <c r="P399" s="118"/>
      <c r="Q399" s="118"/>
      <c r="R399" s="118"/>
    </row>
    <row r="400" spans="5:18" ht="12.75">
      <c r="E400" s="118"/>
      <c r="F400" s="118"/>
      <c r="I400" s="118"/>
      <c r="J400" s="118"/>
      <c r="L400" s="118"/>
      <c r="O400" s="118"/>
      <c r="P400" s="118"/>
      <c r="Q400" s="118"/>
      <c r="R400" s="118"/>
    </row>
    <row r="401" spans="5:18" ht="12.75">
      <c r="E401" s="118"/>
      <c r="F401" s="118"/>
      <c r="I401" s="118"/>
      <c r="J401" s="118"/>
      <c r="L401" s="118"/>
      <c r="O401" s="118"/>
      <c r="P401" s="118"/>
      <c r="Q401" s="118"/>
      <c r="R401" s="118"/>
    </row>
    <row r="402" spans="5:18" ht="12.75">
      <c r="E402" s="118"/>
      <c r="F402" s="118"/>
      <c r="I402" s="118"/>
      <c r="J402" s="118"/>
      <c r="L402" s="118"/>
      <c r="O402" s="118"/>
      <c r="P402" s="118"/>
      <c r="Q402" s="118"/>
      <c r="R402" s="118"/>
    </row>
    <row r="403" spans="5:18" ht="12.75">
      <c r="E403" s="118"/>
      <c r="F403" s="118"/>
      <c r="I403" s="118"/>
      <c r="J403" s="118"/>
      <c r="L403" s="118"/>
      <c r="O403" s="118"/>
      <c r="P403" s="118"/>
      <c r="Q403" s="118"/>
      <c r="R403" s="118"/>
    </row>
    <row r="404" spans="5:18" ht="12.75">
      <c r="E404" s="118"/>
      <c r="F404" s="118"/>
      <c r="I404" s="118"/>
      <c r="J404" s="118"/>
      <c r="L404" s="118"/>
      <c r="O404" s="118"/>
      <c r="P404" s="118"/>
      <c r="Q404" s="118"/>
      <c r="R404" s="118"/>
    </row>
    <row r="405" spans="5:18" ht="12.75">
      <c r="E405" s="118"/>
      <c r="F405" s="118"/>
      <c r="I405" s="118"/>
      <c r="J405" s="118"/>
      <c r="L405" s="118"/>
      <c r="O405" s="118"/>
      <c r="P405" s="118"/>
      <c r="Q405" s="118"/>
      <c r="R405" s="118"/>
    </row>
    <row r="406" spans="5:18" ht="12.75">
      <c r="E406" s="118"/>
      <c r="F406" s="118"/>
      <c r="I406" s="118"/>
      <c r="J406" s="118"/>
      <c r="L406" s="118"/>
      <c r="O406" s="118"/>
      <c r="P406" s="118"/>
      <c r="Q406" s="118"/>
      <c r="R406" s="118"/>
    </row>
    <row r="407" spans="5:18" ht="12.75">
      <c r="E407" s="118"/>
      <c r="F407" s="118"/>
      <c r="I407" s="118"/>
      <c r="J407" s="118"/>
      <c r="L407" s="118"/>
      <c r="O407" s="118"/>
      <c r="P407" s="118"/>
      <c r="Q407" s="118"/>
      <c r="R407" s="118"/>
    </row>
    <row r="408" spans="5:18" ht="12.75">
      <c r="E408" s="118"/>
      <c r="F408" s="118"/>
      <c r="I408" s="118"/>
      <c r="J408" s="118"/>
      <c r="L408" s="118"/>
      <c r="O408" s="118"/>
      <c r="P408" s="118"/>
      <c r="Q408" s="118"/>
      <c r="R408" s="118"/>
    </row>
    <row r="409" spans="5:18" ht="12.75">
      <c r="E409" s="118"/>
      <c r="F409" s="118"/>
      <c r="I409" s="118"/>
      <c r="J409" s="118"/>
      <c r="L409" s="118"/>
      <c r="O409" s="118"/>
      <c r="P409" s="118"/>
      <c r="Q409" s="118"/>
      <c r="R409" s="118"/>
    </row>
    <row r="410" spans="5:18" ht="12.75">
      <c r="E410" s="118"/>
      <c r="F410" s="118"/>
      <c r="I410" s="118"/>
      <c r="J410" s="118"/>
      <c r="L410" s="118"/>
      <c r="O410" s="118"/>
      <c r="P410" s="118"/>
      <c r="Q410" s="118"/>
      <c r="R410" s="118"/>
    </row>
    <row r="411" spans="5:18" ht="12.75">
      <c r="E411" s="118"/>
      <c r="F411" s="118"/>
      <c r="I411" s="118"/>
      <c r="J411" s="118"/>
      <c r="L411" s="118"/>
      <c r="O411" s="118"/>
      <c r="P411" s="118"/>
      <c r="Q411" s="118"/>
      <c r="R411" s="118"/>
    </row>
    <row r="412" spans="5:18" ht="12.75">
      <c r="E412" s="118"/>
      <c r="F412" s="118"/>
      <c r="I412" s="118"/>
      <c r="J412" s="118"/>
      <c r="L412" s="118"/>
      <c r="O412" s="118"/>
      <c r="P412" s="118"/>
      <c r="Q412" s="118"/>
      <c r="R412" s="118"/>
    </row>
    <row r="413" spans="5:18" ht="12.75">
      <c r="E413" s="118"/>
      <c r="F413" s="118"/>
      <c r="I413" s="118"/>
      <c r="J413" s="118"/>
      <c r="L413" s="118"/>
      <c r="O413" s="118"/>
      <c r="P413" s="118"/>
      <c r="Q413" s="118"/>
      <c r="R413" s="118"/>
    </row>
    <row r="414" spans="5:18" ht="12.75">
      <c r="E414" s="118"/>
      <c r="F414" s="118"/>
      <c r="I414" s="118"/>
      <c r="J414" s="118"/>
      <c r="L414" s="118"/>
      <c r="O414" s="118"/>
      <c r="P414" s="118"/>
      <c r="Q414" s="118"/>
      <c r="R414" s="118"/>
    </row>
    <row r="415" spans="5:18" ht="12.75">
      <c r="E415" s="118"/>
      <c r="F415" s="118"/>
      <c r="I415" s="118"/>
      <c r="J415" s="118"/>
      <c r="L415" s="118"/>
      <c r="O415" s="118"/>
      <c r="P415" s="118"/>
      <c r="Q415" s="118"/>
      <c r="R415" s="118"/>
    </row>
    <row r="416" spans="5:18" ht="12.75">
      <c r="E416" s="118"/>
      <c r="F416" s="118"/>
      <c r="I416" s="118"/>
      <c r="J416" s="118"/>
      <c r="L416" s="118"/>
      <c r="O416" s="118"/>
      <c r="P416" s="118"/>
      <c r="Q416" s="118"/>
      <c r="R416" s="118"/>
    </row>
    <row r="417" spans="5:18" ht="12.75">
      <c r="E417" s="118"/>
      <c r="F417" s="118"/>
      <c r="I417" s="118"/>
      <c r="J417" s="118"/>
      <c r="L417" s="118"/>
      <c r="O417" s="118"/>
      <c r="P417" s="118"/>
      <c r="Q417" s="118"/>
      <c r="R417" s="118"/>
    </row>
    <row r="418" spans="5:18" ht="12.75">
      <c r="E418" s="118"/>
      <c r="F418" s="118"/>
      <c r="I418" s="118"/>
      <c r="J418" s="118"/>
      <c r="L418" s="118"/>
      <c r="O418" s="118"/>
      <c r="P418" s="118"/>
      <c r="Q418" s="118"/>
      <c r="R418" s="118"/>
    </row>
    <row r="419" spans="5:18" ht="12.75">
      <c r="E419" s="118"/>
      <c r="F419" s="118"/>
      <c r="I419" s="118"/>
      <c r="J419" s="118"/>
      <c r="L419" s="118"/>
      <c r="O419" s="118"/>
      <c r="P419" s="118"/>
      <c r="Q419" s="118"/>
      <c r="R419" s="118"/>
    </row>
    <row r="420" spans="5:18" ht="12.75">
      <c r="E420" s="118"/>
      <c r="F420" s="118"/>
      <c r="I420" s="118"/>
      <c r="J420" s="118"/>
      <c r="L420" s="118"/>
      <c r="O420" s="118"/>
      <c r="P420" s="118"/>
      <c r="Q420" s="118"/>
      <c r="R420" s="118"/>
    </row>
    <row r="421" spans="5:18" ht="12.75">
      <c r="E421" s="118"/>
      <c r="F421" s="118"/>
      <c r="I421" s="118"/>
      <c r="J421" s="118"/>
      <c r="L421" s="118"/>
      <c r="O421" s="118"/>
      <c r="P421" s="118"/>
      <c r="Q421" s="118"/>
      <c r="R421" s="118"/>
    </row>
    <row r="422" spans="5:18" ht="12.75">
      <c r="E422" s="118"/>
      <c r="F422" s="118"/>
      <c r="I422" s="118"/>
      <c r="J422" s="118"/>
      <c r="L422" s="118"/>
      <c r="O422" s="118"/>
      <c r="P422" s="118"/>
      <c r="Q422" s="118"/>
      <c r="R422" s="118"/>
    </row>
    <row r="423" spans="5:18" ht="12.75">
      <c r="E423" s="118"/>
      <c r="F423" s="118"/>
      <c r="I423" s="118"/>
      <c r="J423" s="118"/>
      <c r="L423" s="118"/>
      <c r="O423" s="118"/>
      <c r="P423" s="118"/>
      <c r="Q423" s="118"/>
      <c r="R423" s="118"/>
    </row>
    <row r="424" spans="5:18" ht="12.75">
      <c r="E424" s="118"/>
      <c r="F424" s="118"/>
      <c r="I424" s="118"/>
      <c r="J424" s="118"/>
      <c r="L424" s="118"/>
      <c r="O424" s="118"/>
      <c r="P424" s="118"/>
      <c r="Q424" s="118"/>
      <c r="R424" s="118"/>
    </row>
    <row r="425" spans="5:18" ht="12.75">
      <c r="E425" s="118"/>
      <c r="F425" s="118"/>
      <c r="I425" s="118"/>
      <c r="J425" s="118"/>
      <c r="L425" s="118"/>
      <c r="O425" s="118"/>
      <c r="P425" s="118"/>
      <c r="Q425" s="118"/>
      <c r="R425" s="118"/>
    </row>
    <row r="426" spans="5:18" ht="12.75">
      <c r="E426" s="118"/>
      <c r="F426" s="118"/>
      <c r="I426" s="118"/>
      <c r="J426" s="118"/>
      <c r="L426" s="118"/>
      <c r="O426" s="118"/>
      <c r="P426" s="118"/>
      <c r="Q426" s="118"/>
      <c r="R426" s="118"/>
    </row>
    <row r="427" spans="5:18" ht="12.75">
      <c r="E427" s="118"/>
      <c r="F427" s="118"/>
      <c r="I427" s="118"/>
      <c r="J427" s="118"/>
      <c r="L427" s="118"/>
      <c r="O427" s="118"/>
      <c r="P427" s="118"/>
      <c r="Q427" s="118"/>
      <c r="R427" s="118"/>
    </row>
    <row r="428" spans="5:18" ht="12.75">
      <c r="E428" s="118"/>
      <c r="F428" s="118"/>
      <c r="I428" s="118"/>
      <c r="J428" s="118"/>
      <c r="L428" s="118"/>
      <c r="O428" s="118"/>
      <c r="P428" s="118"/>
      <c r="Q428" s="118"/>
      <c r="R428" s="118"/>
    </row>
    <row r="429" spans="5:18" ht="12.75">
      <c r="E429" s="118"/>
      <c r="F429" s="118"/>
      <c r="I429" s="118"/>
      <c r="J429" s="118"/>
      <c r="L429" s="118"/>
      <c r="O429" s="118"/>
      <c r="P429" s="118"/>
      <c r="Q429" s="118"/>
      <c r="R429" s="118"/>
    </row>
    <row r="430" spans="5:18" ht="12.75">
      <c r="E430" s="118"/>
      <c r="F430" s="118"/>
      <c r="I430" s="118"/>
      <c r="J430" s="118"/>
      <c r="L430" s="118"/>
      <c r="O430" s="118"/>
      <c r="P430" s="118"/>
      <c r="Q430" s="118"/>
      <c r="R430" s="118"/>
    </row>
    <row r="431" spans="5:18" ht="12.75">
      <c r="E431" s="118"/>
      <c r="F431" s="118"/>
      <c r="I431" s="118"/>
      <c r="J431" s="118"/>
      <c r="L431" s="118"/>
      <c r="O431" s="118"/>
      <c r="P431" s="118"/>
      <c r="Q431" s="118"/>
      <c r="R431" s="118"/>
    </row>
    <row r="432" spans="5:18" ht="12.75">
      <c r="E432" s="118"/>
      <c r="F432" s="118"/>
      <c r="I432" s="118"/>
      <c r="J432" s="118"/>
      <c r="L432" s="118"/>
      <c r="O432" s="118"/>
      <c r="P432" s="118"/>
      <c r="Q432" s="118"/>
      <c r="R432" s="118"/>
    </row>
    <row r="433" spans="5:18" ht="12.75">
      <c r="E433" s="118"/>
      <c r="F433" s="118"/>
      <c r="I433" s="118"/>
      <c r="J433" s="118"/>
      <c r="L433" s="118"/>
      <c r="O433" s="118"/>
      <c r="P433" s="118"/>
      <c r="Q433" s="118"/>
      <c r="R433" s="118"/>
    </row>
    <row r="434" spans="5:18" ht="12.75">
      <c r="E434" s="118"/>
      <c r="F434" s="118"/>
      <c r="I434" s="118"/>
      <c r="J434" s="118"/>
      <c r="L434" s="118"/>
      <c r="O434" s="118"/>
      <c r="P434" s="118"/>
      <c r="Q434" s="118"/>
      <c r="R434" s="118"/>
    </row>
    <row r="435" spans="5:18" ht="12.75">
      <c r="E435" s="118"/>
      <c r="F435" s="118"/>
      <c r="I435" s="118"/>
      <c r="J435" s="118"/>
      <c r="L435" s="118"/>
      <c r="O435" s="118"/>
      <c r="P435" s="118"/>
      <c r="Q435" s="118"/>
      <c r="R435" s="118"/>
    </row>
    <row r="436" spans="5:18" ht="12.75">
      <c r="E436" s="118"/>
      <c r="F436" s="118"/>
      <c r="I436" s="118"/>
      <c r="J436" s="118"/>
      <c r="L436" s="118"/>
      <c r="O436" s="118"/>
      <c r="P436" s="118"/>
      <c r="Q436" s="118"/>
      <c r="R436" s="118"/>
    </row>
    <row r="437" spans="5:18" ht="12.75">
      <c r="E437" s="118"/>
      <c r="F437" s="118"/>
      <c r="I437" s="118"/>
      <c r="J437" s="118"/>
      <c r="L437" s="118"/>
      <c r="O437" s="118"/>
      <c r="P437" s="118"/>
      <c r="Q437" s="118"/>
      <c r="R437" s="118"/>
    </row>
    <row r="438" spans="5:18" ht="12.75">
      <c r="E438" s="118"/>
      <c r="F438" s="118"/>
      <c r="I438" s="118"/>
      <c r="J438" s="118"/>
      <c r="L438" s="118"/>
      <c r="O438" s="118"/>
      <c r="P438" s="118"/>
      <c r="Q438" s="118"/>
      <c r="R438" s="118"/>
    </row>
    <row r="439" spans="5:18" ht="12.75">
      <c r="E439" s="118"/>
      <c r="F439" s="118"/>
      <c r="I439" s="118"/>
      <c r="J439" s="118"/>
      <c r="L439" s="118"/>
      <c r="O439" s="118"/>
      <c r="P439" s="118"/>
      <c r="Q439" s="118"/>
      <c r="R439" s="118"/>
    </row>
    <row r="440" spans="5:18" ht="12.75">
      <c r="E440" s="118"/>
      <c r="F440" s="118"/>
      <c r="I440" s="118"/>
      <c r="J440" s="118"/>
      <c r="L440" s="118"/>
      <c r="O440" s="118"/>
      <c r="P440" s="118"/>
      <c r="Q440" s="118"/>
      <c r="R440" s="118"/>
    </row>
    <row r="441" spans="5:18" ht="12.75">
      <c r="E441" s="118"/>
      <c r="F441" s="118"/>
      <c r="I441" s="118"/>
      <c r="J441" s="118"/>
      <c r="L441" s="118"/>
      <c r="O441" s="118"/>
      <c r="P441" s="118"/>
      <c r="Q441" s="118"/>
      <c r="R441" s="118"/>
    </row>
    <row r="442" spans="5:18" ht="12.75">
      <c r="E442" s="118"/>
      <c r="F442" s="118"/>
      <c r="I442" s="118"/>
      <c r="J442" s="118"/>
      <c r="L442" s="118"/>
      <c r="O442" s="118"/>
      <c r="P442" s="118"/>
      <c r="Q442" s="118"/>
      <c r="R442" s="118"/>
    </row>
    <row r="443" spans="5:18" ht="12.75">
      <c r="E443" s="118"/>
      <c r="F443" s="118"/>
      <c r="I443" s="118"/>
      <c r="J443" s="118"/>
      <c r="L443" s="118"/>
      <c r="O443" s="118"/>
      <c r="P443" s="118"/>
      <c r="Q443" s="118"/>
      <c r="R443" s="118"/>
    </row>
    <row r="444" spans="5:18" ht="12.75">
      <c r="E444" s="118"/>
      <c r="F444" s="118"/>
      <c r="I444" s="118"/>
      <c r="J444" s="118"/>
      <c r="L444" s="118"/>
      <c r="O444" s="118"/>
      <c r="P444" s="118"/>
      <c r="Q444" s="118"/>
      <c r="R444" s="118"/>
    </row>
    <row r="445" spans="5:18" ht="12.75">
      <c r="E445" s="118"/>
      <c r="F445" s="118"/>
      <c r="I445" s="118"/>
      <c r="J445" s="118"/>
      <c r="L445" s="118"/>
      <c r="O445" s="118"/>
      <c r="P445" s="118"/>
      <c r="Q445" s="118"/>
      <c r="R445" s="118"/>
    </row>
    <row r="446" spans="5:18" ht="12.75">
      <c r="E446" s="118"/>
      <c r="F446" s="118"/>
      <c r="I446" s="118"/>
      <c r="J446" s="118"/>
      <c r="L446" s="118"/>
      <c r="O446" s="118"/>
      <c r="P446" s="118"/>
      <c r="Q446" s="118"/>
      <c r="R446" s="118"/>
    </row>
    <row r="447" spans="5:18" ht="12.75">
      <c r="E447" s="118"/>
      <c r="F447" s="118"/>
      <c r="I447" s="118"/>
      <c r="J447" s="118"/>
      <c r="L447" s="118"/>
      <c r="O447" s="118"/>
      <c r="P447" s="118"/>
      <c r="Q447" s="118"/>
      <c r="R447" s="118"/>
    </row>
    <row r="448" spans="5:18" ht="12.75">
      <c r="E448" s="118"/>
      <c r="F448" s="118"/>
      <c r="I448" s="118"/>
      <c r="J448" s="118"/>
      <c r="L448" s="118"/>
      <c r="O448" s="118"/>
      <c r="P448" s="118"/>
      <c r="Q448" s="118"/>
      <c r="R448" s="118"/>
    </row>
    <row r="449" spans="5:18" ht="12.75">
      <c r="E449" s="118"/>
      <c r="F449" s="118"/>
      <c r="I449" s="118"/>
      <c r="J449" s="118"/>
      <c r="L449" s="118"/>
      <c r="O449" s="118"/>
      <c r="P449" s="118"/>
      <c r="Q449" s="118"/>
      <c r="R449" s="118"/>
    </row>
    <row r="450" spans="5:18" ht="12.75">
      <c r="E450" s="118"/>
      <c r="F450" s="118"/>
      <c r="I450" s="118"/>
      <c r="J450" s="118"/>
      <c r="L450" s="118"/>
      <c r="O450" s="118"/>
      <c r="P450" s="118"/>
      <c r="Q450" s="118"/>
      <c r="R450" s="118"/>
    </row>
    <row r="451" spans="5:18" ht="12.75">
      <c r="E451" s="118"/>
      <c r="F451" s="118"/>
      <c r="I451" s="118"/>
      <c r="J451" s="118"/>
      <c r="L451" s="118"/>
      <c r="O451" s="118"/>
      <c r="P451" s="118"/>
      <c r="Q451" s="118"/>
      <c r="R451" s="118"/>
    </row>
    <row r="452" spans="5:18" ht="12.75">
      <c r="E452" s="118"/>
      <c r="F452" s="118"/>
      <c r="I452" s="118"/>
      <c r="J452" s="118"/>
      <c r="L452" s="118"/>
      <c r="O452" s="118"/>
      <c r="P452" s="118"/>
      <c r="Q452" s="118"/>
      <c r="R452" s="118"/>
    </row>
    <row r="453" spans="5:18" ht="12.75">
      <c r="E453" s="118"/>
      <c r="F453" s="118"/>
      <c r="I453" s="118"/>
      <c r="J453" s="118"/>
      <c r="L453" s="118"/>
      <c r="O453" s="118"/>
      <c r="P453" s="118"/>
      <c r="Q453" s="118"/>
      <c r="R453" s="118"/>
    </row>
    <row r="454" spans="5:18" ht="12.75">
      <c r="E454" s="118"/>
      <c r="F454" s="118"/>
      <c r="I454" s="118"/>
      <c r="J454" s="118"/>
      <c r="L454" s="118"/>
      <c r="O454" s="118"/>
      <c r="P454" s="118"/>
      <c r="Q454" s="118"/>
      <c r="R454" s="118"/>
    </row>
    <row r="455" spans="5:18" ht="12.75">
      <c r="E455" s="118"/>
      <c r="F455" s="118"/>
      <c r="I455" s="118"/>
      <c r="J455" s="118"/>
      <c r="L455" s="118"/>
      <c r="O455" s="118"/>
      <c r="P455" s="118"/>
      <c r="Q455" s="118"/>
      <c r="R455" s="118"/>
    </row>
    <row r="456" spans="5:18" ht="12.75">
      <c r="E456" s="118"/>
      <c r="F456" s="118"/>
      <c r="I456" s="118"/>
      <c r="J456" s="118"/>
      <c r="L456" s="118"/>
      <c r="O456" s="118"/>
      <c r="P456" s="118"/>
      <c r="Q456" s="118"/>
      <c r="R456" s="118"/>
    </row>
    <row r="457" spans="5:18" ht="12.75">
      <c r="E457" s="118"/>
      <c r="F457" s="118"/>
      <c r="I457" s="118"/>
      <c r="J457" s="118"/>
      <c r="L457" s="118"/>
      <c r="O457" s="118"/>
      <c r="P457" s="118"/>
      <c r="Q457" s="118"/>
      <c r="R457" s="118"/>
    </row>
    <row r="458" spans="5:18" ht="12.75">
      <c r="E458" s="118"/>
      <c r="F458" s="118"/>
      <c r="I458" s="118"/>
      <c r="J458" s="118"/>
      <c r="L458" s="118"/>
      <c r="O458" s="118"/>
      <c r="P458" s="118"/>
      <c r="Q458" s="118"/>
      <c r="R458" s="118"/>
    </row>
    <row r="459" spans="5:18" ht="12.75">
      <c r="E459" s="118"/>
      <c r="F459" s="118"/>
      <c r="I459" s="118"/>
      <c r="J459" s="118"/>
      <c r="L459" s="118"/>
      <c r="O459" s="118"/>
      <c r="P459" s="118"/>
      <c r="Q459" s="118"/>
      <c r="R459" s="118"/>
    </row>
    <row r="460" spans="5:18" ht="12.75">
      <c r="E460" s="118"/>
      <c r="F460" s="118"/>
      <c r="I460" s="118"/>
      <c r="J460" s="118"/>
      <c r="L460" s="118"/>
      <c r="O460" s="118"/>
      <c r="P460" s="118"/>
      <c r="Q460" s="118"/>
      <c r="R460" s="118"/>
    </row>
    <row r="461" spans="5:18" ht="12.75">
      <c r="E461" s="118"/>
      <c r="F461" s="118"/>
      <c r="I461" s="118"/>
      <c r="J461" s="118"/>
      <c r="L461" s="118"/>
      <c r="O461" s="118"/>
      <c r="P461" s="118"/>
      <c r="Q461" s="118"/>
      <c r="R461" s="118"/>
    </row>
    <row r="462" spans="5:18" ht="12.75">
      <c r="E462" s="118"/>
      <c r="F462" s="118"/>
      <c r="I462" s="118"/>
      <c r="J462" s="118"/>
      <c r="L462" s="118"/>
      <c r="O462" s="118"/>
      <c r="P462" s="118"/>
      <c r="Q462" s="118"/>
      <c r="R462" s="118"/>
    </row>
    <row r="463" spans="5:18" ht="12.75">
      <c r="E463" s="118"/>
      <c r="F463" s="118"/>
      <c r="I463" s="118"/>
      <c r="J463" s="118"/>
      <c r="L463" s="118"/>
      <c r="O463" s="118"/>
      <c r="P463" s="118"/>
      <c r="Q463" s="118"/>
      <c r="R463" s="118"/>
    </row>
    <row r="464" spans="5:18" ht="12.75">
      <c r="E464" s="118"/>
      <c r="F464" s="118"/>
      <c r="I464" s="118"/>
      <c r="J464" s="118"/>
      <c r="L464" s="118"/>
      <c r="O464" s="118"/>
      <c r="P464" s="118"/>
      <c r="Q464" s="118"/>
      <c r="R464" s="118"/>
    </row>
    <row r="465" spans="5:18" ht="12.75">
      <c r="E465" s="118"/>
      <c r="F465" s="118"/>
      <c r="I465" s="118"/>
      <c r="J465" s="118"/>
      <c r="L465" s="118"/>
      <c r="O465" s="118"/>
      <c r="P465" s="118"/>
      <c r="Q465" s="118"/>
      <c r="R465" s="118"/>
    </row>
    <row r="466" spans="5:18" ht="12.75">
      <c r="E466" s="118"/>
      <c r="F466" s="118"/>
      <c r="I466" s="118"/>
      <c r="J466" s="118"/>
      <c r="L466" s="118"/>
      <c r="O466" s="118"/>
      <c r="P466" s="118"/>
      <c r="Q466" s="118"/>
      <c r="R466" s="118"/>
    </row>
    <row r="467" spans="5:18" ht="12.75">
      <c r="E467" s="118"/>
      <c r="F467" s="118"/>
      <c r="I467" s="118"/>
      <c r="J467" s="118"/>
      <c r="L467" s="118"/>
      <c r="O467" s="118"/>
      <c r="P467" s="118"/>
      <c r="Q467" s="118"/>
      <c r="R467" s="118"/>
    </row>
    <row r="468" spans="5:18" ht="12.75">
      <c r="E468" s="118"/>
      <c r="F468" s="118"/>
      <c r="I468" s="118"/>
      <c r="J468" s="118"/>
      <c r="L468" s="118"/>
      <c r="O468" s="118"/>
      <c r="P468" s="118"/>
      <c r="Q468" s="118"/>
      <c r="R468" s="118"/>
    </row>
    <row r="469" spans="5:18" ht="12.75">
      <c r="E469" s="118"/>
      <c r="F469" s="118"/>
      <c r="I469" s="118"/>
      <c r="J469" s="118"/>
      <c r="L469" s="118"/>
      <c r="O469" s="118"/>
      <c r="P469" s="118"/>
      <c r="Q469" s="118"/>
      <c r="R469" s="118"/>
    </row>
    <row r="470" spans="5:18" ht="12.75">
      <c r="E470" s="118"/>
      <c r="F470" s="118"/>
      <c r="I470" s="118"/>
      <c r="J470" s="118"/>
      <c r="L470" s="118"/>
      <c r="O470" s="118"/>
      <c r="P470" s="118"/>
      <c r="Q470" s="118"/>
      <c r="R470" s="118"/>
    </row>
    <row r="471" spans="5:18" ht="12.75">
      <c r="E471" s="118"/>
      <c r="F471" s="118"/>
      <c r="I471" s="118"/>
      <c r="J471" s="118"/>
      <c r="L471" s="118"/>
      <c r="O471" s="118"/>
      <c r="P471" s="118"/>
      <c r="Q471" s="118"/>
      <c r="R471" s="118"/>
    </row>
    <row r="472" spans="5:18" ht="12.75">
      <c r="E472" s="118"/>
      <c r="F472" s="118"/>
      <c r="I472" s="118"/>
      <c r="J472" s="118"/>
      <c r="L472" s="118"/>
      <c r="O472" s="118"/>
      <c r="P472" s="118"/>
      <c r="Q472" s="118"/>
      <c r="R472" s="118"/>
    </row>
    <row r="473" spans="5:18" ht="12.75">
      <c r="E473" s="118"/>
      <c r="F473" s="118"/>
      <c r="I473" s="118"/>
      <c r="J473" s="118"/>
      <c r="L473" s="118"/>
      <c r="O473" s="118"/>
      <c r="P473" s="118"/>
      <c r="Q473" s="118"/>
      <c r="R473" s="118"/>
    </row>
    <row r="474" spans="5:18" ht="12.75">
      <c r="E474" s="118"/>
      <c r="F474" s="118"/>
      <c r="I474" s="118"/>
      <c r="J474" s="118"/>
      <c r="L474" s="118"/>
      <c r="O474" s="118"/>
      <c r="P474" s="118"/>
      <c r="Q474" s="118"/>
      <c r="R474" s="118"/>
    </row>
    <row r="475" spans="5:18" ht="12.75">
      <c r="E475" s="118"/>
      <c r="F475" s="118"/>
      <c r="I475" s="118"/>
      <c r="J475" s="118"/>
      <c r="L475" s="118"/>
      <c r="O475" s="118"/>
      <c r="P475" s="118"/>
      <c r="Q475" s="118"/>
      <c r="R475" s="118"/>
    </row>
    <row r="476" spans="5:18" ht="12.75">
      <c r="E476" s="118"/>
      <c r="F476" s="118"/>
      <c r="I476" s="118"/>
      <c r="J476" s="118"/>
      <c r="L476" s="118"/>
      <c r="O476" s="118"/>
      <c r="P476" s="118"/>
      <c r="Q476" s="118"/>
      <c r="R476" s="118"/>
    </row>
    <row r="477" spans="5:18" ht="12.75">
      <c r="E477" s="118"/>
      <c r="F477" s="118"/>
      <c r="I477" s="118"/>
      <c r="J477" s="118"/>
      <c r="L477" s="118"/>
      <c r="O477" s="118"/>
      <c r="P477" s="118"/>
      <c r="Q477" s="118"/>
      <c r="R477" s="118"/>
    </row>
    <row r="478" spans="5:18" ht="12.75">
      <c r="E478" s="118"/>
      <c r="F478" s="118"/>
      <c r="I478" s="118"/>
      <c r="J478" s="118"/>
      <c r="L478" s="118"/>
      <c r="O478" s="118"/>
      <c r="P478" s="118"/>
      <c r="Q478" s="118"/>
      <c r="R478" s="118"/>
    </row>
    <row r="479" spans="5:18" ht="12.75">
      <c r="E479" s="118"/>
      <c r="F479" s="118"/>
      <c r="I479" s="118"/>
      <c r="J479" s="118"/>
      <c r="L479" s="118"/>
      <c r="O479" s="118"/>
      <c r="P479" s="118"/>
      <c r="Q479" s="118"/>
      <c r="R479" s="118"/>
    </row>
    <row r="480" spans="5:18" ht="12.75">
      <c r="E480" s="118"/>
      <c r="F480" s="118"/>
      <c r="I480" s="118"/>
      <c r="J480" s="118"/>
      <c r="L480" s="118"/>
      <c r="O480" s="118"/>
      <c r="P480" s="118"/>
      <c r="Q480" s="118"/>
      <c r="R480" s="118"/>
    </row>
    <row r="481" spans="5:18" ht="12.75">
      <c r="E481" s="118"/>
      <c r="F481" s="118"/>
      <c r="I481" s="118"/>
      <c r="J481" s="118"/>
      <c r="L481" s="118"/>
      <c r="O481" s="118"/>
      <c r="P481" s="118"/>
      <c r="Q481" s="118"/>
      <c r="R481" s="118"/>
    </row>
    <row r="482" spans="5:18" ht="12.75">
      <c r="E482" s="118"/>
      <c r="F482" s="118"/>
      <c r="I482" s="118"/>
      <c r="J482" s="118"/>
      <c r="L482" s="118"/>
      <c r="O482" s="118"/>
      <c r="P482" s="118"/>
      <c r="Q482" s="118"/>
      <c r="R482" s="118"/>
    </row>
    <row r="483" spans="5:18" ht="12.75">
      <c r="E483" s="118"/>
      <c r="F483" s="118"/>
      <c r="I483" s="118"/>
      <c r="J483" s="118"/>
      <c r="L483" s="118"/>
      <c r="O483" s="118"/>
      <c r="P483" s="118"/>
      <c r="Q483" s="118"/>
      <c r="R483" s="118"/>
    </row>
    <row r="484" spans="5:18" ht="12.75">
      <c r="E484" s="118"/>
      <c r="F484" s="118"/>
      <c r="I484" s="118"/>
      <c r="J484" s="118"/>
      <c r="L484" s="118"/>
      <c r="O484" s="118"/>
      <c r="P484" s="118"/>
      <c r="Q484" s="118"/>
      <c r="R484" s="118"/>
    </row>
    <row r="485" spans="5:18" ht="12.75">
      <c r="E485" s="118"/>
      <c r="F485" s="118"/>
      <c r="I485" s="118"/>
      <c r="J485" s="118"/>
      <c r="L485" s="118"/>
      <c r="O485" s="118"/>
      <c r="P485" s="118"/>
      <c r="Q485" s="118"/>
      <c r="R485" s="118"/>
    </row>
    <row r="486" spans="5:18" ht="12.75">
      <c r="E486" s="118"/>
      <c r="F486" s="118"/>
      <c r="I486" s="118"/>
      <c r="J486" s="118"/>
      <c r="L486" s="118"/>
      <c r="O486" s="118"/>
      <c r="P486" s="118"/>
      <c r="Q486" s="118"/>
      <c r="R486" s="118"/>
    </row>
    <row r="487" spans="5:18" ht="12.75">
      <c r="E487" s="118"/>
      <c r="F487" s="118"/>
      <c r="I487" s="118"/>
      <c r="J487" s="118"/>
      <c r="L487" s="118"/>
      <c r="O487" s="118"/>
      <c r="P487" s="118"/>
      <c r="Q487" s="118"/>
      <c r="R487" s="118"/>
    </row>
    <row r="488" spans="5:18" ht="12.75">
      <c r="E488" s="118"/>
      <c r="F488" s="118"/>
      <c r="I488" s="118"/>
      <c r="J488" s="118"/>
      <c r="L488" s="118"/>
      <c r="O488" s="118"/>
      <c r="P488" s="118"/>
      <c r="Q488" s="118"/>
      <c r="R488" s="118"/>
    </row>
    <row r="489" spans="5:18" ht="12.75">
      <c r="E489" s="118"/>
      <c r="F489" s="118"/>
      <c r="I489" s="118"/>
      <c r="J489" s="118"/>
      <c r="L489" s="118"/>
      <c r="O489" s="118"/>
      <c r="P489" s="118"/>
      <c r="Q489" s="118"/>
      <c r="R489" s="118"/>
    </row>
    <row r="490" spans="5:18" ht="12.75">
      <c r="E490" s="118"/>
      <c r="F490" s="118"/>
      <c r="I490" s="118"/>
      <c r="J490" s="118"/>
      <c r="L490" s="118"/>
      <c r="O490" s="118"/>
      <c r="P490" s="118"/>
      <c r="Q490" s="118"/>
      <c r="R490" s="118"/>
    </row>
    <row r="491" spans="5:18" ht="12.75">
      <c r="E491" s="118"/>
      <c r="F491" s="118"/>
      <c r="I491" s="118"/>
      <c r="J491" s="118"/>
      <c r="L491" s="118"/>
      <c r="O491" s="118"/>
      <c r="P491" s="118"/>
      <c r="Q491" s="118"/>
      <c r="R491" s="118"/>
    </row>
    <row r="492" spans="5:18" ht="12.75">
      <c r="E492" s="118"/>
      <c r="F492" s="118"/>
      <c r="I492" s="118"/>
      <c r="J492" s="118"/>
      <c r="L492" s="118"/>
      <c r="O492" s="118"/>
      <c r="P492" s="118"/>
      <c r="Q492" s="118"/>
      <c r="R492" s="118"/>
    </row>
    <row r="493" spans="5:18" ht="12.75">
      <c r="E493" s="118"/>
      <c r="F493" s="118"/>
      <c r="I493" s="118"/>
      <c r="J493" s="118"/>
      <c r="L493" s="118"/>
      <c r="O493" s="118"/>
      <c r="P493" s="118"/>
      <c r="Q493" s="118"/>
      <c r="R493" s="118"/>
    </row>
    <row r="494" spans="5:18" ht="12.75">
      <c r="E494" s="118"/>
      <c r="F494" s="118"/>
      <c r="I494" s="118"/>
      <c r="J494" s="118"/>
      <c r="L494" s="118"/>
      <c r="O494" s="118"/>
      <c r="P494" s="118"/>
      <c r="Q494" s="118"/>
      <c r="R494" s="118"/>
    </row>
    <row r="495" spans="5:18" ht="12.75">
      <c r="E495" s="118"/>
      <c r="F495" s="118"/>
      <c r="I495" s="118"/>
      <c r="J495" s="118"/>
      <c r="L495" s="118"/>
      <c r="O495" s="118"/>
      <c r="P495" s="118"/>
      <c r="Q495" s="118"/>
      <c r="R495" s="118"/>
    </row>
    <row r="496" spans="5:18" ht="12.75">
      <c r="E496" s="118"/>
      <c r="F496" s="118"/>
      <c r="I496" s="118"/>
      <c r="J496" s="118"/>
      <c r="L496" s="118"/>
      <c r="O496" s="118"/>
      <c r="P496" s="118"/>
      <c r="Q496" s="118"/>
      <c r="R496" s="118"/>
    </row>
    <row r="497" spans="5:18" ht="12.75">
      <c r="E497" s="118"/>
      <c r="F497" s="118"/>
      <c r="I497" s="118"/>
      <c r="J497" s="118"/>
      <c r="L497" s="118"/>
      <c r="O497" s="118"/>
      <c r="P497" s="118"/>
      <c r="Q497" s="118"/>
      <c r="R497" s="118"/>
    </row>
    <row r="498" spans="5:18" ht="12.75">
      <c r="E498" s="118"/>
      <c r="F498" s="118"/>
      <c r="I498" s="118"/>
      <c r="J498" s="118"/>
      <c r="L498" s="118"/>
      <c r="O498" s="118"/>
      <c r="P498" s="118"/>
      <c r="Q498" s="118"/>
      <c r="R498" s="118"/>
    </row>
    <row r="499" spans="5:18" ht="12.75">
      <c r="E499" s="118"/>
      <c r="F499" s="118"/>
      <c r="I499" s="118"/>
      <c r="J499" s="118"/>
      <c r="L499" s="118"/>
      <c r="O499" s="118"/>
      <c r="P499" s="118"/>
      <c r="Q499" s="118"/>
      <c r="R499" s="118"/>
    </row>
    <row r="500" spans="5:18" ht="12.75">
      <c r="E500" s="118"/>
      <c r="F500" s="118"/>
      <c r="I500" s="118"/>
      <c r="J500" s="118"/>
      <c r="L500" s="118"/>
      <c r="O500" s="118"/>
      <c r="P500" s="118"/>
      <c r="Q500" s="118"/>
      <c r="R500" s="118"/>
    </row>
    <row r="501" spans="5:18" ht="12.75">
      <c r="E501" s="118"/>
      <c r="F501" s="118"/>
      <c r="I501" s="118"/>
      <c r="J501" s="118"/>
      <c r="L501" s="118"/>
      <c r="O501" s="118"/>
      <c r="P501" s="118"/>
      <c r="Q501" s="118"/>
      <c r="R501" s="118"/>
    </row>
    <row r="502" spans="5:18" ht="12.75">
      <c r="E502" s="118"/>
      <c r="F502" s="118"/>
      <c r="I502" s="118"/>
      <c r="J502" s="118"/>
      <c r="L502" s="118"/>
      <c r="O502" s="118"/>
      <c r="P502" s="118"/>
      <c r="Q502" s="118"/>
      <c r="R502" s="118"/>
    </row>
    <row r="503" spans="5:18" ht="12.75">
      <c r="E503" s="118"/>
      <c r="F503" s="118"/>
      <c r="I503" s="118"/>
      <c r="J503" s="118"/>
      <c r="L503" s="118"/>
      <c r="O503" s="118"/>
      <c r="P503" s="118"/>
      <c r="Q503" s="118"/>
      <c r="R503" s="118"/>
    </row>
    <row r="504" spans="5:18" ht="12.75">
      <c r="E504" s="118"/>
      <c r="F504" s="118"/>
      <c r="I504" s="118"/>
      <c r="J504" s="118"/>
      <c r="L504" s="118"/>
      <c r="O504" s="118"/>
      <c r="P504" s="118"/>
      <c r="Q504" s="118"/>
      <c r="R504" s="118"/>
    </row>
    <row r="505" spans="5:18" ht="12.75">
      <c r="E505" s="118"/>
      <c r="F505" s="118"/>
      <c r="I505" s="118"/>
      <c r="J505" s="118"/>
      <c r="L505" s="118"/>
      <c r="O505" s="118"/>
      <c r="P505" s="118"/>
      <c r="Q505" s="118"/>
      <c r="R505" s="118"/>
    </row>
    <row r="506" spans="5:18" ht="12.75">
      <c r="E506" s="118"/>
      <c r="F506" s="118"/>
      <c r="I506" s="118"/>
      <c r="J506" s="118"/>
      <c r="L506" s="118"/>
      <c r="O506" s="118"/>
      <c r="P506" s="118"/>
      <c r="Q506" s="118"/>
      <c r="R506" s="118"/>
    </row>
    <row r="507" spans="5:18" ht="12.75">
      <c r="E507" s="118"/>
      <c r="F507" s="118"/>
      <c r="I507" s="118"/>
      <c r="J507" s="118"/>
      <c r="L507" s="118"/>
      <c r="O507" s="118"/>
      <c r="P507" s="118"/>
      <c r="Q507" s="118"/>
      <c r="R507" s="118"/>
    </row>
    <row r="508" spans="5:18" ht="12.75">
      <c r="E508" s="118"/>
      <c r="F508" s="118"/>
      <c r="I508" s="118"/>
      <c r="J508" s="118"/>
      <c r="L508" s="118"/>
      <c r="O508" s="118"/>
      <c r="P508" s="118"/>
      <c r="Q508" s="118"/>
      <c r="R508" s="118"/>
    </row>
    <row r="509" spans="5:18" ht="12.75">
      <c r="E509" s="118"/>
      <c r="F509" s="118"/>
      <c r="I509" s="118"/>
      <c r="J509" s="118"/>
      <c r="L509" s="118"/>
      <c r="O509" s="118"/>
      <c r="P509" s="118"/>
      <c r="Q509" s="118"/>
      <c r="R509" s="118"/>
    </row>
    <row r="510" spans="5:18" ht="12.75">
      <c r="E510" s="118"/>
      <c r="F510" s="118"/>
      <c r="I510" s="118"/>
      <c r="J510" s="118"/>
      <c r="L510" s="118"/>
      <c r="O510" s="118"/>
      <c r="P510" s="118"/>
      <c r="Q510" s="118"/>
      <c r="R510" s="118"/>
    </row>
    <row r="511" spans="5:18" ht="12.75">
      <c r="E511" s="118"/>
      <c r="F511" s="118"/>
      <c r="I511" s="118"/>
      <c r="J511" s="118"/>
      <c r="L511" s="118"/>
      <c r="O511" s="118"/>
      <c r="P511" s="118"/>
      <c r="Q511" s="118"/>
      <c r="R511" s="118"/>
    </row>
    <row r="512" spans="5:18" ht="12.75">
      <c r="E512" s="118"/>
      <c r="F512" s="118"/>
      <c r="I512" s="118"/>
      <c r="J512" s="118"/>
      <c r="L512" s="118"/>
      <c r="O512" s="118"/>
      <c r="P512" s="118"/>
      <c r="Q512" s="118"/>
      <c r="R512" s="118"/>
    </row>
    <row r="513" spans="5:18" ht="12.75">
      <c r="E513" s="118"/>
      <c r="F513" s="118"/>
      <c r="I513" s="118"/>
      <c r="J513" s="118"/>
      <c r="L513" s="118"/>
      <c r="O513" s="118"/>
      <c r="P513" s="118"/>
      <c r="Q513" s="118"/>
      <c r="R513" s="118"/>
    </row>
    <row r="514" spans="5:18" ht="12.75">
      <c r="E514" s="118"/>
      <c r="F514" s="118"/>
      <c r="I514" s="118"/>
      <c r="J514" s="118"/>
      <c r="L514" s="118"/>
      <c r="O514" s="118"/>
      <c r="P514" s="118"/>
      <c r="Q514" s="118"/>
      <c r="R514" s="118"/>
    </row>
    <row r="515" spans="5:18" ht="12.75">
      <c r="E515" s="118"/>
      <c r="F515" s="118"/>
      <c r="I515" s="118"/>
      <c r="J515" s="118"/>
      <c r="L515" s="118"/>
      <c r="O515" s="118"/>
      <c r="P515" s="118"/>
      <c r="Q515" s="118"/>
      <c r="R515" s="118"/>
    </row>
    <row r="516" spans="5:18" ht="12.75">
      <c r="E516" s="118"/>
      <c r="F516" s="118"/>
      <c r="I516" s="118"/>
      <c r="J516" s="118"/>
      <c r="L516" s="118"/>
      <c r="O516" s="118"/>
      <c r="P516" s="118"/>
      <c r="Q516" s="118"/>
      <c r="R516" s="118"/>
    </row>
    <row r="517" spans="5:18" ht="12.75">
      <c r="E517" s="118"/>
      <c r="F517" s="118"/>
      <c r="I517" s="118"/>
      <c r="J517" s="118"/>
      <c r="L517" s="118"/>
      <c r="O517" s="118"/>
      <c r="P517" s="118"/>
      <c r="Q517" s="118"/>
      <c r="R517" s="118"/>
    </row>
    <row r="518" spans="5:18" ht="12.75">
      <c r="E518" s="118"/>
      <c r="F518" s="118"/>
      <c r="I518" s="118"/>
      <c r="J518" s="118"/>
      <c r="L518" s="118"/>
      <c r="O518" s="118"/>
      <c r="P518" s="118"/>
      <c r="Q518" s="118"/>
      <c r="R518" s="118"/>
    </row>
    <row r="519" spans="5:18" ht="12.75">
      <c r="E519" s="118"/>
      <c r="F519" s="118"/>
      <c r="I519" s="118"/>
      <c r="J519" s="118"/>
      <c r="L519" s="118"/>
      <c r="O519" s="118"/>
      <c r="P519" s="118"/>
      <c r="Q519" s="118"/>
      <c r="R519" s="118"/>
    </row>
    <row r="520" spans="5:18" ht="12.75">
      <c r="E520" s="118"/>
      <c r="F520" s="118"/>
      <c r="I520" s="118"/>
      <c r="J520" s="118"/>
      <c r="L520" s="118"/>
      <c r="O520" s="118"/>
      <c r="P520" s="118"/>
      <c r="Q520" s="118"/>
      <c r="R520" s="118"/>
    </row>
    <row r="521" spans="5:18" ht="12.75">
      <c r="E521" s="118"/>
      <c r="F521" s="118"/>
      <c r="I521" s="118"/>
      <c r="J521" s="118"/>
      <c r="L521" s="118"/>
      <c r="O521" s="118"/>
      <c r="P521" s="118"/>
      <c r="Q521" s="118"/>
      <c r="R521" s="118"/>
    </row>
    <row r="522" spans="5:18" ht="12.75">
      <c r="E522" s="118"/>
      <c r="F522" s="118"/>
      <c r="I522" s="118"/>
      <c r="J522" s="118"/>
      <c r="L522" s="118"/>
      <c r="O522" s="118"/>
      <c r="P522" s="118"/>
      <c r="Q522" s="118"/>
      <c r="R522" s="118"/>
    </row>
    <row r="523" spans="5:18" ht="12.75">
      <c r="E523" s="118"/>
      <c r="F523" s="118"/>
      <c r="I523" s="118"/>
      <c r="J523" s="118"/>
      <c r="L523" s="118"/>
      <c r="O523" s="118"/>
      <c r="P523" s="118"/>
      <c r="Q523" s="118"/>
      <c r="R523" s="118"/>
    </row>
    <row r="524" spans="5:18" ht="12.75">
      <c r="E524" s="118"/>
      <c r="F524" s="118"/>
      <c r="I524" s="118"/>
      <c r="J524" s="118"/>
      <c r="L524" s="118"/>
      <c r="O524" s="118"/>
      <c r="P524" s="118"/>
      <c r="Q524" s="118"/>
      <c r="R524" s="118"/>
    </row>
    <row r="525" spans="5:18" ht="12.75">
      <c r="E525" s="118"/>
      <c r="F525" s="118"/>
      <c r="I525" s="118"/>
      <c r="J525" s="118"/>
      <c r="L525" s="118"/>
      <c r="O525" s="118"/>
      <c r="P525" s="118"/>
      <c r="Q525" s="118"/>
      <c r="R525" s="118"/>
    </row>
    <row r="526" spans="5:18" ht="12.75">
      <c r="E526" s="118"/>
      <c r="F526" s="118"/>
      <c r="I526" s="118"/>
      <c r="J526" s="118"/>
      <c r="L526" s="118"/>
      <c r="O526" s="118"/>
      <c r="P526" s="118"/>
      <c r="Q526" s="118"/>
      <c r="R526" s="118"/>
    </row>
    <row r="527" spans="5:18" ht="12.75">
      <c r="E527" s="118"/>
      <c r="F527" s="118"/>
      <c r="I527" s="118"/>
      <c r="J527" s="118"/>
      <c r="L527" s="118"/>
      <c r="O527" s="118"/>
      <c r="P527" s="118"/>
      <c r="Q527" s="118"/>
      <c r="R527" s="118"/>
    </row>
    <row r="528" spans="5:18" ht="12.75">
      <c r="E528" s="118"/>
      <c r="F528" s="118"/>
      <c r="I528" s="118"/>
      <c r="J528" s="118"/>
      <c r="L528" s="118"/>
      <c r="O528" s="118"/>
      <c r="P528" s="118"/>
      <c r="Q528" s="118"/>
      <c r="R528" s="118"/>
    </row>
    <row r="529" spans="5:18" ht="12.75">
      <c r="E529" s="118"/>
      <c r="F529" s="118"/>
      <c r="I529" s="118"/>
      <c r="J529" s="118"/>
      <c r="L529" s="118"/>
      <c r="O529" s="118"/>
      <c r="P529" s="118"/>
      <c r="Q529" s="118"/>
      <c r="R529" s="118"/>
    </row>
    <row r="530" spans="5:18" ht="12.75">
      <c r="E530" s="118"/>
      <c r="F530" s="118"/>
      <c r="I530" s="118"/>
      <c r="J530" s="118"/>
      <c r="L530" s="118"/>
      <c r="O530" s="118"/>
      <c r="P530" s="118"/>
      <c r="Q530" s="118"/>
      <c r="R530" s="118"/>
    </row>
    <row r="531" spans="5:18" ht="12.75">
      <c r="E531" s="118"/>
      <c r="F531" s="118"/>
      <c r="I531" s="118"/>
      <c r="J531" s="118"/>
      <c r="L531" s="118"/>
      <c r="O531" s="118"/>
      <c r="P531" s="118"/>
      <c r="Q531" s="118"/>
      <c r="R531" s="118"/>
    </row>
    <row r="532" spans="5:18" ht="12.75">
      <c r="E532" s="118"/>
      <c r="F532" s="118"/>
      <c r="I532" s="118"/>
      <c r="J532" s="118"/>
      <c r="L532" s="118"/>
      <c r="O532" s="118"/>
      <c r="P532" s="118"/>
      <c r="Q532" s="118"/>
      <c r="R532" s="118"/>
    </row>
    <row r="533" spans="5:18" ht="12.75">
      <c r="E533" s="118"/>
      <c r="F533" s="118"/>
      <c r="I533" s="118"/>
      <c r="J533" s="118"/>
      <c r="L533" s="118"/>
      <c r="O533" s="118"/>
      <c r="P533" s="118"/>
      <c r="Q533" s="118"/>
      <c r="R533" s="118"/>
    </row>
    <row r="534" spans="5:18" ht="12.75">
      <c r="E534" s="118"/>
      <c r="F534" s="118"/>
      <c r="I534" s="118"/>
      <c r="J534" s="118"/>
      <c r="L534" s="118"/>
      <c r="O534" s="118"/>
      <c r="P534" s="118"/>
      <c r="Q534" s="118"/>
      <c r="R534" s="118"/>
    </row>
    <row r="535" spans="5:18" ht="12.75">
      <c r="E535" s="118"/>
      <c r="F535" s="118"/>
      <c r="I535" s="118"/>
      <c r="J535" s="118"/>
      <c r="L535" s="118"/>
      <c r="O535" s="118"/>
      <c r="P535" s="118"/>
      <c r="Q535" s="118"/>
      <c r="R535" s="118"/>
    </row>
    <row r="536" spans="5:18" ht="12.75">
      <c r="E536" s="118"/>
      <c r="F536" s="118"/>
      <c r="I536" s="118"/>
      <c r="J536" s="118"/>
      <c r="L536" s="118"/>
      <c r="O536" s="118"/>
      <c r="P536" s="118"/>
      <c r="Q536" s="118"/>
      <c r="R536" s="118"/>
    </row>
    <row r="537" spans="5:18" ht="12.75">
      <c r="E537" s="118"/>
      <c r="F537" s="118"/>
      <c r="I537" s="118"/>
      <c r="J537" s="118"/>
      <c r="L537" s="118"/>
      <c r="O537" s="118"/>
      <c r="P537" s="118"/>
      <c r="Q537" s="118"/>
      <c r="R537" s="118"/>
    </row>
    <row r="538" spans="5:18" ht="12.75">
      <c r="E538" s="118"/>
      <c r="F538" s="118"/>
      <c r="I538" s="118"/>
      <c r="J538" s="118"/>
      <c r="L538" s="118"/>
      <c r="O538" s="118"/>
      <c r="P538" s="118"/>
      <c r="Q538" s="118"/>
      <c r="R538" s="118"/>
    </row>
    <row r="539" spans="5:18" ht="12.75">
      <c r="E539" s="118"/>
      <c r="F539" s="118"/>
      <c r="I539" s="118"/>
      <c r="J539" s="118"/>
      <c r="L539" s="118"/>
      <c r="O539" s="118"/>
      <c r="P539" s="118"/>
      <c r="Q539" s="118"/>
      <c r="R539" s="118"/>
    </row>
    <row r="540" spans="5:18" ht="12.75">
      <c r="E540" s="118"/>
      <c r="F540" s="118"/>
      <c r="I540" s="118"/>
      <c r="J540" s="118"/>
      <c r="L540" s="118"/>
      <c r="O540" s="118"/>
      <c r="P540" s="118"/>
      <c r="Q540" s="118"/>
      <c r="R540" s="118"/>
    </row>
    <row r="541" spans="5:18" ht="12.75">
      <c r="E541" s="118"/>
      <c r="F541" s="118"/>
      <c r="I541" s="118"/>
      <c r="J541" s="118"/>
      <c r="L541" s="118"/>
      <c r="O541" s="118"/>
      <c r="P541" s="118"/>
      <c r="Q541" s="118"/>
      <c r="R541" s="118"/>
    </row>
    <row r="542" spans="5:18" ht="12.75">
      <c r="E542" s="118"/>
      <c r="F542" s="118"/>
      <c r="I542" s="118"/>
      <c r="J542" s="118"/>
      <c r="L542" s="118"/>
      <c r="O542" s="118"/>
      <c r="P542" s="118"/>
      <c r="Q542" s="118"/>
      <c r="R542" s="118"/>
    </row>
    <row r="543" spans="5:18" ht="12.75">
      <c r="E543" s="118"/>
      <c r="F543" s="118"/>
      <c r="I543" s="118"/>
      <c r="J543" s="118"/>
      <c r="L543" s="118"/>
      <c r="O543" s="118"/>
      <c r="P543" s="118"/>
      <c r="Q543" s="118"/>
      <c r="R543" s="118"/>
    </row>
    <row r="544" spans="5:18" ht="12.75">
      <c r="E544" s="118"/>
      <c r="F544" s="118"/>
      <c r="I544" s="118"/>
      <c r="J544" s="118"/>
      <c r="L544" s="118"/>
      <c r="O544" s="118"/>
      <c r="P544" s="118"/>
      <c r="Q544" s="118"/>
      <c r="R544" s="118"/>
    </row>
    <row r="545" spans="5:18" ht="12.75">
      <c r="E545" s="118"/>
      <c r="F545" s="118"/>
      <c r="I545" s="118"/>
      <c r="J545" s="118"/>
      <c r="L545" s="118"/>
      <c r="O545" s="118"/>
      <c r="P545" s="118"/>
      <c r="Q545" s="118"/>
      <c r="R545" s="118"/>
    </row>
    <row r="546" spans="5:18" ht="12.75">
      <c r="E546" s="118"/>
      <c r="F546" s="118"/>
      <c r="I546" s="118"/>
      <c r="J546" s="118"/>
      <c r="L546" s="118"/>
      <c r="O546" s="118"/>
      <c r="P546" s="118"/>
      <c r="Q546" s="118"/>
      <c r="R546" s="118"/>
    </row>
    <row r="547" spans="5:18" ht="12.75">
      <c r="E547" s="118"/>
      <c r="F547" s="118"/>
      <c r="I547" s="118"/>
      <c r="J547" s="118"/>
      <c r="L547" s="118"/>
      <c r="O547" s="118"/>
      <c r="P547" s="118"/>
      <c r="Q547" s="118"/>
      <c r="R547" s="118"/>
    </row>
    <row r="548" spans="5:18" ht="12.75">
      <c r="E548" s="118"/>
      <c r="F548" s="118"/>
      <c r="I548" s="118"/>
      <c r="J548" s="118"/>
      <c r="L548" s="118"/>
      <c r="O548" s="118"/>
      <c r="P548" s="118"/>
      <c r="Q548" s="118"/>
      <c r="R548" s="118"/>
    </row>
    <row r="549" spans="5:18" ht="12.75">
      <c r="E549" s="118"/>
      <c r="F549" s="118"/>
      <c r="I549" s="118"/>
      <c r="J549" s="118"/>
      <c r="L549" s="118"/>
      <c r="O549" s="118"/>
      <c r="P549" s="118"/>
      <c r="Q549" s="118"/>
      <c r="R549" s="118"/>
    </row>
    <row r="550" spans="5:18" ht="12.75">
      <c r="E550" s="118"/>
      <c r="F550" s="118"/>
      <c r="I550" s="118"/>
      <c r="J550" s="118"/>
      <c r="L550" s="118"/>
      <c r="O550" s="118"/>
      <c r="P550" s="118"/>
      <c r="Q550" s="118"/>
      <c r="R550" s="118"/>
    </row>
    <row r="551" spans="5:18" ht="12.75">
      <c r="E551" s="118"/>
      <c r="F551" s="118"/>
      <c r="I551" s="118"/>
      <c r="J551" s="118"/>
      <c r="L551" s="118"/>
      <c r="O551" s="118"/>
      <c r="P551" s="118"/>
      <c r="Q551" s="118"/>
      <c r="R551" s="118"/>
    </row>
    <row r="552" spans="5:18" ht="12.75">
      <c r="E552" s="118"/>
      <c r="F552" s="118"/>
      <c r="I552" s="118"/>
      <c r="J552" s="118"/>
      <c r="L552" s="118"/>
      <c r="O552" s="118"/>
      <c r="P552" s="118"/>
      <c r="Q552" s="118"/>
      <c r="R552" s="118"/>
    </row>
    <row r="553" spans="5:18" ht="12.75">
      <c r="E553" s="118"/>
      <c r="F553" s="118"/>
      <c r="I553" s="118"/>
      <c r="J553" s="118"/>
      <c r="L553" s="118"/>
      <c r="O553" s="118"/>
      <c r="P553" s="118"/>
      <c r="Q553" s="118"/>
      <c r="R553" s="118"/>
    </row>
    <row r="554" spans="5:18" ht="12.75">
      <c r="E554" s="118"/>
      <c r="F554" s="118"/>
      <c r="I554" s="118"/>
      <c r="J554" s="118"/>
      <c r="L554" s="118"/>
      <c r="O554" s="118"/>
      <c r="P554" s="118"/>
      <c r="Q554" s="118"/>
      <c r="R554" s="118"/>
    </row>
    <row r="555" spans="5:18" ht="12.75">
      <c r="E555" s="118"/>
      <c r="F555" s="118"/>
      <c r="I555" s="118"/>
      <c r="J555" s="118"/>
      <c r="L555" s="118"/>
      <c r="O555" s="118"/>
      <c r="P555" s="118"/>
      <c r="Q555" s="118"/>
      <c r="R555" s="118"/>
    </row>
    <row r="556" spans="5:18" ht="12.75">
      <c r="E556" s="118"/>
      <c r="F556" s="118"/>
      <c r="I556" s="118"/>
      <c r="J556" s="118"/>
      <c r="L556" s="118"/>
      <c r="O556" s="118"/>
      <c r="P556" s="118"/>
      <c r="Q556" s="118"/>
      <c r="R556" s="118"/>
    </row>
    <row r="557" spans="5:18" ht="12.75">
      <c r="E557" s="118"/>
      <c r="F557" s="118"/>
      <c r="I557" s="118"/>
      <c r="J557" s="118"/>
      <c r="L557" s="118"/>
      <c r="O557" s="118"/>
      <c r="P557" s="118"/>
      <c r="Q557" s="118"/>
      <c r="R557" s="118"/>
    </row>
    <row r="558" spans="5:18" ht="12.75">
      <c r="E558" s="118"/>
      <c r="F558" s="118"/>
      <c r="I558" s="118"/>
      <c r="J558" s="118"/>
      <c r="L558" s="118"/>
      <c r="O558" s="118"/>
      <c r="P558" s="118"/>
      <c r="Q558" s="118"/>
      <c r="R558" s="118"/>
    </row>
    <row r="559" spans="5:18" ht="12.75">
      <c r="E559" s="118"/>
      <c r="F559" s="118"/>
      <c r="I559" s="118"/>
      <c r="J559" s="118"/>
      <c r="L559" s="118"/>
      <c r="O559" s="118"/>
      <c r="P559" s="118"/>
      <c r="Q559" s="118"/>
      <c r="R559" s="118"/>
    </row>
    <row r="560" spans="5:18" ht="12.75">
      <c r="E560" s="118"/>
      <c r="F560" s="118"/>
      <c r="I560" s="118"/>
      <c r="J560" s="118"/>
      <c r="L560" s="118"/>
      <c r="O560" s="118"/>
      <c r="P560" s="118"/>
      <c r="Q560" s="118"/>
      <c r="R560" s="118"/>
    </row>
    <row r="561" spans="5:18" ht="12.75">
      <c r="E561" s="118"/>
      <c r="F561" s="118"/>
      <c r="I561" s="118"/>
      <c r="J561" s="118"/>
      <c r="L561" s="118"/>
      <c r="O561" s="118"/>
      <c r="P561" s="118"/>
      <c r="Q561" s="118"/>
      <c r="R561" s="118"/>
    </row>
    <row r="562" spans="5:18" ht="12.75">
      <c r="E562" s="118"/>
      <c r="F562" s="118"/>
      <c r="I562" s="118"/>
      <c r="J562" s="118"/>
      <c r="L562" s="118"/>
      <c r="O562" s="118"/>
      <c r="P562" s="118"/>
      <c r="Q562" s="118"/>
      <c r="R562" s="118"/>
    </row>
    <row r="563" spans="5:18" ht="12.75">
      <c r="E563" s="118"/>
      <c r="F563" s="118"/>
      <c r="I563" s="118"/>
      <c r="J563" s="118"/>
      <c r="L563" s="118"/>
      <c r="O563" s="118"/>
      <c r="P563" s="118"/>
      <c r="Q563" s="118"/>
      <c r="R563" s="118"/>
    </row>
    <row r="564" spans="5:18" ht="12.75">
      <c r="E564" s="118"/>
      <c r="F564" s="118"/>
      <c r="I564" s="118"/>
      <c r="J564" s="118"/>
      <c r="L564" s="118"/>
      <c r="O564" s="118"/>
      <c r="P564" s="118"/>
      <c r="Q564" s="118"/>
      <c r="R564" s="118"/>
    </row>
    <row r="565" spans="5:18" ht="12.75">
      <c r="E565" s="118"/>
      <c r="F565" s="118"/>
      <c r="I565" s="118"/>
      <c r="J565" s="118"/>
      <c r="L565" s="118"/>
      <c r="O565" s="118"/>
      <c r="P565" s="118"/>
      <c r="Q565" s="118"/>
      <c r="R565" s="118"/>
    </row>
    <row r="566" spans="5:18" ht="12.75">
      <c r="E566" s="118"/>
      <c r="F566" s="118"/>
      <c r="I566" s="118"/>
      <c r="J566" s="118"/>
      <c r="L566" s="118"/>
      <c r="O566" s="118"/>
      <c r="P566" s="118"/>
      <c r="Q566" s="118"/>
      <c r="R566" s="118"/>
    </row>
    <row r="567" spans="5:18" ht="12.75">
      <c r="E567" s="118"/>
      <c r="F567" s="118"/>
      <c r="I567" s="118"/>
      <c r="J567" s="118"/>
      <c r="L567" s="118"/>
      <c r="O567" s="118"/>
      <c r="P567" s="118"/>
      <c r="Q567" s="118"/>
      <c r="R567" s="118"/>
    </row>
    <row r="568" spans="5:18" ht="12.75">
      <c r="E568" s="118"/>
      <c r="F568" s="118"/>
      <c r="I568" s="118"/>
      <c r="J568" s="118"/>
      <c r="L568" s="118"/>
      <c r="O568" s="118"/>
      <c r="P568" s="118"/>
      <c r="Q568" s="118"/>
      <c r="R568" s="118"/>
    </row>
    <row r="569" spans="5:18" ht="12.75">
      <c r="E569" s="118"/>
      <c r="F569" s="118"/>
      <c r="I569" s="118"/>
      <c r="J569" s="118"/>
      <c r="L569" s="118"/>
      <c r="O569" s="118"/>
      <c r="P569" s="118"/>
      <c r="Q569" s="118"/>
      <c r="R569" s="118"/>
    </row>
    <row r="570" spans="5:18" ht="12.75">
      <c r="E570" s="118"/>
      <c r="F570" s="118"/>
      <c r="I570" s="118"/>
      <c r="J570" s="118"/>
      <c r="L570" s="118"/>
      <c r="O570" s="118"/>
      <c r="P570" s="118"/>
      <c r="Q570" s="118"/>
      <c r="R570" s="118"/>
    </row>
    <row r="571" spans="5:18" ht="12.75">
      <c r="E571" s="118"/>
      <c r="F571" s="118"/>
      <c r="I571" s="118"/>
      <c r="J571" s="118"/>
      <c r="L571" s="118"/>
      <c r="O571" s="118"/>
      <c r="P571" s="118"/>
      <c r="Q571" s="118"/>
      <c r="R571" s="118"/>
    </row>
    <row r="572" spans="5:18" ht="12.75">
      <c r="E572" s="118"/>
      <c r="F572" s="118"/>
      <c r="I572" s="118"/>
      <c r="J572" s="118"/>
      <c r="L572" s="118"/>
      <c r="O572" s="118"/>
      <c r="P572" s="118"/>
      <c r="Q572" s="118"/>
      <c r="R572" s="118"/>
    </row>
    <row r="573" spans="5:18" ht="12.75">
      <c r="E573" s="118"/>
      <c r="F573" s="118"/>
      <c r="I573" s="118"/>
      <c r="J573" s="118"/>
      <c r="L573" s="118"/>
      <c r="O573" s="118"/>
      <c r="P573" s="118"/>
      <c r="Q573" s="118"/>
      <c r="R573" s="118"/>
    </row>
    <row r="574" spans="5:18" ht="12.75">
      <c r="E574" s="118"/>
      <c r="F574" s="118"/>
      <c r="I574" s="118"/>
      <c r="J574" s="118"/>
      <c r="L574" s="118"/>
      <c r="O574" s="118"/>
      <c r="P574" s="118"/>
      <c r="Q574" s="118"/>
      <c r="R574" s="118"/>
    </row>
    <row r="575" spans="5:18" ht="12.75">
      <c r="E575" s="118"/>
      <c r="F575" s="118"/>
      <c r="I575" s="118"/>
      <c r="J575" s="118"/>
      <c r="L575" s="118"/>
      <c r="O575" s="118"/>
      <c r="P575" s="118"/>
      <c r="Q575" s="118"/>
      <c r="R575" s="118"/>
    </row>
    <row r="576" spans="5:18" ht="12.75">
      <c r="E576" s="118"/>
      <c r="F576" s="118"/>
      <c r="I576" s="118"/>
      <c r="J576" s="118"/>
      <c r="L576" s="118"/>
      <c r="O576" s="118"/>
      <c r="P576" s="118"/>
      <c r="Q576" s="118"/>
      <c r="R576" s="118"/>
    </row>
    <row r="577" spans="5:18" ht="12.75">
      <c r="E577" s="118"/>
      <c r="F577" s="118"/>
      <c r="I577" s="118"/>
      <c r="J577" s="118"/>
      <c r="L577" s="118"/>
      <c r="O577" s="118"/>
      <c r="P577" s="118"/>
      <c r="Q577" s="118"/>
      <c r="R577" s="118"/>
    </row>
    <row r="578" spans="5:18" ht="12.75">
      <c r="E578" s="118"/>
      <c r="F578" s="118"/>
      <c r="I578" s="118"/>
      <c r="J578" s="118"/>
      <c r="L578" s="118"/>
      <c r="O578" s="118"/>
      <c r="P578" s="118"/>
      <c r="Q578" s="118"/>
      <c r="R578" s="118"/>
    </row>
    <row r="579" spans="5:18" ht="12.75">
      <c r="E579" s="118"/>
      <c r="F579" s="118"/>
      <c r="I579" s="118"/>
      <c r="J579" s="118"/>
      <c r="L579" s="118"/>
      <c r="O579" s="118"/>
      <c r="P579" s="118"/>
      <c r="Q579" s="118"/>
      <c r="R579" s="118"/>
    </row>
    <row r="580" spans="5:18" ht="12.75">
      <c r="E580" s="118"/>
      <c r="F580" s="118"/>
      <c r="I580" s="118"/>
      <c r="J580" s="118"/>
      <c r="L580" s="118"/>
      <c r="O580" s="118"/>
      <c r="P580" s="118"/>
      <c r="Q580" s="118"/>
      <c r="R580" s="118"/>
    </row>
    <row r="581" spans="5:18" ht="12.75">
      <c r="E581" s="118"/>
      <c r="F581" s="118"/>
      <c r="I581" s="118"/>
      <c r="J581" s="118"/>
      <c r="L581" s="118"/>
      <c r="O581" s="118"/>
      <c r="P581" s="118"/>
      <c r="Q581" s="118"/>
      <c r="R581" s="118"/>
    </row>
    <row r="582" spans="5:18" ht="12.75">
      <c r="E582" s="118"/>
      <c r="F582" s="118"/>
      <c r="I582" s="118"/>
      <c r="J582" s="118"/>
      <c r="L582" s="118"/>
      <c r="O582" s="118"/>
      <c r="P582" s="118"/>
      <c r="Q582" s="118"/>
      <c r="R582" s="118"/>
    </row>
    <row r="583" spans="5:18" ht="12.75">
      <c r="E583" s="118"/>
      <c r="F583" s="118"/>
      <c r="I583" s="118"/>
      <c r="J583" s="118"/>
      <c r="L583" s="118"/>
      <c r="O583" s="118"/>
      <c r="P583" s="118"/>
      <c r="Q583" s="118"/>
      <c r="R583" s="118"/>
    </row>
    <row r="584" spans="5:18" ht="12.75">
      <c r="E584" s="118"/>
      <c r="F584" s="118"/>
      <c r="I584" s="118"/>
      <c r="J584" s="118"/>
      <c r="L584" s="118"/>
      <c r="O584" s="118"/>
      <c r="P584" s="118"/>
      <c r="Q584" s="118"/>
      <c r="R584" s="118"/>
    </row>
    <row r="585" spans="5:18" ht="12.75">
      <c r="E585" s="118"/>
      <c r="F585" s="118"/>
      <c r="I585" s="118"/>
      <c r="J585" s="118"/>
      <c r="L585" s="118"/>
      <c r="O585" s="118"/>
      <c r="P585" s="118"/>
      <c r="Q585" s="118"/>
      <c r="R585" s="118"/>
    </row>
    <row r="586" spans="5:18" ht="12.75">
      <c r="E586" s="118"/>
      <c r="F586" s="118"/>
      <c r="I586" s="118"/>
      <c r="J586" s="118"/>
      <c r="L586" s="118"/>
      <c r="O586" s="118"/>
      <c r="P586" s="118"/>
      <c r="Q586" s="118"/>
      <c r="R586" s="118"/>
    </row>
    <row r="587" spans="5:18" ht="12.75">
      <c r="E587" s="118"/>
      <c r="F587" s="118"/>
      <c r="I587" s="118"/>
      <c r="J587" s="118"/>
      <c r="L587" s="118"/>
      <c r="O587" s="118"/>
      <c r="P587" s="118"/>
      <c r="Q587" s="118"/>
      <c r="R587" s="118"/>
    </row>
    <row r="588" spans="5:18" ht="12.75">
      <c r="E588" s="118"/>
      <c r="F588" s="118"/>
      <c r="I588" s="118"/>
      <c r="J588" s="118"/>
      <c r="L588" s="118"/>
      <c r="O588" s="118"/>
      <c r="P588" s="118"/>
      <c r="Q588" s="118"/>
      <c r="R588" s="118"/>
    </row>
    <row r="589" spans="5:18" ht="12.75">
      <c r="E589" s="118"/>
      <c r="F589" s="118"/>
      <c r="I589" s="118"/>
      <c r="J589" s="118"/>
      <c r="L589" s="118"/>
      <c r="O589" s="118"/>
      <c r="P589" s="118"/>
      <c r="Q589" s="118"/>
      <c r="R589" s="118"/>
    </row>
    <row r="590" spans="5:18" ht="12.75">
      <c r="E590" s="118"/>
      <c r="F590" s="118"/>
      <c r="I590" s="118"/>
      <c r="J590" s="118"/>
      <c r="L590" s="118"/>
      <c r="O590" s="118"/>
      <c r="P590" s="118"/>
      <c r="Q590" s="118"/>
      <c r="R590" s="118"/>
    </row>
    <row r="591" spans="5:18" ht="12.75">
      <c r="E591" s="118"/>
      <c r="F591" s="118"/>
      <c r="I591" s="118"/>
      <c r="J591" s="118"/>
      <c r="L591" s="118"/>
      <c r="O591" s="118"/>
      <c r="P591" s="118"/>
      <c r="Q591" s="118"/>
      <c r="R591" s="118"/>
    </row>
    <row r="592" spans="5:18" ht="12.75">
      <c r="E592" s="118"/>
      <c r="F592" s="118"/>
      <c r="I592" s="118"/>
      <c r="J592" s="118"/>
      <c r="L592" s="118"/>
      <c r="O592" s="118"/>
      <c r="P592" s="118"/>
      <c r="Q592" s="118"/>
      <c r="R592" s="118"/>
    </row>
    <row r="593" spans="5:18" ht="12.75">
      <c r="E593" s="118"/>
      <c r="F593" s="118"/>
      <c r="I593" s="118"/>
      <c r="J593" s="118"/>
      <c r="L593" s="118"/>
      <c r="O593" s="118"/>
      <c r="P593" s="118"/>
      <c r="Q593" s="118"/>
      <c r="R593" s="118"/>
    </row>
    <row r="594" spans="5:18" ht="12.75">
      <c r="E594" s="118"/>
      <c r="F594" s="118"/>
      <c r="I594" s="118"/>
      <c r="J594" s="118"/>
      <c r="L594" s="118"/>
      <c r="O594" s="118"/>
      <c r="P594" s="118"/>
      <c r="Q594" s="118"/>
      <c r="R594" s="118"/>
    </row>
    <row r="595" spans="5:18" ht="12.75">
      <c r="E595" s="118"/>
      <c r="F595" s="118"/>
      <c r="I595" s="118"/>
      <c r="J595" s="118"/>
      <c r="L595" s="118"/>
      <c r="O595" s="118"/>
      <c r="P595" s="118"/>
      <c r="Q595" s="118"/>
      <c r="R595" s="118"/>
    </row>
    <row r="596" spans="5:18" ht="12.75">
      <c r="E596" s="118"/>
      <c r="F596" s="118"/>
      <c r="I596" s="118"/>
      <c r="J596" s="118"/>
      <c r="L596" s="118"/>
      <c r="O596" s="118"/>
      <c r="P596" s="118"/>
      <c r="Q596" s="118"/>
      <c r="R596" s="118"/>
    </row>
    <row r="597" spans="5:18" ht="12.75">
      <c r="E597" s="118"/>
      <c r="F597" s="118"/>
      <c r="I597" s="118"/>
      <c r="J597" s="118"/>
      <c r="L597" s="118"/>
      <c r="O597" s="118"/>
      <c r="P597" s="118"/>
      <c r="Q597" s="118"/>
      <c r="R597" s="118"/>
    </row>
    <row r="598" spans="5:18" ht="12.75">
      <c r="E598" s="118"/>
      <c r="F598" s="118"/>
      <c r="I598" s="118"/>
      <c r="J598" s="118"/>
      <c r="L598" s="118"/>
      <c r="O598" s="118"/>
      <c r="P598" s="118"/>
      <c r="Q598" s="118"/>
      <c r="R598" s="118"/>
    </row>
    <row r="599" spans="5:18" ht="12.75">
      <c r="E599" s="118"/>
      <c r="F599" s="118"/>
      <c r="I599" s="118"/>
      <c r="J599" s="118"/>
      <c r="L599" s="118"/>
      <c r="O599" s="118"/>
      <c r="P599" s="118"/>
      <c r="Q599" s="118"/>
      <c r="R599" s="118"/>
    </row>
    <row r="600" spans="5:18" ht="12.75">
      <c r="E600" s="118"/>
      <c r="F600" s="118"/>
      <c r="I600" s="118"/>
      <c r="J600" s="118"/>
      <c r="L600" s="118"/>
      <c r="O600" s="118"/>
      <c r="P600" s="118"/>
      <c r="Q600" s="118"/>
      <c r="R600" s="118"/>
    </row>
    <row r="601" spans="5:18" ht="12.75">
      <c r="E601" s="118"/>
      <c r="F601" s="118"/>
      <c r="I601" s="118"/>
      <c r="J601" s="118"/>
      <c r="L601" s="118"/>
      <c r="O601" s="118"/>
      <c r="P601" s="118"/>
      <c r="Q601" s="118"/>
      <c r="R601" s="118"/>
    </row>
    <row r="602" spans="5:18" ht="12.75">
      <c r="E602" s="118"/>
      <c r="F602" s="118"/>
      <c r="I602" s="118"/>
      <c r="J602" s="118"/>
      <c r="L602" s="118"/>
      <c r="O602" s="118"/>
      <c r="P602" s="118"/>
      <c r="Q602" s="118"/>
      <c r="R602" s="118"/>
    </row>
    <row r="603" spans="5:18" ht="12.75">
      <c r="E603" s="118"/>
      <c r="F603" s="118"/>
      <c r="I603" s="118"/>
      <c r="J603" s="118"/>
      <c r="L603" s="118"/>
      <c r="O603" s="118"/>
      <c r="P603" s="118"/>
      <c r="Q603" s="118"/>
      <c r="R603" s="118"/>
    </row>
    <row r="604" spans="5:18" ht="12.75">
      <c r="E604" s="118"/>
      <c r="F604" s="118"/>
      <c r="I604" s="118"/>
      <c r="J604" s="118"/>
      <c r="L604" s="118"/>
      <c r="O604" s="118"/>
      <c r="P604" s="118"/>
      <c r="Q604" s="118"/>
      <c r="R604" s="118"/>
    </row>
    <row r="605" spans="5:18" ht="12.75">
      <c r="E605" s="118"/>
      <c r="F605" s="118"/>
      <c r="I605" s="118"/>
      <c r="J605" s="118"/>
      <c r="L605" s="118"/>
      <c r="O605" s="118"/>
      <c r="P605" s="118"/>
      <c r="Q605" s="118"/>
      <c r="R605" s="118"/>
    </row>
    <row r="606" spans="5:18" ht="12.75">
      <c r="E606" s="118"/>
      <c r="F606" s="118"/>
      <c r="I606" s="118"/>
      <c r="J606" s="118"/>
      <c r="L606" s="118"/>
      <c r="O606" s="118"/>
      <c r="P606" s="118"/>
      <c r="Q606" s="118"/>
      <c r="R606" s="118"/>
    </row>
    <row r="607" spans="5:18" ht="12.75">
      <c r="E607" s="118"/>
      <c r="F607" s="118"/>
      <c r="I607" s="118"/>
      <c r="J607" s="118"/>
      <c r="L607" s="118"/>
      <c r="O607" s="118"/>
      <c r="P607" s="118"/>
      <c r="Q607" s="118"/>
      <c r="R607" s="118"/>
    </row>
    <row r="608" spans="5:18" ht="12.75">
      <c r="E608" s="118"/>
      <c r="F608" s="118"/>
      <c r="I608" s="118"/>
      <c r="J608" s="118"/>
      <c r="L608" s="118"/>
      <c r="O608" s="118"/>
      <c r="P608" s="118"/>
      <c r="Q608" s="118"/>
      <c r="R608" s="118"/>
    </row>
    <row r="609" spans="5:18" ht="12.75">
      <c r="E609" s="118"/>
      <c r="F609" s="118"/>
      <c r="I609" s="118"/>
      <c r="J609" s="118"/>
      <c r="L609" s="118"/>
      <c r="O609" s="118"/>
      <c r="P609" s="118"/>
      <c r="Q609" s="118"/>
      <c r="R609" s="118"/>
    </row>
    <row r="610" spans="5:18" ht="12.75">
      <c r="E610" s="118"/>
      <c r="F610" s="118"/>
      <c r="I610" s="118"/>
      <c r="J610" s="118"/>
      <c r="L610" s="118"/>
      <c r="O610" s="118"/>
      <c r="P610" s="118"/>
      <c r="Q610" s="118"/>
      <c r="R610" s="118"/>
    </row>
    <row r="611" spans="5:18" ht="12.75">
      <c r="E611" s="118"/>
      <c r="F611" s="118"/>
      <c r="I611" s="118"/>
      <c r="J611" s="118"/>
      <c r="L611" s="118"/>
      <c r="O611" s="118"/>
      <c r="P611" s="118"/>
      <c r="Q611" s="118"/>
      <c r="R611" s="118"/>
    </row>
    <row r="612" spans="5:18" ht="12.75">
      <c r="E612" s="118"/>
      <c r="F612" s="118"/>
      <c r="I612" s="118"/>
      <c r="J612" s="118"/>
      <c r="L612" s="118"/>
      <c r="O612" s="118"/>
      <c r="P612" s="118"/>
      <c r="Q612" s="118"/>
      <c r="R612" s="118"/>
    </row>
    <row r="613" spans="5:18" ht="12.75">
      <c r="E613" s="118"/>
      <c r="F613" s="118"/>
      <c r="I613" s="118"/>
      <c r="J613" s="118"/>
      <c r="L613" s="118"/>
      <c r="O613" s="118"/>
      <c r="P613" s="118"/>
      <c r="Q613" s="118"/>
      <c r="R613" s="118"/>
    </row>
    <row r="614" spans="5:18" ht="12.75">
      <c r="E614" s="118"/>
      <c r="F614" s="118"/>
      <c r="I614" s="118"/>
      <c r="J614" s="118"/>
      <c r="L614" s="118"/>
      <c r="O614" s="118"/>
      <c r="P614" s="118"/>
      <c r="Q614" s="118"/>
      <c r="R614" s="118"/>
    </row>
    <row r="615" spans="5:18" ht="12.75">
      <c r="E615" s="118"/>
      <c r="F615" s="118"/>
      <c r="I615" s="118"/>
      <c r="J615" s="118"/>
      <c r="L615" s="118"/>
      <c r="O615" s="118"/>
      <c r="P615" s="118"/>
      <c r="Q615" s="118"/>
      <c r="R615" s="118"/>
    </row>
    <row r="616" spans="5:18" ht="12.75">
      <c r="E616" s="118"/>
      <c r="F616" s="118"/>
      <c r="I616" s="118"/>
      <c r="J616" s="118"/>
      <c r="L616" s="118"/>
      <c r="O616" s="118"/>
      <c r="P616" s="118"/>
      <c r="Q616" s="118"/>
      <c r="R616" s="118"/>
    </row>
    <row r="617" spans="5:18" ht="12.75">
      <c r="E617" s="118"/>
      <c r="F617" s="118"/>
      <c r="I617" s="118"/>
      <c r="J617" s="118"/>
      <c r="L617" s="118"/>
      <c r="O617" s="118"/>
      <c r="P617" s="118"/>
      <c r="Q617" s="118"/>
      <c r="R617" s="118"/>
    </row>
    <row r="618" spans="5:18" ht="12.75">
      <c r="E618" s="118"/>
      <c r="F618" s="118"/>
      <c r="I618" s="118"/>
      <c r="J618" s="118"/>
      <c r="L618" s="118"/>
      <c r="O618" s="118"/>
      <c r="P618" s="118"/>
      <c r="Q618" s="118"/>
      <c r="R618" s="118"/>
    </row>
    <row r="619" spans="5:18" ht="12.75">
      <c r="E619" s="118"/>
      <c r="F619" s="118"/>
      <c r="I619" s="118"/>
      <c r="J619" s="118"/>
      <c r="L619" s="118"/>
      <c r="O619" s="118"/>
      <c r="P619" s="118"/>
      <c r="Q619" s="118"/>
      <c r="R619" s="118"/>
    </row>
    <row r="620" spans="5:18" ht="12.75">
      <c r="E620" s="118"/>
      <c r="F620" s="118"/>
      <c r="I620" s="118"/>
      <c r="J620" s="118"/>
      <c r="L620" s="118"/>
      <c r="O620" s="118"/>
      <c r="P620" s="118"/>
      <c r="Q620" s="118"/>
      <c r="R620" s="118"/>
    </row>
    <row r="621" spans="5:18" ht="12.75">
      <c r="E621" s="118"/>
      <c r="F621" s="118"/>
      <c r="I621" s="118"/>
      <c r="J621" s="118"/>
      <c r="L621" s="118"/>
      <c r="O621" s="118"/>
      <c r="P621" s="118"/>
      <c r="Q621" s="118"/>
      <c r="R621" s="118"/>
    </row>
    <row r="622" spans="5:18" ht="12.75">
      <c r="E622" s="118"/>
      <c r="F622" s="118"/>
      <c r="I622" s="118"/>
      <c r="J622" s="118"/>
      <c r="L622" s="118"/>
      <c r="O622" s="118"/>
      <c r="P622" s="118"/>
      <c r="Q622" s="118"/>
      <c r="R622" s="118"/>
    </row>
    <row r="623" spans="5:18" ht="12.75">
      <c r="E623" s="118"/>
      <c r="F623" s="118"/>
      <c r="I623" s="118"/>
      <c r="J623" s="118"/>
      <c r="L623" s="118"/>
      <c r="O623" s="118"/>
      <c r="P623" s="118"/>
      <c r="Q623" s="118"/>
      <c r="R623" s="118"/>
    </row>
    <row r="624" spans="5:18" ht="12.75">
      <c r="E624" s="118"/>
      <c r="F624" s="118"/>
      <c r="I624" s="118"/>
      <c r="J624" s="118"/>
      <c r="L624" s="118"/>
      <c r="O624" s="118"/>
      <c r="P624" s="118"/>
      <c r="Q624" s="118"/>
      <c r="R624" s="118"/>
    </row>
    <row r="625" spans="5:18" ht="12.75">
      <c r="E625" s="118"/>
      <c r="F625" s="118"/>
      <c r="I625" s="118"/>
      <c r="J625" s="118"/>
      <c r="L625" s="118"/>
      <c r="O625" s="118"/>
      <c r="P625" s="118"/>
      <c r="Q625" s="118"/>
      <c r="R625" s="118"/>
    </row>
    <row r="626" spans="5:18" ht="12.75">
      <c r="E626" s="118"/>
      <c r="F626" s="118"/>
      <c r="I626" s="118"/>
      <c r="J626" s="118"/>
      <c r="L626" s="118"/>
      <c r="O626" s="118"/>
      <c r="P626" s="118"/>
      <c r="Q626" s="118"/>
      <c r="R626" s="118"/>
    </row>
    <row r="627" spans="5:18" ht="12.75">
      <c r="E627" s="118"/>
      <c r="F627" s="118"/>
      <c r="I627" s="118"/>
      <c r="J627" s="118"/>
      <c r="L627" s="118"/>
      <c r="O627" s="118"/>
      <c r="P627" s="118"/>
      <c r="Q627" s="118"/>
      <c r="R627" s="118"/>
    </row>
    <row r="628" spans="5:18" ht="12.75">
      <c r="E628" s="118"/>
      <c r="F628" s="118"/>
      <c r="I628" s="118"/>
      <c r="J628" s="118"/>
      <c r="L628" s="118"/>
      <c r="O628" s="118"/>
      <c r="P628" s="118"/>
      <c r="Q628" s="118"/>
      <c r="R628" s="118"/>
    </row>
    <row r="629" spans="5:18" ht="12.75">
      <c r="E629" s="118"/>
      <c r="F629" s="118"/>
      <c r="I629" s="118"/>
      <c r="J629" s="118"/>
      <c r="L629" s="118"/>
      <c r="O629" s="118"/>
      <c r="P629" s="118"/>
      <c r="Q629" s="118"/>
      <c r="R629" s="118"/>
    </row>
    <row r="630" spans="5:18" ht="12.75">
      <c r="E630" s="118"/>
      <c r="F630" s="118"/>
      <c r="I630" s="118"/>
      <c r="J630" s="118"/>
      <c r="L630" s="118"/>
      <c r="O630" s="118"/>
      <c r="P630" s="118"/>
      <c r="Q630" s="118"/>
      <c r="R630" s="118"/>
    </row>
    <row r="631" spans="5:18" ht="12.75">
      <c r="E631" s="118"/>
      <c r="F631" s="118"/>
      <c r="I631" s="118"/>
      <c r="J631" s="118"/>
      <c r="L631" s="118"/>
      <c r="O631" s="118"/>
      <c r="P631" s="118"/>
      <c r="Q631" s="118"/>
      <c r="R631" s="118"/>
    </row>
    <row r="632" spans="5:18" ht="12.75">
      <c r="E632" s="118"/>
      <c r="F632" s="118"/>
      <c r="I632" s="118"/>
      <c r="J632" s="118"/>
      <c r="L632" s="118"/>
      <c r="O632" s="118"/>
      <c r="P632" s="118"/>
      <c r="Q632" s="118"/>
      <c r="R632" s="118"/>
    </row>
    <row r="633" spans="5:18" ht="12.75">
      <c r="E633" s="118"/>
      <c r="F633" s="118"/>
      <c r="I633" s="118"/>
      <c r="J633" s="118"/>
      <c r="L633" s="118"/>
      <c r="O633" s="118"/>
      <c r="P633" s="118"/>
      <c r="Q633" s="118"/>
      <c r="R633" s="118"/>
    </row>
    <row r="634" spans="5:18" ht="12.75">
      <c r="E634" s="118"/>
      <c r="F634" s="118"/>
      <c r="I634" s="118"/>
      <c r="J634" s="118"/>
      <c r="L634" s="118"/>
      <c r="O634" s="118"/>
      <c r="P634" s="118"/>
      <c r="Q634" s="118"/>
      <c r="R634" s="118"/>
    </row>
    <row r="635" spans="5:18" ht="12.75">
      <c r="E635" s="118"/>
      <c r="F635" s="118"/>
      <c r="I635" s="118"/>
      <c r="J635" s="118"/>
      <c r="L635" s="118"/>
      <c r="O635" s="118"/>
      <c r="P635" s="118"/>
      <c r="Q635" s="118"/>
      <c r="R635" s="118"/>
    </row>
    <row r="636" spans="5:18" ht="12.75">
      <c r="E636" s="118"/>
      <c r="F636" s="118"/>
      <c r="I636" s="118"/>
      <c r="J636" s="118"/>
      <c r="L636" s="118"/>
      <c r="O636" s="118"/>
      <c r="P636" s="118"/>
      <c r="Q636" s="118"/>
      <c r="R636" s="118"/>
    </row>
    <row r="637" spans="5:18" ht="12.75">
      <c r="E637" s="118"/>
      <c r="F637" s="118"/>
      <c r="I637" s="118"/>
      <c r="J637" s="118"/>
      <c r="L637" s="118"/>
      <c r="O637" s="118"/>
      <c r="P637" s="118"/>
      <c r="Q637" s="118"/>
      <c r="R637" s="118"/>
    </row>
    <row r="638" spans="5:18" ht="12.75">
      <c r="E638" s="118"/>
      <c r="F638" s="118"/>
      <c r="I638" s="118"/>
      <c r="J638" s="118"/>
      <c r="L638" s="118"/>
      <c r="O638" s="118"/>
      <c r="P638" s="118"/>
      <c r="Q638" s="118"/>
      <c r="R638" s="118"/>
    </row>
    <row r="639" spans="5:18" ht="12.75">
      <c r="E639" s="118"/>
      <c r="F639" s="118"/>
      <c r="I639" s="118"/>
      <c r="J639" s="118"/>
      <c r="L639" s="118"/>
      <c r="O639" s="118"/>
      <c r="P639" s="118"/>
      <c r="Q639" s="118"/>
      <c r="R639" s="118"/>
    </row>
    <row r="640" spans="5:18" ht="12.75">
      <c r="E640" s="118"/>
      <c r="F640" s="118"/>
      <c r="I640" s="118"/>
      <c r="J640" s="118"/>
      <c r="L640" s="118"/>
      <c r="O640" s="118"/>
      <c r="P640" s="118"/>
      <c r="Q640" s="118"/>
      <c r="R640" s="118"/>
    </row>
    <row r="641" spans="5:18" ht="12.75">
      <c r="E641" s="118"/>
      <c r="F641" s="118"/>
      <c r="I641" s="118"/>
      <c r="J641" s="118"/>
      <c r="L641" s="118"/>
      <c r="O641" s="118"/>
      <c r="P641" s="118"/>
      <c r="Q641" s="118"/>
      <c r="R641" s="118"/>
    </row>
    <row r="642" spans="5:18" ht="12.75">
      <c r="E642" s="118"/>
      <c r="F642" s="118"/>
      <c r="I642" s="118"/>
      <c r="J642" s="118"/>
      <c r="L642" s="118"/>
      <c r="O642" s="118"/>
      <c r="P642" s="118"/>
      <c r="Q642" s="118"/>
      <c r="R642" s="118"/>
    </row>
    <row r="643" spans="5:18" ht="12.75">
      <c r="E643" s="118"/>
      <c r="F643" s="118"/>
      <c r="I643" s="118"/>
      <c r="J643" s="118"/>
      <c r="L643" s="118"/>
      <c r="O643" s="118"/>
      <c r="P643" s="118"/>
      <c r="Q643" s="118"/>
      <c r="R643" s="118"/>
    </row>
    <row r="644" spans="5:18" ht="12.75">
      <c r="E644" s="118"/>
      <c r="F644" s="118"/>
      <c r="I644" s="118"/>
      <c r="J644" s="118"/>
      <c r="L644" s="118"/>
      <c r="O644" s="118"/>
      <c r="P644" s="118"/>
      <c r="Q644" s="118"/>
      <c r="R644" s="118"/>
    </row>
    <row r="645" spans="5:18" ht="12.75">
      <c r="E645" s="118"/>
      <c r="F645" s="118"/>
      <c r="I645" s="118"/>
      <c r="J645" s="118"/>
      <c r="L645" s="118"/>
      <c r="O645" s="118"/>
      <c r="P645" s="118"/>
      <c r="Q645" s="118"/>
      <c r="R645" s="118"/>
    </row>
    <row r="646" spans="5:18" ht="12.75">
      <c r="E646" s="118"/>
      <c r="F646" s="118"/>
      <c r="I646" s="118"/>
      <c r="J646" s="118"/>
      <c r="L646" s="118"/>
      <c r="O646" s="118"/>
      <c r="P646" s="118"/>
      <c r="Q646" s="118"/>
      <c r="R646" s="118"/>
    </row>
    <row r="647" spans="5:18" ht="12.75">
      <c r="E647" s="118"/>
      <c r="F647" s="118"/>
      <c r="I647" s="118"/>
      <c r="J647" s="118"/>
      <c r="L647" s="118"/>
      <c r="O647" s="118"/>
      <c r="P647" s="118"/>
      <c r="Q647" s="118"/>
      <c r="R647" s="118"/>
    </row>
    <row r="648" spans="5:18" ht="12.75">
      <c r="E648" s="118"/>
      <c r="F648" s="118"/>
      <c r="I648" s="118"/>
      <c r="J648" s="118"/>
      <c r="L648" s="118"/>
      <c r="O648" s="118"/>
      <c r="P648" s="118"/>
      <c r="Q648" s="118"/>
      <c r="R648" s="118"/>
    </row>
    <row r="649" spans="5:18" ht="12.75">
      <c r="E649" s="118"/>
      <c r="F649" s="118"/>
      <c r="I649" s="118"/>
      <c r="J649" s="118"/>
      <c r="L649" s="118"/>
      <c r="O649" s="118"/>
      <c r="P649" s="118"/>
      <c r="Q649" s="118"/>
      <c r="R649" s="118"/>
    </row>
    <row r="650" spans="5:18" ht="12.75">
      <c r="E650" s="118"/>
      <c r="F650" s="118"/>
      <c r="I650" s="118"/>
      <c r="J650" s="118"/>
      <c r="L650" s="118"/>
      <c r="O650" s="118"/>
      <c r="P650" s="118"/>
      <c r="Q650" s="118"/>
      <c r="R650" s="118"/>
    </row>
    <row r="651" spans="5:18" ht="12.75">
      <c r="E651" s="118"/>
      <c r="F651" s="118"/>
      <c r="I651" s="118"/>
      <c r="J651" s="118"/>
      <c r="L651" s="118"/>
      <c r="O651" s="118"/>
      <c r="P651" s="118"/>
      <c r="Q651" s="118"/>
      <c r="R651" s="118"/>
    </row>
    <row r="652" spans="5:18" ht="12.75">
      <c r="E652" s="118"/>
      <c r="F652" s="118"/>
      <c r="I652" s="118"/>
      <c r="J652" s="118"/>
      <c r="L652" s="118"/>
      <c r="O652" s="118"/>
      <c r="P652" s="118"/>
      <c r="Q652" s="118"/>
      <c r="R652" s="118"/>
    </row>
    <row r="653" spans="5:18" ht="12.75">
      <c r="E653" s="118"/>
      <c r="F653" s="118"/>
      <c r="I653" s="118"/>
      <c r="J653" s="118"/>
      <c r="L653" s="118"/>
      <c r="O653" s="118"/>
      <c r="P653" s="118"/>
      <c r="Q653" s="118"/>
      <c r="R653" s="118"/>
    </row>
    <row r="654" spans="5:18" ht="12.75">
      <c r="E654" s="118"/>
      <c r="F654" s="118"/>
      <c r="I654" s="118"/>
      <c r="J654" s="118"/>
      <c r="L654" s="118"/>
      <c r="O654" s="118"/>
      <c r="P654" s="118"/>
      <c r="Q654" s="118"/>
      <c r="R654" s="118"/>
    </row>
    <row r="655" spans="5:18" ht="12.75">
      <c r="E655" s="118"/>
      <c r="F655" s="118"/>
      <c r="I655" s="118"/>
      <c r="J655" s="118"/>
      <c r="L655" s="118"/>
      <c r="O655" s="118"/>
      <c r="P655" s="118"/>
      <c r="Q655" s="118"/>
      <c r="R655" s="118"/>
    </row>
    <row r="656" spans="5:18" ht="12.75">
      <c r="E656" s="118"/>
      <c r="F656" s="118"/>
      <c r="I656" s="118"/>
      <c r="J656" s="118"/>
      <c r="L656" s="118"/>
      <c r="O656" s="118"/>
      <c r="P656" s="118"/>
      <c r="Q656" s="118"/>
      <c r="R656" s="118"/>
    </row>
    <row r="657" spans="5:18" ht="12.75">
      <c r="E657" s="118"/>
      <c r="F657" s="118"/>
      <c r="I657" s="118"/>
      <c r="J657" s="118"/>
      <c r="L657" s="118"/>
      <c r="O657" s="118"/>
      <c r="P657" s="118"/>
      <c r="Q657" s="118"/>
      <c r="R657" s="118"/>
    </row>
    <row r="658" spans="5:18" ht="12.75">
      <c r="E658" s="118"/>
      <c r="F658" s="118"/>
      <c r="I658" s="118"/>
      <c r="J658" s="118"/>
      <c r="L658" s="118"/>
      <c r="O658" s="118"/>
      <c r="P658" s="118"/>
      <c r="Q658" s="118"/>
      <c r="R658" s="118"/>
    </row>
    <row r="659" spans="5:18" ht="12.75">
      <c r="E659" s="118"/>
      <c r="F659" s="118"/>
      <c r="I659" s="118"/>
      <c r="J659" s="118"/>
      <c r="L659" s="118"/>
      <c r="O659" s="118"/>
      <c r="P659" s="118"/>
      <c r="Q659" s="118"/>
      <c r="R659" s="118"/>
    </row>
    <row r="660" spans="5:18" ht="12.75">
      <c r="E660" s="118"/>
      <c r="F660" s="118"/>
      <c r="I660" s="118"/>
      <c r="J660" s="118"/>
      <c r="L660" s="118"/>
      <c r="O660" s="118"/>
      <c r="P660" s="118"/>
      <c r="Q660" s="118"/>
      <c r="R660" s="118"/>
    </row>
    <row r="661" spans="5:18" ht="12.75">
      <c r="E661" s="118"/>
      <c r="F661" s="118"/>
      <c r="I661" s="118"/>
      <c r="J661" s="118"/>
      <c r="L661" s="118"/>
      <c r="O661" s="118"/>
      <c r="P661" s="118"/>
      <c r="Q661" s="118"/>
      <c r="R661" s="118"/>
    </row>
    <row r="662" spans="5:18" ht="12.75">
      <c r="E662" s="118"/>
      <c r="F662" s="118"/>
      <c r="I662" s="118"/>
      <c r="J662" s="118"/>
      <c r="L662" s="118"/>
      <c r="O662" s="118"/>
      <c r="P662" s="118"/>
      <c r="Q662" s="118"/>
      <c r="R662" s="118"/>
    </row>
    <row r="663" spans="5:18" ht="12.75">
      <c r="E663" s="118"/>
      <c r="F663" s="118"/>
      <c r="I663" s="118"/>
      <c r="J663" s="118"/>
      <c r="L663" s="118"/>
      <c r="O663" s="118"/>
      <c r="P663" s="118"/>
      <c r="Q663" s="118"/>
      <c r="R663" s="118"/>
    </row>
    <row r="664" spans="5:18" ht="12.75">
      <c r="E664" s="118"/>
      <c r="F664" s="118"/>
      <c r="I664" s="118"/>
      <c r="J664" s="118"/>
      <c r="L664" s="118"/>
      <c r="O664" s="118"/>
      <c r="P664" s="118"/>
      <c r="Q664" s="118"/>
      <c r="R664" s="118"/>
    </row>
    <row r="665" spans="5:18" ht="12.75">
      <c r="E665" s="118"/>
      <c r="F665" s="118"/>
      <c r="I665" s="118"/>
      <c r="J665" s="118"/>
      <c r="L665" s="118"/>
      <c r="O665" s="118"/>
      <c r="P665" s="118"/>
      <c r="Q665" s="118"/>
      <c r="R665" s="118"/>
    </row>
    <row r="666" spans="5:18" ht="12.75">
      <c r="E666" s="118"/>
      <c r="F666" s="118"/>
      <c r="I666" s="118"/>
      <c r="J666" s="118"/>
      <c r="L666" s="118"/>
      <c r="O666" s="118"/>
      <c r="P666" s="118"/>
      <c r="Q666" s="118"/>
      <c r="R666" s="118"/>
    </row>
    <row r="667" spans="5:18" ht="12.75">
      <c r="E667" s="118"/>
      <c r="F667" s="118"/>
      <c r="I667" s="118"/>
      <c r="J667" s="118"/>
      <c r="L667" s="118"/>
      <c r="O667" s="118"/>
      <c r="P667" s="118"/>
      <c r="Q667" s="118"/>
      <c r="R667" s="118"/>
    </row>
    <row r="668" spans="5:18" ht="12.75">
      <c r="E668" s="118"/>
      <c r="F668" s="118"/>
      <c r="I668" s="118"/>
      <c r="J668" s="118"/>
      <c r="L668" s="118"/>
      <c r="O668" s="118"/>
      <c r="P668" s="118"/>
      <c r="Q668" s="118"/>
      <c r="R668" s="118"/>
    </row>
    <row r="669" spans="5:18" ht="12.75">
      <c r="E669" s="118"/>
      <c r="F669" s="118"/>
      <c r="I669" s="118"/>
      <c r="J669" s="118"/>
      <c r="L669" s="118"/>
      <c r="O669" s="118"/>
      <c r="P669" s="118"/>
      <c r="Q669" s="118"/>
      <c r="R669" s="118"/>
    </row>
    <row r="670" spans="5:18" ht="12.75">
      <c r="E670" s="118"/>
      <c r="F670" s="118"/>
      <c r="I670" s="118"/>
      <c r="J670" s="118"/>
      <c r="L670" s="118"/>
      <c r="O670" s="118"/>
      <c r="P670" s="118"/>
      <c r="Q670" s="118"/>
      <c r="R670" s="118"/>
    </row>
    <row r="671" spans="5:18" ht="12.75">
      <c r="E671" s="118"/>
      <c r="F671" s="118"/>
      <c r="I671" s="118"/>
      <c r="J671" s="118"/>
      <c r="L671" s="118"/>
      <c r="O671" s="118"/>
      <c r="P671" s="118"/>
      <c r="Q671" s="118"/>
      <c r="R671" s="118"/>
    </row>
    <row r="672" spans="5:18" ht="12.75">
      <c r="E672" s="118"/>
      <c r="F672" s="118"/>
      <c r="I672" s="118"/>
      <c r="J672" s="118"/>
      <c r="L672" s="118"/>
      <c r="O672" s="118"/>
      <c r="P672" s="118"/>
      <c r="Q672" s="118"/>
      <c r="R672" s="118"/>
    </row>
    <row r="673" spans="5:18" ht="12.75">
      <c r="E673" s="118"/>
      <c r="F673" s="118"/>
      <c r="I673" s="118"/>
      <c r="J673" s="118"/>
      <c r="L673" s="118"/>
      <c r="O673" s="118"/>
      <c r="P673" s="118"/>
      <c r="Q673" s="118"/>
      <c r="R673" s="118"/>
    </row>
    <row r="674" spans="5:18" ht="12.75">
      <c r="E674" s="118"/>
      <c r="F674" s="118"/>
      <c r="I674" s="118"/>
      <c r="J674" s="118"/>
      <c r="L674" s="118"/>
      <c r="O674" s="118"/>
      <c r="P674" s="118"/>
      <c r="Q674" s="118"/>
      <c r="R674" s="118"/>
    </row>
    <row r="675" spans="5:18" ht="12.75">
      <c r="E675" s="118"/>
      <c r="F675" s="118"/>
      <c r="I675" s="118"/>
      <c r="J675" s="118"/>
      <c r="L675" s="118"/>
      <c r="O675" s="118"/>
      <c r="P675" s="118"/>
      <c r="Q675" s="118"/>
      <c r="R675" s="118"/>
    </row>
    <row r="676" spans="5:18" ht="12.75">
      <c r="E676" s="118"/>
      <c r="F676" s="118"/>
      <c r="I676" s="118"/>
      <c r="J676" s="118"/>
      <c r="L676" s="118"/>
      <c r="O676" s="118"/>
      <c r="P676" s="118"/>
      <c r="Q676" s="118"/>
      <c r="R676" s="118"/>
    </row>
    <row r="677" spans="5:18" ht="12.75">
      <c r="E677" s="118"/>
      <c r="F677" s="118"/>
      <c r="I677" s="118"/>
      <c r="J677" s="118"/>
      <c r="L677" s="118"/>
      <c r="O677" s="118"/>
      <c r="P677" s="118"/>
      <c r="Q677" s="118"/>
      <c r="R677" s="118"/>
    </row>
    <row r="678" spans="5:18" ht="12.75">
      <c r="E678" s="118"/>
      <c r="F678" s="118"/>
      <c r="I678" s="118"/>
      <c r="J678" s="118"/>
      <c r="L678" s="118"/>
      <c r="O678" s="118"/>
      <c r="P678" s="118"/>
      <c r="Q678" s="118"/>
      <c r="R678" s="118"/>
    </row>
    <row r="679" spans="5:18" ht="12.75">
      <c r="E679" s="118"/>
      <c r="F679" s="118"/>
      <c r="I679" s="118"/>
      <c r="J679" s="118"/>
      <c r="L679" s="118"/>
      <c r="O679" s="118"/>
      <c r="P679" s="118"/>
      <c r="Q679" s="118"/>
      <c r="R679" s="118"/>
    </row>
    <row r="680" spans="5:18" ht="12.75">
      <c r="E680" s="118"/>
      <c r="F680" s="118"/>
      <c r="I680" s="118"/>
      <c r="J680" s="118"/>
      <c r="L680" s="118"/>
      <c r="O680" s="118"/>
      <c r="P680" s="118"/>
      <c r="Q680" s="118"/>
      <c r="R680" s="118"/>
    </row>
    <row r="681" spans="5:18" ht="12.75">
      <c r="E681" s="118"/>
      <c r="F681" s="118"/>
      <c r="I681" s="118"/>
      <c r="J681" s="118"/>
      <c r="L681" s="118"/>
      <c r="O681" s="118"/>
      <c r="P681" s="118"/>
      <c r="Q681" s="118"/>
      <c r="R681" s="118"/>
    </row>
    <row r="682" spans="5:18" ht="12.75">
      <c r="E682" s="118"/>
      <c r="F682" s="118"/>
      <c r="I682" s="118"/>
      <c r="J682" s="118"/>
      <c r="L682" s="118"/>
      <c r="O682" s="118"/>
      <c r="P682" s="118"/>
      <c r="Q682" s="118"/>
      <c r="R682" s="118"/>
    </row>
    <row r="683" spans="5:18" ht="12.75">
      <c r="E683" s="118"/>
      <c r="F683" s="118"/>
      <c r="I683" s="118"/>
      <c r="J683" s="118"/>
      <c r="L683" s="118"/>
      <c r="O683" s="118"/>
      <c r="P683" s="118"/>
      <c r="Q683" s="118"/>
      <c r="R683" s="118"/>
    </row>
    <row r="684" spans="5:18" ht="12.75">
      <c r="E684" s="118"/>
      <c r="F684" s="118"/>
      <c r="I684" s="118"/>
      <c r="J684" s="118"/>
      <c r="L684" s="118"/>
      <c r="O684" s="118"/>
      <c r="P684" s="118"/>
      <c r="Q684" s="118"/>
      <c r="R684" s="118"/>
    </row>
    <row r="685" spans="5:18" ht="12.75">
      <c r="E685" s="118"/>
      <c r="F685" s="118"/>
      <c r="I685" s="118"/>
      <c r="J685" s="118"/>
      <c r="L685" s="118"/>
      <c r="O685" s="118"/>
      <c r="P685" s="118"/>
      <c r="Q685" s="118"/>
      <c r="R685" s="118"/>
    </row>
    <row r="686" spans="5:18" ht="12.75">
      <c r="E686" s="118"/>
      <c r="F686" s="118"/>
      <c r="I686" s="118"/>
      <c r="J686" s="118"/>
      <c r="L686" s="118"/>
      <c r="O686" s="118"/>
      <c r="P686" s="118"/>
      <c r="Q686" s="118"/>
      <c r="R686" s="118"/>
    </row>
    <row r="687" spans="5:18" ht="12.75">
      <c r="E687" s="118"/>
      <c r="F687" s="118"/>
      <c r="I687" s="118"/>
      <c r="J687" s="118"/>
      <c r="L687" s="118"/>
      <c r="O687" s="118"/>
      <c r="P687" s="118"/>
      <c r="Q687" s="118"/>
      <c r="R687" s="118"/>
    </row>
    <row r="688" spans="5:18" ht="12.75">
      <c r="E688" s="118"/>
      <c r="F688" s="118"/>
      <c r="I688" s="118"/>
      <c r="J688" s="118"/>
      <c r="L688" s="118"/>
      <c r="O688" s="118"/>
      <c r="P688" s="118"/>
      <c r="Q688" s="118"/>
      <c r="R688" s="118"/>
    </row>
    <row r="689" spans="5:18" ht="12.75">
      <c r="E689" s="118"/>
      <c r="F689" s="118"/>
      <c r="I689" s="118"/>
      <c r="J689" s="118"/>
      <c r="L689" s="118"/>
      <c r="O689" s="118"/>
      <c r="P689" s="118"/>
      <c r="Q689" s="118"/>
      <c r="R689" s="118"/>
    </row>
    <row r="690" spans="5:18" ht="12.75">
      <c r="E690" s="118"/>
      <c r="F690" s="118"/>
      <c r="I690" s="118"/>
      <c r="J690" s="118"/>
      <c r="L690" s="118"/>
      <c r="O690" s="118"/>
      <c r="P690" s="118"/>
      <c r="Q690" s="118"/>
      <c r="R690" s="118"/>
    </row>
    <row r="691" spans="5:18" ht="12.75">
      <c r="E691" s="118"/>
      <c r="F691" s="118"/>
      <c r="I691" s="118"/>
      <c r="J691" s="118"/>
      <c r="L691" s="118"/>
      <c r="O691" s="118"/>
      <c r="P691" s="118"/>
      <c r="Q691" s="118"/>
      <c r="R691" s="118"/>
    </row>
    <row r="692" spans="5:18" ht="12.75">
      <c r="E692" s="118"/>
      <c r="F692" s="118"/>
      <c r="I692" s="118"/>
      <c r="J692" s="118"/>
      <c r="L692" s="118"/>
      <c r="O692" s="118"/>
      <c r="P692" s="118"/>
      <c r="Q692" s="118"/>
      <c r="R692" s="118"/>
    </row>
    <row r="693" spans="5:18" ht="12.75">
      <c r="E693" s="118"/>
      <c r="F693" s="118"/>
      <c r="I693" s="118"/>
      <c r="J693" s="118"/>
      <c r="L693" s="118"/>
      <c r="O693" s="118"/>
      <c r="P693" s="118"/>
      <c r="Q693" s="118"/>
      <c r="R693" s="118"/>
    </row>
    <row r="694" spans="5:18" ht="12.75">
      <c r="E694" s="118"/>
      <c r="F694" s="118"/>
      <c r="I694" s="118"/>
      <c r="J694" s="118"/>
      <c r="L694" s="118"/>
      <c r="O694" s="118"/>
      <c r="P694" s="118"/>
      <c r="Q694" s="118"/>
      <c r="R694" s="118"/>
    </row>
    <row r="695" spans="5:18" ht="12.75">
      <c r="E695" s="118"/>
      <c r="F695" s="118"/>
      <c r="I695" s="118"/>
      <c r="J695" s="118"/>
      <c r="L695" s="118"/>
      <c r="O695" s="118"/>
      <c r="P695" s="118"/>
      <c r="Q695" s="118"/>
      <c r="R695" s="118"/>
    </row>
    <row r="696" spans="5:18" ht="12.75">
      <c r="E696" s="118"/>
      <c r="F696" s="118"/>
      <c r="I696" s="118"/>
      <c r="J696" s="118"/>
      <c r="L696" s="118"/>
      <c r="O696" s="118"/>
      <c r="P696" s="118"/>
      <c r="Q696" s="118"/>
      <c r="R696" s="118"/>
    </row>
    <row r="697" spans="5:18" ht="12.75">
      <c r="E697" s="118"/>
      <c r="F697" s="118"/>
      <c r="I697" s="118"/>
      <c r="J697" s="118"/>
      <c r="L697" s="118"/>
      <c r="O697" s="118"/>
      <c r="P697" s="118"/>
      <c r="Q697" s="118"/>
      <c r="R697" s="118"/>
    </row>
    <row r="698" spans="5:18" ht="12.75">
      <c r="E698" s="118"/>
      <c r="F698" s="118"/>
      <c r="I698" s="118"/>
      <c r="J698" s="118"/>
      <c r="L698" s="118"/>
      <c r="O698" s="118"/>
      <c r="P698" s="118"/>
      <c r="Q698" s="118"/>
      <c r="R698" s="118"/>
    </row>
    <row r="699" spans="5:18" ht="12.75">
      <c r="E699" s="118"/>
      <c r="F699" s="118"/>
      <c r="I699" s="118"/>
      <c r="J699" s="118"/>
      <c r="L699" s="118"/>
      <c r="O699" s="118"/>
      <c r="P699" s="118"/>
      <c r="Q699" s="118"/>
      <c r="R699" s="118"/>
    </row>
    <row r="700" spans="5:18" ht="12.75">
      <c r="E700" s="118"/>
      <c r="F700" s="118"/>
      <c r="I700" s="118"/>
      <c r="J700" s="118"/>
      <c r="L700" s="118"/>
      <c r="O700" s="118"/>
      <c r="P700" s="118"/>
      <c r="Q700" s="118"/>
      <c r="R700" s="118"/>
    </row>
    <row r="701" spans="5:18" ht="12.75">
      <c r="E701" s="118"/>
      <c r="F701" s="118"/>
      <c r="I701" s="118"/>
      <c r="J701" s="118"/>
      <c r="L701" s="118"/>
      <c r="O701" s="118"/>
      <c r="P701" s="118"/>
      <c r="Q701" s="118"/>
      <c r="R701" s="118"/>
    </row>
    <row r="702" spans="5:18" ht="12.75">
      <c r="E702" s="118"/>
      <c r="F702" s="118"/>
      <c r="I702" s="118"/>
      <c r="J702" s="118"/>
      <c r="L702" s="118"/>
      <c r="O702" s="118"/>
      <c r="P702" s="118"/>
      <c r="Q702" s="118"/>
      <c r="R702" s="118"/>
    </row>
    <row r="703" spans="5:18" ht="12.75">
      <c r="E703" s="118"/>
      <c r="F703" s="118"/>
      <c r="I703" s="118"/>
      <c r="J703" s="118"/>
      <c r="L703" s="118"/>
      <c r="O703" s="118"/>
      <c r="P703" s="118"/>
      <c r="Q703" s="118"/>
      <c r="R703" s="118"/>
    </row>
    <row r="704" spans="5:18" ht="12.75">
      <c r="E704" s="118"/>
      <c r="F704" s="118"/>
      <c r="I704" s="118"/>
      <c r="J704" s="118"/>
      <c r="L704" s="118"/>
      <c r="O704" s="118"/>
      <c r="P704" s="118"/>
      <c r="Q704" s="118"/>
      <c r="R704" s="118"/>
    </row>
    <row r="705" spans="5:18" ht="12.75">
      <c r="E705" s="118"/>
      <c r="F705" s="118"/>
      <c r="I705" s="118"/>
      <c r="J705" s="118"/>
      <c r="L705" s="118"/>
      <c r="O705" s="118"/>
      <c r="P705" s="118"/>
      <c r="Q705" s="118"/>
      <c r="R705" s="118"/>
    </row>
    <row r="706" spans="5:18" ht="12.75">
      <c r="E706" s="118"/>
      <c r="F706" s="118"/>
      <c r="I706" s="118"/>
      <c r="J706" s="118"/>
      <c r="L706" s="118"/>
      <c r="O706" s="118"/>
      <c r="P706" s="118"/>
      <c r="Q706" s="118"/>
      <c r="R706" s="118"/>
    </row>
    <row r="707" spans="5:18" ht="12.75">
      <c r="E707" s="118"/>
      <c r="F707" s="118"/>
      <c r="I707" s="118"/>
      <c r="J707" s="118"/>
      <c r="L707" s="118"/>
      <c r="O707" s="118"/>
      <c r="P707" s="118"/>
      <c r="Q707" s="118"/>
      <c r="R707" s="118"/>
    </row>
    <row r="708" spans="5:18" ht="12.75">
      <c r="E708" s="118"/>
      <c r="F708" s="118"/>
      <c r="I708" s="118"/>
      <c r="J708" s="118"/>
      <c r="L708" s="118"/>
      <c r="O708" s="118"/>
      <c r="P708" s="118"/>
      <c r="Q708" s="118"/>
      <c r="R708" s="118"/>
    </row>
    <row r="709" spans="5:18" ht="12.75">
      <c r="E709" s="118"/>
      <c r="F709" s="118"/>
      <c r="I709" s="118"/>
      <c r="J709" s="118"/>
      <c r="L709" s="118"/>
      <c r="O709" s="118"/>
      <c r="P709" s="118"/>
      <c r="Q709" s="118"/>
      <c r="R709" s="118"/>
    </row>
    <row r="710" spans="5:18" ht="12.75">
      <c r="E710" s="118"/>
      <c r="F710" s="118"/>
      <c r="I710" s="118"/>
      <c r="J710" s="118"/>
      <c r="L710" s="118"/>
      <c r="O710" s="118"/>
      <c r="P710" s="118"/>
      <c r="Q710" s="118"/>
      <c r="R710" s="118"/>
    </row>
    <row r="711" spans="5:18" ht="12.75">
      <c r="E711" s="118"/>
      <c r="F711" s="118"/>
      <c r="I711" s="118"/>
      <c r="J711" s="118"/>
      <c r="L711" s="118"/>
      <c r="O711" s="118"/>
      <c r="P711" s="118"/>
      <c r="Q711" s="118"/>
      <c r="R711" s="118"/>
    </row>
    <row r="712" spans="5:18" ht="12.75">
      <c r="E712" s="118"/>
      <c r="F712" s="118"/>
      <c r="I712" s="118"/>
      <c r="J712" s="118"/>
      <c r="L712" s="118"/>
      <c r="O712" s="118"/>
      <c r="P712" s="118"/>
      <c r="Q712" s="118"/>
      <c r="R712" s="118"/>
    </row>
    <row r="713" spans="5:18" ht="12.75">
      <c r="E713" s="118"/>
      <c r="F713" s="118"/>
      <c r="I713" s="118"/>
      <c r="J713" s="118"/>
      <c r="L713" s="118"/>
      <c r="O713" s="118"/>
      <c r="P713" s="118"/>
      <c r="Q713" s="118"/>
      <c r="R713" s="118"/>
    </row>
    <row r="714" spans="5:18" ht="12.75">
      <c r="E714" s="118"/>
      <c r="F714" s="118"/>
      <c r="I714" s="118"/>
      <c r="J714" s="118"/>
      <c r="L714" s="118"/>
      <c r="O714" s="118"/>
      <c r="P714" s="118"/>
      <c r="Q714" s="118"/>
      <c r="R714" s="118"/>
    </row>
    <row r="715" spans="5:18" ht="12.75">
      <c r="E715" s="118"/>
      <c r="F715" s="118"/>
      <c r="I715" s="118"/>
      <c r="J715" s="118"/>
      <c r="L715" s="118"/>
      <c r="O715" s="118"/>
      <c r="P715" s="118"/>
      <c r="Q715" s="118"/>
      <c r="R715" s="118"/>
    </row>
    <row r="716" spans="5:18" ht="12.75">
      <c r="E716" s="118"/>
      <c r="F716" s="118"/>
      <c r="I716" s="118"/>
      <c r="J716" s="118"/>
      <c r="L716" s="118"/>
      <c r="O716" s="118"/>
      <c r="P716" s="118"/>
      <c r="Q716" s="118"/>
      <c r="R716" s="118"/>
    </row>
    <row r="717" spans="5:18" ht="12.75">
      <c r="E717" s="118"/>
      <c r="F717" s="118"/>
      <c r="I717" s="118"/>
      <c r="J717" s="118"/>
      <c r="L717" s="118"/>
      <c r="O717" s="118"/>
      <c r="P717" s="118"/>
      <c r="Q717" s="118"/>
      <c r="R717" s="118"/>
    </row>
    <row r="718" spans="5:18" ht="12.75">
      <c r="E718" s="118"/>
      <c r="F718" s="118"/>
      <c r="I718" s="118"/>
      <c r="J718" s="118"/>
      <c r="L718" s="118"/>
      <c r="O718" s="118"/>
      <c r="P718" s="118"/>
      <c r="Q718" s="118"/>
      <c r="R718" s="118"/>
    </row>
    <row r="719" spans="5:18" ht="12.75">
      <c r="E719" s="118"/>
      <c r="F719" s="118"/>
      <c r="I719" s="118"/>
      <c r="J719" s="118"/>
      <c r="L719" s="118"/>
      <c r="O719" s="118"/>
      <c r="P719" s="118"/>
      <c r="Q719" s="118"/>
      <c r="R719" s="118"/>
    </row>
    <row r="720" spans="5:18" ht="12.75">
      <c r="E720" s="118"/>
      <c r="F720" s="118"/>
      <c r="I720" s="118"/>
      <c r="J720" s="118"/>
      <c r="L720" s="118"/>
      <c r="O720" s="118"/>
      <c r="P720" s="118"/>
      <c r="Q720" s="118"/>
      <c r="R720" s="118"/>
    </row>
    <row r="721" spans="5:18" ht="12.75">
      <c r="E721" s="118"/>
      <c r="F721" s="118"/>
      <c r="I721" s="118"/>
      <c r="J721" s="118"/>
      <c r="L721" s="118"/>
      <c r="O721" s="118"/>
      <c r="P721" s="118"/>
      <c r="Q721" s="118"/>
      <c r="R721" s="118"/>
    </row>
    <row r="722" spans="5:18" ht="12.75">
      <c r="E722" s="118"/>
      <c r="F722" s="118"/>
      <c r="I722" s="118"/>
      <c r="J722" s="118"/>
      <c r="L722" s="118"/>
      <c r="O722" s="118"/>
      <c r="P722" s="118"/>
      <c r="Q722" s="118"/>
      <c r="R722" s="118"/>
    </row>
    <row r="723" spans="5:18" ht="12.75">
      <c r="E723" s="118"/>
      <c r="F723" s="118"/>
      <c r="I723" s="118"/>
      <c r="J723" s="118"/>
      <c r="L723" s="118"/>
      <c r="O723" s="118"/>
      <c r="P723" s="118"/>
      <c r="Q723" s="118"/>
      <c r="R723" s="118"/>
    </row>
    <row r="724" spans="5:18" ht="12.75">
      <c r="E724" s="118"/>
      <c r="F724" s="118"/>
      <c r="I724" s="118"/>
      <c r="J724" s="118"/>
      <c r="L724" s="118"/>
      <c r="O724" s="118"/>
      <c r="P724" s="118"/>
      <c r="Q724" s="118"/>
      <c r="R724" s="118"/>
    </row>
    <row r="725" spans="5:18" ht="12.75">
      <c r="E725" s="118"/>
      <c r="F725" s="118"/>
      <c r="I725" s="118"/>
      <c r="J725" s="118"/>
      <c r="L725" s="118"/>
      <c r="O725" s="118"/>
      <c r="P725" s="118"/>
      <c r="Q725" s="118"/>
      <c r="R725" s="118"/>
    </row>
    <row r="726" spans="5:18" ht="12.75">
      <c r="E726" s="118"/>
      <c r="F726" s="118"/>
      <c r="I726" s="118"/>
      <c r="J726" s="118"/>
      <c r="L726" s="118"/>
      <c r="O726" s="118"/>
      <c r="P726" s="118"/>
      <c r="Q726" s="118"/>
      <c r="R726" s="118"/>
    </row>
    <row r="727" spans="5:18" ht="12.75">
      <c r="E727" s="118"/>
      <c r="F727" s="118"/>
      <c r="I727" s="118"/>
      <c r="J727" s="118"/>
      <c r="L727" s="118"/>
      <c r="O727" s="118"/>
      <c r="P727" s="118"/>
      <c r="Q727" s="118"/>
      <c r="R727" s="118"/>
    </row>
    <row r="728" spans="5:18" ht="12.75">
      <c r="E728" s="118"/>
      <c r="F728" s="118"/>
      <c r="I728" s="118"/>
      <c r="J728" s="118"/>
      <c r="L728" s="118"/>
      <c r="O728" s="118"/>
      <c r="P728" s="118"/>
      <c r="Q728" s="118"/>
      <c r="R728" s="118"/>
    </row>
    <row r="729" spans="5:18" ht="12.75">
      <c r="E729" s="118"/>
      <c r="F729" s="118"/>
      <c r="I729" s="118"/>
      <c r="J729" s="118"/>
      <c r="L729" s="118"/>
      <c r="O729" s="118"/>
      <c r="P729" s="118"/>
      <c r="Q729" s="118"/>
      <c r="R729" s="118"/>
    </row>
    <row r="730" spans="5:18" ht="12.75">
      <c r="E730" s="118"/>
      <c r="F730" s="118"/>
      <c r="I730" s="118"/>
      <c r="J730" s="118"/>
      <c r="L730" s="118"/>
      <c r="O730" s="118"/>
      <c r="P730" s="118"/>
      <c r="Q730" s="118"/>
      <c r="R730" s="118"/>
    </row>
    <row r="731" spans="5:18" ht="12.75">
      <c r="E731" s="118"/>
      <c r="F731" s="118"/>
      <c r="I731" s="118"/>
      <c r="J731" s="118"/>
      <c r="L731" s="118"/>
      <c r="O731" s="118"/>
      <c r="P731" s="118"/>
      <c r="Q731" s="118"/>
      <c r="R731" s="118"/>
    </row>
    <row r="732" spans="5:18" ht="12.75">
      <c r="E732" s="118"/>
      <c r="F732" s="118"/>
      <c r="I732" s="118"/>
      <c r="J732" s="118"/>
      <c r="L732" s="118"/>
      <c r="O732" s="118"/>
      <c r="P732" s="118"/>
      <c r="Q732" s="118"/>
      <c r="R732" s="118"/>
    </row>
    <row r="733" spans="5:18" ht="12.75">
      <c r="E733" s="118"/>
      <c r="F733" s="118"/>
      <c r="I733" s="118"/>
      <c r="J733" s="118"/>
      <c r="L733" s="118"/>
      <c r="O733" s="118"/>
      <c r="P733" s="118"/>
      <c r="Q733" s="118"/>
      <c r="R733" s="118"/>
    </row>
    <row r="734" spans="5:18" ht="12.75">
      <c r="E734" s="118"/>
      <c r="F734" s="118"/>
      <c r="I734" s="118"/>
      <c r="J734" s="118"/>
      <c r="L734" s="118"/>
      <c r="O734" s="118"/>
      <c r="P734" s="118"/>
      <c r="Q734" s="118"/>
      <c r="R734" s="118"/>
    </row>
    <row r="735" spans="5:18" ht="12.75">
      <c r="E735" s="118"/>
      <c r="F735" s="118"/>
      <c r="I735" s="118"/>
      <c r="J735" s="118"/>
      <c r="L735" s="118"/>
      <c r="O735" s="118"/>
      <c r="P735" s="118"/>
      <c r="Q735" s="118"/>
      <c r="R735" s="118"/>
    </row>
    <row r="736" spans="5:18" ht="12.75">
      <c r="E736" s="118"/>
      <c r="F736" s="118"/>
      <c r="I736" s="118"/>
      <c r="J736" s="118"/>
      <c r="L736" s="118"/>
      <c r="O736" s="118"/>
      <c r="P736" s="118"/>
      <c r="Q736" s="118"/>
      <c r="R736" s="118"/>
    </row>
    <row r="737" spans="5:18" ht="12.75">
      <c r="E737" s="118"/>
      <c r="F737" s="118"/>
      <c r="I737" s="118"/>
      <c r="J737" s="118"/>
      <c r="L737" s="118"/>
      <c r="O737" s="118"/>
      <c r="P737" s="118"/>
      <c r="Q737" s="118"/>
      <c r="R737" s="118"/>
    </row>
    <row r="738" spans="5:18" ht="12.75">
      <c r="E738" s="118"/>
      <c r="F738" s="118"/>
      <c r="I738" s="118"/>
      <c r="J738" s="118"/>
      <c r="L738" s="118"/>
      <c r="O738" s="118"/>
      <c r="P738" s="118"/>
      <c r="Q738" s="118"/>
      <c r="R738" s="118"/>
    </row>
    <row r="739" spans="5:18" ht="12.75">
      <c r="E739" s="118"/>
      <c r="F739" s="118"/>
      <c r="I739" s="118"/>
      <c r="J739" s="118"/>
      <c r="L739" s="118"/>
      <c r="O739" s="118"/>
      <c r="P739" s="118"/>
      <c r="Q739" s="118"/>
      <c r="R739" s="118"/>
    </row>
    <row r="740" spans="5:18" ht="12.75">
      <c r="E740" s="118"/>
      <c r="F740" s="118"/>
      <c r="I740" s="118"/>
      <c r="J740" s="118"/>
      <c r="L740" s="118"/>
      <c r="O740" s="118"/>
      <c r="P740" s="118"/>
      <c r="Q740" s="118"/>
      <c r="R740" s="118"/>
    </row>
    <row r="741" spans="5:18" ht="12.75">
      <c r="E741" s="118"/>
      <c r="F741" s="118"/>
      <c r="I741" s="118"/>
      <c r="J741" s="118"/>
      <c r="L741" s="118"/>
      <c r="O741" s="118"/>
      <c r="P741" s="118"/>
      <c r="Q741" s="118"/>
      <c r="R741" s="118"/>
    </row>
    <row r="742" spans="5:18" ht="12.75">
      <c r="E742" s="118"/>
      <c r="F742" s="118"/>
      <c r="I742" s="118"/>
      <c r="J742" s="118"/>
      <c r="L742" s="118"/>
      <c r="O742" s="118"/>
      <c r="P742" s="118"/>
      <c r="Q742" s="118"/>
      <c r="R742" s="118"/>
    </row>
    <row r="743" spans="5:18" ht="12.75">
      <c r="E743" s="118"/>
      <c r="F743" s="118"/>
      <c r="I743" s="118"/>
      <c r="J743" s="118"/>
      <c r="L743" s="118"/>
      <c r="O743" s="118"/>
      <c r="P743" s="118"/>
      <c r="Q743" s="118"/>
      <c r="R743" s="118"/>
    </row>
    <row r="744" spans="5:18" ht="12.75">
      <c r="E744" s="118"/>
      <c r="F744" s="118"/>
      <c r="I744" s="118"/>
      <c r="J744" s="118"/>
      <c r="L744" s="118"/>
      <c r="O744" s="118"/>
      <c r="P744" s="118"/>
      <c r="Q744" s="118"/>
      <c r="R744" s="118"/>
    </row>
    <row r="745" spans="5:18" ht="12.75">
      <c r="E745" s="118"/>
      <c r="F745" s="118"/>
      <c r="I745" s="118"/>
      <c r="J745" s="118"/>
      <c r="L745" s="118"/>
      <c r="O745" s="118"/>
      <c r="P745" s="118"/>
      <c r="Q745" s="118"/>
      <c r="R745" s="118"/>
    </row>
    <row r="746" spans="5:18" ht="12.75">
      <c r="E746" s="118"/>
      <c r="F746" s="118"/>
      <c r="I746" s="118"/>
      <c r="J746" s="118"/>
      <c r="L746" s="118"/>
      <c r="O746" s="118"/>
      <c r="P746" s="118"/>
      <c r="Q746" s="118"/>
      <c r="R746" s="118"/>
    </row>
    <row r="747" spans="5:18" ht="12.75">
      <c r="E747" s="118"/>
      <c r="F747" s="118"/>
      <c r="I747" s="118"/>
      <c r="J747" s="118"/>
      <c r="L747" s="118"/>
      <c r="O747" s="118"/>
      <c r="P747" s="118"/>
      <c r="Q747" s="118"/>
      <c r="R747" s="118"/>
    </row>
    <row r="748" spans="5:18" ht="12.75">
      <c r="E748" s="118"/>
      <c r="F748" s="118"/>
      <c r="I748" s="118"/>
      <c r="J748" s="118"/>
      <c r="L748" s="118"/>
      <c r="O748" s="118"/>
      <c r="P748" s="118"/>
      <c r="Q748" s="118"/>
      <c r="R748" s="118"/>
    </row>
    <row r="749" spans="5:18" ht="12.75">
      <c r="E749" s="118"/>
      <c r="F749" s="118"/>
      <c r="I749" s="118"/>
      <c r="J749" s="118"/>
      <c r="L749" s="118"/>
      <c r="O749" s="118"/>
      <c r="P749" s="118"/>
      <c r="Q749" s="118"/>
      <c r="R749" s="118"/>
    </row>
    <row r="750" spans="5:18" ht="12.75">
      <c r="E750" s="118"/>
      <c r="F750" s="118"/>
      <c r="I750" s="118"/>
      <c r="J750" s="118"/>
      <c r="L750" s="118"/>
      <c r="O750" s="118"/>
      <c r="P750" s="118"/>
      <c r="Q750" s="118"/>
      <c r="R750" s="118"/>
    </row>
    <row r="751" spans="5:18" ht="12.75">
      <c r="E751" s="118"/>
      <c r="F751" s="118"/>
      <c r="I751" s="118"/>
      <c r="J751" s="118"/>
      <c r="L751" s="118"/>
      <c r="O751" s="118"/>
      <c r="P751" s="118"/>
      <c r="Q751" s="118"/>
      <c r="R751" s="118"/>
    </row>
    <row r="752" spans="5:18" ht="12.75">
      <c r="E752" s="118"/>
      <c r="F752" s="118"/>
      <c r="I752" s="118"/>
      <c r="J752" s="118"/>
      <c r="L752" s="118"/>
      <c r="O752" s="118"/>
      <c r="P752" s="118"/>
      <c r="Q752" s="118"/>
      <c r="R752" s="118"/>
    </row>
    <row r="753" spans="5:18" ht="12.75">
      <c r="E753" s="118"/>
      <c r="F753" s="118"/>
      <c r="I753" s="118"/>
      <c r="J753" s="118"/>
      <c r="L753" s="118"/>
      <c r="O753" s="118"/>
      <c r="P753" s="118"/>
      <c r="Q753" s="118"/>
      <c r="R753" s="118"/>
    </row>
    <row r="754" spans="5:18" ht="12.75">
      <c r="E754" s="118"/>
      <c r="F754" s="118"/>
      <c r="I754" s="118"/>
      <c r="J754" s="118"/>
      <c r="L754" s="118"/>
      <c r="O754" s="118"/>
      <c r="P754" s="118"/>
      <c r="Q754" s="118"/>
      <c r="R754" s="118"/>
    </row>
    <row r="755" spans="5:18" ht="12.75">
      <c r="E755" s="118"/>
      <c r="F755" s="118"/>
      <c r="I755" s="118"/>
      <c r="J755" s="118"/>
      <c r="L755" s="118"/>
      <c r="O755" s="118"/>
      <c r="P755" s="118"/>
      <c r="Q755" s="118"/>
      <c r="R755" s="118"/>
    </row>
    <row r="756" spans="5:18" ht="12.75">
      <c r="E756" s="118"/>
      <c r="F756" s="118"/>
      <c r="I756" s="118"/>
      <c r="J756" s="118"/>
      <c r="L756" s="118"/>
      <c r="O756" s="118"/>
      <c r="P756" s="118"/>
      <c r="Q756" s="118"/>
      <c r="R756" s="118"/>
    </row>
    <row r="757" spans="5:18" ht="12.75">
      <c r="E757" s="118"/>
      <c r="F757" s="118"/>
      <c r="I757" s="118"/>
      <c r="J757" s="118"/>
      <c r="L757" s="118"/>
      <c r="O757" s="118"/>
      <c r="P757" s="118"/>
      <c r="Q757" s="118"/>
      <c r="R757" s="118"/>
    </row>
    <row r="758" spans="5:18" ht="12.75">
      <c r="E758" s="118"/>
      <c r="F758" s="118"/>
      <c r="I758" s="118"/>
      <c r="J758" s="118"/>
      <c r="L758" s="118"/>
      <c r="O758" s="118"/>
      <c r="P758" s="118"/>
      <c r="Q758" s="118"/>
      <c r="R758" s="118"/>
    </row>
    <row r="759" spans="5:18" ht="12.75">
      <c r="E759" s="118"/>
      <c r="F759" s="118"/>
      <c r="I759" s="118"/>
      <c r="J759" s="118"/>
      <c r="L759" s="118"/>
      <c r="O759" s="118"/>
      <c r="P759" s="118"/>
      <c r="Q759" s="118"/>
      <c r="R759" s="118"/>
    </row>
    <row r="760" spans="5:18" ht="12.75">
      <c r="E760" s="118"/>
      <c r="F760" s="118"/>
      <c r="I760" s="118"/>
      <c r="J760" s="118"/>
      <c r="L760" s="118"/>
      <c r="O760" s="118"/>
      <c r="P760" s="118"/>
      <c r="Q760" s="118"/>
      <c r="R760" s="118"/>
    </row>
    <row r="761" spans="5:18" ht="12.75">
      <c r="E761" s="118"/>
      <c r="F761" s="118"/>
      <c r="I761" s="118"/>
      <c r="J761" s="118"/>
      <c r="L761" s="118"/>
      <c r="O761" s="118"/>
      <c r="P761" s="118"/>
      <c r="Q761" s="118"/>
      <c r="R761" s="118"/>
    </row>
    <row r="762" spans="5:18" ht="12.75">
      <c r="E762" s="118"/>
      <c r="F762" s="118"/>
      <c r="I762" s="118"/>
      <c r="J762" s="118"/>
      <c r="L762" s="118"/>
      <c r="O762" s="118"/>
      <c r="P762" s="118"/>
      <c r="Q762" s="118"/>
      <c r="R762" s="118"/>
    </row>
    <row r="763" spans="5:18" ht="12.75">
      <c r="E763" s="118"/>
      <c r="F763" s="118"/>
      <c r="I763" s="118"/>
      <c r="J763" s="118"/>
      <c r="L763" s="118"/>
      <c r="O763" s="118"/>
      <c r="P763" s="118"/>
      <c r="Q763" s="118"/>
      <c r="R763" s="118"/>
    </row>
    <row r="764" spans="5:18" ht="12.75">
      <c r="E764" s="118"/>
      <c r="F764" s="118"/>
      <c r="I764" s="118"/>
      <c r="J764" s="118"/>
      <c r="L764" s="118"/>
      <c r="O764" s="118"/>
      <c r="P764" s="118"/>
      <c r="Q764" s="118"/>
      <c r="R764" s="118"/>
    </row>
    <row r="765" spans="5:18" ht="12.75">
      <c r="E765" s="118"/>
      <c r="F765" s="118"/>
      <c r="I765" s="118"/>
      <c r="J765" s="118"/>
      <c r="L765" s="118"/>
      <c r="O765" s="118"/>
      <c r="P765" s="118"/>
      <c r="Q765" s="118"/>
      <c r="R765" s="118"/>
    </row>
    <row r="766" spans="5:18" ht="12.75">
      <c r="E766" s="118"/>
      <c r="F766" s="118"/>
      <c r="I766" s="118"/>
      <c r="J766" s="118"/>
      <c r="L766" s="118"/>
      <c r="O766" s="118"/>
      <c r="P766" s="118"/>
      <c r="Q766" s="118"/>
      <c r="R766" s="118"/>
    </row>
    <row r="767" spans="5:18" ht="12.75">
      <c r="E767" s="118"/>
      <c r="F767" s="118"/>
      <c r="I767" s="118"/>
      <c r="J767" s="118"/>
      <c r="L767" s="118"/>
      <c r="O767" s="118"/>
      <c r="P767" s="118"/>
      <c r="Q767" s="118"/>
      <c r="R767" s="118"/>
    </row>
    <row r="768" spans="5:18" ht="12.75">
      <c r="E768" s="118"/>
      <c r="F768" s="118"/>
      <c r="I768" s="118"/>
      <c r="J768" s="118"/>
      <c r="L768" s="118"/>
      <c r="O768" s="118"/>
      <c r="P768" s="118"/>
      <c r="Q768" s="118"/>
      <c r="R768" s="118"/>
    </row>
    <row r="769" spans="5:18" ht="12.75">
      <c r="E769" s="118"/>
      <c r="F769" s="118"/>
      <c r="I769" s="118"/>
      <c r="J769" s="118"/>
      <c r="L769" s="118"/>
      <c r="O769" s="118"/>
      <c r="P769" s="118"/>
      <c r="Q769" s="118"/>
      <c r="R769" s="118"/>
    </row>
    <row r="770" spans="5:18" ht="12.75">
      <c r="E770" s="118"/>
      <c r="F770" s="118"/>
      <c r="I770" s="118"/>
      <c r="J770" s="118"/>
      <c r="L770" s="118"/>
      <c r="O770" s="118"/>
      <c r="P770" s="118"/>
      <c r="Q770" s="118"/>
      <c r="R770" s="118"/>
    </row>
    <row r="771" spans="5:18" ht="12.75">
      <c r="E771" s="118"/>
      <c r="F771" s="118"/>
      <c r="I771" s="118"/>
      <c r="J771" s="118"/>
      <c r="L771" s="118"/>
      <c r="O771" s="118"/>
      <c r="P771" s="118"/>
      <c r="Q771" s="118"/>
      <c r="R771" s="118"/>
    </row>
    <row r="772" spans="5:18" ht="12.75">
      <c r="E772" s="118"/>
      <c r="F772" s="118"/>
      <c r="I772" s="118"/>
      <c r="J772" s="118"/>
      <c r="L772" s="118"/>
      <c r="O772" s="118"/>
      <c r="P772" s="118"/>
      <c r="Q772" s="118"/>
      <c r="R772" s="118"/>
    </row>
    <row r="773" spans="5:18" ht="12.75">
      <c r="E773" s="118"/>
      <c r="F773" s="118"/>
      <c r="I773" s="118"/>
      <c r="J773" s="118"/>
      <c r="L773" s="118"/>
      <c r="O773" s="118"/>
      <c r="P773" s="118"/>
      <c r="Q773" s="118"/>
      <c r="R773" s="118"/>
    </row>
    <row r="774" spans="5:18" ht="12.75">
      <c r="E774" s="118"/>
      <c r="F774" s="118"/>
      <c r="I774" s="118"/>
      <c r="J774" s="118"/>
      <c r="L774" s="118"/>
      <c r="O774" s="118"/>
      <c r="P774" s="118"/>
      <c r="Q774" s="118"/>
      <c r="R774" s="118"/>
    </row>
    <row r="775" spans="5:18" ht="12.75">
      <c r="E775" s="118"/>
      <c r="F775" s="118"/>
      <c r="I775" s="118"/>
      <c r="J775" s="118"/>
      <c r="L775" s="118"/>
      <c r="O775" s="118"/>
      <c r="P775" s="118"/>
      <c r="Q775" s="118"/>
      <c r="R775" s="118"/>
    </row>
    <row r="776" spans="5:18" ht="12.75">
      <c r="E776" s="118"/>
      <c r="F776" s="118"/>
      <c r="I776" s="118"/>
      <c r="J776" s="118"/>
      <c r="L776" s="118"/>
      <c r="O776" s="118"/>
      <c r="P776" s="118"/>
      <c r="Q776" s="118"/>
      <c r="R776" s="118"/>
    </row>
    <row r="777" spans="5:18" ht="12.75">
      <c r="E777" s="118"/>
      <c r="F777" s="118"/>
      <c r="I777" s="118"/>
      <c r="J777" s="118"/>
      <c r="L777" s="118"/>
      <c r="O777" s="118"/>
      <c r="P777" s="118"/>
      <c r="Q777" s="118"/>
      <c r="R777" s="118"/>
    </row>
    <row r="778" spans="5:18" ht="12.75">
      <c r="E778" s="118"/>
      <c r="F778" s="118"/>
      <c r="I778" s="118"/>
      <c r="J778" s="118"/>
      <c r="L778" s="118"/>
      <c r="O778" s="118"/>
      <c r="P778" s="118"/>
      <c r="Q778" s="118"/>
      <c r="R778" s="118"/>
    </row>
    <row r="779" spans="5:18" ht="12.75">
      <c r="E779" s="118"/>
      <c r="F779" s="118"/>
      <c r="I779" s="118"/>
      <c r="J779" s="118"/>
      <c r="L779" s="118"/>
      <c r="O779" s="118"/>
      <c r="P779" s="118"/>
      <c r="Q779" s="118"/>
      <c r="R779" s="118"/>
    </row>
    <row r="780" spans="5:18" ht="12.75">
      <c r="E780" s="118"/>
      <c r="F780" s="118"/>
      <c r="I780" s="118"/>
      <c r="J780" s="118"/>
      <c r="L780" s="118"/>
      <c r="O780" s="118"/>
      <c r="P780" s="118"/>
      <c r="Q780" s="118"/>
      <c r="R780" s="118"/>
    </row>
    <row r="781" spans="5:18" ht="12.75">
      <c r="E781" s="118"/>
      <c r="F781" s="118"/>
      <c r="I781" s="118"/>
      <c r="J781" s="118"/>
      <c r="L781" s="118"/>
      <c r="O781" s="118"/>
      <c r="P781" s="118"/>
      <c r="Q781" s="118"/>
      <c r="R781" s="118"/>
    </row>
    <row r="782" spans="5:18" ht="12.75">
      <c r="E782" s="118"/>
      <c r="F782" s="118"/>
      <c r="I782" s="118"/>
      <c r="J782" s="118"/>
      <c r="L782" s="118"/>
      <c r="O782" s="118"/>
      <c r="P782" s="118"/>
      <c r="Q782" s="118"/>
      <c r="R782" s="118"/>
    </row>
    <row r="783" spans="5:18" ht="12.75">
      <c r="E783" s="118"/>
      <c r="F783" s="118"/>
      <c r="I783" s="118"/>
      <c r="J783" s="118"/>
      <c r="L783" s="118"/>
      <c r="O783" s="118"/>
      <c r="P783" s="118"/>
      <c r="Q783" s="118"/>
      <c r="R783" s="118"/>
    </row>
    <row r="784" spans="5:18" ht="12.75">
      <c r="E784" s="118"/>
      <c r="F784" s="118"/>
      <c r="I784" s="118"/>
      <c r="J784" s="118"/>
      <c r="L784" s="118"/>
      <c r="O784" s="118"/>
      <c r="P784" s="118"/>
      <c r="Q784" s="118"/>
      <c r="R784" s="118"/>
    </row>
    <row r="785" spans="5:18" ht="12.75">
      <c r="E785" s="118"/>
      <c r="F785" s="118"/>
      <c r="I785" s="118"/>
      <c r="J785" s="118"/>
      <c r="L785" s="118"/>
      <c r="O785" s="118"/>
      <c r="P785" s="118"/>
      <c r="Q785" s="118"/>
      <c r="R785" s="118"/>
    </row>
    <row r="786" spans="5:18" ht="12.75">
      <c r="E786" s="118"/>
      <c r="F786" s="118"/>
      <c r="I786" s="118"/>
      <c r="J786" s="118"/>
      <c r="L786" s="118"/>
      <c r="O786" s="118"/>
      <c r="P786" s="118"/>
      <c r="Q786" s="118"/>
      <c r="R786" s="118"/>
    </row>
    <row r="787" spans="5:18" ht="12.75">
      <c r="E787" s="118"/>
      <c r="F787" s="118"/>
      <c r="I787" s="118"/>
      <c r="J787" s="118"/>
      <c r="L787" s="118"/>
      <c r="O787" s="118"/>
      <c r="P787" s="118"/>
      <c r="Q787" s="118"/>
      <c r="R787" s="118"/>
    </row>
    <row r="788" spans="5:18" ht="12.75">
      <c r="E788" s="118"/>
      <c r="F788" s="118"/>
      <c r="I788" s="118"/>
      <c r="J788" s="118"/>
      <c r="L788" s="118"/>
      <c r="O788" s="118"/>
      <c r="P788" s="118"/>
      <c r="Q788" s="118"/>
      <c r="R788" s="118"/>
    </row>
    <row r="789" spans="5:18" ht="12.75">
      <c r="E789" s="118"/>
      <c r="F789" s="118"/>
      <c r="I789" s="118"/>
      <c r="J789" s="118"/>
      <c r="L789" s="118"/>
      <c r="O789" s="118"/>
      <c r="P789" s="118"/>
      <c r="Q789" s="118"/>
      <c r="R789" s="118"/>
    </row>
    <row r="790" spans="5:18" ht="12.75">
      <c r="E790" s="118"/>
      <c r="F790" s="118"/>
      <c r="I790" s="118"/>
      <c r="J790" s="118"/>
      <c r="L790" s="118"/>
      <c r="O790" s="118"/>
      <c r="P790" s="118"/>
      <c r="Q790" s="118"/>
      <c r="R790" s="118"/>
    </row>
    <row r="791" spans="5:18" ht="12.75">
      <c r="E791" s="118"/>
      <c r="F791" s="118"/>
      <c r="I791" s="118"/>
      <c r="J791" s="118"/>
      <c r="L791" s="118"/>
      <c r="O791" s="118"/>
      <c r="P791" s="118"/>
      <c r="Q791" s="118"/>
      <c r="R791" s="118"/>
    </row>
    <row r="792" spans="5:18" ht="12.75">
      <c r="E792" s="118"/>
      <c r="F792" s="118"/>
      <c r="I792" s="118"/>
      <c r="J792" s="118"/>
      <c r="L792" s="118"/>
      <c r="O792" s="118"/>
      <c r="P792" s="118"/>
      <c r="Q792" s="118"/>
      <c r="R792" s="118"/>
    </row>
    <row r="793" spans="5:18" ht="12.75">
      <c r="E793" s="118"/>
      <c r="F793" s="118"/>
      <c r="I793" s="118"/>
      <c r="J793" s="118"/>
      <c r="L793" s="118"/>
      <c r="O793" s="118"/>
      <c r="P793" s="118"/>
      <c r="Q793" s="118"/>
      <c r="R793" s="118"/>
    </row>
    <row r="794" spans="5:18" ht="12.75">
      <c r="E794" s="118"/>
      <c r="F794" s="118"/>
      <c r="I794" s="118"/>
      <c r="J794" s="118"/>
      <c r="L794" s="118"/>
      <c r="O794" s="118"/>
      <c r="P794" s="118"/>
      <c r="Q794" s="118"/>
      <c r="R794" s="118"/>
    </row>
    <row r="795" spans="5:18" ht="12.75">
      <c r="E795" s="118"/>
      <c r="F795" s="118"/>
      <c r="I795" s="118"/>
      <c r="J795" s="118"/>
      <c r="L795" s="118"/>
      <c r="O795" s="118"/>
      <c r="P795" s="118"/>
      <c r="Q795" s="118"/>
      <c r="R795" s="118"/>
    </row>
    <row r="796" spans="5:18" ht="12.75">
      <c r="E796" s="118"/>
      <c r="F796" s="118"/>
      <c r="I796" s="118"/>
      <c r="J796" s="118"/>
      <c r="L796" s="118"/>
      <c r="O796" s="118"/>
      <c r="P796" s="118"/>
      <c r="Q796" s="118"/>
      <c r="R796" s="118"/>
    </row>
    <row r="797" spans="5:18" ht="12.75">
      <c r="E797" s="118"/>
      <c r="F797" s="118"/>
      <c r="I797" s="118"/>
      <c r="J797" s="118"/>
      <c r="L797" s="118"/>
      <c r="O797" s="118"/>
      <c r="P797" s="118"/>
      <c r="Q797" s="118"/>
      <c r="R797" s="118"/>
    </row>
    <row r="798" spans="5:18" ht="12.75">
      <c r="E798" s="118"/>
      <c r="F798" s="118"/>
      <c r="I798" s="118"/>
      <c r="J798" s="118"/>
      <c r="L798" s="118"/>
      <c r="O798" s="118"/>
      <c r="P798" s="118"/>
      <c r="Q798" s="118"/>
      <c r="R798" s="118"/>
    </row>
    <row r="799" spans="5:18" ht="12.75">
      <c r="E799" s="118"/>
      <c r="F799" s="118"/>
      <c r="I799" s="118"/>
      <c r="J799" s="118"/>
      <c r="L799" s="118"/>
      <c r="O799" s="118"/>
      <c r="P799" s="118"/>
      <c r="Q799" s="118"/>
      <c r="R799" s="118"/>
    </row>
    <row r="800" spans="5:18" ht="12.75">
      <c r="E800" s="118"/>
      <c r="F800" s="118"/>
      <c r="I800" s="118"/>
      <c r="J800" s="118"/>
      <c r="L800" s="118"/>
      <c r="O800" s="118"/>
      <c r="P800" s="118"/>
      <c r="Q800" s="118"/>
      <c r="R800" s="118"/>
    </row>
    <row r="801" spans="5:18" ht="12.75">
      <c r="E801" s="118"/>
      <c r="F801" s="118"/>
      <c r="I801" s="118"/>
      <c r="J801" s="118"/>
      <c r="L801" s="118"/>
      <c r="O801" s="118"/>
      <c r="P801" s="118"/>
      <c r="Q801" s="118"/>
      <c r="R801" s="118"/>
    </row>
    <row r="802" spans="5:18" ht="12.75">
      <c r="E802" s="118"/>
      <c r="F802" s="118"/>
      <c r="I802" s="118"/>
      <c r="J802" s="118"/>
      <c r="L802" s="118"/>
      <c r="O802" s="118"/>
      <c r="P802" s="118"/>
      <c r="Q802" s="118"/>
      <c r="R802" s="118"/>
    </row>
    <row r="803" spans="5:18" ht="12.75">
      <c r="E803" s="118"/>
      <c r="F803" s="118"/>
      <c r="I803" s="118"/>
      <c r="J803" s="118"/>
      <c r="L803" s="118"/>
      <c r="O803" s="118"/>
      <c r="P803" s="118"/>
      <c r="Q803" s="118"/>
      <c r="R803" s="118"/>
    </row>
    <row r="804" spans="5:18" ht="12.75">
      <c r="E804" s="118"/>
      <c r="F804" s="118"/>
      <c r="I804" s="118"/>
      <c r="J804" s="118"/>
      <c r="L804" s="118"/>
      <c r="O804" s="118"/>
      <c r="P804" s="118"/>
      <c r="Q804" s="118"/>
      <c r="R804" s="118"/>
    </row>
    <row r="805" spans="5:18" ht="12.75">
      <c r="E805" s="118"/>
      <c r="F805" s="118"/>
      <c r="I805" s="118"/>
      <c r="J805" s="118"/>
      <c r="L805" s="118"/>
      <c r="O805" s="118"/>
      <c r="P805" s="118"/>
      <c r="Q805" s="118"/>
      <c r="R805" s="118"/>
    </row>
    <row r="806" spans="5:18" ht="12.75">
      <c r="E806" s="118"/>
      <c r="F806" s="118"/>
      <c r="I806" s="118"/>
      <c r="J806" s="118"/>
      <c r="L806" s="118"/>
      <c r="O806" s="118"/>
      <c r="P806" s="118"/>
      <c r="Q806" s="118"/>
      <c r="R806" s="118"/>
    </row>
    <row r="807" spans="5:18" ht="12.75">
      <c r="E807" s="118"/>
      <c r="F807" s="118"/>
      <c r="I807" s="118"/>
      <c r="J807" s="118"/>
      <c r="L807" s="118"/>
      <c r="O807" s="118"/>
      <c r="P807" s="118"/>
      <c r="Q807" s="118"/>
      <c r="R807" s="118"/>
    </row>
    <row r="808" spans="5:18" ht="12.75">
      <c r="E808" s="118"/>
      <c r="F808" s="118"/>
      <c r="I808" s="118"/>
      <c r="J808" s="118"/>
      <c r="L808" s="118"/>
      <c r="O808" s="118"/>
      <c r="P808" s="118"/>
      <c r="Q808" s="118"/>
      <c r="R808" s="118"/>
    </row>
    <row r="809" spans="5:18" ht="12.75">
      <c r="E809" s="118"/>
      <c r="F809" s="118"/>
      <c r="I809" s="118"/>
      <c r="J809" s="118"/>
      <c r="L809" s="118"/>
      <c r="O809" s="118"/>
      <c r="P809" s="118"/>
      <c r="Q809" s="118"/>
      <c r="R809" s="118"/>
    </row>
    <row r="810" spans="5:18" ht="12.75">
      <c r="E810" s="118"/>
      <c r="F810" s="118"/>
      <c r="I810" s="118"/>
      <c r="J810" s="118"/>
      <c r="L810" s="118"/>
      <c r="O810" s="118"/>
      <c r="P810" s="118"/>
      <c r="Q810" s="118"/>
      <c r="R810" s="118"/>
    </row>
    <row r="811" spans="5:18" ht="12.75">
      <c r="E811" s="118"/>
      <c r="F811" s="118"/>
      <c r="I811" s="118"/>
      <c r="J811" s="118"/>
      <c r="L811" s="118"/>
      <c r="O811" s="118"/>
      <c r="P811" s="118"/>
      <c r="Q811" s="118"/>
      <c r="R811" s="118"/>
    </row>
    <row r="812" spans="5:18" ht="12.75">
      <c r="E812" s="118"/>
      <c r="F812" s="118"/>
      <c r="I812" s="118"/>
      <c r="J812" s="118"/>
      <c r="L812" s="118"/>
      <c r="O812" s="118"/>
      <c r="P812" s="118"/>
      <c r="Q812" s="118"/>
      <c r="R812" s="118"/>
    </row>
    <row r="813" spans="5:18" ht="12.75">
      <c r="E813" s="118"/>
      <c r="F813" s="118"/>
      <c r="I813" s="118"/>
      <c r="J813" s="118"/>
      <c r="L813" s="118"/>
      <c r="O813" s="118"/>
      <c r="P813" s="118"/>
      <c r="Q813" s="118"/>
      <c r="R813" s="118"/>
    </row>
    <row r="814" spans="5:18" ht="12.75">
      <c r="E814" s="118"/>
      <c r="F814" s="118"/>
      <c r="I814" s="118"/>
      <c r="J814" s="118"/>
      <c r="L814" s="118"/>
      <c r="O814" s="118"/>
      <c r="P814" s="118"/>
      <c r="Q814" s="118"/>
      <c r="R814" s="118"/>
    </row>
    <row r="815" spans="5:18" ht="12.75">
      <c r="E815" s="118"/>
      <c r="F815" s="118"/>
      <c r="I815" s="118"/>
      <c r="J815" s="118"/>
      <c r="L815" s="118"/>
      <c r="O815" s="118"/>
      <c r="P815" s="118"/>
      <c r="Q815" s="118"/>
      <c r="R815" s="118"/>
    </row>
    <row r="816" spans="5:18" ht="12.75">
      <c r="E816" s="118"/>
      <c r="F816" s="118"/>
      <c r="I816" s="118"/>
      <c r="J816" s="118"/>
      <c r="L816" s="118"/>
      <c r="O816" s="118"/>
      <c r="P816" s="118"/>
      <c r="Q816" s="118"/>
      <c r="R816" s="118"/>
    </row>
    <row r="817" spans="5:18" ht="12.75">
      <c r="E817" s="118"/>
      <c r="F817" s="118"/>
      <c r="I817" s="118"/>
      <c r="J817" s="118"/>
      <c r="L817" s="118"/>
      <c r="O817" s="118"/>
      <c r="P817" s="118"/>
      <c r="Q817" s="118"/>
      <c r="R817" s="118"/>
    </row>
    <row r="818" spans="5:18" ht="12.75">
      <c r="E818" s="118"/>
      <c r="F818" s="118"/>
      <c r="I818" s="118"/>
      <c r="J818" s="118"/>
      <c r="L818" s="118"/>
      <c r="O818" s="118"/>
      <c r="P818" s="118"/>
      <c r="Q818" s="118"/>
      <c r="R818" s="118"/>
    </row>
    <row r="819" spans="5:18" ht="12.75">
      <c r="E819" s="118"/>
      <c r="F819" s="118"/>
      <c r="I819" s="118"/>
      <c r="J819" s="118"/>
      <c r="L819" s="118"/>
      <c r="O819" s="118"/>
      <c r="P819" s="118"/>
      <c r="Q819" s="118"/>
      <c r="R819" s="118"/>
    </row>
    <row r="820" spans="5:18" ht="12.75">
      <c r="E820" s="118"/>
      <c r="F820" s="118"/>
      <c r="I820" s="118"/>
      <c r="J820" s="118"/>
      <c r="L820" s="118"/>
      <c r="O820" s="118"/>
      <c r="P820" s="118"/>
      <c r="Q820" s="118"/>
      <c r="R820" s="118"/>
    </row>
    <row r="821" spans="5:18" ht="12.75">
      <c r="E821" s="118"/>
      <c r="F821" s="118"/>
      <c r="I821" s="118"/>
      <c r="J821" s="118"/>
      <c r="L821" s="118"/>
      <c r="O821" s="118"/>
      <c r="P821" s="118"/>
      <c r="Q821" s="118"/>
      <c r="R821" s="118"/>
    </row>
    <row r="822" spans="5:18" ht="12.75">
      <c r="E822" s="118"/>
      <c r="F822" s="118"/>
      <c r="I822" s="118"/>
      <c r="J822" s="118"/>
      <c r="L822" s="118"/>
      <c r="O822" s="118"/>
      <c r="P822" s="118"/>
      <c r="Q822" s="118"/>
      <c r="R822" s="118"/>
    </row>
    <row r="823" spans="5:18" ht="12.75">
      <c r="E823" s="118"/>
      <c r="F823" s="118"/>
      <c r="I823" s="118"/>
      <c r="J823" s="118"/>
      <c r="L823" s="118"/>
      <c r="O823" s="118"/>
      <c r="P823" s="118"/>
      <c r="Q823" s="118"/>
      <c r="R823" s="118"/>
    </row>
    <row r="824" spans="5:18" ht="12.75">
      <c r="E824" s="118"/>
      <c r="F824" s="118"/>
      <c r="I824" s="118"/>
      <c r="J824" s="118"/>
      <c r="L824" s="118"/>
      <c r="O824" s="118"/>
      <c r="P824" s="118"/>
      <c r="Q824" s="118"/>
      <c r="R824" s="118"/>
    </row>
    <row r="825" spans="5:18" ht="12.75">
      <c r="E825" s="118"/>
      <c r="F825" s="118"/>
      <c r="I825" s="118"/>
      <c r="J825" s="118"/>
      <c r="L825" s="118"/>
      <c r="O825" s="118"/>
      <c r="P825" s="118"/>
      <c r="Q825" s="118"/>
      <c r="R825" s="118"/>
    </row>
    <row r="826" spans="5:18" ht="12.75">
      <c r="E826" s="118"/>
      <c r="F826" s="118"/>
      <c r="I826" s="118"/>
      <c r="J826" s="118"/>
      <c r="L826" s="118"/>
      <c r="O826" s="118"/>
      <c r="P826" s="118"/>
      <c r="Q826" s="118"/>
      <c r="R826" s="118"/>
    </row>
    <row r="827" spans="5:18" ht="12.75">
      <c r="E827" s="118"/>
      <c r="F827" s="118"/>
      <c r="I827" s="118"/>
      <c r="J827" s="118"/>
      <c r="L827" s="118"/>
      <c r="O827" s="118"/>
      <c r="P827" s="118"/>
      <c r="Q827" s="118"/>
      <c r="R827" s="118"/>
    </row>
    <row r="828" spans="5:18" ht="12.75">
      <c r="E828" s="118"/>
      <c r="F828" s="118"/>
      <c r="I828" s="118"/>
      <c r="J828" s="118"/>
      <c r="L828" s="118"/>
      <c r="O828" s="118"/>
      <c r="P828" s="118"/>
      <c r="Q828" s="118"/>
      <c r="R828" s="118"/>
    </row>
    <row r="829" spans="5:18" ht="12.75">
      <c r="E829" s="118"/>
      <c r="F829" s="118"/>
      <c r="I829" s="118"/>
      <c r="J829" s="118"/>
      <c r="L829" s="118"/>
      <c r="O829" s="118"/>
      <c r="P829" s="118"/>
      <c r="Q829" s="118"/>
      <c r="R829" s="118"/>
    </row>
    <row r="830" spans="5:18" ht="12.75">
      <c r="E830" s="118"/>
      <c r="F830" s="118"/>
      <c r="I830" s="118"/>
      <c r="J830" s="118"/>
      <c r="L830" s="118"/>
      <c r="O830" s="118"/>
      <c r="P830" s="118"/>
      <c r="Q830" s="118"/>
      <c r="R830" s="118"/>
    </row>
    <row r="831" spans="5:18" ht="12.75">
      <c r="E831" s="118"/>
      <c r="F831" s="118"/>
      <c r="I831" s="118"/>
      <c r="J831" s="118"/>
      <c r="L831" s="118"/>
      <c r="O831" s="118"/>
      <c r="P831" s="118"/>
      <c r="Q831" s="118"/>
      <c r="R831" s="118"/>
    </row>
    <row r="832" spans="5:18" ht="12.75">
      <c r="E832" s="118"/>
      <c r="F832" s="118"/>
      <c r="I832" s="118"/>
      <c r="J832" s="118"/>
      <c r="L832" s="118"/>
      <c r="O832" s="118"/>
      <c r="P832" s="118"/>
      <c r="Q832" s="118"/>
      <c r="R832" s="118"/>
    </row>
    <row r="833" spans="5:18" ht="12.75">
      <c r="E833" s="118"/>
      <c r="F833" s="118"/>
      <c r="I833" s="118"/>
      <c r="J833" s="118"/>
      <c r="L833" s="118"/>
      <c r="O833" s="118"/>
      <c r="P833" s="118"/>
      <c r="Q833" s="118"/>
      <c r="R833" s="118"/>
    </row>
    <row r="834" spans="5:18" ht="12.75">
      <c r="E834" s="118"/>
      <c r="F834" s="118"/>
      <c r="I834" s="118"/>
      <c r="J834" s="118"/>
      <c r="L834" s="118"/>
      <c r="O834" s="118"/>
      <c r="P834" s="118"/>
      <c r="Q834" s="118"/>
      <c r="R834" s="118"/>
    </row>
    <row r="835" spans="5:18" ht="12.75">
      <c r="E835" s="118"/>
      <c r="F835" s="118"/>
      <c r="I835" s="118"/>
      <c r="J835" s="118"/>
      <c r="L835" s="118"/>
      <c r="O835" s="118"/>
      <c r="P835" s="118"/>
      <c r="Q835" s="118"/>
      <c r="R835" s="118"/>
    </row>
    <row r="836" spans="5:18" ht="12.75">
      <c r="E836" s="118"/>
      <c r="F836" s="118"/>
      <c r="I836" s="118"/>
      <c r="J836" s="118"/>
      <c r="L836" s="118"/>
      <c r="O836" s="118"/>
      <c r="P836" s="118"/>
      <c r="Q836" s="118"/>
      <c r="R836" s="118"/>
    </row>
    <row r="837" spans="5:18" ht="12.75">
      <c r="E837" s="118"/>
      <c r="F837" s="118"/>
      <c r="I837" s="118"/>
      <c r="J837" s="118"/>
      <c r="L837" s="118"/>
      <c r="O837" s="118"/>
      <c r="P837" s="118"/>
      <c r="Q837" s="118"/>
      <c r="R837" s="118"/>
    </row>
    <row r="838" spans="5:18" ht="12.75">
      <c r="E838" s="118"/>
      <c r="F838" s="118"/>
      <c r="I838" s="118"/>
      <c r="J838" s="118"/>
      <c r="L838" s="118"/>
      <c r="O838" s="118"/>
      <c r="P838" s="118"/>
      <c r="Q838" s="118"/>
      <c r="R838" s="118"/>
    </row>
    <row r="839" spans="5:18" ht="12.75">
      <c r="E839" s="118"/>
      <c r="F839" s="118"/>
      <c r="I839" s="118"/>
      <c r="J839" s="118"/>
      <c r="L839" s="118"/>
      <c r="O839" s="118"/>
      <c r="P839" s="118"/>
      <c r="Q839" s="118"/>
      <c r="R839" s="118"/>
    </row>
    <row r="840" spans="5:18" ht="12.75">
      <c r="E840" s="118"/>
      <c r="F840" s="118"/>
      <c r="I840" s="118"/>
      <c r="J840" s="118"/>
      <c r="L840" s="118"/>
      <c r="O840" s="118"/>
      <c r="P840" s="118"/>
      <c r="Q840" s="118"/>
      <c r="R840" s="118"/>
    </row>
    <row r="841" spans="5:18" ht="12.75">
      <c r="E841" s="118"/>
      <c r="F841" s="118"/>
      <c r="I841" s="118"/>
      <c r="J841" s="118"/>
      <c r="L841" s="118"/>
      <c r="O841" s="118"/>
      <c r="P841" s="118"/>
      <c r="Q841" s="118"/>
      <c r="R841" s="118"/>
    </row>
    <row r="842" spans="5:18" ht="12.75">
      <c r="E842" s="118"/>
      <c r="F842" s="118"/>
      <c r="I842" s="118"/>
      <c r="J842" s="118"/>
      <c r="L842" s="118"/>
      <c r="O842" s="118"/>
      <c r="P842" s="118"/>
      <c r="Q842" s="118"/>
      <c r="R842" s="118"/>
    </row>
    <row r="843" spans="5:18" ht="12.75">
      <c r="E843" s="118"/>
      <c r="F843" s="118"/>
      <c r="I843" s="118"/>
      <c r="J843" s="118"/>
      <c r="L843" s="118"/>
      <c r="O843" s="118"/>
      <c r="P843" s="118"/>
      <c r="Q843" s="118"/>
      <c r="R843" s="118"/>
    </row>
    <row r="844" spans="5:18" ht="12.75">
      <c r="E844" s="118"/>
      <c r="F844" s="118"/>
      <c r="I844" s="118"/>
      <c r="J844" s="118"/>
      <c r="L844" s="118"/>
      <c r="O844" s="118"/>
      <c r="P844" s="118"/>
      <c r="Q844" s="118"/>
      <c r="R844" s="118"/>
    </row>
    <row r="845" spans="5:18" ht="12.75">
      <c r="E845" s="118"/>
      <c r="F845" s="118"/>
      <c r="I845" s="118"/>
      <c r="J845" s="118"/>
      <c r="L845" s="118"/>
      <c r="O845" s="118"/>
      <c r="P845" s="118"/>
      <c r="Q845" s="118"/>
      <c r="R845" s="118"/>
    </row>
    <row r="846" spans="5:18" ht="12.75">
      <c r="E846" s="118"/>
      <c r="F846" s="118"/>
      <c r="I846" s="118"/>
      <c r="J846" s="118"/>
      <c r="L846" s="118"/>
      <c r="O846" s="118"/>
      <c r="P846" s="118"/>
      <c r="Q846" s="118"/>
      <c r="R846" s="118"/>
    </row>
    <row r="847" spans="5:18" ht="12.75">
      <c r="E847" s="118"/>
      <c r="F847" s="118"/>
      <c r="I847" s="118"/>
      <c r="J847" s="118"/>
      <c r="L847" s="118"/>
      <c r="O847" s="118"/>
      <c r="P847" s="118"/>
      <c r="Q847" s="118"/>
      <c r="R847" s="118"/>
    </row>
    <row r="848" spans="5:18" ht="12.75">
      <c r="E848" s="118"/>
      <c r="F848" s="118"/>
      <c r="I848" s="118"/>
      <c r="J848" s="118"/>
      <c r="L848" s="118"/>
      <c r="O848" s="118"/>
      <c r="P848" s="118"/>
      <c r="Q848" s="118"/>
      <c r="R848" s="118"/>
    </row>
    <row r="849" spans="5:18" ht="12.75">
      <c r="E849" s="118"/>
      <c r="F849" s="118"/>
      <c r="I849" s="118"/>
      <c r="J849" s="118"/>
      <c r="L849" s="118"/>
      <c r="O849" s="118"/>
      <c r="P849" s="118"/>
      <c r="Q849" s="118"/>
      <c r="R849" s="118"/>
    </row>
    <row r="850" spans="5:18" ht="12.75">
      <c r="E850" s="118"/>
      <c r="F850" s="118"/>
      <c r="I850" s="118"/>
      <c r="J850" s="118"/>
      <c r="L850" s="118"/>
      <c r="O850" s="118"/>
      <c r="P850" s="118"/>
      <c r="Q850" s="118"/>
      <c r="R850" s="118"/>
    </row>
    <row r="851" spans="5:18" ht="12.75">
      <c r="E851" s="118"/>
      <c r="F851" s="118"/>
      <c r="I851" s="118"/>
      <c r="J851" s="118"/>
      <c r="L851" s="118"/>
      <c r="O851" s="118"/>
      <c r="P851" s="118"/>
      <c r="Q851" s="118"/>
      <c r="R851" s="118"/>
    </row>
    <row r="852" spans="5:18" ht="12.75">
      <c r="E852" s="118"/>
      <c r="F852" s="118"/>
      <c r="I852" s="118"/>
      <c r="J852" s="118"/>
      <c r="L852" s="118"/>
      <c r="O852" s="118"/>
      <c r="P852" s="118"/>
      <c r="Q852" s="118"/>
      <c r="R852" s="118"/>
    </row>
    <row r="853" spans="5:18" ht="12.75">
      <c r="E853" s="118"/>
      <c r="F853" s="118"/>
      <c r="I853" s="118"/>
      <c r="J853" s="118"/>
      <c r="L853" s="118"/>
      <c r="O853" s="118"/>
      <c r="P853" s="118"/>
      <c r="Q853" s="118"/>
      <c r="R853" s="118"/>
    </row>
    <row r="854" spans="5:18" ht="12.75">
      <c r="E854" s="118"/>
      <c r="F854" s="118"/>
      <c r="I854" s="118"/>
      <c r="J854" s="118"/>
      <c r="L854" s="118"/>
      <c r="O854" s="118"/>
      <c r="P854" s="118"/>
      <c r="Q854" s="118"/>
      <c r="R854" s="118"/>
    </row>
    <row r="855" spans="5:18" ht="12.75">
      <c r="E855" s="118"/>
      <c r="F855" s="118"/>
      <c r="I855" s="118"/>
      <c r="J855" s="118"/>
      <c r="L855" s="118"/>
      <c r="O855" s="118"/>
      <c r="P855" s="118"/>
      <c r="Q855" s="118"/>
      <c r="R855" s="118"/>
    </row>
    <row r="856" spans="5:18" ht="12.75">
      <c r="E856" s="118"/>
      <c r="F856" s="118"/>
      <c r="I856" s="118"/>
      <c r="J856" s="118"/>
      <c r="L856" s="118"/>
      <c r="O856" s="118"/>
      <c r="P856" s="118"/>
      <c r="Q856" s="118"/>
      <c r="R856" s="118"/>
    </row>
    <row r="857" spans="5:18" ht="12.75">
      <c r="E857" s="118"/>
      <c r="F857" s="118"/>
      <c r="I857" s="118"/>
      <c r="J857" s="118"/>
      <c r="L857" s="118"/>
      <c r="O857" s="118"/>
      <c r="P857" s="118"/>
      <c r="Q857" s="118"/>
      <c r="R857" s="118"/>
    </row>
    <row r="858" spans="5:18" ht="12.75">
      <c r="E858" s="118"/>
      <c r="F858" s="118"/>
      <c r="I858" s="118"/>
      <c r="J858" s="118"/>
      <c r="L858" s="118"/>
      <c r="O858" s="118"/>
      <c r="P858" s="118"/>
      <c r="Q858" s="118"/>
      <c r="R858" s="118"/>
    </row>
    <row r="859" spans="5:18" ht="12.75">
      <c r="E859" s="118"/>
      <c r="F859" s="118"/>
      <c r="I859" s="118"/>
      <c r="J859" s="118"/>
      <c r="L859" s="118"/>
      <c r="O859" s="118"/>
      <c r="P859" s="118"/>
      <c r="Q859" s="118"/>
      <c r="R859" s="118"/>
    </row>
    <row r="860" spans="5:18" ht="12.75">
      <c r="E860" s="118"/>
      <c r="F860" s="118"/>
      <c r="I860" s="118"/>
      <c r="J860" s="118"/>
      <c r="L860" s="118"/>
      <c r="O860" s="118"/>
      <c r="P860" s="118"/>
      <c r="Q860" s="118"/>
      <c r="R860" s="118"/>
    </row>
    <row r="861" spans="5:18" ht="12.75">
      <c r="E861" s="118"/>
      <c r="F861" s="118"/>
      <c r="I861" s="118"/>
      <c r="J861" s="118"/>
      <c r="L861" s="118"/>
      <c r="O861" s="118"/>
      <c r="P861" s="118"/>
      <c r="Q861" s="118"/>
      <c r="R861" s="118"/>
    </row>
    <row r="862" spans="5:18" ht="12.75">
      <c r="E862" s="118"/>
      <c r="F862" s="118"/>
      <c r="I862" s="118"/>
      <c r="J862" s="118"/>
      <c r="L862" s="118"/>
      <c r="O862" s="118"/>
      <c r="P862" s="118"/>
      <c r="Q862" s="118"/>
      <c r="R862" s="118"/>
    </row>
    <row r="863" spans="5:18" ht="12.75">
      <c r="E863" s="118"/>
      <c r="F863" s="118"/>
      <c r="I863" s="118"/>
      <c r="J863" s="118"/>
      <c r="L863" s="118"/>
      <c r="O863" s="118"/>
      <c r="P863" s="118"/>
      <c r="Q863" s="118"/>
      <c r="R863" s="118"/>
    </row>
    <row r="864" spans="5:18" ht="12.75">
      <c r="E864" s="118"/>
      <c r="F864" s="118"/>
      <c r="I864" s="118"/>
      <c r="J864" s="118"/>
      <c r="L864" s="118"/>
      <c r="O864" s="118"/>
      <c r="P864" s="118"/>
      <c r="Q864" s="118"/>
      <c r="R864" s="118"/>
    </row>
    <row r="865" spans="5:18" ht="12.75">
      <c r="E865" s="118"/>
      <c r="F865" s="118"/>
      <c r="I865" s="118"/>
      <c r="J865" s="118"/>
      <c r="L865" s="118"/>
      <c r="O865" s="118"/>
      <c r="P865" s="118"/>
      <c r="Q865" s="118"/>
      <c r="R865" s="118"/>
    </row>
    <row r="866" spans="5:18" ht="12.75">
      <c r="E866" s="118"/>
      <c r="F866" s="118"/>
      <c r="I866" s="118"/>
      <c r="J866" s="118"/>
      <c r="L866" s="118"/>
      <c r="O866" s="118"/>
      <c r="P866" s="118"/>
      <c r="Q866" s="118"/>
      <c r="R866" s="118"/>
    </row>
    <row r="867" spans="5:18" ht="12.75">
      <c r="E867" s="118"/>
      <c r="F867" s="118"/>
      <c r="I867" s="118"/>
      <c r="J867" s="118"/>
      <c r="L867" s="118"/>
      <c r="O867" s="118"/>
      <c r="P867" s="118"/>
      <c r="Q867" s="118"/>
      <c r="R867" s="118"/>
    </row>
    <row r="868" spans="5:18" ht="12.75">
      <c r="E868" s="118"/>
      <c r="F868" s="118"/>
      <c r="I868" s="118"/>
      <c r="J868" s="118"/>
      <c r="L868" s="118"/>
      <c r="O868" s="118"/>
      <c r="P868" s="118"/>
      <c r="Q868" s="118"/>
      <c r="R868" s="118"/>
    </row>
    <row r="869" spans="5:18" ht="12.75">
      <c r="E869" s="118"/>
      <c r="F869" s="118"/>
      <c r="I869" s="118"/>
      <c r="J869" s="118"/>
      <c r="L869" s="118"/>
      <c r="O869" s="118"/>
      <c r="P869" s="118"/>
      <c r="Q869" s="118"/>
      <c r="R869" s="118"/>
    </row>
    <row r="870" spans="5:18" ht="12.75">
      <c r="E870" s="118"/>
      <c r="F870" s="118"/>
      <c r="I870" s="118"/>
      <c r="J870" s="118"/>
      <c r="L870" s="118"/>
      <c r="O870" s="118"/>
      <c r="P870" s="118"/>
      <c r="Q870" s="118"/>
      <c r="R870" s="118"/>
    </row>
    <row r="871" spans="5:18" ht="12.75">
      <c r="E871" s="118"/>
      <c r="F871" s="118"/>
      <c r="I871" s="118"/>
      <c r="J871" s="118"/>
      <c r="L871" s="118"/>
      <c r="O871" s="118"/>
      <c r="P871" s="118"/>
      <c r="Q871" s="118"/>
      <c r="R871" s="118"/>
    </row>
    <row r="872" spans="5:18" ht="12.75">
      <c r="E872" s="118"/>
      <c r="F872" s="118"/>
      <c r="I872" s="118"/>
      <c r="J872" s="118"/>
      <c r="L872" s="118"/>
      <c r="O872" s="118"/>
      <c r="P872" s="118"/>
      <c r="Q872" s="118"/>
      <c r="R872" s="118"/>
    </row>
    <row r="873" spans="5:18" ht="12.75">
      <c r="E873" s="118"/>
      <c r="F873" s="118"/>
      <c r="I873" s="118"/>
      <c r="J873" s="118"/>
      <c r="L873" s="118"/>
      <c r="O873" s="118"/>
      <c r="P873" s="118"/>
      <c r="Q873" s="118"/>
      <c r="R873" s="118"/>
    </row>
    <row r="874" spans="5:18" ht="12.75">
      <c r="E874" s="118"/>
      <c r="F874" s="118"/>
      <c r="I874" s="118"/>
      <c r="J874" s="118"/>
      <c r="L874" s="118"/>
      <c r="O874" s="118"/>
      <c r="P874" s="118"/>
      <c r="Q874" s="118"/>
      <c r="R874" s="118"/>
    </row>
    <row r="875" spans="5:18" ht="12.75">
      <c r="E875" s="118"/>
      <c r="F875" s="118"/>
      <c r="I875" s="118"/>
      <c r="J875" s="118"/>
      <c r="L875" s="118"/>
      <c r="O875" s="118"/>
      <c r="P875" s="118"/>
      <c r="Q875" s="118"/>
      <c r="R875" s="118"/>
    </row>
    <row r="876" spans="5:18" ht="12.75">
      <c r="E876" s="118"/>
      <c r="F876" s="118"/>
      <c r="I876" s="118"/>
      <c r="J876" s="118"/>
      <c r="L876" s="118"/>
      <c r="O876" s="118"/>
      <c r="P876" s="118"/>
      <c r="Q876" s="118"/>
      <c r="R876" s="118"/>
    </row>
    <row r="877" spans="5:18" ht="12.75">
      <c r="E877" s="118"/>
      <c r="F877" s="118"/>
      <c r="I877" s="118"/>
      <c r="J877" s="118"/>
      <c r="L877" s="118"/>
      <c r="O877" s="118"/>
      <c r="P877" s="118"/>
      <c r="Q877" s="118"/>
      <c r="R877" s="118"/>
    </row>
    <row r="878" spans="5:18" ht="12.75">
      <c r="E878" s="118"/>
      <c r="F878" s="118"/>
      <c r="I878" s="118"/>
      <c r="J878" s="118"/>
      <c r="L878" s="118"/>
      <c r="O878" s="118"/>
      <c r="P878" s="118"/>
      <c r="Q878" s="118"/>
      <c r="R878" s="118"/>
    </row>
    <row r="879" spans="5:18" ht="12.75">
      <c r="E879" s="118"/>
      <c r="F879" s="118"/>
      <c r="I879" s="118"/>
      <c r="J879" s="118"/>
      <c r="L879" s="118"/>
      <c r="O879" s="118"/>
      <c r="P879" s="118"/>
      <c r="Q879" s="118"/>
      <c r="R879" s="118"/>
    </row>
    <row r="880" spans="5:18" ht="12.75">
      <c r="E880" s="118"/>
      <c r="F880" s="118"/>
      <c r="I880" s="118"/>
      <c r="J880" s="118"/>
      <c r="L880" s="118"/>
      <c r="O880" s="118"/>
      <c r="P880" s="118"/>
      <c r="Q880" s="118"/>
      <c r="R880" s="118"/>
    </row>
    <row r="881" spans="5:18" ht="12.75">
      <c r="E881" s="118"/>
      <c r="F881" s="118"/>
      <c r="I881" s="118"/>
      <c r="J881" s="118"/>
      <c r="L881" s="118"/>
      <c r="O881" s="118"/>
      <c r="P881" s="118"/>
      <c r="Q881" s="118"/>
      <c r="R881" s="118"/>
    </row>
    <row r="882" spans="5:18" ht="12.75">
      <c r="E882" s="118"/>
      <c r="F882" s="118"/>
      <c r="I882" s="118"/>
      <c r="J882" s="118"/>
      <c r="L882" s="118"/>
      <c r="O882" s="118"/>
      <c r="P882" s="118"/>
      <c r="Q882" s="118"/>
      <c r="R882" s="118"/>
    </row>
    <row r="883" spans="5:18" ht="12.75">
      <c r="E883" s="118"/>
      <c r="F883" s="118"/>
      <c r="I883" s="118"/>
      <c r="J883" s="118"/>
      <c r="L883" s="118"/>
      <c r="O883" s="118"/>
      <c r="P883" s="118"/>
      <c r="Q883" s="118"/>
      <c r="R883" s="118"/>
    </row>
    <row r="884" spans="5:18" ht="12.75">
      <c r="E884" s="118"/>
      <c r="F884" s="118"/>
      <c r="I884" s="118"/>
      <c r="J884" s="118"/>
      <c r="L884" s="118"/>
      <c r="O884" s="118"/>
      <c r="P884" s="118"/>
      <c r="Q884" s="118"/>
      <c r="R884" s="118"/>
    </row>
    <row r="885" spans="5:18" ht="12.75">
      <c r="E885" s="118"/>
      <c r="F885" s="118"/>
      <c r="I885" s="118"/>
      <c r="J885" s="118"/>
      <c r="L885" s="118"/>
      <c r="O885" s="118"/>
      <c r="P885" s="118"/>
      <c r="Q885" s="118"/>
      <c r="R885" s="118"/>
    </row>
    <row r="886" spans="5:18" ht="12.75">
      <c r="E886" s="118"/>
      <c r="F886" s="118"/>
      <c r="I886" s="118"/>
      <c r="J886" s="118"/>
      <c r="L886" s="118"/>
      <c r="O886" s="118"/>
      <c r="P886" s="118"/>
      <c r="Q886" s="118"/>
      <c r="R886" s="118"/>
    </row>
    <row r="887" spans="5:18" ht="12.75">
      <c r="E887" s="118"/>
      <c r="F887" s="118"/>
      <c r="I887" s="118"/>
      <c r="J887" s="118"/>
      <c r="L887" s="118"/>
      <c r="O887" s="118"/>
      <c r="P887" s="118"/>
      <c r="Q887" s="118"/>
      <c r="R887" s="118"/>
    </row>
    <row r="888" spans="5:18" ht="12.75">
      <c r="E888" s="118"/>
      <c r="F888" s="118"/>
      <c r="I888" s="118"/>
      <c r="J888" s="118"/>
      <c r="L888" s="118"/>
      <c r="O888" s="118"/>
      <c r="P888" s="118"/>
      <c r="Q888" s="118"/>
      <c r="R888" s="118"/>
    </row>
    <row r="889" spans="5:18" ht="12.75">
      <c r="E889" s="118"/>
      <c r="F889" s="118"/>
      <c r="I889" s="118"/>
      <c r="J889" s="118"/>
      <c r="L889" s="118"/>
      <c r="O889" s="118"/>
      <c r="P889" s="118"/>
      <c r="Q889" s="118"/>
      <c r="R889" s="118"/>
    </row>
    <row r="890" spans="5:18" ht="12.75">
      <c r="E890" s="118"/>
      <c r="F890" s="118"/>
      <c r="I890" s="118"/>
      <c r="J890" s="118"/>
      <c r="L890" s="118"/>
      <c r="O890" s="118"/>
      <c r="P890" s="118"/>
      <c r="Q890" s="118"/>
      <c r="R890" s="118"/>
    </row>
    <row r="891" spans="5:18" ht="12.75">
      <c r="E891" s="118"/>
      <c r="F891" s="118"/>
      <c r="I891" s="118"/>
      <c r="J891" s="118"/>
      <c r="L891" s="118"/>
      <c r="O891" s="118"/>
      <c r="P891" s="118"/>
      <c r="Q891" s="118"/>
      <c r="R891" s="118"/>
    </row>
    <row r="892" spans="5:18" ht="12.75">
      <c r="E892" s="118"/>
      <c r="F892" s="118"/>
      <c r="I892" s="118"/>
      <c r="J892" s="118"/>
      <c r="L892" s="118"/>
      <c r="O892" s="118"/>
      <c r="P892" s="118"/>
      <c r="Q892" s="118"/>
      <c r="R892" s="118"/>
    </row>
    <row r="893" spans="5:18" ht="12.75">
      <c r="E893" s="118"/>
      <c r="F893" s="118"/>
      <c r="I893" s="118"/>
      <c r="J893" s="118"/>
      <c r="L893" s="118"/>
      <c r="O893" s="118"/>
      <c r="P893" s="118"/>
      <c r="Q893" s="118"/>
      <c r="R893" s="118"/>
    </row>
    <row r="894" spans="5:18" ht="12.75">
      <c r="E894" s="118"/>
      <c r="F894" s="118"/>
      <c r="I894" s="118"/>
      <c r="J894" s="118"/>
      <c r="L894" s="118"/>
      <c r="O894" s="118"/>
      <c r="P894" s="118"/>
      <c r="Q894" s="118"/>
      <c r="R894" s="118"/>
    </row>
    <row r="895" spans="5:18" ht="12.75">
      <c r="E895" s="118"/>
      <c r="F895" s="118"/>
      <c r="I895" s="118"/>
      <c r="J895" s="118"/>
      <c r="L895" s="118"/>
      <c r="O895" s="118"/>
      <c r="P895" s="118"/>
      <c r="Q895" s="118"/>
      <c r="R895" s="118"/>
    </row>
    <row r="896" spans="5:18" ht="12.75">
      <c r="E896" s="118"/>
      <c r="F896" s="118"/>
      <c r="I896" s="118"/>
      <c r="J896" s="118"/>
      <c r="L896" s="118"/>
      <c r="O896" s="118"/>
      <c r="P896" s="118"/>
      <c r="Q896" s="118"/>
      <c r="R896" s="118"/>
    </row>
    <row r="897" spans="5:18" ht="12.75">
      <c r="E897" s="118"/>
      <c r="F897" s="118"/>
      <c r="I897" s="118"/>
      <c r="J897" s="118"/>
      <c r="L897" s="118"/>
      <c r="O897" s="118"/>
      <c r="P897" s="118"/>
      <c r="Q897" s="118"/>
      <c r="R897" s="118"/>
    </row>
    <row r="898" spans="5:18" ht="12.75">
      <c r="E898" s="118"/>
      <c r="F898" s="118"/>
      <c r="I898" s="118"/>
      <c r="J898" s="118"/>
      <c r="L898" s="118"/>
      <c r="O898" s="118"/>
      <c r="P898" s="118"/>
      <c r="Q898" s="118"/>
      <c r="R898" s="118"/>
    </row>
    <row r="899" spans="5:18" ht="12.75">
      <c r="E899" s="118"/>
      <c r="F899" s="118"/>
      <c r="I899" s="118"/>
      <c r="J899" s="118"/>
      <c r="L899" s="118"/>
      <c r="O899" s="118"/>
      <c r="P899" s="118"/>
      <c r="Q899" s="118"/>
      <c r="R899" s="118"/>
    </row>
    <row r="900" spans="5:18" ht="12.75">
      <c r="E900" s="118"/>
      <c r="F900" s="118"/>
      <c r="I900" s="118"/>
      <c r="J900" s="118"/>
      <c r="L900" s="118"/>
      <c r="O900" s="118"/>
      <c r="P900" s="118"/>
      <c r="Q900" s="118"/>
      <c r="R900" s="118"/>
    </row>
    <row r="901" spans="5:18" ht="12.75">
      <c r="E901" s="118"/>
      <c r="F901" s="118"/>
      <c r="I901" s="118"/>
      <c r="J901" s="118"/>
      <c r="L901" s="118"/>
      <c r="O901" s="118"/>
      <c r="P901" s="118"/>
      <c r="Q901" s="118"/>
      <c r="R901" s="118"/>
    </row>
    <row r="902" spans="5:18" ht="12.75">
      <c r="E902" s="118"/>
      <c r="F902" s="118"/>
      <c r="I902" s="118"/>
      <c r="J902" s="118"/>
      <c r="L902" s="118"/>
      <c r="O902" s="118"/>
      <c r="P902" s="118"/>
      <c r="Q902" s="118"/>
      <c r="R902" s="118"/>
    </row>
    <row r="903" spans="5:18" ht="12.75">
      <c r="E903" s="118"/>
      <c r="F903" s="118"/>
      <c r="I903" s="118"/>
      <c r="J903" s="118"/>
      <c r="L903" s="118"/>
      <c r="O903" s="118"/>
      <c r="P903" s="118"/>
      <c r="Q903" s="118"/>
      <c r="R903" s="118"/>
    </row>
    <row r="904" spans="5:18" ht="12.75">
      <c r="E904" s="118"/>
      <c r="F904" s="118"/>
      <c r="I904" s="118"/>
      <c r="J904" s="118"/>
      <c r="L904" s="118"/>
      <c r="O904" s="118"/>
      <c r="P904" s="118"/>
      <c r="Q904" s="118"/>
      <c r="R904" s="118"/>
    </row>
    <row r="905" spans="5:18" ht="12.75">
      <c r="E905" s="118"/>
      <c r="F905" s="118"/>
      <c r="I905" s="118"/>
      <c r="J905" s="118"/>
      <c r="L905" s="118"/>
      <c r="O905" s="118"/>
      <c r="P905" s="118"/>
      <c r="Q905" s="118"/>
      <c r="R905" s="118"/>
    </row>
    <row r="906" spans="5:18" ht="12.75">
      <c r="E906" s="118"/>
      <c r="F906" s="118"/>
      <c r="I906" s="118"/>
      <c r="J906" s="118"/>
      <c r="L906" s="118"/>
      <c r="O906" s="118"/>
      <c r="P906" s="118"/>
      <c r="Q906" s="118"/>
      <c r="R906" s="118"/>
    </row>
    <row r="907" spans="5:18" ht="12.75">
      <c r="E907" s="118"/>
      <c r="F907" s="118"/>
      <c r="I907" s="118"/>
      <c r="J907" s="118"/>
      <c r="L907" s="118"/>
      <c r="O907" s="118"/>
      <c r="P907" s="118"/>
      <c r="Q907" s="118"/>
      <c r="R907" s="118"/>
    </row>
    <row r="908" spans="5:18" ht="12.75">
      <c r="E908" s="118"/>
      <c r="F908" s="118"/>
      <c r="I908" s="118"/>
      <c r="J908" s="118"/>
      <c r="L908" s="118"/>
      <c r="O908" s="118"/>
      <c r="P908" s="118"/>
      <c r="Q908" s="118"/>
      <c r="R908" s="118"/>
    </row>
    <row r="909" spans="5:18" ht="12.75">
      <c r="E909" s="118"/>
      <c r="F909" s="118"/>
      <c r="I909" s="118"/>
      <c r="J909" s="118"/>
      <c r="L909" s="118"/>
      <c r="O909" s="118"/>
      <c r="P909" s="118"/>
      <c r="Q909" s="118"/>
      <c r="R909" s="118"/>
    </row>
    <row r="910" spans="5:18" ht="12.75">
      <c r="E910" s="118"/>
      <c r="F910" s="118"/>
      <c r="I910" s="118"/>
      <c r="J910" s="118"/>
      <c r="L910" s="118"/>
      <c r="O910" s="118"/>
      <c r="P910" s="118"/>
      <c r="Q910" s="118"/>
      <c r="R910" s="118"/>
    </row>
    <row r="911" spans="5:18" ht="12.75">
      <c r="E911" s="118"/>
      <c r="F911" s="118"/>
      <c r="I911" s="118"/>
      <c r="J911" s="118"/>
      <c r="L911" s="118"/>
      <c r="O911" s="118"/>
      <c r="P911" s="118"/>
      <c r="Q911" s="118"/>
      <c r="R911" s="118"/>
    </row>
    <row r="912" spans="5:18" ht="12.75">
      <c r="E912" s="118"/>
      <c r="F912" s="118"/>
      <c r="I912" s="118"/>
      <c r="J912" s="118"/>
      <c r="L912" s="118"/>
      <c r="O912" s="118"/>
      <c r="P912" s="118"/>
      <c r="Q912" s="118"/>
      <c r="R912" s="118"/>
    </row>
    <row r="913" spans="5:18" ht="12.75">
      <c r="E913" s="118"/>
      <c r="F913" s="118"/>
      <c r="I913" s="118"/>
      <c r="J913" s="118"/>
      <c r="L913" s="118"/>
      <c r="O913" s="118"/>
      <c r="P913" s="118"/>
      <c r="Q913" s="118"/>
      <c r="R913" s="118"/>
    </row>
    <row r="914" spans="5:18" ht="12.75">
      <c r="E914" s="118"/>
      <c r="F914" s="118"/>
      <c r="I914" s="118"/>
      <c r="J914" s="118"/>
      <c r="L914" s="118"/>
      <c r="O914" s="118"/>
      <c r="P914" s="118"/>
      <c r="Q914" s="118"/>
      <c r="R914" s="118"/>
    </row>
    <row r="915" spans="5:18" ht="12.75">
      <c r="E915" s="118"/>
      <c r="F915" s="118"/>
      <c r="I915" s="118"/>
      <c r="J915" s="118"/>
      <c r="L915" s="118"/>
      <c r="O915" s="118"/>
      <c r="P915" s="118"/>
      <c r="Q915" s="118"/>
      <c r="R915" s="118"/>
    </row>
    <row r="916" spans="5:18" ht="12.75">
      <c r="E916" s="118"/>
      <c r="F916" s="118"/>
      <c r="I916" s="118"/>
      <c r="J916" s="118"/>
      <c r="L916" s="118"/>
      <c r="O916" s="118"/>
      <c r="P916" s="118"/>
      <c r="Q916" s="118"/>
      <c r="R916" s="118"/>
    </row>
    <row r="917" spans="5:18" ht="12.75">
      <c r="E917" s="118"/>
      <c r="F917" s="118"/>
      <c r="I917" s="118"/>
      <c r="J917" s="118"/>
      <c r="L917" s="118"/>
      <c r="O917" s="118"/>
      <c r="P917" s="118"/>
      <c r="Q917" s="118"/>
      <c r="R917" s="118"/>
    </row>
    <row r="918" spans="5:18" ht="12.75">
      <c r="E918" s="118"/>
      <c r="F918" s="118"/>
      <c r="I918" s="118"/>
      <c r="J918" s="118"/>
      <c r="L918" s="118"/>
      <c r="O918" s="118"/>
      <c r="P918" s="118"/>
      <c r="Q918" s="118"/>
      <c r="R918" s="118"/>
    </row>
    <row r="919" spans="5:18" ht="12.75">
      <c r="E919" s="118"/>
      <c r="F919" s="118"/>
      <c r="I919" s="118"/>
      <c r="J919" s="118"/>
      <c r="L919" s="118"/>
      <c r="O919" s="118"/>
      <c r="P919" s="118"/>
      <c r="Q919" s="118"/>
      <c r="R919" s="118"/>
    </row>
    <row r="920" spans="5:18" ht="12.75">
      <c r="E920" s="118"/>
      <c r="F920" s="118"/>
      <c r="I920" s="118"/>
      <c r="J920" s="118"/>
      <c r="L920" s="118"/>
      <c r="O920" s="118"/>
      <c r="P920" s="118"/>
      <c r="Q920" s="118"/>
      <c r="R920" s="118"/>
    </row>
    <row r="921" spans="5:18" ht="12.75">
      <c r="E921" s="118"/>
      <c r="F921" s="118"/>
      <c r="I921" s="118"/>
      <c r="J921" s="118"/>
      <c r="L921" s="118"/>
      <c r="O921" s="118"/>
      <c r="P921" s="118"/>
      <c r="Q921" s="118"/>
      <c r="R921" s="118"/>
    </row>
    <row r="922" spans="5:18" ht="12.75">
      <c r="E922" s="118"/>
      <c r="F922" s="118"/>
      <c r="I922" s="118"/>
      <c r="J922" s="118"/>
      <c r="L922" s="118"/>
      <c r="O922" s="118"/>
      <c r="P922" s="118"/>
      <c r="Q922" s="118"/>
      <c r="R922" s="118"/>
    </row>
    <row r="923" spans="5:18" ht="12.75">
      <c r="E923" s="118"/>
      <c r="F923" s="118"/>
      <c r="I923" s="118"/>
      <c r="J923" s="118"/>
      <c r="L923" s="118"/>
      <c r="O923" s="118"/>
      <c r="P923" s="118"/>
      <c r="Q923" s="118"/>
      <c r="R923" s="118"/>
    </row>
    <row r="924" spans="5:18" ht="12.75">
      <c r="E924" s="118"/>
      <c r="F924" s="118"/>
      <c r="I924" s="118"/>
      <c r="J924" s="118"/>
      <c r="L924" s="118"/>
      <c r="O924" s="118"/>
      <c r="P924" s="118"/>
      <c r="Q924" s="118"/>
      <c r="R924" s="118"/>
    </row>
    <row r="925" spans="5:18" ht="12.75">
      <c r="E925" s="118"/>
      <c r="F925" s="118"/>
      <c r="I925" s="118"/>
      <c r="J925" s="118"/>
      <c r="L925" s="118"/>
      <c r="O925" s="118"/>
      <c r="P925" s="118"/>
      <c r="Q925" s="118"/>
      <c r="R925" s="118"/>
    </row>
    <row r="926" spans="5:18" ht="12.75">
      <c r="E926" s="118"/>
      <c r="F926" s="118"/>
      <c r="I926" s="118"/>
      <c r="J926" s="118"/>
      <c r="L926" s="118"/>
      <c r="O926" s="118"/>
      <c r="P926" s="118"/>
      <c r="Q926" s="118"/>
      <c r="R926" s="118"/>
    </row>
    <row r="927" spans="5:18" ht="12.75">
      <c r="E927" s="118"/>
      <c r="F927" s="118"/>
      <c r="I927" s="118"/>
      <c r="J927" s="118"/>
      <c r="L927" s="118"/>
      <c r="O927" s="118"/>
      <c r="P927" s="118"/>
      <c r="Q927" s="118"/>
      <c r="R927" s="118"/>
    </row>
    <row r="928" spans="5:18" ht="12.75">
      <c r="E928" s="118"/>
      <c r="F928" s="118"/>
      <c r="I928" s="118"/>
      <c r="J928" s="118"/>
      <c r="L928" s="118"/>
      <c r="O928" s="118"/>
      <c r="P928" s="118"/>
      <c r="Q928" s="118"/>
      <c r="R928" s="118"/>
    </row>
    <row r="929" spans="5:18" ht="12.75">
      <c r="E929" s="118"/>
      <c r="F929" s="118"/>
      <c r="I929" s="118"/>
      <c r="J929" s="118"/>
      <c r="L929" s="118"/>
      <c r="O929" s="118"/>
      <c r="P929" s="118"/>
      <c r="Q929" s="118"/>
      <c r="R929" s="118"/>
    </row>
    <row r="930" spans="5:18" ht="12.75">
      <c r="E930" s="118"/>
      <c r="F930" s="118"/>
      <c r="I930" s="118"/>
      <c r="J930" s="118"/>
      <c r="L930" s="118"/>
      <c r="O930" s="118"/>
      <c r="P930" s="118"/>
      <c r="Q930" s="118"/>
      <c r="R930" s="118"/>
    </row>
    <row r="931" spans="5:18" ht="12.75">
      <c r="E931" s="118"/>
      <c r="F931" s="118"/>
      <c r="I931" s="118"/>
      <c r="J931" s="118"/>
      <c r="L931" s="118"/>
      <c r="O931" s="118"/>
      <c r="P931" s="118"/>
      <c r="Q931" s="118"/>
      <c r="R931" s="118"/>
    </row>
    <row r="932" spans="5:18" ht="12.75">
      <c r="E932" s="118"/>
      <c r="F932" s="118"/>
      <c r="I932" s="118"/>
      <c r="J932" s="118"/>
      <c r="L932" s="118"/>
      <c r="O932" s="118"/>
      <c r="P932" s="118"/>
      <c r="Q932" s="118"/>
      <c r="R932" s="118"/>
    </row>
    <row r="933" spans="5:18" ht="12.75">
      <c r="E933" s="118"/>
      <c r="F933" s="118"/>
      <c r="I933" s="118"/>
      <c r="J933" s="118"/>
      <c r="L933" s="118"/>
      <c r="O933" s="118"/>
      <c r="P933" s="118"/>
      <c r="Q933" s="118"/>
      <c r="R933" s="118"/>
    </row>
    <row r="934" spans="5:18" ht="12.75">
      <c r="E934" s="118"/>
      <c r="F934" s="118"/>
      <c r="I934" s="118"/>
      <c r="J934" s="118"/>
      <c r="L934" s="118"/>
      <c r="O934" s="118"/>
      <c r="P934" s="118"/>
      <c r="Q934" s="118"/>
      <c r="R934" s="118"/>
    </row>
    <row r="935" spans="5:18" ht="12.75">
      <c r="E935" s="118"/>
      <c r="F935" s="118"/>
      <c r="I935" s="118"/>
      <c r="J935" s="118"/>
      <c r="L935" s="118"/>
      <c r="O935" s="118"/>
      <c r="P935" s="118"/>
      <c r="Q935" s="118"/>
      <c r="R935" s="118"/>
    </row>
    <row r="936" spans="5:18" ht="12.75">
      <c r="E936" s="118"/>
      <c r="F936" s="118"/>
      <c r="I936" s="118"/>
      <c r="J936" s="118"/>
      <c r="L936" s="118"/>
      <c r="O936" s="118"/>
      <c r="P936" s="118"/>
      <c r="Q936" s="118"/>
      <c r="R936" s="118"/>
    </row>
    <row r="937" spans="5:18" ht="12.75">
      <c r="E937" s="118"/>
      <c r="F937" s="118"/>
      <c r="I937" s="118"/>
      <c r="J937" s="118"/>
      <c r="L937" s="118"/>
      <c r="O937" s="118"/>
      <c r="P937" s="118"/>
      <c r="Q937" s="118"/>
      <c r="R937" s="118"/>
    </row>
    <row r="938" spans="5:18" ht="12.75">
      <c r="E938" s="118"/>
      <c r="F938" s="118"/>
      <c r="I938" s="118"/>
      <c r="J938" s="118"/>
      <c r="L938" s="118"/>
      <c r="O938" s="118"/>
      <c r="P938" s="118"/>
      <c r="Q938" s="118"/>
      <c r="R938" s="118"/>
    </row>
    <row r="939" spans="5:18" ht="12.75">
      <c r="E939" s="118"/>
      <c r="F939" s="118"/>
      <c r="I939" s="118"/>
      <c r="J939" s="118"/>
      <c r="L939" s="118"/>
      <c r="O939" s="118"/>
      <c r="P939" s="118"/>
      <c r="Q939" s="118"/>
      <c r="R939" s="118"/>
    </row>
    <row r="940" spans="5:18" ht="12.75">
      <c r="E940" s="118"/>
      <c r="F940" s="118"/>
      <c r="I940" s="118"/>
      <c r="J940" s="118"/>
      <c r="L940" s="118"/>
      <c r="O940" s="118"/>
      <c r="P940" s="118"/>
      <c r="Q940" s="118"/>
      <c r="R940" s="118"/>
    </row>
    <row r="941" spans="5:18" ht="12.75">
      <c r="E941" s="118"/>
      <c r="F941" s="118"/>
      <c r="I941" s="118"/>
      <c r="J941" s="118"/>
      <c r="L941" s="118"/>
      <c r="O941" s="118"/>
      <c r="P941" s="118"/>
      <c r="Q941" s="118"/>
      <c r="R941" s="118"/>
    </row>
    <row r="942" spans="5:18" ht="12.75">
      <c r="E942" s="118"/>
      <c r="F942" s="118"/>
      <c r="I942" s="118"/>
      <c r="J942" s="118"/>
      <c r="L942" s="118"/>
      <c r="O942" s="118"/>
      <c r="P942" s="118"/>
      <c r="Q942" s="118"/>
      <c r="R942" s="118"/>
    </row>
    <row r="943" spans="5:18" ht="12.75">
      <c r="E943" s="118"/>
      <c r="F943" s="118"/>
      <c r="I943" s="118"/>
      <c r="J943" s="118"/>
      <c r="L943" s="118"/>
      <c r="O943" s="118"/>
      <c r="P943" s="118"/>
      <c r="Q943" s="118"/>
      <c r="R943" s="118"/>
    </row>
    <row r="944" spans="5:18" ht="12.75">
      <c r="E944" s="118"/>
      <c r="F944" s="118"/>
      <c r="I944" s="118"/>
      <c r="J944" s="118"/>
      <c r="L944" s="118"/>
      <c r="O944" s="118"/>
      <c r="P944" s="118"/>
      <c r="Q944" s="118"/>
      <c r="R944" s="118"/>
    </row>
    <row r="945" spans="5:18" ht="12.75">
      <c r="E945" s="118"/>
      <c r="F945" s="118"/>
      <c r="I945" s="118"/>
      <c r="J945" s="118"/>
      <c r="L945" s="118"/>
      <c r="O945" s="118"/>
      <c r="P945" s="118"/>
      <c r="Q945" s="118"/>
      <c r="R945" s="118"/>
    </row>
    <row r="946" spans="5:18" ht="12.75">
      <c r="E946" s="118"/>
      <c r="F946" s="118"/>
      <c r="I946" s="118"/>
      <c r="J946" s="118"/>
      <c r="L946" s="118"/>
      <c r="O946" s="118"/>
      <c r="P946" s="118"/>
      <c r="Q946" s="118"/>
      <c r="R946" s="118"/>
    </row>
    <row r="947" spans="5:18" ht="12.75">
      <c r="E947" s="118"/>
      <c r="F947" s="118"/>
      <c r="I947" s="118"/>
      <c r="J947" s="118"/>
      <c r="L947" s="118"/>
      <c r="O947" s="118"/>
      <c r="P947" s="118"/>
      <c r="Q947" s="118"/>
      <c r="R947" s="118"/>
    </row>
    <row r="948" spans="5:18" ht="12.75">
      <c r="E948" s="118"/>
      <c r="F948" s="118"/>
      <c r="I948" s="118"/>
      <c r="J948" s="118"/>
      <c r="L948" s="118"/>
      <c r="O948" s="118"/>
      <c r="P948" s="118"/>
      <c r="Q948" s="118"/>
      <c r="R948" s="118"/>
    </row>
    <row r="949" spans="5:18" ht="12.75">
      <c r="E949" s="118"/>
      <c r="F949" s="118"/>
      <c r="I949" s="118"/>
      <c r="J949" s="118"/>
      <c r="L949" s="118"/>
      <c r="O949" s="118"/>
      <c r="P949" s="118"/>
      <c r="Q949" s="118"/>
      <c r="R949" s="118"/>
    </row>
    <row r="950" spans="5:18" ht="12.75">
      <c r="E950" s="118"/>
      <c r="F950" s="118"/>
      <c r="I950" s="118"/>
      <c r="J950" s="118"/>
      <c r="L950" s="118"/>
      <c r="O950" s="118"/>
      <c r="P950" s="118"/>
      <c r="Q950" s="118"/>
      <c r="R950" s="118"/>
    </row>
    <row r="951" spans="5:18" ht="12.75">
      <c r="E951" s="118"/>
      <c r="F951" s="118"/>
      <c r="I951" s="118"/>
      <c r="J951" s="118"/>
      <c r="L951" s="118"/>
      <c r="O951" s="118"/>
      <c r="P951" s="118"/>
      <c r="Q951" s="118"/>
      <c r="R951" s="118"/>
    </row>
    <row r="952" spans="5:18" ht="12.75">
      <c r="E952" s="118"/>
      <c r="F952" s="118"/>
      <c r="I952" s="118"/>
      <c r="J952" s="118"/>
      <c r="L952" s="118"/>
      <c r="O952" s="118"/>
      <c r="P952" s="118"/>
      <c r="Q952" s="118"/>
      <c r="R952" s="118"/>
    </row>
    <row r="953" spans="5:18" ht="12.75">
      <c r="E953" s="118"/>
      <c r="F953" s="118"/>
      <c r="I953" s="118"/>
      <c r="J953" s="118"/>
      <c r="L953" s="118"/>
      <c r="O953" s="118"/>
      <c r="P953" s="118"/>
      <c r="Q953" s="118"/>
      <c r="R953" s="118"/>
    </row>
    <row r="954" spans="5:18" ht="12.75">
      <c r="E954" s="118"/>
      <c r="F954" s="118"/>
      <c r="I954" s="118"/>
      <c r="J954" s="118"/>
      <c r="L954" s="118"/>
      <c r="O954" s="118"/>
      <c r="P954" s="118"/>
      <c r="Q954" s="118"/>
      <c r="R954" s="118"/>
    </row>
    <row r="955" spans="5:18" ht="12.75">
      <c r="E955" s="118"/>
      <c r="F955" s="118"/>
      <c r="I955" s="118"/>
      <c r="J955" s="118"/>
      <c r="L955" s="118"/>
      <c r="O955" s="118"/>
      <c r="P955" s="118"/>
      <c r="Q955" s="118"/>
      <c r="R955" s="118"/>
    </row>
    <row r="956" spans="5:18" ht="12.75">
      <c r="E956" s="118"/>
      <c r="F956" s="118"/>
      <c r="I956" s="118"/>
      <c r="J956" s="118"/>
      <c r="L956" s="118"/>
      <c r="O956" s="118"/>
      <c r="P956" s="118"/>
      <c r="Q956" s="118"/>
      <c r="R956" s="118"/>
    </row>
    <row r="957" spans="5:18" ht="12.75">
      <c r="E957" s="118"/>
      <c r="F957" s="118"/>
      <c r="I957" s="118"/>
      <c r="J957" s="118"/>
      <c r="L957" s="118"/>
      <c r="O957" s="118"/>
      <c r="P957" s="118"/>
      <c r="Q957" s="118"/>
      <c r="R957" s="118"/>
    </row>
    <row r="958" spans="5:18" ht="12.75">
      <c r="E958" s="118"/>
      <c r="F958" s="118"/>
      <c r="I958" s="118"/>
      <c r="J958" s="118"/>
      <c r="L958" s="118"/>
      <c r="O958" s="118"/>
      <c r="P958" s="118"/>
      <c r="Q958" s="118"/>
      <c r="R958" s="118"/>
    </row>
    <row r="959" spans="5:18" ht="12.75">
      <c r="E959" s="118"/>
      <c r="F959" s="118"/>
      <c r="I959" s="118"/>
      <c r="J959" s="118"/>
      <c r="L959" s="118"/>
      <c r="O959" s="118"/>
      <c r="P959" s="118"/>
      <c r="Q959" s="118"/>
      <c r="R959" s="118"/>
    </row>
    <row r="960" spans="5:18" ht="12.75">
      <c r="E960" s="118"/>
      <c r="F960" s="118"/>
      <c r="I960" s="118"/>
      <c r="J960" s="118"/>
      <c r="L960" s="118"/>
      <c r="O960" s="118"/>
      <c r="P960" s="118"/>
      <c r="Q960" s="118"/>
      <c r="R960" s="118"/>
    </row>
    <row r="961" spans="5:18" ht="12.75">
      <c r="E961" s="118"/>
      <c r="F961" s="118"/>
      <c r="I961" s="118"/>
      <c r="J961" s="118"/>
      <c r="L961" s="118"/>
      <c r="O961" s="118"/>
      <c r="P961" s="118"/>
      <c r="Q961" s="118"/>
      <c r="R961" s="118"/>
    </row>
    <row r="962" spans="5:18" ht="12.75">
      <c r="E962" s="118"/>
      <c r="F962" s="118"/>
      <c r="I962" s="118"/>
      <c r="J962" s="118"/>
      <c r="L962" s="118"/>
      <c r="O962" s="118"/>
      <c r="P962" s="118"/>
      <c r="Q962" s="118"/>
      <c r="R962" s="118"/>
    </row>
    <row r="963" spans="5:18" ht="12.75">
      <c r="E963" s="118"/>
      <c r="F963" s="118"/>
      <c r="I963" s="118"/>
      <c r="J963" s="118"/>
      <c r="L963" s="118"/>
      <c r="O963" s="118"/>
      <c r="P963" s="118"/>
      <c r="Q963" s="118"/>
      <c r="R963" s="118"/>
    </row>
    <row r="964" spans="5:18" ht="12.75">
      <c r="E964" s="118"/>
      <c r="F964" s="118"/>
      <c r="I964" s="118"/>
      <c r="J964" s="118"/>
      <c r="L964" s="118"/>
      <c r="O964" s="118"/>
      <c r="P964" s="118"/>
      <c r="Q964" s="118"/>
      <c r="R964" s="118"/>
    </row>
    <row r="965" spans="5:18" ht="12.75">
      <c r="E965" s="118"/>
      <c r="F965" s="118"/>
      <c r="I965" s="118"/>
      <c r="J965" s="118"/>
      <c r="L965" s="118"/>
      <c r="O965" s="118"/>
      <c r="P965" s="118"/>
      <c r="Q965" s="118"/>
      <c r="R965" s="118"/>
    </row>
    <row r="966" spans="5:18" ht="12.75">
      <c r="E966" s="118"/>
      <c r="F966" s="118"/>
      <c r="I966" s="118"/>
      <c r="J966" s="118"/>
      <c r="L966" s="118"/>
      <c r="O966" s="118"/>
      <c r="P966" s="118"/>
      <c r="Q966" s="118"/>
      <c r="R966" s="118"/>
    </row>
    <row r="967" spans="5:18" ht="12.75">
      <c r="E967" s="118"/>
      <c r="F967" s="118"/>
      <c r="I967" s="118"/>
      <c r="J967" s="118"/>
      <c r="L967" s="118"/>
      <c r="O967" s="118"/>
      <c r="P967" s="118"/>
      <c r="Q967" s="118"/>
      <c r="R967" s="118"/>
    </row>
    <row r="968" spans="5:18" ht="12.75">
      <c r="E968" s="118"/>
      <c r="F968" s="118"/>
      <c r="I968" s="118"/>
      <c r="J968" s="118"/>
      <c r="L968" s="118"/>
      <c r="O968" s="118"/>
      <c r="P968" s="118"/>
      <c r="Q968" s="118"/>
      <c r="R968" s="118"/>
    </row>
    <row r="969" spans="5:18" ht="12.75">
      <c r="E969" s="118"/>
      <c r="F969" s="118"/>
      <c r="I969" s="118"/>
      <c r="J969" s="118"/>
      <c r="L969" s="118"/>
      <c r="O969" s="118"/>
      <c r="P969" s="118"/>
      <c r="Q969" s="118"/>
      <c r="R969" s="118"/>
    </row>
    <row r="970" spans="5:18" ht="12.75">
      <c r="E970" s="118"/>
      <c r="F970" s="118"/>
      <c r="I970" s="118"/>
      <c r="J970" s="118"/>
      <c r="L970" s="118"/>
      <c r="O970" s="118"/>
      <c r="P970" s="118"/>
      <c r="Q970" s="118"/>
      <c r="R970" s="118"/>
    </row>
    <row r="971" spans="5:18" ht="12.75">
      <c r="E971" s="118"/>
      <c r="F971" s="118"/>
      <c r="I971" s="118"/>
      <c r="J971" s="118"/>
      <c r="L971" s="118"/>
      <c r="O971" s="118"/>
      <c r="P971" s="118"/>
      <c r="Q971" s="118"/>
      <c r="R971" s="118"/>
    </row>
    <row r="972" spans="5:18" ht="12.75">
      <c r="E972" s="118"/>
      <c r="F972" s="118"/>
      <c r="I972" s="118"/>
      <c r="J972" s="118"/>
      <c r="L972" s="118"/>
      <c r="O972" s="118"/>
      <c r="P972" s="118"/>
      <c r="Q972" s="118"/>
      <c r="R972" s="118"/>
    </row>
    <row r="973" spans="5:18" ht="12.75">
      <c r="E973" s="118"/>
      <c r="F973" s="118"/>
      <c r="I973" s="118"/>
      <c r="J973" s="118"/>
      <c r="L973" s="118"/>
      <c r="O973" s="118"/>
      <c r="P973" s="118"/>
      <c r="Q973" s="118"/>
      <c r="R973" s="118"/>
    </row>
    <row r="974" spans="5:18" ht="12.75">
      <c r="E974" s="118"/>
      <c r="F974" s="118"/>
      <c r="I974" s="118"/>
      <c r="J974" s="118"/>
      <c r="L974" s="118"/>
      <c r="O974" s="118"/>
      <c r="P974" s="118"/>
      <c r="Q974" s="118"/>
      <c r="R974" s="118"/>
    </row>
    <row r="975" spans="5:18" ht="12.75">
      <c r="E975" s="118"/>
      <c r="F975" s="118"/>
      <c r="I975" s="118"/>
      <c r="J975" s="118"/>
      <c r="L975" s="118"/>
      <c r="O975" s="118"/>
      <c r="P975" s="118"/>
      <c r="Q975" s="118"/>
      <c r="R975" s="118"/>
    </row>
    <row r="976" spans="5:18" ht="12.75">
      <c r="E976" s="118"/>
      <c r="F976" s="118"/>
      <c r="I976" s="118"/>
      <c r="J976" s="118"/>
      <c r="L976" s="118"/>
      <c r="O976" s="118"/>
      <c r="P976" s="118"/>
      <c r="Q976" s="118"/>
      <c r="R976" s="118"/>
    </row>
    <row r="977" spans="5:18" ht="12.75">
      <c r="E977" s="118"/>
      <c r="F977" s="118"/>
      <c r="I977" s="118"/>
      <c r="J977" s="118"/>
      <c r="L977" s="118"/>
      <c r="O977" s="118"/>
      <c r="P977" s="118"/>
      <c r="Q977" s="118"/>
      <c r="R977" s="118"/>
    </row>
    <row r="978" spans="5:18" ht="12.75">
      <c r="E978" s="118"/>
      <c r="F978" s="118"/>
      <c r="I978" s="118"/>
      <c r="J978" s="118"/>
      <c r="L978" s="118"/>
      <c r="O978" s="118"/>
      <c r="P978" s="118"/>
      <c r="Q978" s="118"/>
      <c r="R978" s="118"/>
    </row>
    <row r="979" spans="5:18" ht="12.75">
      <c r="E979" s="118"/>
      <c r="F979" s="118"/>
      <c r="I979" s="118"/>
      <c r="J979" s="118"/>
      <c r="L979" s="118"/>
      <c r="O979" s="118"/>
      <c r="P979" s="118"/>
      <c r="Q979" s="118"/>
      <c r="R979" s="118"/>
    </row>
    <row r="980" spans="5:18" ht="12.75">
      <c r="E980" s="118"/>
      <c r="F980" s="118"/>
      <c r="I980" s="118"/>
      <c r="J980" s="118"/>
      <c r="L980" s="118"/>
      <c r="O980" s="118"/>
      <c r="P980" s="118"/>
      <c r="Q980" s="118"/>
      <c r="R980" s="118"/>
    </row>
    <row r="981" spans="5:18" ht="12.75">
      <c r="E981" s="118"/>
      <c r="F981" s="118"/>
      <c r="I981" s="118"/>
      <c r="J981" s="118"/>
      <c r="L981" s="118"/>
      <c r="O981" s="118"/>
      <c r="P981" s="118"/>
      <c r="Q981" s="118"/>
      <c r="R981" s="118"/>
    </row>
    <row r="982" spans="5:18" ht="12.75">
      <c r="E982" s="118"/>
      <c r="F982" s="118"/>
      <c r="I982" s="118"/>
      <c r="J982" s="118"/>
      <c r="L982" s="118"/>
      <c r="O982" s="118"/>
      <c r="P982" s="118"/>
      <c r="Q982" s="118"/>
      <c r="R982" s="118"/>
    </row>
    <row r="983" spans="5:18" ht="12.75">
      <c r="E983" s="118"/>
      <c r="F983" s="118"/>
      <c r="I983" s="118"/>
      <c r="J983" s="118"/>
      <c r="L983" s="118"/>
      <c r="O983" s="118"/>
      <c r="P983" s="118"/>
      <c r="Q983" s="118"/>
      <c r="R983" s="118"/>
    </row>
    <row r="984" spans="5:18" ht="12.75">
      <c r="E984" s="118"/>
      <c r="F984" s="118"/>
      <c r="I984" s="118"/>
      <c r="J984" s="118"/>
      <c r="L984" s="118"/>
      <c r="O984" s="118"/>
      <c r="P984" s="118"/>
      <c r="Q984" s="118"/>
      <c r="R984" s="118"/>
    </row>
    <row r="985" spans="5:18" ht="12.75">
      <c r="E985" s="118"/>
      <c r="F985" s="118"/>
      <c r="I985" s="118"/>
      <c r="J985" s="118"/>
      <c r="L985" s="118"/>
      <c r="O985" s="118"/>
      <c r="P985" s="118"/>
      <c r="Q985" s="118"/>
      <c r="R985" s="118"/>
    </row>
    <row r="986" spans="5:18" ht="12.75">
      <c r="E986" s="118"/>
      <c r="F986" s="118"/>
      <c r="I986" s="118"/>
      <c r="J986" s="118"/>
      <c r="L986" s="118"/>
      <c r="O986" s="118"/>
      <c r="P986" s="118"/>
      <c r="Q986" s="118"/>
      <c r="R986" s="118"/>
    </row>
    <row r="987" spans="5:18" ht="12.75">
      <c r="E987" s="118"/>
      <c r="F987" s="118"/>
      <c r="I987" s="118"/>
      <c r="J987" s="118"/>
      <c r="L987" s="118"/>
      <c r="O987" s="118"/>
      <c r="P987" s="118"/>
      <c r="Q987" s="118"/>
      <c r="R987" s="118"/>
    </row>
    <row r="988" spans="5:18" ht="12.75">
      <c r="E988" s="118"/>
      <c r="F988" s="118"/>
      <c r="I988" s="118"/>
      <c r="J988" s="118"/>
      <c r="L988" s="118"/>
      <c r="O988" s="118"/>
      <c r="P988" s="118"/>
      <c r="Q988" s="118"/>
      <c r="R988" s="118"/>
    </row>
    <row r="989" spans="5:18" ht="12.75">
      <c r="E989" s="118"/>
      <c r="F989" s="118"/>
      <c r="I989" s="118"/>
      <c r="J989" s="118"/>
      <c r="L989" s="118"/>
      <c r="O989" s="118"/>
      <c r="P989" s="118"/>
      <c r="Q989" s="118"/>
      <c r="R989" s="118"/>
    </row>
    <row r="990" spans="5:18" ht="12.75">
      <c r="E990" s="118"/>
      <c r="F990" s="118"/>
      <c r="I990" s="118"/>
      <c r="J990" s="118"/>
      <c r="L990" s="118"/>
      <c r="O990" s="118"/>
      <c r="P990" s="118"/>
      <c r="Q990" s="118"/>
      <c r="R990" s="118"/>
    </row>
    <row r="991" spans="5:18" ht="12.75">
      <c r="E991" s="118"/>
      <c r="F991" s="118"/>
      <c r="I991" s="118"/>
      <c r="J991" s="118"/>
      <c r="L991" s="118"/>
      <c r="O991" s="118"/>
      <c r="P991" s="118"/>
      <c r="Q991" s="118"/>
      <c r="R991" s="118"/>
    </row>
    <row r="992" spans="5:18" ht="12.75">
      <c r="E992" s="118"/>
      <c r="F992" s="118"/>
      <c r="I992" s="118"/>
      <c r="J992" s="118"/>
      <c r="L992" s="118"/>
      <c r="O992" s="118"/>
      <c r="P992" s="118"/>
      <c r="Q992" s="118"/>
      <c r="R992" s="118"/>
    </row>
    <row r="993" spans="5:18" ht="12.75">
      <c r="E993" s="118"/>
      <c r="F993" s="118"/>
      <c r="I993" s="118"/>
      <c r="J993" s="118"/>
      <c r="L993" s="118"/>
      <c r="O993" s="118"/>
      <c r="P993" s="118"/>
      <c r="Q993" s="118"/>
      <c r="R993" s="118"/>
    </row>
    <row r="994" spans="5:18" ht="12.75">
      <c r="E994" s="118"/>
      <c r="F994" s="118"/>
      <c r="I994" s="118"/>
      <c r="J994" s="118"/>
      <c r="L994" s="118"/>
      <c r="O994" s="118"/>
      <c r="P994" s="118"/>
      <c r="Q994" s="118"/>
      <c r="R994" s="118"/>
    </row>
    <row r="995" spans="5:18" ht="12.75">
      <c r="E995" s="118"/>
      <c r="F995" s="118"/>
      <c r="I995" s="118"/>
      <c r="J995" s="118"/>
      <c r="L995" s="118"/>
      <c r="O995" s="118"/>
      <c r="P995" s="118"/>
      <c r="Q995" s="118"/>
      <c r="R995" s="118"/>
    </row>
    <row r="996" spans="5:18" ht="12.75">
      <c r="E996" s="118"/>
      <c r="F996" s="118"/>
      <c r="I996" s="118"/>
      <c r="J996" s="118"/>
      <c r="L996" s="118"/>
      <c r="O996" s="118"/>
      <c r="P996" s="118"/>
      <c r="Q996" s="118"/>
      <c r="R996" s="118"/>
    </row>
    <row r="997" spans="5:18" ht="12.75">
      <c r="E997" s="118"/>
      <c r="F997" s="118"/>
      <c r="I997" s="118"/>
      <c r="J997" s="118"/>
      <c r="L997" s="118"/>
      <c r="O997" s="118"/>
      <c r="P997" s="118"/>
      <c r="Q997" s="118"/>
      <c r="R997" s="118"/>
    </row>
    <row r="998" spans="5:18" ht="12.75">
      <c r="E998" s="118"/>
      <c r="F998" s="118"/>
      <c r="I998" s="118"/>
      <c r="J998" s="118"/>
      <c r="L998" s="118"/>
      <c r="O998" s="118"/>
      <c r="P998" s="118"/>
      <c r="Q998" s="118"/>
      <c r="R998" s="118"/>
    </row>
    <row r="999" spans="5:18" ht="12.75">
      <c r="E999" s="118"/>
      <c r="F999" s="118"/>
      <c r="I999" s="118"/>
      <c r="J999" s="118"/>
      <c r="L999" s="118"/>
      <c r="O999" s="118"/>
      <c r="P999" s="118"/>
      <c r="Q999" s="118"/>
      <c r="R999" s="118"/>
    </row>
    <row r="1000" spans="5:18" ht="12.75">
      <c r="E1000" s="118"/>
      <c r="F1000" s="118"/>
      <c r="I1000" s="118"/>
      <c r="J1000" s="118"/>
      <c r="L1000" s="118"/>
      <c r="O1000" s="118"/>
      <c r="P1000" s="118"/>
      <c r="Q1000" s="118"/>
      <c r="R1000" s="118"/>
    </row>
    <row r="1001" spans="5:18" ht="12.75">
      <c r="E1001" s="118"/>
      <c r="F1001" s="118"/>
      <c r="I1001" s="118"/>
      <c r="J1001" s="118"/>
      <c r="L1001" s="118"/>
      <c r="O1001" s="118"/>
      <c r="P1001" s="118"/>
      <c r="Q1001" s="118"/>
      <c r="R1001" s="118"/>
    </row>
    <row r="1002" spans="5:18" ht="12.75">
      <c r="E1002" s="118"/>
      <c r="F1002" s="118"/>
      <c r="I1002" s="118"/>
      <c r="J1002" s="118"/>
      <c r="L1002" s="118"/>
      <c r="O1002" s="118"/>
      <c r="P1002" s="118"/>
      <c r="Q1002" s="118"/>
      <c r="R1002" s="118"/>
    </row>
    <row r="1003" spans="5:18" ht="12.75">
      <c r="E1003" s="118"/>
      <c r="F1003" s="118"/>
      <c r="I1003" s="118"/>
      <c r="J1003" s="118"/>
      <c r="L1003" s="118"/>
      <c r="O1003" s="118"/>
      <c r="P1003" s="118"/>
      <c r="Q1003" s="118"/>
      <c r="R1003" s="118"/>
    </row>
    <row r="1004" spans="5:18" ht="12.75">
      <c r="E1004" s="118"/>
      <c r="F1004" s="118"/>
      <c r="I1004" s="118"/>
      <c r="J1004" s="118"/>
      <c r="L1004" s="118"/>
      <c r="O1004" s="118"/>
      <c r="P1004" s="118"/>
      <c r="Q1004" s="118"/>
      <c r="R1004" s="118"/>
    </row>
    <row r="1005" spans="5:18" ht="12.75">
      <c r="E1005" s="118"/>
      <c r="F1005" s="118"/>
      <c r="I1005" s="118"/>
      <c r="J1005" s="118"/>
      <c r="L1005" s="118"/>
      <c r="O1005" s="118"/>
      <c r="P1005" s="118"/>
      <c r="Q1005" s="118"/>
      <c r="R1005" s="118"/>
    </row>
    <row r="1006" spans="5:18" ht="12.75">
      <c r="E1006" s="118"/>
      <c r="F1006" s="118"/>
      <c r="I1006" s="118"/>
      <c r="J1006" s="118"/>
      <c r="L1006" s="118"/>
      <c r="O1006" s="118"/>
      <c r="P1006" s="118"/>
      <c r="Q1006" s="118"/>
      <c r="R1006" s="118"/>
    </row>
    <row r="1007" spans="5:18" ht="12.75">
      <c r="E1007" s="118"/>
      <c r="F1007" s="118"/>
      <c r="I1007" s="118"/>
      <c r="J1007" s="118"/>
      <c r="L1007" s="118"/>
      <c r="O1007" s="118"/>
      <c r="P1007" s="118"/>
      <c r="Q1007" s="118"/>
      <c r="R1007" s="118"/>
    </row>
    <row r="1008" spans="5:18" ht="12.75">
      <c r="E1008" s="118"/>
      <c r="F1008" s="118"/>
      <c r="I1008" s="118"/>
      <c r="J1008" s="118"/>
      <c r="L1008" s="118"/>
      <c r="O1008" s="118"/>
      <c r="P1008" s="118"/>
      <c r="Q1008" s="118"/>
      <c r="R1008" s="118"/>
    </row>
    <row r="1009" spans="5:18" ht="12.75">
      <c r="E1009" s="118"/>
      <c r="F1009" s="118"/>
      <c r="I1009" s="118"/>
      <c r="J1009" s="118"/>
      <c r="L1009" s="118"/>
      <c r="O1009" s="118"/>
      <c r="P1009" s="118"/>
      <c r="Q1009" s="118"/>
      <c r="R1009" s="118"/>
    </row>
    <row r="1010" spans="5:18" ht="12.75">
      <c r="E1010" s="118"/>
      <c r="F1010" s="118"/>
      <c r="I1010" s="118"/>
      <c r="J1010" s="118"/>
      <c r="L1010" s="118"/>
      <c r="O1010" s="118"/>
      <c r="P1010" s="118"/>
      <c r="Q1010" s="118"/>
      <c r="R1010" s="118"/>
    </row>
    <row r="1011" spans="5:18" ht="12.75">
      <c r="E1011" s="118"/>
      <c r="F1011" s="118"/>
      <c r="I1011" s="118"/>
      <c r="J1011" s="118"/>
      <c r="L1011" s="118"/>
      <c r="O1011" s="118"/>
      <c r="P1011" s="118"/>
      <c r="Q1011" s="118"/>
      <c r="R1011" s="118"/>
    </row>
    <row r="1012" spans="5:18" ht="12.75">
      <c r="E1012" s="118"/>
      <c r="F1012" s="118"/>
      <c r="I1012" s="118"/>
      <c r="J1012" s="118"/>
      <c r="L1012" s="118"/>
      <c r="O1012" s="118"/>
      <c r="P1012" s="118"/>
      <c r="Q1012" s="118"/>
      <c r="R1012" s="118"/>
    </row>
    <row r="1013" spans="5:18" ht="12.75">
      <c r="E1013" s="118"/>
      <c r="F1013" s="118"/>
      <c r="I1013" s="118"/>
      <c r="J1013" s="118"/>
      <c r="L1013" s="118"/>
      <c r="O1013" s="118"/>
      <c r="P1013" s="118"/>
      <c r="Q1013" s="118"/>
      <c r="R1013" s="118"/>
    </row>
    <row r="1014" spans="5:18" ht="12.75">
      <c r="E1014" s="118"/>
      <c r="F1014" s="118"/>
      <c r="I1014" s="118"/>
      <c r="J1014" s="118"/>
      <c r="L1014" s="118"/>
      <c r="O1014" s="118"/>
      <c r="P1014" s="118"/>
      <c r="Q1014" s="118"/>
      <c r="R1014" s="118"/>
    </row>
    <row r="1015" spans="5:18" ht="12.75">
      <c r="E1015" s="118"/>
      <c r="F1015" s="118"/>
      <c r="I1015" s="118"/>
      <c r="J1015" s="118"/>
      <c r="L1015" s="118"/>
      <c r="O1015" s="118"/>
      <c r="P1015" s="118"/>
      <c r="Q1015" s="118"/>
      <c r="R1015" s="118"/>
    </row>
    <row r="1016" spans="5:18" ht="12.75">
      <c r="E1016" s="118"/>
      <c r="F1016" s="118"/>
      <c r="I1016" s="118"/>
      <c r="J1016" s="118"/>
      <c r="L1016" s="118"/>
      <c r="O1016" s="118"/>
      <c r="P1016" s="118"/>
      <c r="Q1016" s="118"/>
      <c r="R1016" s="118"/>
    </row>
    <row r="1017" spans="5:18" ht="12.75">
      <c r="E1017" s="118"/>
      <c r="F1017" s="118"/>
      <c r="I1017" s="118"/>
      <c r="J1017" s="118"/>
      <c r="L1017" s="118"/>
      <c r="O1017" s="118"/>
      <c r="P1017" s="118"/>
      <c r="Q1017" s="118"/>
      <c r="R1017" s="118"/>
    </row>
    <row r="1018" spans="5:18" ht="12.75">
      <c r="E1018" s="118"/>
      <c r="F1018" s="118"/>
      <c r="I1018" s="118"/>
      <c r="J1018" s="118"/>
      <c r="L1018" s="118"/>
      <c r="O1018" s="118"/>
      <c r="P1018" s="118"/>
      <c r="Q1018" s="118"/>
      <c r="R1018" s="118"/>
    </row>
    <row r="1019" spans="5:18" ht="12.75">
      <c r="E1019" s="118"/>
      <c r="F1019" s="118"/>
      <c r="I1019" s="118"/>
      <c r="J1019" s="118"/>
      <c r="L1019" s="118"/>
      <c r="O1019" s="118"/>
      <c r="P1019" s="118"/>
      <c r="Q1019" s="118"/>
      <c r="R1019" s="118"/>
    </row>
    <row r="1020" spans="5:18" ht="12.75">
      <c r="E1020" s="118"/>
      <c r="F1020" s="118"/>
      <c r="I1020" s="118"/>
      <c r="J1020" s="118"/>
      <c r="L1020" s="118"/>
      <c r="O1020" s="118"/>
      <c r="P1020" s="118"/>
      <c r="Q1020" s="118"/>
      <c r="R1020" s="118"/>
    </row>
    <row r="1021" spans="5:18" ht="12.75">
      <c r="E1021" s="118"/>
      <c r="F1021" s="118"/>
      <c r="I1021" s="118"/>
      <c r="J1021" s="118"/>
      <c r="L1021" s="118"/>
      <c r="O1021" s="118"/>
      <c r="P1021" s="118"/>
      <c r="Q1021" s="118"/>
      <c r="R1021" s="118"/>
    </row>
    <row r="1022" spans="5:18" ht="12.75">
      <c r="E1022" s="118"/>
      <c r="F1022" s="118"/>
      <c r="I1022" s="118"/>
      <c r="J1022" s="118"/>
      <c r="L1022" s="118"/>
      <c r="O1022" s="118"/>
      <c r="P1022" s="118"/>
      <c r="Q1022" s="118"/>
      <c r="R1022" s="118"/>
    </row>
    <row r="1023" spans="5:18" ht="12.75">
      <c r="E1023" s="118"/>
      <c r="F1023" s="118"/>
      <c r="I1023" s="118"/>
      <c r="J1023" s="118"/>
      <c r="L1023" s="118"/>
      <c r="O1023" s="118"/>
      <c r="P1023" s="118"/>
      <c r="Q1023" s="118"/>
      <c r="R1023" s="118"/>
    </row>
    <row r="1024" spans="5:18" ht="12.75">
      <c r="E1024" s="118"/>
      <c r="F1024" s="118"/>
      <c r="I1024" s="118"/>
      <c r="J1024" s="118"/>
      <c r="L1024" s="118"/>
      <c r="O1024" s="118"/>
      <c r="P1024" s="118"/>
      <c r="Q1024" s="118"/>
      <c r="R1024" s="118"/>
    </row>
    <row r="1025" spans="5:18" ht="12.75">
      <c r="E1025" s="118"/>
      <c r="F1025" s="118"/>
      <c r="I1025" s="118"/>
      <c r="J1025" s="118"/>
      <c r="L1025" s="118"/>
      <c r="O1025" s="118"/>
      <c r="P1025" s="118"/>
      <c r="Q1025" s="118"/>
      <c r="R1025" s="118"/>
    </row>
    <row r="1026" spans="5:18" ht="12.75">
      <c r="E1026" s="118"/>
      <c r="F1026" s="118"/>
      <c r="I1026" s="118"/>
      <c r="J1026" s="118"/>
      <c r="L1026" s="118"/>
      <c r="O1026" s="118"/>
      <c r="P1026" s="118"/>
      <c r="Q1026" s="118"/>
      <c r="R1026" s="118"/>
    </row>
    <row r="1027" spans="5:18" ht="12.75">
      <c r="E1027" s="118"/>
      <c r="F1027" s="118"/>
      <c r="I1027" s="118"/>
      <c r="J1027" s="118"/>
      <c r="L1027" s="118"/>
      <c r="O1027" s="118"/>
      <c r="P1027" s="118"/>
      <c r="Q1027" s="118"/>
      <c r="R1027" s="118"/>
    </row>
    <row r="1028" spans="5:18" ht="12.75">
      <c r="E1028" s="118"/>
      <c r="F1028" s="118"/>
      <c r="I1028" s="118"/>
      <c r="J1028" s="118"/>
      <c r="L1028" s="118"/>
      <c r="O1028" s="118"/>
      <c r="P1028" s="118"/>
      <c r="Q1028" s="118"/>
      <c r="R1028" s="118"/>
    </row>
    <row r="1029" spans="5:18" ht="12.75">
      <c r="E1029" s="118"/>
      <c r="F1029" s="118"/>
      <c r="I1029" s="118"/>
      <c r="J1029" s="118"/>
      <c r="L1029" s="118"/>
      <c r="O1029" s="118"/>
      <c r="P1029" s="118"/>
      <c r="Q1029" s="118"/>
      <c r="R1029" s="118"/>
    </row>
    <row r="1030" spans="5:18" ht="12.75">
      <c r="E1030" s="118"/>
      <c r="F1030" s="118"/>
      <c r="I1030" s="118"/>
      <c r="J1030" s="118"/>
      <c r="L1030" s="118"/>
      <c r="O1030" s="118"/>
      <c r="P1030" s="118"/>
      <c r="Q1030" s="118"/>
      <c r="R1030" s="118"/>
    </row>
    <row r="1031" spans="5:18" ht="12.75">
      <c r="E1031" s="118"/>
      <c r="F1031" s="118"/>
      <c r="I1031" s="118"/>
      <c r="J1031" s="118"/>
      <c r="L1031" s="118"/>
      <c r="O1031" s="118"/>
      <c r="P1031" s="118"/>
      <c r="Q1031" s="118"/>
      <c r="R1031" s="118"/>
    </row>
    <row r="1032" spans="5:18" ht="12.75">
      <c r="E1032" s="118"/>
      <c r="F1032" s="118"/>
      <c r="I1032" s="118"/>
      <c r="J1032" s="118"/>
      <c r="L1032" s="118"/>
      <c r="O1032" s="118"/>
      <c r="P1032" s="118"/>
      <c r="Q1032" s="118"/>
      <c r="R1032" s="118"/>
    </row>
    <row r="1033" spans="5:18" ht="12.75">
      <c r="E1033" s="118"/>
      <c r="F1033" s="118"/>
      <c r="I1033" s="118"/>
      <c r="J1033" s="118"/>
      <c r="L1033" s="118"/>
      <c r="O1033" s="118"/>
      <c r="P1033" s="118"/>
      <c r="Q1033" s="118"/>
      <c r="R1033" s="118"/>
    </row>
    <row r="1034" spans="5:18" ht="12.75">
      <c r="E1034" s="118"/>
      <c r="F1034" s="118"/>
      <c r="I1034" s="118"/>
      <c r="J1034" s="118"/>
      <c r="L1034" s="118"/>
      <c r="O1034" s="118"/>
      <c r="P1034" s="118"/>
      <c r="Q1034" s="118"/>
      <c r="R1034" s="118"/>
    </row>
    <row r="1035" spans="5:18" ht="12.75">
      <c r="E1035" s="118"/>
      <c r="F1035" s="118"/>
      <c r="I1035" s="118"/>
      <c r="J1035" s="118"/>
      <c r="L1035" s="118"/>
      <c r="O1035" s="118"/>
      <c r="P1035" s="118"/>
      <c r="Q1035" s="118"/>
      <c r="R1035" s="118"/>
    </row>
    <row r="1036" spans="5:18" ht="12.75">
      <c r="E1036" s="118"/>
      <c r="F1036" s="118"/>
      <c r="I1036" s="118"/>
      <c r="J1036" s="118"/>
      <c r="L1036" s="118"/>
      <c r="O1036" s="118"/>
      <c r="P1036" s="118"/>
      <c r="Q1036" s="118"/>
      <c r="R1036" s="118"/>
    </row>
    <row r="1037" spans="5:18" ht="12.75">
      <c r="E1037" s="118"/>
      <c r="F1037" s="118"/>
      <c r="I1037" s="118"/>
      <c r="J1037" s="118"/>
      <c r="L1037" s="118"/>
      <c r="O1037" s="118"/>
      <c r="P1037" s="118"/>
      <c r="Q1037" s="118"/>
      <c r="R1037" s="118"/>
    </row>
    <row r="1038" spans="5:18" ht="12.75">
      <c r="E1038" s="118"/>
      <c r="F1038" s="118"/>
      <c r="I1038" s="118"/>
      <c r="J1038" s="118"/>
      <c r="L1038" s="118"/>
      <c r="O1038" s="118"/>
      <c r="P1038" s="118"/>
      <c r="Q1038" s="118"/>
      <c r="R1038" s="118"/>
    </row>
    <row r="1039" spans="5:18" ht="12.75">
      <c r="E1039" s="118"/>
      <c r="F1039" s="118"/>
      <c r="I1039" s="118"/>
      <c r="J1039" s="118"/>
      <c r="L1039" s="118"/>
      <c r="O1039" s="118"/>
      <c r="P1039" s="118"/>
      <c r="Q1039" s="118"/>
      <c r="R1039" s="118"/>
    </row>
    <row r="1040" spans="5:18" ht="12.75">
      <c r="E1040" s="118"/>
      <c r="F1040" s="118"/>
      <c r="I1040" s="118"/>
      <c r="J1040" s="118"/>
      <c r="L1040" s="118"/>
      <c r="O1040" s="118"/>
      <c r="P1040" s="118"/>
      <c r="Q1040" s="118"/>
      <c r="R1040" s="118"/>
    </row>
    <row r="1041" spans="5:18" ht="12.75">
      <c r="E1041" s="118"/>
      <c r="F1041" s="118"/>
      <c r="I1041" s="118"/>
      <c r="J1041" s="118"/>
      <c r="L1041" s="118"/>
      <c r="O1041" s="118"/>
      <c r="P1041" s="118"/>
      <c r="Q1041" s="118"/>
      <c r="R1041" s="118"/>
    </row>
    <row r="1042" spans="5:18" ht="12.75">
      <c r="E1042" s="118"/>
      <c r="F1042" s="118"/>
      <c r="I1042" s="118"/>
      <c r="J1042" s="118"/>
      <c r="L1042" s="118"/>
      <c r="O1042" s="118"/>
      <c r="P1042" s="118"/>
      <c r="Q1042" s="118"/>
      <c r="R1042" s="118"/>
    </row>
    <row r="1043" spans="5:18" ht="12.75">
      <c r="E1043" s="118"/>
      <c r="F1043" s="118"/>
      <c r="I1043" s="118"/>
      <c r="J1043" s="118"/>
      <c r="L1043" s="118"/>
      <c r="O1043" s="118"/>
      <c r="P1043" s="118"/>
      <c r="Q1043" s="118"/>
      <c r="R1043" s="118"/>
    </row>
    <row r="1044" spans="5:18" ht="12.75">
      <c r="E1044" s="118"/>
      <c r="F1044" s="118"/>
      <c r="I1044" s="118"/>
      <c r="J1044" s="118"/>
      <c r="L1044" s="118"/>
      <c r="O1044" s="118"/>
      <c r="P1044" s="118"/>
      <c r="Q1044" s="118"/>
      <c r="R1044" s="118"/>
    </row>
    <row r="1045" spans="5:18" ht="12.75">
      <c r="E1045" s="118"/>
      <c r="F1045" s="118"/>
      <c r="I1045" s="118"/>
      <c r="J1045" s="118"/>
      <c r="L1045" s="118"/>
      <c r="O1045" s="118"/>
      <c r="P1045" s="118"/>
      <c r="Q1045" s="118"/>
      <c r="R1045" s="118"/>
    </row>
    <row r="1046" spans="5:18" ht="12.75">
      <c r="E1046" s="118"/>
      <c r="F1046" s="118"/>
      <c r="I1046" s="118"/>
      <c r="J1046" s="118"/>
      <c r="L1046" s="118"/>
      <c r="O1046" s="118"/>
      <c r="P1046" s="118"/>
      <c r="Q1046" s="118"/>
      <c r="R1046" s="118"/>
    </row>
  </sheetData>
  <printOptions horizontalCentered="1"/>
  <pageMargins left="0.5" right="0.5" top="0.75" bottom="0.5" header="0.5" footer="0.5"/>
  <pageSetup horizontalDpi="600" verticalDpi="600" orientation="landscape" scale="70" r:id="rId1"/>
  <rowBreaks count="1" manualBreakCount="1">
    <brk id="115" max="255" man="1"/>
  </rowBreaks>
</worksheet>
</file>

<file path=xl/worksheets/sheet5.xml><?xml version="1.0" encoding="utf-8"?>
<worksheet xmlns="http://schemas.openxmlformats.org/spreadsheetml/2006/main" xmlns:r="http://schemas.openxmlformats.org/officeDocument/2006/relationships">
  <dimension ref="A1:AC749"/>
  <sheetViews>
    <sheetView workbookViewId="0" topLeftCell="B2">
      <selection activeCell="B2" sqref="B2"/>
    </sheetView>
  </sheetViews>
  <sheetFormatPr defaultColWidth="9.140625" defaultRowHeight="12.75" outlineLevelRow="1" outlineLevelCol="1"/>
  <cols>
    <col min="1" max="1" width="1.28515625" style="173" hidden="1" customWidth="1"/>
    <col min="2" max="2" width="3.421875" style="174" customWidth="1"/>
    <col min="3" max="3" width="52.421875" style="174" customWidth="1"/>
    <col min="4" max="4" width="15.421875" style="174" customWidth="1"/>
    <col min="5" max="6" width="19.57421875" style="173" hidden="1" customWidth="1" outlineLevel="1"/>
    <col min="7" max="7" width="19.57421875" style="174" customWidth="1" collapsed="1"/>
    <col min="8" max="8" width="19.421875" style="173" customWidth="1"/>
    <col min="9" max="10" width="19.57421875" style="173" hidden="1" customWidth="1" outlineLevel="1"/>
    <col min="11" max="11" width="19.421875" style="173" customWidth="1" collapsed="1"/>
    <col min="12" max="13" width="19.57421875" style="173" hidden="1" customWidth="1" outlineLevel="1"/>
    <col min="14" max="14" width="19.421875" style="173" customWidth="1" collapsed="1"/>
    <col min="15" max="18" width="19.57421875" style="173" hidden="1" customWidth="1" outlineLevel="1"/>
    <col min="19" max="19" width="17.7109375" style="174" customWidth="1" collapsed="1"/>
    <col min="20" max="20" width="18.140625" style="174" customWidth="1"/>
    <col min="21" max="22" width="17.7109375" style="173" hidden="1" customWidth="1"/>
    <col min="23" max="23" width="16.57421875" style="174" hidden="1" customWidth="1"/>
    <col min="24" max="24" width="17.57421875" style="173" hidden="1" customWidth="1"/>
    <col min="25" max="25" width="0" style="173" hidden="1" customWidth="1"/>
    <col min="26" max="16384" width="9.140625" style="175" customWidth="1"/>
  </cols>
  <sheetData>
    <row r="1" spans="1:24" ht="9" customHeight="1" hidden="1">
      <c r="A1" s="173" t="s">
        <v>2722</v>
      </c>
      <c r="B1" s="174" t="s">
        <v>2308</v>
      </c>
      <c r="C1" s="174" t="s">
        <v>2309</v>
      </c>
      <c r="D1" s="174" t="s">
        <v>2459</v>
      </c>
      <c r="E1" s="173" t="s">
        <v>2461</v>
      </c>
      <c r="F1" s="173" t="s">
        <v>2460</v>
      </c>
      <c r="G1" s="174" t="s">
        <v>2310</v>
      </c>
      <c r="H1" s="173" t="s">
        <v>2462</v>
      </c>
      <c r="I1" s="173" t="s">
        <v>2463</v>
      </c>
      <c r="J1" s="173" t="s">
        <v>2464</v>
      </c>
      <c r="K1" s="173" t="s">
        <v>2310</v>
      </c>
      <c r="L1" s="173" t="s">
        <v>2465</v>
      </c>
      <c r="M1" s="173" t="s">
        <v>2466</v>
      </c>
      <c r="N1" s="173" t="s">
        <v>2310</v>
      </c>
      <c r="O1" s="174" t="s">
        <v>2723</v>
      </c>
      <c r="P1" s="174" t="s">
        <v>2468</v>
      </c>
      <c r="Q1" s="174" t="s">
        <v>2469</v>
      </c>
      <c r="R1" s="174" t="s">
        <v>2724</v>
      </c>
      <c r="S1" s="174" t="s">
        <v>2310</v>
      </c>
      <c r="T1" s="174" t="s">
        <v>2310</v>
      </c>
      <c r="U1" s="173" t="s">
        <v>2472</v>
      </c>
      <c r="V1" s="173" t="s">
        <v>2310</v>
      </c>
      <c r="W1" s="174" t="s">
        <v>2471</v>
      </c>
      <c r="X1" s="173" t="s">
        <v>2310</v>
      </c>
    </row>
    <row r="2" spans="1:29" s="180" customFormat="1" ht="15.75" customHeight="1">
      <c r="A2" s="176"/>
      <c r="B2" s="5" t="s">
        <v>2311</v>
      </c>
      <c r="C2" s="177"/>
      <c r="D2" s="177"/>
      <c r="E2" s="178"/>
      <c r="F2" s="178"/>
      <c r="G2" s="177"/>
      <c r="H2" s="177"/>
      <c r="I2" s="177"/>
      <c r="J2" s="177"/>
      <c r="K2" s="177"/>
      <c r="L2" s="177"/>
      <c r="M2" s="177"/>
      <c r="N2" s="177"/>
      <c r="O2" s="177"/>
      <c r="P2" s="177"/>
      <c r="Q2" s="177"/>
      <c r="R2" s="177"/>
      <c r="S2" s="177"/>
      <c r="T2" s="179"/>
      <c r="U2" s="177"/>
      <c r="V2" s="177"/>
      <c r="W2" s="177"/>
      <c r="X2" s="179"/>
      <c r="Y2" s="176"/>
      <c r="AC2" s="180" t="s">
        <v>2475</v>
      </c>
    </row>
    <row r="3" spans="1:25" s="185" customFormat="1" ht="15.75" customHeight="1">
      <c r="A3" s="181"/>
      <c r="B3" s="182" t="s">
        <v>2725</v>
      </c>
      <c r="C3" s="49"/>
      <c r="D3" s="49"/>
      <c r="E3" s="183"/>
      <c r="F3" s="183"/>
      <c r="G3" s="49"/>
      <c r="H3" s="49"/>
      <c r="I3" s="49"/>
      <c r="J3" s="49"/>
      <c r="K3" s="49"/>
      <c r="L3" s="49"/>
      <c r="M3" s="49"/>
      <c r="N3" s="49"/>
      <c r="O3" s="49"/>
      <c r="P3" s="49"/>
      <c r="Q3" s="49"/>
      <c r="R3" s="49"/>
      <c r="S3" s="49"/>
      <c r="T3" s="184"/>
      <c r="U3" s="49"/>
      <c r="V3" s="49"/>
      <c r="W3" s="49"/>
      <c r="X3" s="184"/>
      <c r="Y3" s="181"/>
    </row>
    <row r="4" spans="1:25" s="185" customFormat="1" ht="15.75" customHeight="1">
      <c r="A4" s="181"/>
      <c r="B4" s="84" t="s">
        <v>2022</v>
      </c>
      <c r="C4" s="49"/>
      <c r="D4" s="49"/>
      <c r="E4" s="183"/>
      <c r="F4" s="183"/>
      <c r="G4" s="49"/>
      <c r="H4" s="49"/>
      <c r="I4" s="49"/>
      <c r="J4" s="49"/>
      <c r="K4" s="49"/>
      <c r="L4" s="49"/>
      <c r="M4" s="49"/>
      <c r="N4" s="49"/>
      <c r="O4" s="49"/>
      <c r="P4" s="49"/>
      <c r="Q4" s="49"/>
      <c r="R4" s="49"/>
      <c r="S4" s="49"/>
      <c r="T4" s="184"/>
      <c r="U4" s="49"/>
      <c r="V4" s="49"/>
      <c r="W4" s="49"/>
      <c r="X4" s="184"/>
      <c r="Y4" s="181" t="s">
        <v>2474</v>
      </c>
    </row>
    <row r="5" spans="1:25" s="185" customFormat="1" ht="12.75" customHeight="1">
      <c r="A5" s="181"/>
      <c r="B5" s="186"/>
      <c r="C5" s="49"/>
      <c r="D5" s="49"/>
      <c r="E5" s="49"/>
      <c r="F5" s="49"/>
      <c r="G5" s="49"/>
      <c r="H5" s="49"/>
      <c r="I5" s="49"/>
      <c r="J5" s="49"/>
      <c r="K5" s="49"/>
      <c r="L5" s="49"/>
      <c r="M5" s="49"/>
      <c r="N5" s="49"/>
      <c r="O5" s="49"/>
      <c r="P5" s="49"/>
      <c r="Q5" s="49"/>
      <c r="R5" s="49"/>
      <c r="S5" s="49"/>
      <c r="T5" s="187"/>
      <c r="U5" s="49"/>
      <c r="V5" s="49"/>
      <c r="W5" s="49"/>
      <c r="X5" s="49"/>
      <c r="Y5" s="181"/>
    </row>
    <row r="6" spans="2:24" ht="12.75">
      <c r="B6" s="188"/>
      <c r="C6" s="189"/>
      <c r="D6" s="190"/>
      <c r="E6" s="191"/>
      <c r="F6" s="191"/>
      <c r="G6" s="192"/>
      <c r="H6" s="193"/>
      <c r="I6" s="143"/>
      <c r="J6" s="143"/>
      <c r="K6" s="143"/>
      <c r="L6" s="142" t="s">
        <v>2354</v>
      </c>
      <c r="M6" s="142" t="s">
        <v>2476</v>
      </c>
      <c r="N6" s="143"/>
      <c r="O6" s="194" t="s">
        <v>2477</v>
      </c>
      <c r="P6" s="194"/>
      <c r="Q6" s="194"/>
      <c r="R6" s="194"/>
      <c r="S6" s="195"/>
      <c r="T6" s="195" t="s">
        <v>2726</v>
      </c>
      <c r="U6" s="196"/>
      <c r="V6" s="143"/>
      <c r="W6" s="195"/>
      <c r="X6" s="196"/>
    </row>
    <row r="7" spans="2:24" ht="12.75">
      <c r="B7" s="197"/>
      <c r="C7" s="198"/>
      <c r="D7" s="199"/>
      <c r="E7" s="191"/>
      <c r="F7" s="191"/>
      <c r="G7" s="197"/>
      <c r="H7" s="200"/>
      <c r="I7" s="150" t="s">
        <v>2354</v>
      </c>
      <c r="J7" s="150" t="s">
        <v>2476</v>
      </c>
      <c r="K7" s="150"/>
      <c r="L7" s="142" t="s">
        <v>2479</v>
      </c>
      <c r="M7" s="142" t="s">
        <v>2479</v>
      </c>
      <c r="N7" s="150" t="s">
        <v>2479</v>
      </c>
      <c r="O7" s="142" t="s">
        <v>2354</v>
      </c>
      <c r="P7" s="142" t="s">
        <v>2480</v>
      </c>
      <c r="Q7" s="194"/>
      <c r="R7" s="194"/>
      <c r="S7" s="150"/>
      <c r="T7" s="150" t="s">
        <v>2489</v>
      </c>
      <c r="U7" s="201"/>
      <c r="V7" s="150" t="s">
        <v>2726</v>
      </c>
      <c r="W7" s="202"/>
      <c r="X7" s="201"/>
    </row>
    <row r="8" spans="2:24" ht="12.75">
      <c r="B8" s="203"/>
      <c r="C8" s="61"/>
      <c r="D8" s="204"/>
      <c r="E8" s="194"/>
      <c r="F8" s="194"/>
      <c r="G8" s="202" t="s">
        <v>2482</v>
      </c>
      <c r="H8" s="202"/>
      <c r="I8" s="150" t="s">
        <v>2483</v>
      </c>
      <c r="J8" s="150" t="s">
        <v>2483</v>
      </c>
      <c r="K8" s="150" t="s">
        <v>2483</v>
      </c>
      <c r="L8" s="142" t="s">
        <v>2484</v>
      </c>
      <c r="M8" s="142" t="s">
        <v>2484</v>
      </c>
      <c r="N8" s="150" t="s">
        <v>2484</v>
      </c>
      <c r="O8" s="142" t="s">
        <v>2485</v>
      </c>
      <c r="P8" s="142" t="s">
        <v>2485</v>
      </c>
      <c r="Q8" s="142" t="s">
        <v>2486</v>
      </c>
      <c r="R8" s="142" t="s">
        <v>2487</v>
      </c>
      <c r="S8" s="150" t="s">
        <v>2727</v>
      </c>
      <c r="T8" s="150" t="s">
        <v>2728</v>
      </c>
      <c r="U8" s="150" t="s">
        <v>2490</v>
      </c>
      <c r="V8" s="150" t="s">
        <v>2489</v>
      </c>
      <c r="W8" s="150"/>
      <c r="X8" s="150" t="s">
        <v>2478</v>
      </c>
    </row>
    <row r="9" spans="2:24" ht="12.75">
      <c r="B9" s="205"/>
      <c r="C9" s="206"/>
      <c r="D9" s="207"/>
      <c r="E9" s="142" t="s">
        <v>2492</v>
      </c>
      <c r="F9" s="142" t="s">
        <v>2354</v>
      </c>
      <c r="G9" s="142" t="s">
        <v>2354</v>
      </c>
      <c r="H9" s="142" t="s">
        <v>2476</v>
      </c>
      <c r="I9" s="158" t="s">
        <v>2481</v>
      </c>
      <c r="J9" s="158" t="s">
        <v>2481</v>
      </c>
      <c r="K9" s="158" t="s">
        <v>2481</v>
      </c>
      <c r="L9" s="142" t="s">
        <v>2481</v>
      </c>
      <c r="M9" s="142" t="s">
        <v>2481</v>
      </c>
      <c r="N9" s="158" t="s">
        <v>2481</v>
      </c>
      <c r="O9" s="142" t="s">
        <v>2493</v>
      </c>
      <c r="P9" s="142" t="s">
        <v>2493</v>
      </c>
      <c r="Q9" s="142" t="s">
        <v>2490</v>
      </c>
      <c r="R9" s="142" t="s">
        <v>2494</v>
      </c>
      <c r="S9" s="158" t="s">
        <v>2481</v>
      </c>
      <c r="T9" s="158" t="s">
        <v>2490</v>
      </c>
      <c r="U9" s="158" t="s">
        <v>2481</v>
      </c>
      <c r="V9" s="158" t="s">
        <v>2729</v>
      </c>
      <c r="W9" s="158" t="s">
        <v>2495</v>
      </c>
      <c r="X9" s="158" t="s">
        <v>2481</v>
      </c>
    </row>
    <row r="10" spans="2:24" ht="12.75">
      <c r="B10" s="208"/>
      <c r="C10" s="209"/>
      <c r="D10" s="210"/>
      <c r="E10" s="194"/>
      <c r="F10" s="194"/>
      <c r="G10" s="194"/>
      <c r="H10" s="194"/>
      <c r="I10" s="194"/>
      <c r="J10" s="194"/>
      <c r="K10" s="194"/>
      <c r="L10" s="194"/>
      <c r="M10" s="194"/>
      <c r="N10" s="194"/>
      <c r="O10" s="194"/>
      <c r="P10" s="194"/>
      <c r="Q10" s="194"/>
      <c r="R10" s="194"/>
      <c r="S10" s="194"/>
      <c r="T10" s="194"/>
      <c r="U10" s="194"/>
      <c r="V10" s="194"/>
      <c r="W10" s="194"/>
      <c r="X10" s="211"/>
    </row>
    <row r="11" spans="1:25" ht="15">
      <c r="A11" s="212"/>
      <c r="B11" s="62" t="s">
        <v>2363</v>
      </c>
      <c r="C11" s="213"/>
      <c r="D11" s="63"/>
      <c r="E11" s="191"/>
      <c r="F11" s="191"/>
      <c r="G11" s="191"/>
      <c r="H11" s="191"/>
      <c r="I11" s="191"/>
      <c r="J11" s="191"/>
      <c r="K11" s="191"/>
      <c r="L11" s="191"/>
      <c r="M11" s="191"/>
      <c r="N11" s="191"/>
      <c r="O11" s="191"/>
      <c r="P11" s="191"/>
      <c r="Q11" s="191"/>
      <c r="R11" s="191"/>
      <c r="S11" s="191"/>
      <c r="T11" s="191"/>
      <c r="U11" s="191"/>
      <c r="V11" s="191"/>
      <c r="W11" s="191"/>
      <c r="X11" s="191"/>
      <c r="Y11" s="212"/>
    </row>
    <row r="12" spans="1:24" ht="12.75" hidden="1" outlineLevel="1">
      <c r="A12" s="173" t="s">
        <v>2730</v>
      </c>
      <c r="C12" s="174" t="s">
        <v>2731</v>
      </c>
      <c r="D12" s="174" t="s">
        <v>2732</v>
      </c>
      <c r="E12" s="173">
        <v>0</v>
      </c>
      <c r="F12" s="173">
        <v>0</v>
      </c>
      <c r="G12" s="174">
        <f>E12+F12</f>
        <v>0</v>
      </c>
      <c r="H12" s="173">
        <v>0</v>
      </c>
      <c r="I12" s="173">
        <v>0</v>
      </c>
      <c r="J12" s="173">
        <v>0</v>
      </c>
      <c r="K12" s="173">
        <f>J12+I12</f>
        <v>0</v>
      </c>
      <c r="L12" s="173">
        <v>0</v>
      </c>
      <c r="M12" s="173">
        <v>0</v>
      </c>
      <c r="N12" s="173">
        <f>L12+M12</f>
        <v>0</v>
      </c>
      <c r="O12" s="174">
        <v>0</v>
      </c>
      <c r="P12" s="174">
        <v>0</v>
      </c>
      <c r="Q12" s="174">
        <v>0</v>
      </c>
      <c r="R12" s="174">
        <v>0</v>
      </c>
      <c r="S12" s="174">
        <f>O12+P12+Q12+R12</f>
        <v>0</v>
      </c>
      <c r="T12" s="174">
        <f>G12+H12+K12+N12+S12</f>
        <v>0</v>
      </c>
      <c r="U12" s="173">
        <v>0</v>
      </c>
      <c r="V12" s="173">
        <f>T12+U12</f>
        <v>0</v>
      </c>
      <c r="W12" s="174">
        <v>256</v>
      </c>
      <c r="X12" s="173">
        <f>V12+W12</f>
        <v>256</v>
      </c>
    </row>
    <row r="13" spans="1:24" ht="12.75" hidden="1" outlineLevel="1">
      <c r="A13" s="173" t="s">
        <v>2733</v>
      </c>
      <c r="C13" s="174" t="s">
        <v>2734</v>
      </c>
      <c r="D13" s="174" t="s">
        <v>2735</v>
      </c>
      <c r="E13" s="173">
        <v>0</v>
      </c>
      <c r="F13" s="173">
        <v>0</v>
      </c>
      <c r="G13" s="174">
        <f>E13+F13</f>
        <v>0</v>
      </c>
      <c r="H13" s="173">
        <v>950</v>
      </c>
      <c r="I13" s="173">
        <v>0</v>
      </c>
      <c r="J13" s="173">
        <v>0</v>
      </c>
      <c r="K13" s="173">
        <f>J13+I13</f>
        <v>0</v>
      </c>
      <c r="L13" s="173">
        <v>0</v>
      </c>
      <c r="M13" s="173">
        <v>0</v>
      </c>
      <c r="N13" s="173">
        <f>L13+M13</f>
        <v>0</v>
      </c>
      <c r="O13" s="174">
        <v>0</v>
      </c>
      <c r="P13" s="174">
        <v>0</v>
      </c>
      <c r="Q13" s="174">
        <v>0</v>
      </c>
      <c r="R13" s="174">
        <v>0</v>
      </c>
      <c r="S13" s="174">
        <f>O13+P13+Q13+R13</f>
        <v>0</v>
      </c>
      <c r="T13" s="174">
        <f>G13+H13+K13+N13+S13</f>
        <v>950</v>
      </c>
      <c r="U13" s="173">
        <v>0</v>
      </c>
      <c r="V13" s="173">
        <f>T13+U13</f>
        <v>950</v>
      </c>
      <c r="W13" s="174">
        <v>0</v>
      </c>
      <c r="X13" s="173">
        <f>V13+W13</f>
        <v>950</v>
      </c>
    </row>
    <row r="14" spans="1:25" ht="12" customHeight="1" collapsed="1">
      <c r="A14" s="214" t="s">
        <v>2736</v>
      </c>
      <c r="B14" s="215"/>
      <c r="C14" s="214" t="s">
        <v>2364</v>
      </c>
      <c r="D14" s="216"/>
      <c r="E14" s="191">
        <v>0</v>
      </c>
      <c r="F14" s="191">
        <v>41736913.76</v>
      </c>
      <c r="G14" s="217">
        <f>E14+F14</f>
        <v>41736913.76</v>
      </c>
      <c r="H14" s="217">
        <v>950</v>
      </c>
      <c r="I14" s="217">
        <v>0</v>
      </c>
      <c r="J14" s="217">
        <v>0</v>
      </c>
      <c r="K14" s="217">
        <f>J14+I14</f>
        <v>0</v>
      </c>
      <c r="L14" s="217">
        <v>0</v>
      </c>
      <c r="M14" s="217">
        <v>0</v>
      </c>
      <c r="N14" s="217">
        <f>L14+M14</f>
        <v>0</v>
      </c>
      <c r="O14" s="217">
        <v>0</v>
      </c>
      <c r="P14" s="217">
        <v>0</v>
      </c>
      <c r="Q14" s="217">
        <v>0</v>
      </c>
      <c r="R14" s="217">
        <v>0</v>
      </c>
      <c r="S14" s="217">
        <f>O14+P14+Q14+R14</f>
        <v>0</v>
      </c>
      <c r="T14" s="217">
        <f>G14+H14+K14+N14+S14</f>
        <v>41737863.76</v>
      </c>
      <c r="U14" s="218">
        <v>0</v>
      </c>
      <c r="V14" s="218">
        <f>T14+U14</f>
        <v>41737863.76</v>
      </c>
      <c r="W14" s="218">
        <v>256</v>
      </c>
      <c r="X14" s="218">
        <f>V14+W14</f>
        <v>41738119.76</v>
      </c>
      <c r="Y14" s="214"/>
    </row>
    <row r="15" spans="1:24" ht="12.75" hidden="1" outlineLevel="1">
      <c r="A15" s="173" t="s">
        <v>2737</v>
      </c>
      <c r="C15" s="174" t="s">
        <v>2738</v>
      </c>
      <c r="D15" s="174" t="s">
        <v>2739</v>
      </c>
      <c r="E15" s="173">
        <v>0</v>
      </c>
      <c r="F15" s="173">
        <v>0</v>
      </c>
      <c r="G15" s="174">
        <f aca="true" t="shared" si="0" ref="G15:G23">E15+F15</f>
        <v>0</v>
      </c>
      <c r="H15" s="173">
        <v>306576.13</v>
      </c>
      <c r="I15" s="173">
        <v>0</v>
      </c>
      <c r="J15" s="173">
        <v>0</v>
      </c>
      <c r="K15" s="173">
        <f aca="true" t="shared" si="1" ref="K15:K23">J15+I15</f>
        <v>0</v>
      </c>
      <c r="L15" s="173">
        <v>0</v>
      </c>
      <c r="M15" s="173">
        <v>0</v>
      </c>
      <c r="N15" s="173">
        <f aca="true" t="shared" si="2" ref="N15:N23">L15+M15</f>
        <v>0</v>
      </c>
      <c r="O15" s="174">
        <v>0</v>
      </c>
      <c r="P15" s="174">
        <v>0</v>
      </c>
      <c r="Q15" s="174">
        <v>0</v>
      </c>
      <c r="R15" s="174">
        <v>0</v>
      </c>
      <c r="S15" s="174">
        <f aca="true" t="shared" si="3" ref="S15:S23">O15+P15+Q15+R15</f>
        <v>0</v>
      </c>
      <c r="T15" s="174">
        <f aca="true" t="shared" si="4" ref="T15:T23">G15+H15+K15+N15+S15</f>
        <v>306576.13</v>
      </c>
      <c r="U15" s="173">
        <v>0</v>
      </c>
      <c r="V15" s="173">
        <f aca="true" t="shared" si="5" ref="V15:V23">T15+U15</f>
        <v>306576.13</v>
      </c>
      <c r="W15" s="174">
        <v>850835.26</v>
      </c>
      <c r="X15" s="173">
        <f aca="true" t="shared" si="6" ref="X15:X23">V15+W15</f>
        <v>1157411.3900000001</v>
      </c>
    </row>
    <row r="16" spans="1:24" ht="12.75" hidden="1" outlineLevel="1">
      <c r="A16" s="173" t="s">
        <v>2740</v>
      </c>
      <c r="C16" s="174" t="s">
        <v>2741</v>
      </c>
      <c r="D16" s="174" t="s">
        <v>2742</v>
      </c>
      <c r="E16" s="173">
        <v>0</v>
      </c>
      <c r="F16" s="173">
        <v>0</v>
      </c>
      <c r="G16" s="174">
        <f t="shared" si="0"/>
        <v>0</v>
      </c>
      <c r="H16" s="173">
        <v>3850573.04</v>
      </c>
      <c r="I16" s="173">
        <v>0</v>
      </c>
      <c r="J16" s="173">
        <v>0</v>
      </c>
      <c r="K16" s="173">
        <f t="shared" si="1"/>
        <v>0</v>
      </c>
      <c r="L16" s="173">
        <v>0</v>
      </c>
      <c r="M16" s="173">
        <v>0</v>
      </c>
      <c r="N16" s="173">
        <f t="shared" si="2"/>
        <v>0</v>
      </c>
      <c r="O16" s="174">
        <v>0</v>
      </c>
      <c r="P16" s="174">
        <v>0</v>
      </c>
      <c r="Q16" s="174">
        <v>0</v>
      </c>
      <c r="R16" s="174">
        <v>0</v>
      </c>
      <c r="S16" s="174">
        <f t="shared" si="3"/>
        <v>0</v>
      </c>
      <c r="T16" s="174">
        <f t="shared" si="4"/>
        <v>3850573.04</v>
      </c>
      <c r="U16" s="173">
        <v>0</v>
      </c>
      <c r="V16" s="173">
        <f t="shared" si="5"/>
        <v>3850573.04</v>
      </c>
      <c r="W16" s="174">
        <v>2675561.73</v>
      </c>
      <c r="X16" s="173">
        <f t="shared" si="6"/>
        <v>6526134.77</v>
      </c>
    </row>
    <row r="17" spans="1:24" ht="12.75" hidden="1" outlineLevel="1">
      <c r="A17" s="173" t="s">
        <v>2743</v>
      </c>
      <c r="C17" s="174" t="s">
        <v>2744</v>
      </c>
      <c r="D17" s="174" t="s">
        <v>2745</v>
      </c>
      <c r="E17" s="173">
        <v>0</v>
      </c>
      <c r="F17" s="173">
        <v>0</v>
      </c>
      <c r="G17" s="174">
        <f t="shared" si="0"/>
        <v>0</v>
      </c>
      <c r="H17" s="173">
        <v>986638.21</v>
      </c>
      <c r="I17" s="173">
        <v>0</v>
      </c>
      <c r="J17" s="173">
        <v>0</v>
      </c>
      <c r="K17" s="173">
        <f t="shared" si="1"/>
        <v>0</v>
      </c>
      <c r="L17" s="173">
        <v>0</v>
      </c>
      <c r="M17" s="173">
        <v>0</v>
      </c>
      <c r="N17" s="173">
        <f t="shared" si="2"/>
        <v>0</v>
      </c>
      <c r="O17" s="174">
        <v>0</v>
      </c>
      <c r="P17" s="174">
        <v>0</v>
      </c>
      <c r="Q17" s="174">
        <v>0</v>
      </c>
      <c r="R17" s="174">
        <v>0</v>
      </c>
      <c r="S17" s="174">
        <f t="shared" si="3"/>
        <v>0</v>
      </c>
      <c r="T17" s="174">
        <f t="shared" si="4"/>
        <v>986638.21</v>
      </c>
      <c r="U17" s="173">
        <v>0</v>
      </c>
      <c r="V17" s="173">
        <f t="shared" si="5"/>
        <v>986638.21</v>
      </c>
      <c r="W17" s="174">
        <v>212088.05</v>
      </c>
      <c r="X17" s="173">
        <f t="shared" si="6"/>
        <v>1198726.26</v>
      </c>
    </row>
    <row r="18" spans="1:24" ht="12.75" hidden="1" outlineLevel="1">
      <c r="A18" s="173" t="s">
        <v>2746</v>
      </c>
      <c r="C18" s="174" t="s">
        <v>2747</v>
      </c>
      <c r="D18" s="174" t="s">
        <v>2748</v>
      </c>
      <c r="E18" s="173">
        <v>0</v>
      </c>
      <c r="F18" s="173">
        <v>0</v>
      </c>
      <c r="G18" s="174">
        <f t="shared" si="0"/>
        <v>0</v>
      </c>
      <c r="H18" s="173">
        <v>706376.3</v>
      </c>
      <c r="I18" s="173">
        <v>0</v>
      </c>
      <c r="J18" s="173">
        <v>0</v>
      </c>
      <c r="K18" s="173">
        <f t="shared" si="1"/>
        <v>0</v>
      </c>
      <c r="L18" s="173">
        <v>0</v>
      </c>
      <c r="M18" s="173">
        <v>0</v>
      </c>
      <c r="N18" s="173">
        <f t="shared" si="2"/>
        <v>0</v>
      </c>
      <c r="O18" s="174">
        <v>0</v>
      </c>
      <c r="P18" s="174">
        <v>0</v>
      </c>
      <c r="Q18" s="174">
        <v>0</v>
      </c>
      <c r="R18" s="174">
        <v>0</v>
      </c>
      <c r="S18" s="174">
        <f t="shared" si="3"/>
        <v>0</v>
      </c>
      <c r="T18" s="174">
        <f t="shared" si="4"/>
        <v>706376.3</v>
      </c>
      <c r="U18" s="173">
        <v>0</v>
      </c>
      <c r="V18" s="173">
        <f t="shared" si="5"/>
        <v>706376.3</v>
      </c>
      <c r="W18" s="174">
        <v>6500</v>
      </c>
      <c r="X18" s="173">
        <f t="shared" si="6"/>
        <v>712876.3</v>
      </c>
    </row>
    <row r="19" spans="1:24" ht="12.75" hidden="1" outlineLevel="1">
      <c r="A19" s="173" t="s">
        <v>2749</v>
      </c>
      <c r="C19" s="174" t="s">
        <v>2750</v>
      </c>
      <c r="D19" s="174" t="s">
        <v>2751</v>
      </c>
      <c r="E19" s="173">
        <v>0</v>
      </c>
      <c r="F19" s="173">
        <v>0</v>
      </c>
      <c r="G19" s="174">
        <f t="shared" si="0"/>
        <v>0</v>
      </c>
      <c r="H19" s="173">
        <v>157880.06</v>
      </c>
      <c r="I19" s="173">
        <v>0</v>
      </c>
      <c r="J19" s="173">
        <v>0</v>
      </c>
      <c r="K19" s="173">
        <f t="shared" si="1"/>
        <v>0</v>
      </c>
      <c r="L19" s="173">
        <v>0</v>
      </c>
      <c r="M19" s="173">
        <v>0</v>
      </c>
      <c r="N19" s="173">
        <f t="shared" si="2"/>
        <v>0</v>
      </c>
      <c r="O19" s="174">
        <v>0</v>
      </c>
      <c r="P19" s="174">
        <v>0</v>
      </c>
      <c r="Q19" s="174">
        <v>0</v>
      </c>
      <c r="R19" s="174">
        <v>0</v>
      </c>
      <c r="S19" s="174">
        <f t="shared" si="3"/>
        <v>0</v>
      </c>
      <c r="T19" s="174">
        <f t="shared" si="4"/>
        <v>157880.06</v>
      </c>
      <c r="U19" s="173">
        <v>0</v>
      </c>
      <c r="V19" s="173">
        <f t="shared" si="5"/>
        <v>157880.06</v>
      </c>
      <c r="W19" s="174">
        <v>9500</v>
      </c>
      <c r="X19" s="173">
        <f t="shared" si="6"/>
        <v>167380.06</v>
      </c>
    </row>
    <row r="20" spans="1:24" ht="12.75" hidden="1" outlineLevel="1">
      <c r="A20" s="173" t="s">
        <v>2752</v>
      </c>
      <c r="C20" s="174" t="s">
        <v>2753</v>
      </c>
      <c r="D20" s="174" t="s">
        <v>2754</v>
      </c>
      <c r="E20" s="173">
        <v>0</v>
      </c>
      <c r="F20" s="173">
        <v>0</v>
      </c>
      <c r="G20" s="174">
        <f t="shared" si="0"/>
        <v>0</v>
      </c>
      <c r="H20" s="173">
        <v>10741.55</v>
      </c>
      <c r="I20" s="173">
        <v>0</v>
      </c>
      <c r="J20" s="173">
        <v>0</v>
      </c>
      <c r="K20" s="173">
        <f t="shared" si="1"/>
        <v>0</v>
      </c>
      <c r="L20" s="173">
        <v>0</v>
      </c>
      <c r="M20" s="173">
        <v>0</v>
      </c>
      <c r="N20" s="173">
        <f t="shared" si="2"/>
        <v>0</v>
      </c>
      <c r="O20" s="174">
        <v>0</v>
      </c>
      <c r="P20" s="174">
        <v>0</v>
      </c>
      <c r="Q20" s="174">
        <v>0</v>
      </c>
      <c r="R20" s="174">
        <v>0</v>
      </c>
      <c r="S20" s="174">
        <f t="shared" si="3"/>
        <v>0</v>
      </c>
      <c r="T20" s="174">
        <f t="shared" si="4"/>
        <v>10741.55</v>
      </c>
      <c r="U20" s="173">
        <v>0</v>
      </c>
      <c r="V20" s="173">
        <f t="shared" si="5"/>
        <v>10741.55</v>
      </c>
      <c r="W20" s="174">
        <v>0</v>
      </c>
      <c r="X20" s="173">
        <f t="shared" si="6"/>
        <v>10741.55</v>
      </c>
    </row>
    <row r="21" spans="1:24" ht="12.75" hidden="1" outlineLevel="1">
      <c r="A21" s="173" t="s">
        <v>2755</v>
      </c>
      <c r="C21" s="174" t="s">
        <v>2756</v>
      </c>
      <c r="D21" s="174" t="s">
        <v>2757</v>
      </c>
      <c r="E21" s="173">
        <v>0</v>
      </c>
      <c r="F21" s="173">
        <v>0</v>
      </c>
      <c r="G21" s="174">
        <f t="shared" si="0"/>
        <v>0</v>
      </c>
      <c r="H21" s="173">
        <v>8544.28</v>
      </c>
      <c r="I21" s="173">
        <v>0</v>
      </c>
      <c r="J21" s="173">
        <v>0</v>
      </c>
      <c r="K21" s="173">
        <f t="shared" si="1"/>
        <v>0</v>
      </c>
      <c r="L21" s="173">
        <v>0</v>
      </c>
      <c r="M21" s="173">
        <v>0</v>
      </c>
      <c r="N21" s="173">
        <f t="shared" si="2"/>
        <v>0</v>
      </c>
      <c r="O21" s="174">
        <v>0</v>
      </c>
      <c r="P21" s="174">
        <v>0</v>
      </c>
      <c r="Q21" s="174">
        <v>0</v>
      </c>
      <c r="R21" s="174">
        <v>0</v>
      </c>
      <c r="S21" s="174">
        <f t="shared" si="3"/>
        <v>0</v>
      </c>
      <c r="T21" s="174">
        <f t="shared" si="4"/>
        <v>8544.28</v>
      </c>
      <c r="U21" s="173">
        <v>0</v>
      </c>
      <c r="V21" s="173">
        <f t="shared" si="5"/>
        <v>8544.28</v>
      </c>
      <c r="W21" s="174">
        <v>0</v>
      </c>
      <c r="X21" s="173">
        <f t="shared" si="6"/>
        <v>8544.28</v>
      </c>
    </row>
    <row r="22" spans="1:24" ht="12.75" hidden="1" outlineLevel="1">
      <c r="A22" s="173" t="s">
        <v>2758</v>
      </c>
      <c r="C22" s="174" t="s">
        <v>2759</v>
      </c>
      <c r="D22" s="174" t="s">
        <v>2760</v>
      </c>
      <c r="E22" s="173">
        <v>0</v>
      </c>
      <c r="F22" s="173">
        <v>0</v>
      </c>
      <c r="G22" s="174">
        <f t="shared" si="0"/>
        <v>0</v>
      </c>
      <c r="H22" s="173">
        <v>87441.28</v>
      </c>
      <c r="I22" s="173">
        <v>0</v>
      </c>
      <c r="J22" s="173">
        <v>0</v>
      </c>
      <c r="K22" s="173">
        <f t="shared" si="1"/>
        <v>0</v>
      </c>
      <c r="L22" s="173">
        <v>0</v>
      </c>
      <c r="M22" s="173">
        <v>0</v>
      </c>
      <c r="N22" s="173">
        <f t="shared" si="2"/>
        <v>0</v>
      </c>
      <c r="O22" s="174">
        <v>0</v>
      </c>
      <c r="P22" s="174">
        <v>0</v>
      </c>
      <c r="Q22" s="174">
        <v>0</v>
      </c>
      <c r="R22" s="174">
        <v>0</v>
      </c>
      <c r="S22" s="174">
        <f t="shared" si="3"/>
        <v>0</v>
      </c>
      <c r="T22" s="174">
        <f t="shared" si="4"/>
        <v>87441.28</v>
      </c>
      <c r="U22" s="173">
        <v>0</v>
      </c>
      <c r="V22" s="173">
        <f t="shared" si="5"/>
        <v>87441.28</v>
      </c>
      <c r="W22" s="174">
        <v>0</v>
      </c>
      <c r="X22" s="173">
        <f t="shared" si="6"/>
        <v>87441.28</v>
      </c>
    </row>
    <row r="23" spans="1:24" ht="12.75" hidden="1" outlineLevel="1">
      <c r="A23" s="173" t="s">
        <v>2761</v>
      </c>
      <c r="C23" s="174" t="s">
        <v>2762</v>
      </c>
      <c r="D23" s="174" t="s">
        <v>2763</v>
      </c>
      <c r="E23" s="173">
        <v>0</v>
      </c>
      <c r="F23" s="173">
        <v>0</v>
      </c>
      <c r="G23" s="174">
        <f t="shared" si="0"/>
        <v>0</v>
      </c>
      <c r="H23" s="173">
        <v>68713.98</v>
      </c>
      <c r="I23" s="173">
        <v>0</v>
      </c>
      <c r="J23" s="173">
        <v>0</v>
      </c>
      <c r="K23" s="173">
        <f t="shared" si="1"/>
        <v>0</v>
      </c>
      <c r="L23" s="173">
        <v>0</v>
      </c>
      <c r="M23" s="173">
        <v>0</v>
      </c>
      <c r="N23" s="173">
        <f t="shared" si="2"/>
        <v>0</v>
      </c>
      <c r="O23" s="174">
        <v>0</v>
      </c>
      <c r="P23" s="174">
        <v>0</v>
      </c>
      <c r="Q23" s="174">
        <v>0</v>
      </c>
      <c r="R23" s="174">
        <v>0</v>
      </c>
      <c r="S23" s="174">
        <f t="shared" si="3"/>
        <v>0</v>
      </c>
      <c r="T23" s="174">
        <f t="shared" si="4"/>
        <v>68713.98</v>
      </c>
      <c r="U23" s="173">
        <v>0</v>
      </c>
      <c r="V23" s="173">
        <f t="shared" si="5"/>
        <v>68713.98</v>
      </c>
      <c r="W23" s="174">
        <v>0</v>
      </c>
      <c r="X23" s="173">
        <f t="shared" si="6"/>
        <v>68713.98</v>
      </c>
    </row>
    <row r="24" spans="1:25" ht="12" customHeight="1" collapsed="1">
      <c r="A24" s="214" t="s">
        <v>2764</v>
      </c>
      <c r="B24" s="215"/>
      <c r="C24" s="214" t="s">
        <v>2365</v>
      </c>
      <c r="D24" s="216"/>
      <c r="E24" s="191">
        <v>0</v>
      </c>
      <c r="F24" s="191">
        <v>9842638.63</v>
      </c>
      <c r="G24" s="101">
        <f>E24+F24</f>
        <v>9842638.63</v>
      </c>
      <c r="H24" s="101">
        <v>6183484.83</v>
      </c>
      <c r="I24" s="101">
        <v>0</v>
      </c>
      <c r="J24" s="101">
        <v>0</v>
      </c>
      <c r="K24" s="101">
        <f>J24+I24</f>
        <v>0</v>
      </c>
      <c r="L24" s="101">
        <v>0</v>
      </c>
      <c r="M24" s="101">
        <v>0</v>
      </c>
      <c r="N24" s="101">
        <f>L24+M24</f>
        <v>0</v>
      </c>
      <c r="O24" s="101">
        <v>0</v>
      </c>
      <c r="P24" s="101">
        <v>0</v>
      </c>
      <c r="Q24" s="101">
        <v>0</v>
      </c>
      <c r="R24" s="101">
        <v>0</v>
      </c>
      <c r="S24" s="101">
        <f>O24+P24+Q24+R24</f>
        <v>0</v>
      </c>
      <c r="T24" s="101">
        <f>G24+H24+K24+N24+S24</f>
        <v>16026123.46</v>
      </c>
      <c r="U24" s="191">
        <v>0</v>
      </c>
      <c r="V24" s="191">
        <f>T24+U24</f>
        <v>16026123.46</v>
      </c>
      <c r="W24" s="191">
        <v>3754485.04</v>
      </c>
      <c r="X24" s="191">
        <f>V24+W24</f>
        <v>19780608.5</v>
      </c>
      <c r="Y24" s="214"/>
    </row>
    <row r="25" spans="1:25" ht="15.75">
      <c r="A25" s="219"/>
      <c r="B25" s="220"/>
      <c r="C25" s="221" t="s">
        <v>2366</v>
      </c>
      <c r="D25" s="72"/>
      <c r="E25" s="151">
        <f aca="true" t="shared" si="7" ref="E25:X25">E14-E24</f>
        <v>0</v>
      </c>
      <c r="F25" s="151">
        <f>F14-F24</f>
        <v>31894275.129999995</v>
      </c>
      <c r="G25" s="103">
        <f t="shared" si="7"/>
        <v>31894275.129999995</v>
      </c>
      <c r="H25" s="103">
        <f t="shared" si="7"/>
        <v>-6182534.83</v>
      </c>
      <c r="I25" s="103">
        <f t="shared" si="7"/>
        <v>0</v>
      </c>
      <c r="J25" s="103">
        <f t="shared" si="7"/>
        <v>0</v>
      </c>
      <c r="K25" s="103">
        <f t="shared" si="7"/>
        <v>0</v>
      </c>
      <c r="L25" s="103">
        <f t="shared" si="7"/>
        <v>0</v>
      </c>
      <c r="M25" s="103">
        <f t="shared" si="7"/>
        <v>0</v>
      </c>
      <c r="N25" s="103">
        <f t="shared" si="7"/>
        <v>0</v>
      </c>
      <c r="O25" s="103">
        <f t="shared" si="7"/>
        <v>0</v>
      </c>
      <c r="P25" s="103">
        <f t="shared" si="7"/>
        <v>0</v>
      </c>
      <c r="Q25" s="103">
        <f t="shared" si="7"/>
        <v>0</v>
      </c>
      <c r="R25" s="103">
        <f t="shared" si="7"/>
        <v>0</v>
      </c>
      <c r="S25" s="103">
        <f t="shared" si="7"/>
        <v>0</v>
      </c>
      <c r="T25" s="103">
        <f t="shared" si="7"/>
        <v>25711740.299999997</v>
      </c>
      <c r="U25" s="151">
        <f>U14-U24</f>
        <v>0</v>
      </c>
      <c r="V25" s="151">
        <f t="shared" si="7"/>
        <v>25711740.299999997</v>
      </c>
      <c r="W25" s="151">
        <f t="shared" si="7"/>
        <v>-3754229.04</v>
      </c>
      <c r="X25" s="151">
        <f t="shared" si="7"/>
        <v>21957511.259999998</v>
      </c>
      <c r="Y25" s="212"/>
    </row>
    <row r="26" spans="2:24" ht="12" customHeight="1">
      <c r="B26" s="215"/>
      <c r="C26" s="214"/>
      <c r="D26" s="216"/>
      <c r="E26" s="191"/>
      <c r="F26" s="191"/>
      <c r="G26" s="101"/>
      <c r="H26" s="101"/>
      <c r="I26" s="101"/>
      <c r="J26" s="101"/>
      <c r="K26" s="101"/>
      <c r="L26" s="101"/>
      <c r="M26" s="101"/>
      <c r="N26" s="101"/>
      <c r="O26" s="101"/>
      <c r="P26" s="101"/>
      <c r="Q26" s="101"/>
      <c r="R26" s="101"/>
      <c r="S26" s="101"/>
      <c r="T26" s="101"/>
      <c r="U26" s="191"/>
      <c r="V26" s="191"/>
      <c r="W26" s="191"/>
      <c r="X26" s="191"/>
    </row>
    <row r="27" spans="1:25" ht="12.75">
      <c r="A27" s="214" t="s">
        <v>2765</v>
      </c>
      <c r="B27" s="215"/>
      <c r="C27" s="214" t="s">
        <v>2367</v>
      </c>
      <c r="D27" s="216"/>
      <c r="E27" s="191">
        <v>0</v>
      </c>
      <c r="F27" s="191">
        <v>0</v>
      </c>
      <c r="G27" s="101">
        <f aca="true" t="shared" si="8" ref="G27:G34">E27+F27</f>
        <v>0</v>
      </c>
      <c r="H27" s="101">
        <v>21040345.97</v>
      </c>
      <c r="I27" s="101">
        <v>0</v>
      </c>
      <c r="J27" s="101">
        <v>33942</v>
      </c>
      <c r="K27" s="101">
        <f aca="true" t="shared" si="9" ref="K27:K34">J27+I27</f>
        <v>33942</v>
      </c>
      <c r="L27" s="101">
        <v>0</v>
      </c>
      <c r="M27" s="101">
        <v>0</v>
      </c>
      <c r="N27" s="101">
        <f aca="true" t="shared" si="10" ref="N27:N34">L27+M27</f>
        <v>0</v>
      </c>
      <c r="O27" s="101">
        <v>0</v>
      </c>
      <c r="P27" s="101">
        <v>0</v>
      </c>
      <c r="Q27" s="101">
        <v>0</v>
      </c>
      <c r="R27" s="101">
        <v>0</v>
      </c>
      <c r="S27" s="101">
        <v>0</v>
      </c>
      <c r="T27" s="101">
        <f>G27+H27+K27+N27</f>
        <v>21074287.97</v>
      </c>
      <c r="U27" s="191">
        <v>0</v>
      </c>
      <c r="V27" s="191">
        <f aca="true" t="shared" si="11" ref="V27:V34">T27+U27</f>
        <v>21074287.97</v>
      </c>
      <c r="W27" s="191">
        <v>0</v>
      </c>
      <c r="X27" s="191">
        <f aca="true" t="shared" si="12" ref="X27:X34">V27+W27</f>
        <v>21074287.97</v>
      </c>
      <c r="Y27" s="214"/>
    </row>
    <row r="28" spans="1:25" ht="12.75">
      <c r="A28" s="214" t="s">
        <v>2766</v>
      </c>
      <c r="B28" s="215"/>
      <c r="C28" s="214" t="s">
        <v>2368</v>
      </c>
      <c r="D28" s="216"/>
      <c r="E28" s="191">
        <v>0</v>
      </c>
      <c r="F28" s="191">
        <v>0</v>
      </c>
      <c r="G28" s="101">
        <f t="shared" si="8"/>
        <v>0</v>
      </c>
      <c r="H28" s="101">
        <v>1328244.43</v>
      </c>
      <c r="I28" s="101">
        <v>0</v>
      </c>
      <c r="J28" s="101">
        <v>0</v>
      </c>
      <c r="K28" s="101">
        <f t="shared" si="9"/>
        <v>0</v>
      </c>
      <c r="L28" s="101">
        <v>0</v>
      </c>
      <c r="M28" s="101">
        <v>0</v>
      </c>
      <c r="N28" s="101">
        <f t="shared" si="10"/>
        <v>0</v>
      </c>
      <c r="O28" s="101">
        <v>0</v>
      </c>
      <c r="P28" s="101">
        <v>0</v>
      </c>
      <c r="Q28" s="101">
        <v>0</v>
      </c>
      <c r="R28" s="101">
        <v>0</v>
      </c>
      <c r="S28" s="101">
        <v>0</v>
      </c>
      <c r="T28" s="101">
        <f aca="true" t="shared" si="13" ref="T28:T34">G28+H28+K28+N28+S28</f>
        <v>1328244.43</v>
      </c>
      <c r="U28" s="191">
        <v>0</v>
      </c>
      <c r="V28" s="191">
        <f t="shared" si="11"/>
        <v>1328244.43</v>
      </c>
      <c r="W28" s="191">
        <v>169500</v>
      </c>
      <c r="X28" s="191">
        <f t="shared" si="12"/>
        <v>1497744.43</v>
      </c>
      <c r="Y28" s="214"/>
    </row>
    <row r="29" spans="1:25" ht="12.75">
      <c r="A29" s="214" t="s">
        <v>2767</v>
      </c>
      <c r="B29" s="215"/>
      <c r="C29" s="214" t="s">
        <v>2369</v>
      </c>
      <c r="D29" s="216"/>
      <c r="E29" s="191">
        <v>0</v>
      </c>
      <c r="F29" s="191">
        <v>0</v>
      </c>
      <c r="G29" s="101">
        <f t="shared" si="8"/>
        <v>0</v>
      </c>
      <c r="H29" s="101">
        <v>10436760.89</v>
      </c>
      <c r="I29" s="101">
        <v>0</v>
      </c>
      <c r="J29" s="101">
        <v>0</v>
      </c>
      <c r="K29" s="101">
        <f t="shared" si="9"/>
        <v>0</v>
      </c>
      <c r="L29" s="101">
        <v>0</v>
      </c>
      <c r="M29" s="101">
        <v>0</v>
      </c>
      <c r="N29" s="101">
        <f t="shared" si="10"/>
        <v>0</v>
      </c>
      <c r="O29" s="101">
        <v>0</v>
      </c>
      <c r="P29" s="101">
        <v>0</v>
      </c>
      <c r="Q29" s="101">
        <v>0</v>
      </c>
      <c r="R29" s="101">
        <v>0</v>
      </c>
      <c r="S29" s="101">
        <v>0</v>
      </c>
      <c r="T29" s="101">
        <f t="shared" si="13"/>
        <v>10436760.89</v>
      </c>
      <c r="U29" s="191">
        <v>0</v>
      </c>
      <c r="V29" s="191">
        <f t="shared" si="11"/>
        <v>10436760.89</v>
      </c>
      <c r="W29" s="191">
        <v>0</v>
      </c>
      <c r="X29" s="191">
        <f t="shared" si="12"/>
        <v>10436760.89</v>
      </c>
      <c r="Y29" s="214"/>
    </row>
    <row r="30" spans="1:24" ht="12.75" hidden="1" outlineLevel="1">
      <c r="A30" s="173" t="s">
        <v>2768</v>
      </c>
      <c r="C30" s="174" t="s">
        <v>2769</v>
      </c>
      <c r="D30" s="174" t="s">
        <v>2770</v>
      </c>
      <c r="E30" s="173">
        <v>0</v>
      </c>
      <c r="F30" s="173">
        <v>0</v>
      </c>
      <c r="G30" s="222">
        <f t="shared" si="8"/>
        <v>0</v>
      </c>
      <c r="H30" s="223">
        <v>0</v>
      </c>
      <c r="I30" s="223">
        <v>0</v>
      </c>
      <c r="J30" s="223">
        <v>0</v>
      </c>
      <c r="K30" s="223">
        <f t="shared" si="9"/>
        <v>0</v>
      </c>
      <c r="L30" s="223">
        <v>0</v>
      </c>
      <c r="M30" s="223">
        <v>0</v>
      </c>
      <c r="N30" s="223">
        <f t="shared" si="10"/>
        <v>0</v>
      </c>
      <c r="O30" s="222">
        <v>0</v>
      </c>
      <c r="P30" s="222">
        <v>0</v>
      </c>
      <c r="Q30" s="222">
        <v>0</v>
      </c>
      <c r="R30" s="222">
        <v>0</v>
      </c>
      <c r="S30" s="222">
        <f>O30+P30+Q30+R30</f>
        <v>0</v>
      </c>
      <c r="T30" s="222">
        <f t="shared" si="13"/>
        <v>0</v>
      </c>
      <c r="U30" s="173">
        <v>0</v>
      </c>
      <c r="V30" s="173">
        <f t="shared" si="11"/>
        <v>0</v>
      </c>
      <c r="W30" s="174">
        <v>5460.72</v>
      </c>
      <c r="X30" s="173">
        <f t="shared" si="12"/>
        <v>5460.72</v>
      </c>
    </row>
    <row r="31" spans="1:24" ht="12.75" hidden="1" outlineLevel="1">
      <c r="A31" s="173" t="s">
        <v>2771</v>
      </c>
      <c r="C31" s="174" t="s">
        <v>2772</v>
      </c>
      <c r="D31" s="174" t="s">
        <v>2773</v>
      </c>
      <c r="E31" s="173">
        <v>0</v>
      </c>
      <c r="F31" s="173">
        <v>0</v>
      </c>
      <c r="G31" s="222">
        <f t="shared" si="8"/>
        <v>0</v>
      </c>
      <c r="H31" s="223">
        <v>0</v>
      </c>
      <c r="I31" s="223">
        <v>0</v>
      </c>
      <c r="J31" s="223">
        <v>0</v>
      </c>
      <c r="K31" s="223">
        <f t="shared" si="9"/>
        <v>0</v>
      </c>
      <c r="L31" s="223">
        <v>0</v>
      </c>
      <c r="M31" s="223">
        <v>0</v>
      </c>
      <c r="N31" s="223">
        <f t="shared" si="10"/>
        <v>0</v>
      </c>
      <c r="O31" s="222">
        <v>0</v>
      </c>
      <c r="P31" s="222">
        <v>0</v>
      </c>
      <c r="Q31" s="222">
        <v>0</v>
      </c>
      <c r="R31" s="222">
        <v>0</v>
      </c>
      <c r="S31" s="222">
        <f>O31+P31+Q31+R31</f>
        <v>0</v>
      </c>
      <c r="T31" s="222">
        <f t="shared" si="13"/>
        <v>0</v>
      </c>
      <c r="U31" s="173">
        <v>0</v>
      </c>
      <c r="V31" s="173">
        <f t="shared" si="11"/>
        <v>0</v>
      </c>
      <c r="W31" s="174">
        <v>840</v>
      </c>
      <c r="X31" s="173">
        <f t="shared" si="12"/>
        <v>840</v>
      </c>
    </row>
    <row r="32" spans="1:24" ht="12.75" hidden="1" outlineLevel="1">
      <c r="A32" s="173" t="s">
        <v>2774</v>
      </c>
      <c r="C32" s="174" t="s">
        <v>2775</v>
      </c>
      <c r="D32" s="174" t="s">
        <v>2776</v>
      </c>
      <c r="E32" s="173">
        <v>0</v>
      </c>
      <c r="F32" s="173">
        <v>0</v>
      </c>
      <c r="G32" s="222">
        <f t="shared" si="8"/>
        <v>0</v>
      </c>
      <c r="H32" s="223">
        <v>0</v>
      </c>
      <c r="I32" s="223">
        <v>0</v>
      </c>
      <c r="J32" s="223">
        <v>0</v>
      </c>
      <c r="K32" s="223">
        <f t="shared" si="9"/>
        <v>0</v>
      </c>
      <c r="L32" s="223">
        <v>0</v>
      </c>
      <c r="M32" s="223">
        <v>0</v>
      </c>
      <c r="N32" s="223">
        <f t="shared" si="10"/>
        <v>0</v>
      </c>
      <c r="O32" s="222">
        <v>0</v>
      </c>
      <c r="P32" s="222">
        <v>0</v>
      </c>
      <c r="Q32" s="222">
        <v>0</v>
      </c>
      <c r="R32" s="222">
        <v>0</v>
      </c>
      <c r="S32" s="222">
        <f>O32+P32+Q32+R32</f>
        <v>0</v>
      </c>
      <c r="T32" s="222">
        <f t="shared" si="13"/>
        <v>0</v>
      </c>
      <c r="U32" s="173">
        <v>0</v>
      </c>
      <c r="V32" s="173">
        <f t="shared" si="11"/>
        <v>0</v>
      </c>
      <c r="W32" s="174">
        <v>2225</v>
      </c>
      <c r="X32" s="173">
        <f t="shared" si="12"/>
        <v>2225</v>
      </c>
    </row>
    <row r="33" spans="1:24" ht="12.75" hidden="1" outlineLevel="1">
      <c r="A33" s="173" t="s">
        <v>2777</v>
      </c>
      <c r="C33" s="174" t="s">
        <v>2778</v>
      </c>
      <c r="D33" s="174" t="s">
        <v>2779</v>
      </c>
      <c r="E33" s="173">
        <v>0</v>
      </c>
      <c r="F33" s="173">
        <v>0</v>
      </c>
      <c r="G33" s="222">
        <f t="shared" si="8"/>
        <v>0</v>
      </c>
      <c r="H33" s="223">
        <v>0</v>
      </c>
      <c r="I33" s="223">
        <v>0</v>
      </c>
      <c r="J33" s="223">
        <v>0</v>
      </c>
      <c r="K33" s="223">
        <f t="shared" si="9"/>
        <v>0</v>
      </c>
      <c r="L33" s="223">
        <v>0</v>
      </c>
      <c r="M33" s="223">
        <v>0</v>
      </c>
      <c r="N33" s="223">
        <f t="shared" si="10"/>
        <v>0</v>
      </c>
      <c r="O33" s="222">
        <v>0</v>
      </c>
      <c r="P33" s="222">
        <v>0</v>
      </c>
      <c r="Q33" s="222">
        <v>0</v>
      </c>
      <c r="R33" s="222">
        <v>0</v>
      </c>
      <c r="S33" s="222">
        <f>O33+P33+Q33+R33</f>
        <v>0</v>
      </c>
      <c r="T33" s="222">
        <f t="shared" si="13"/>
        <v>0</v>
      </c>
      <c r="U33" s="173">
        <v>0</v>
      </c>
      <c r="V33" s="173">
        <f t="shared" si="11"/>
        <v>0</v>
      </c>
      <c r="W33" s="174">
        <v>1396.93</v>
      </c>
      <c r="X33" s="173">
        <f t="shared" si="12"/>
        <v>1396.93</v>
      </c>
    </row>
    <row r="34" spans="1:25" ht="12.75" collapsed="1">
      <c r="A34" s="214" t="s">
        <v>2780</v>
      </c>
      <c r="B34" s="215"/>
      <c r="C34" s="214" t="s">
        <v>2781</v>
      </c>
      <c r="D34" s="216"/>
      <c r="E34" s="191">
        <v>0</v>
      </c>
      <c r="F34" s="191">
        <v>360867.54</v>
      </c>
      <c r="G34" s="101">
        <f t="shared" si="8"/>
        <v>360867.54</v>
      </c>
      <c r="H34" s="101">
        <v>0</v>
      </c>
      <c r="I34" s="101">
        <v>0</v>
      </c>
      <c r="J34" s="101">
        <v>0</v>
      </c>
      <c r="K34" s="101">
        <f t="shared" si="9"/>
        <v>0</v>
      </c>
      <c r="L34" s="101">
        <v>0</v>
      </c>
      <c r="M34" s="101">
        <v>0</v>
      </c>
      <c r="N34" s="101">
        <f t="shared" si="10"/>
        <v>0</v>
      </c>
      <c r="O34" s="101">
        <v>0</v>
      </c>
      <c r="P34" s="101">
        <v>0</v>
      </c>
      <c r="Q34" s="101">
        <v>0</v>
      </c>
      <c r="R34" s="101">
        <v>0</v>
      </c>
      <c r="S34" s="101">
        <f>O34+P34+Q34+R34</f>
        <v>0</v>
      </c>
      <c r="T34" s="101">
        <f t="shared" si="13"/>
        <v>360867.54</v>
      </c>
      <c r="U34" s="191">
        <v>0</v>
      </c>
      <c r="V34" s="191">
        <f t="shared" si="11"/>
        <v>360867.54</v>
      </c>
      <c r="W34" s="191">
        <v>9922.65</v>
      </c>
      <c r="X34" s="191">
        <f t="shared" si="12"/>
        <v>370790.19</v>
      </c>
      <c r="Y34" s="214"/>
    </row>
    <row r="35" spans="1:25" ht="12.75">
      <c r="A35" s="214"/>
      <c r="B35" s="215"/>
      <c r="C35" s="214" t="s">
        <v>2782</v>
      </c>
      <c r="D35" s="216"/>
      <c r="E35" s="191"/>
      <c r="F35" s="191"/>
      <c r="G35" s="101"/>
      <c r="H35" s="101"/>
      <c r="I35" s="101"/>
      <c r="J35" s="101"/>
      <c r="K35" s="101"/>
      <c r="L35" s="101"/>
      <c r="M35" s="101"/>
      <c r="N35" s="101"/>
      <c r="O35" s="101"/>
      <c r="P35" s="101"/>
      <c r="Q35" s="101"/>
      <c r="R35" s="101"/>
      <c r="S35" s="101"/>
      <c r="T35" s="101"/>
      <c r="U35" s="191"/>
      <c r="V35" s="191"/>
      <c r="W35" s="191"/>
      <c r="X35" s="191"/>
      <c r="Y35" s="214"/>
    </row>
    <row r="36" spans="1:25" ht="12.75">
      <c r="A36" s="214"/>
      <c r="B36" s="215"/>
      <c r="C36" s="214" t="s">
        <v>2783</v>
      </c>
      <c r="D36" s="216"/>
      <c r="E36" s="191">
        <v>0</v>
      </c>
      <c r="F36" s="191">
        <v>0</v>
      </c>
      <c r="G36" s="101">
        <f>E36+F36</f>
        <v>0</v>
      </c>
      <c r="H36" s="101">
        <v>0</v>
      </c>
      <c r="I36" s="101">
        <v>0</v>
      </c>
      <c r="J36" s="101">
        <v>0</v>
      </c>
      <c r="K36" s="101">
        <f>J36+I36</f>
        <v>0</v>
      </c>
      <c r="L36" s="101">
        <v>0</v>
      </c>
      <c r="M36" s="101">
        <v>0</v>
      </c>
      <c r="N36" s="101">
        <f>L36+M36</f>
        <v>0</v>
      </c>
      <c r="O36" s="101">
        <v>0</v>
      </c>
      <c r="P36" s="101">
        <v>0</v>
      </c>
      <c r="Q36" s="101">
        <v>0</v>
      </c>
      <c r="R36" s="101">
        <v>0</v>
      </c>
      <c r="S36" s="101">
        <f>O36+P36+Q36+R36</f>
        <v>0</v>
      </c>
      <c r="T36" s="101">
        <f>G36+H36+K36+N36+S36</f>
        <v>0</v>
      </c>
      <c r="U36" s="191">
        <v>0</v>
      </c>
      <c r="V36" s="191">
        <f>T36+U36</f>
        <v>0</v>
      </c>
      <c r="W36" s="191">
        <v>0</v>
      </c>
      <c r="X36" s="191">
        <f>V36+W36</f>
        <v>0</v>
      </c>
      <c r="Y36" s="214"/>
    </row>
    <row r="37" spans="1:25" ht="12.75">
      <c r="A37" s="214"/>
      <c r="B37" s="215"/>
      <c r="C37" s="214" t="s">
        <v>2372</v>
      </c>
      <c r="D37" s="216"/>
      <c r="E37" s="191">
        <v>0</v>
      </c>
      <c r="F37" s="191">
        <v>6356732.029999999</v>
      </c>
      <c r="G37" s="101">
        <f>E37+F37</f>
        <v>6356732.029999999</v>
      </c>
      <c r="H37" s="101">
        <v>0</v>
      </c>
      <c r="I37" s="101">
        <v>0</v>
      </c>
      <c r="J37" s="101">
        <v>0</v>
      </c>
      <c r="K37" s="101">
        <f>J37+I37</f>
        <v>0</v>
      </c>
      <c r="L37" s="101">
        <v>0</v>
      </c>
      <c r="M37" s="101">
        <v>0</v>
      </c>
      <c r="N37" s="101">
        <f>L37+M37</f>
        <v>0</v>
      </c>
      <c r="O37" s="101">
        <v>0</v>
      </c>
      <c r="P37" s="101">
        <v>0</v>
      </c>
      <c r="Q37" s="101">
        <v>0</v>
      </c>
      <c r="R37" s="101">
        <v>0</v>
      </c>
      <c r="S37" s="101">
        <f>O37+P37+Q37+R37</f>
        <v>0</v>
      </c>
      <c r="T37" s="101">
        <f>G37+H37+K37+N37+S37</f>
        <v>6356732.029999999</v>
      </c>
      <c r="U37" s="191">
        <v>0</v>
      </c>
      <c r="V37" s="191">
        <f>T37+U37</f>
        <v>6356732.029999999</v>
      </c>
      <c r="W37" s="191">
        <v>0</v>
      </c>
      <c r="X37" s="191">
        <f>V37+W37</f>
        <v>6356732.029999999</v>
      </c>
      <c r="Y37" s="214"/>
    </row>
    <row r="38" spans="1:25" ht="12.75">
      <c r="A38" s="214"/>
      <c r="B38" s="215"/>
      <c r="C38" s="214" t="s">
        <v>2373</v>
      </c>
      <c r="D38" s="216"/>
      <c r="E38" s="191">
        <v>0</v>
      </c>
      <c r="F38" s="191">
        <v>0</v>
      </c>
      <c r="G38" s="101">
        <f>E38+F38</f>
        <v>0</v>
      </c>
      <c r="H38" s="101">
        <v>0</v>
      </c>
      <c r="I38" s="101">
        <v>0</v>
      </c>
      <c r="J38" s="101">
        <v>0</v>
      </c>
      <c r="K38" s="101">
        <f>J38+I38</f>
        <v>0</v>
      </c>
      <c r="L38" s="101">
        <v>0</v>
      </c>
      <c r="M38" s="101">
        <v>0</v>
      </c>
      <c r="N38" s="101">
        <f>L38+M38</f>
        <v>0</v>
      </c>
      <c r="O38" s="101">
        <v>0</v>
      </c>
      <c r="P38" s="101">
        <v>0</v>
      </c>
      <c r="Q38" s="101">
        <v>0</v>
      </c>
      <c r="R38" s="101">
        <v>0</v>
      </c>
      <c r="S38" s="101">
        <f>O38+P38+Q38+R38</f>
        <v>0</v>
      </c>
      <c r="T38" s="101">
        <f>G38+H38+K38+N38+S38</f>
        <v>0</v>
      </c>
      <c r="U38" s="191">
        <v>0</v>
      </c>
      <c r="V38" s="191">
        <f>T38+U38</f>
        <v>0</v>
      </c>
      <c r="W38" s="191">
        <v>0</v>
      </c>
      <c r="X38" s="191">
        <f>V38+W38</f>
        <v>0</v>
      </c>
      <c r="Y38" s="214"/>
    </row>
    <row r="39" spans="1:25" ht="12.75">
      <c r="A39" s="214" t="s">
        <v>2784</v>
      </c>
      <c r="B39" s="215"/>
      <c r="C39" s="214" t="s">
        <v>2785</v>
      </c>
      <c r="D39" s="216"/>
      <c r="E39" s="191">
        <v>0</v>
      </c>
      <c r="F39" s="191">
        <v>0</v>
      </c>
      <c r="G39" s="101">
        <f>E39+F39</f>
        <v>0</v>
      </c>
      <c r="H39" s="101">
        <v>0</v>
      </c>
      <c r="I39" s="101">
        <v>0</v>
      </c>
      <c r="J39" s="101">
        <v>0</v>
      </c>
      <c r="K39" s="101">
        <f>J39+I39</f>
        <v>0</v>
      </c>
      <c r="L39" s="101">
        <v>0</v>
      </c>
      <c r="M39" s="101">
        <v>0</v>
      </c>
      <c r="N39" s="101">
        <f>L39+M39</f>
        <v>0</v>
      </c>
      <c r="O39" s="101">
        <v>0</v>
      </c>
      <c r="P39" s="101">
        <v>0</v>
      </c>
      <c r="Q39" s="101">
        <v>0</v>
      </c>
      <c r="R39" s="101">
        <v>0</v>
      </c>
      <c r="S39" s="101">
        <f>O39+P39+Q39+R39</f>
        <v>0</v>
      </c>
      <c r="T39" s="101">
        <f>G39+H39+K39+N39+S39</f>
        <v>0</v>
      </c>
      <c r="U39" s="191">
        <v>0</v>
      </c>
      <c r="V39" s="191">
        <f>T39+U39</f>
        <v>0</v>
      </c>
      <c r="W39" s="191">
        <v>0</v>
      </c>
      <c r="X39" s="191">
        <f>V39+W39</f>
        <v>0</v>
      </c>
      <c r="Y39" s="214"/>
    </row>
    <row r="40" spans="1:25" ht="12.75">
      <c r="A40" s="214"/>
      <c r="B40" s="215"/>
      <c r="C40" s="214" t="s">
        <v>2786</v>
      </c>
      <c r="D40" s="216"/>
      <c r="E40" s="191">
        <v>0</v>
      </c>
      <c r="F40" s="191">
        <v>830064.08</v>
      </c>
      <c r="G40" s="101">
        <f>E40+F40</f>
        <v>830064.08</v>
      </c>
      <c r="H40" s="101">
        <v>0</v>
      </c>
      <c r="I40" s="101">
        <v>0</v>
      </c>
      <c r="J40" s="101">
        <v>0</v>
      </c>
      <c r="K40" s="101">
        <f>J40+I40</f>
        <v>0</v>
      </c>
      <c r="L40" s="101">
        <v>0</v>
      </c>
      <c r="M40" s="101">
        <v>0</v>
      </c>
      <c r="N40" s="101">
        <f>L40+M40</f>
        <v>0</v>
      </c>
      <c r="O40" s="101">
        <v>0</v>
      </c>
      <c r="P40" s="101">
        <v>0</v>
      </c>
      <c r="Q40" s="101">
        <v>0</v>
      </c>
      <c r="R40" s="101">
        <v>0</v>
      </c>
      <c r="S40" s="101">
        <f>O40+P40+Q40+R40</f>
        <v>0</v>
      </c>
      <c r="T40" s="101">
        <f>G40+H40+K40+N40+S40</f>
        <v>830064.08</v>
      </c>
      <c r="U40" s="191">
        <v>0</v>
      </c>
      <c r="V40" s="191">
        <f>T40+U40</f>
        <v>830064.08</v>
      </c>
      <c r="W40" s="191">
        <v>0</v>
      </c>
      <c r="X40" s="191">
        <f>V40+W40</f>
        <v>830064.08</v>
      </c>
      <c r="Y40" s="214"/>
    </row>
    <row r="41" spans="1:24" ht="12.75" hidden="1" outlineLevel="1">
      <c r="A41" s="173" t="s">
        <v>2787</v>
      </c>
      <c r="C41" s="174" t="s">
        <v>2788</v>
      </c>
      <c r="D41" s="174" t="s">
        <v>2789</v>
      </c>
      <c r="E41" s="173">
        <v>0</v>
      </c>
      <c r="F41" s="173">
        <v>0</v>
      </c>
      <c r="G41" s="222">
        <f aca="true" t="shared" si="14" ref="G41:G50">E41+F41</f>
        <v>0</v>
      </c>
      <c r="H41" s="223">
        <v>0</v>
      </c>
      <c r="I41" s="223">
        <v>1190.45</v>
      </c>
      <c r="J41" s="223">
        <v>168205.79</v>
      </c>
      <c r="K41" s="223">
        <f aca="true" t="shared" si="15" ref="K41:K50">J41+I41</f>
        <v>169396.24000000002</v>
      </c>
      <c r="L41" s="223">
        <v>0</v>
      </c>
      <c r="M41" s="223">
        <v>0</v>
      </c>
      <c r="N41" s="223">
        <f aca="true" t="shared" si="16" ref="N41:N50">L41+M41</f>
        <v>0</v>
      </c>
      <c r="O41" s="222">
        <v>0</v>
      </c>
      <c r="P41" s="222">
        <v>0</v>
      </c>
      <c r="Q41" s="222">
        <v>0</v>
      </c>
      <c r="R41" s="222">
        <v>0</v>
      </c>
      <c r="S41" s="222">
        <f aca="true" t="shared" si="17" ref="S41:S50">O41+P41+Q41+R41</f>
        <v>0</v>
      </c>
      <c r="T41" s="222">
        <f aca="true" t="shared" si="18" ref="T41:T50">G41+H41+K41+N41+S41</f>
        <v>169396.24000000002</v>
      </c>
      <c r="U41" s="173">
        <v>0</v>
      </c>
      <c r="V41" s="173">
        <f aca="true" t="shared" si="19" ref="V41:V50">T41+U41</f>
        <v>169396.24000000002</v>
      </c>
      <c r="W41" s="174">
        <v>0</v>
      </c>
      <c r="X41" s="173">
        <f aca="true" t="shared" si="20" ref="X41:X50">V41+W41</f>
        <v>169396.24000000002</v>
      </c>
    </row>
    <row r="42" spans="1:24" ht="12.75" hidden="1" outlineLevel="1">
      <c r="A42" s="173" t="s">
        <v>2790</v>
      </c>
      <c r="C42" s="174" t="s">
        <v>2791</v>
      </c>
      <c r="D42" s="174" t="s">
        <v>2792</v>
      </c>
      <c r="E42" s="173">
        <v>0</v>
      </c>
      <c r="F42" s="173">
        <v>0</v>
      </c>
      <c r="G42" s="222">
        <f t="shared" si="14"/>
        <v>0</v>
      </c>
      <c r="H42" s="223">
        <v>0</v>
      </c>
      <c r="I42" s="223">
        <v>0</v>
      </c>
      <c r="J42" s="223">
        <v>16239.71</v>
      </c>
      <c r="K42" s="223">
        <f t="shared" si="15"/>
        <v>16239.71</v>
      </c>
      <c r="L42" s="223">
        <v>0</v>
      </c>
      <c r="M42" s="223">
        <v>0</v>
      </c>
      <c r="N42" s="223">
        <f t="shared" si="16"/>
        <v>0</v>
      </c>
      <c r="O42" s="222">
        <v>0</v>
      </c>
      <c r="P42" s="222">
        <v>0</v>
      </c>
      <c r="Q42" s="222">
        <v>0</v>
      </c>
      <c r="R42" s="222">
        <v>0</v>
      </c>
      <c r="S42" s="222">
        <f t="shared" si="17"/>
        <v>0</v>
      </c>
      <c r="T42" s="222">
        <f t="shared" si="18"/>
        <v>16239.71</v>
      </c>
      <c r="U42" s="173">
        <v>0</v>
      </c>
      <c r="V42" s="173">
        <f t="shared" si="19"/>
        <v>16239.71</v>
      </c>
      <c r="W42" s="174">
        <v>0</v>
      </c>
      <c r="X42" s="173">
        <f t="shared" si="20"/>
        <v>16239.71</v>
      </c>
    </row>
    <row r="43" spans="1:24" ht="12.75" hidden="1" outlineLevel="1">
      <c r="A43" s="173" t="s">
        <v>2793</v>
      </c>
      <c r="C43" s="174" t="s">
        <v>2794</v>
      </c>
      <c r="D43" s="174" t="s">
        <v>2795</v>
      </c>
      <c r="E43" s="173">
        <v>0</v>
      </c>
      <c r="F43" s="173">
        <v>0</v>
      </c>
      <c r="G43" s="222">
        <f t="shared" si="14"/>
        <v>0</v>
      </c>
      <c r="H43" s="223">
        <v>0</v>
      </c>
      <c r="I43" s="223">
        <v>0</v>
      </c>
      <c r="J43" s="223">
        <v>664.87</v>
      </c>
      <c r="K43" s="223">
        <f t="shared" si="15"/>
        <v>664.87</v>
      </c>
      <c r="L43" s="223">
        <v>0</v>
      </c>
      <c r="M43" s="223">
        <v>0</v>
      </c>
      <c r="N43" s="223">
        <f t="shared" si="16"/>
        <v>0</v>
      </c>
      <c r="O43" s="222">
        <v>0</v>
      </c>
      <c r="P43" s="222">
        <v>0</v>
      </c>
      <c r="Q43" s="222">
        <v>0</v>
      </c>
      <c r="R43" s="222">
        <v>0</v>
      </c>
      <c r="S43" s="222">
        <f t="shared" si="17"/>
        <v>0</v>
      </c>
      <c r="T43" s="222">
        <f t="shared" si="18"/>
        <v>664.87</v>
      </c>
      <c r="U43" s="173">
        <v>0</v>
      </c>
      <c r="V43" s="173">
        <f t="shared" si="19"/>
        <v>664.87</v>
      </c>
      <c r="W43" s="174">
        <v>0</v>
      </c>
      <c r="X43" s="173">
        <f t="shared" si="20"/>
        <v>664.87</v>
      </c>
    </row>
    <row r="44" spans="1:24" ht="12.75" hidden="1" outlineLevel="1">
      <c r="A44" s="173" t="s">
        <v>2796</v>
      </c>
      <c r="C44" s="174" t="s">
        <v>2797</v>
      </c>
      <c r="D44" s="174" t="s">
        <v>2798</v>
      </c>
      <c r="E44" s="173">
        <v>0</v>
      </c>
      <c r="F44" s="173">
        <v>0</v>
      </c>
      <c r="G44" s="222">
        <f t="shared" si="14"/>
        <v>0</v>
      </c>
      <c r="H44" s="223">
        <v>0</v>
      </c>
      <c r="I44" s="223">
        <v>0</v>
      </c>
      <c r="J44" s="223">
        <v>450</v>
      </c>
      <c r="K44" s="223">
        <f t="shared" si="15"/>
        <v>450</v>
      </c>
      <c r="L44" s="223">
        <v>0</v>
      </c>
      <c r="M44" s="223">
        <v>0</v>
      </c>
      <c r="N44" s="223">
        <f t="shared" si="16"/>
        <v>0</v>
      </c>
      <c r="O44" s="222">
        <v>0</v>
      </c>
      <c r="P44" s="222">
        <v>0</v>
      </c>
      <c r="Q44" s="222">
        <v>0</v>
      </c>
      <c r="R44" s="222">
        <v>0</v>
      </c>
      <c r="S44" s="222">
        <f t="shared" si="17"/>
        <v>0</v>
      </c>
      <c r="T44" s="222">
        <f t="shared" si="18"/>
        <v>450</v>
      </c>
      <c r="U44" s="173">
        <v>0</v>
      </c>
      <c r="V44" s="173">
        <f t="shared" si="19"/>
        <v>450</v>
      </c>
      <c r="W44" s="174">
        <v>0</v>
      </c>
      <c r="X44" s="173">
        <f t="shared" si="20"/>
        <v>450</v>
      </c>
    </row>
    <row r="45" spans="1:24" ht="12.75" hidden="1" outlineLevel="1">
      <c r="A45" s="173" t="s">
        <v>2799</v>
      </c>
      <c r="C45" s="174" t="s">
        <v>2800</v>
      </c>
      <c r="D45" s="174" t="s">
        <v>2801</v>
      </c>
      <c r="E45" s="173">
        <v>0</v>
      </c>
      <c r="F45" s="173">
        <v>0</v>
      </c>
      <c r="G45" s="222">
        <f t="shared" si="14"/>
        <v>0</v>
      </c>
      <c r="H45" s="223">
        <v>0</v>
      </c>
      <c r="I45" s="223">
        <v>0</v>
      </c>
      <c r="J45" s="223">
        <v>-10809</v>
      </c>
      <c r="K45" s="223">
        <f t="shared" si="15"/>
        <v>-10809</v>
      </c>
      <c r="L45" s="223">
        <v>0</v>
      </c>
      <c r="M45" s="223">
        <v>0</v>
      </c>
      <c r="N45" s="223">
        <f t="shared" si="16"/>
        <v>0</v>
      </c>
      <c r="O45" s="222">
        <v>0</v>
      </c>
      <c r="P45" s="222">
        <v>0</v>
      </c>
      <c r="Q45" s="222">
        <v>0</v>
      </c>
      <c r="R45" s="222">
        <v>0</v>
      </c>
      <c r="S45" s="222">
        <f t="shared" si="17"/>
        <v>0</v>
      </c>
      <c r="T45" s="222">
        <f t="shared" si="18"/>
        <v>-10809</v>
      </c>
      <c r="U45" s="173">
        <v>0</v>
      </c>
      <c r="V45" s="173">
        <f t="shared" si="19"/>
        <v>-10809</v>
      </c>
      <c r="W45" s="174">
        <v>0</v>
      </c>
      <c r="X45" s="173">
        <f t="shared" si="20"/>
        <v>-10809</v>
      </c>
    </row>
    <row r="46" spans="1:24" ht="12.75" hidden="1" outlineLevel="1">
      <c r="A46" s="173" t="s">
        <v>2802</v>
      </c>
      <c r="C46" s="174" t="s">
        <v>2803</v>
      </c>
      <c r="D46" s="174" t="s">
        <v>2804</v>
      </c>
      <c r="E46" s="173">
        <v>0</v>
      </c>
      <c r="F46" s="173">
        <v>0</v>
      </c>
      <c r="G46" s="222">
        <f t="shared" si="14"/>
        <v>0</v>
      </c>
      <c r="H46" s="223">
        <v>0</v>
      </c>
      <c r="I46" s="223">
        <v>0</v>
      </c>
      <c r="J46" s="223">
        <v>-114209.16</v>
      </c>
      <c r="K46" s="223">
        <f t="shared" si="15"/>
        <v>-114209.16</v>
      </c>
      <c r="L46" s="223">
        <v>0</v>
      </c>
      <c r="M46" s="223">
        <v>0</v>
      </c>
      <c r="N46" s="223">
        <f t="shared" si="16"/>
        <v>0</v>
      </c>
      <c r="O46" s="222">
        <v>0</v>
      </c>
      <c r="P46" s="222">
        <v>0</v>
      </c>
      <c r="Q46" s="222">
        <v>0</v>
      </c>
      <c r="R46" s="222">
        <v>0</v>
      </c>
      <c r="S46" s="222">
        <f t="shared" si="17"/>
        <v>0</v>
      </c>
      <c r="T46" s="222">
        <f t="shared" si="18"/>
        <v>-114209.16</v>
      </c>
      <c r="U46" s="173">
        <v>0</v>
      </c>
      <c r="V46" s="173">
        <f t="shared" si="19"/>
        <v>-114209.16</v>
      </c>
      <c r="W46" s="174">
        <v>0</v>
      </c>
      <c r="X46" s="173">
        <f t="shared" si="20"/>
        <v>-114209.16</v>
      </c>
    </row>
    <row r="47" spans="1:24" ht="12.75" hidden="1" outlineLevel="1">
      <c r="A47" s="173" t="s">
        <v>2805</v>
      </c>
      <c r="C47" s="174" t="s">
        <v>2806</v>
      </c>
      <c r="D47" s="174" t="s">
        <v>2807</v>
      </c>
      <c r="E47" s="173">
        <v>0</v>
      </c>
      <c r="F47" s="173">
        <v>0</v>
      </c>
      <c r="G47" s="222">
        <f t="shared" si="14"/>
        <v>0</v>
      </c>
      <c r="H47" s="223">
        <v>0</v>
      </c>
      <c r="I47" s="223">
        <v>0</v>
      </c>
      <c r="J47" s="223">
        <v>-9946.69</v>
      </c>
      <c r="K47" s="223">
        <f t="shared" si="15"/>
        <v>-9946.69</v>
      </c>
      <c r="L47" s="223">
        <v>0</v>
      </c>
      <c r="M47" s="223">
        <v>0</v>
      </c>
      <c r="N47" s="223">
        <f t="shared" si="16"/>
        <v>0</v>
      </c>
      <c r="O47" s="222">
        <v>0</v>
      </c>
      <c r="P47" s="222">
        <v>0</v>
      </c>
      <c r="Q47" s="222">
        <v>0</v>
      </c>
      <c r="R47" s="222">
        <v>0</v>
      </c>
      <c r="S47" s="222">
        <f t="shared" si="17"/>
        <v>0</v>
      </c>
      <c r="T47" s="222">
        <f t="shared" si="18"/>
        <v>-9946.69</v>
      </c>
      <c r="U47" s="173">
        <v>0</v>
      </c>
      <c r="V47" s="173">
        <f t="shared" si="19"/>
        <v>-9946.69</v>
      </c>
      <c r="W47" s="174">
        <v>0</v>
      </c>
      <c r="X47" s="173">
        <f t="shared" si="20"/>
        <v>-9946.69</v>
      </c>
    </row>
    <row r="48" spans="1:24" ht="12.75" hidden="1" outlineLevel="1">
      <c r="A48" s="173" t="s">
        <v>2808</v>
      </c>
      <c r="C48" s="174" t="s">
        <v>2809</v>
      </c>
      <c r="D48" s="174" t="s">
        <v>2810</v>
      </c>
      <c r="E48" s="173">
        <v>0</v>
      </c>
      <c r="F48" s="173">
        <v>0</v>
      </c>
      <c r="G48" s="222">
        <f t="shared" si="14"/>
        <v>0</v>
      </c>
      <c r="H48" s="223">
        <v>0</v>
      </c>
      <c r="I48" s="223">
        <v>0</v>
      </c>
      <c r="J48" s="223">
        <v>-664.87</v>
      </c>
      <c r="K48" s="223">
        <f t="shared" si="15"/>
        <v>-664.87</v>
      </c>
      <c r="L48" s="223">
        <v>0</v>
      </c>
      <c r="M48" s="223">
        <v>0</v>
      </c>
      <c r="N48" s="223">
        <f t="shared" si="16"/>
        <v>0</v>
      </c>
      <c r="O48" s="222">
        <v>0</v>
      </c>
      <c r="P48" s="222">
        <v>0</v>
      </c>
      <c r="Q48" s="222">
        <v>0</v>
      </c>
      <c r="R48" s="222">
        <v>0</v>
      </c>
      <c r="S48" s="222">
        <f t="shared" si="17"/>
        <v>0</v>
      </c>
      <c r="T48" s="222">
        <f t="shared" si="18"/>
        <v>-664.87</v>
      </c>
      <c r="U48" s="173">
        <v>0</v>
      </c>
      <c r="V48" s="173">
        <f t="shared" si="19"/>
        <v>-664.87</v>
      </c>
      <c r="W48" s="174">
        <v>0</v>
      </c>
      <c r="X48" s="173">
        <f t="shared" si="20"/>
        <v>-664.87</v>
      </c>
    </row>
    <row r="49" spans="1:24" ht="12.75" hidden="1" outlineLevel="1">
      <c r="A49" s="173" t="s">
        <v>2811</v>
      </c>
      <c r="C49" s="174" t="s">
        <v>2812</v>
      </c>
      <c r="D49" s="174" t="s">
        <v>2813</v>
      </c>
      <c r="E49" s="173">
        <v>0</v>
      </c>
      <c r="F49" s="173">
        <v>0</v>
      </c>
      <c r="G49" s="222">
        <f t="shared" si="14"/>
        <v>0</v>
      </c>
      <c r="H49" s="223">
        <v>0</v>
      </c>
      <c r="I49" s="223">
        <v>0</v>
      </c>
      <c r="J49" s="223">
        <v>-6293.02</v>
      </c>
      <c r="K49" s="223">
        <f t="shared" si="15"/>
        <v>-6293.02</v>
      </c>
      <c r="L49" s="223">
        <v>0</v>
      </c>
      <c r="M49" s="223">
        <v>0</v>
      </c>
      <c r="N49" s="223">
        <f t="shared" si="16"/>
        <v>0</v>
      </c>
      <c r="O49" s="222">
        <v>0</v>
      </c>
      <c r="P49" s="222">
        <v>0</v>
      </c>
      <c r="Q49" s="222">
        <v>0</v>
      </c>
      <c r="R49" s="222">
        <v>0</v>
      </c>
      <c r="S49" s="222">
        <f t="shared" si="17"/>
        <v>0</v>
      </c>
      <c r="T49" s="222">
        <f t="shared" si="18"/>
        <v>-6293.02</v>
      </c>
      <c r="U49" s="173">
        <v>0</v>
      </c>
      <c r="V49" s="173">
        <f t="shared" si="19"/>
        <v>-6293.02</v>
      </c>
      <c r="W49" s="174">
        <v>0</v>
      </c>
      <c r="X49" s="173">
        <f t="shared" si="20"/>
        <v>-6293.02</v>
      </c>
    </row>
    <row r="50" spans="1:24" ht="12.75" hidden="1" outlineLevel="1">
      <c r="A50" s="173" t="s">
        <v>2814</v>
      </c>
      <c r="C50" s="174" t="s">
        <v>2815</v>
      </c>
      <c r="D50" s="174" t="s">
        <v>2816</v>
      </c>
      <c r="E50" s="173">
        <v>0</v>
      </c>
      <c r="F50" s="173">
        <v>0</v>
      </c>
      <c r="G50" s="222">
        <f t="shared" si="14"/>
        <v>0</v>
      </c>
      <c r="H50" s="223">
        <v>0</v>
      </c>
      <c r="I50" s="223">
        <v>0</v>
      </c>
      <c r="J50" s="223">
        <v>-450</v>
      </c>
      <c r="K50" s="223">
        <f t="shared" si="15"/>
        <v>-450</v>
      </c>
      <c r="L50" s="223">
        <v>0</v>
      </c>
      <c r="M50" s="223">
        <v>0</v>
      </c>
      <c r="N50" s="223">
        <f t="shared" si="16"/>
        <v>0</v>
      </c>
      <c r="O50" s="222">
        <v>0</v>
      </c>
      <c r="P50" s="222">
        <v>0</v>
      </c>
      <c r="Q50" s="222">
        <v>0</v>
      </c>
      <c r="R50" s="222">
        <v>0</v>
      </c>
      <c r="S50" s="222">
        <f t="shared" si="17"/>
        <v>0</v>
      </c>
      <c r="T50" s="222">
        <f t="shared" si="18"/>
        <v>-450</v>
      </c>
      <c r="U50" s="173">
        <v>0</v>
      </c>
      <c r="V50" s="173">
        <f t="shared" si="19"/>
        <v>-450</v>
      </c>
      <c r="W50" s="174">
        <v>0</v>
      </c>
      <c r="X50" s="173">
        <f t="shared" si="20"/>
        <v>-450</v>
      </c>
    </row>
    <row r="51" spans="1:25" ht="12.75" collapsed="1">
      <c r="A51" s="214" t="s">
        <v>2817</v>
      </c>
      <c r="B51" s="215"/>
      <c r="C51" s="214" t="s">
        <v>2375</v>
      </c>
      <c r="D51" s="216"/>
      <c r="E51" s="191">
        <v>0</v>
      </c>
      <c r="F51" s="191">
        <v>0</v>
      </c>
      <c r="G51" s="101">
        <f>E51+F51</f>
        <v>0</v>
      </c>
      <c r="H51" s="101">
        <v>0</v>
      </c>
      <c r="I51" s="101">
        <v>1190.45</v>
      </c>
      <c r="J51" s="101">
        <v>43187.63</v>
      </c>
      <c r="K51" s="101">
        <f>J51+I51</f>
        <v>44378.079999999994</v>
      </c>
      <c r="L51" s="101">
        <v>0</v>
      </c>
      <c r="M51" s="101">
        <v>0</v>
      </c>
      <c r="N51" s="101">
        <f>L51+M51</f>
        <v>0</v>
      </c>
      <c r="O51" s="101">
        <v>0</v>
      </c>
      <c r="P51" s="101">
        <v>0</v>
      </c>
      <c r="Q51" s="101">
        <v>0</v>
      </c>
      <c r="R51" s="101">
        <v>0</v>
      </c>
      <c r="S51" s="101">
        <f>O51+P51+Q51+R51</f>
        <v>0</v>
      </c>
      <c r="T51" s="101">
        <f>G51+H51+K51+N51+S51</f>
        <v>44378.079999999994</v>
      </c>
      <c r="U51" s="191">
        <v>0</v>
      </c>
      <c r="V51" s="191">
        <f>T51+U51</f>
        <v>44378.079999999994</v>
      </c>
      <c r="W51" s="191">
        <v>0</v>
      </c>
      <c r="X51" s="191">
        <f>V51+W51</f>
        <v>44378.079999999994</v>
      </c>
      <c r="Y51" s="214"/>
    </row>
    <row r="52" spans="1:24" ht="12.75" hidden="1" outlineLevel="1">
      <c r="A52" s="173" t="s">
        <v>2818</v>
      </c>
      <c r="C52" s="174" t="s">
        <v>2819</v>
      </c>
      <c r="D52" s="174" t="s">
        <v>2820</v>
      </c>
      <c r="E52" s="173">
        <v>0</v>
      </c>
      <c r="F52" s="173">
        <v>0</v>
      </c>
      <c r="G52" s="222">
        <f aca="true" t="shared" si="21" ref="G52:G57">E52+F52</f>
        <v>0</v>
      </c>
      <c r="H52" s="223">
        <v>19634.98</v>
      </c>
      <c r="I52" s="223">
        <v>0</v>
      </c>
      <c r="J52" s="223">
        <v>0</v>
      </c>
      <c r="K52" s="223">
        <f aca="true" t="shared" si="22" ref="K52:K57">J52+I52</f>
        <v>0</v>
      </c>
      <c r="L52" s="223">
        <v>0</v>
      </c>
      <c r="M52" s="223">
        <v>0</v>
      </c>
      <c r="N52" s="223">
        <f aca="true" t="shared" si="23" ref="N52:N57">L52+M52</f>
        <v>0</v>
      </c>
      <c r="O52" s="222">
        <v>0</v>
      </c>
      <c r="P52" s="222">
        <v>0</v>
      </c>
      <c r="Q52" s="222">
        <v>0</v>
      </c>
      <c r="R52" s="222">
        <v>0</v>
      </c>
      <c r="S52" s="222">
        <f aca="true" t="shared" si="24" ref="S52:S57">O52+P52+Q52+R52</f>
        <v>0</v>
      </c>
      <c r="T52" s="222">
        <f aca="true" t="shared" si="25" ref="T52:T57">G52+H52+K52+N52+S52</f>
        <v>19634.98</v>
      </c>
      <c r="U52" s="173">
        <v>0</v>
      </c>
      <c r="V52" s="173">
        <f aca="true" t="shared" si="26" ref="V52:V57">T52+U52</f>
        <v>19634.98</v>
      </c>
      <c r="W52" s="174">
        <v>-10</v>
      </c>
      <c r="X52" s="173">
        <f aca="true" t="shared" si="27" ref="X52:X57">V52+W52</f>
        <v>19624.98</v>
      </c>
    </row>
    <row r="53" spans="1:24" ht="12.75" hidden="1" outlineLevel="1">
      <c r="A53" s="173" t="s">
        <v>2821</v>
      </c>
      <c r="C53" s="174" t="s">
        <v>2822</v>
      </c>
      <c r="D53" s="174" t="s">
        <v>2823</v>
      </c>
      <c r="E53" s="173">
        <v>0</v>
      </c>
      <c r="F53" s="173">
        <v>0</v>
      </c>
      <c r="G53" s="222">
        <f t="shared" si="21"/>
        <v>0</v>
      </c>
      <c r="H53" s="223">
        <v>18.57</v>
      </c>
      <c r="I53" s="223">
        <v>0</v>
      </c>
      <c r="J53" s="223">
        <v>0</v>
      </c>
      <c r="K53" s="223">
        <f t="shared" si="22"/>
        <v>0</v>
      </c>
      <c r="L53" s="223">
        <v>0</v>
      </c>
      <c r="M53" s="223">
        <v>0</v>
      </c>
      <c r="N53" s="223">
        <f t="shared" si="23"/>
        <v>0</v>
      </c>
      <c r="O53" s="222">
        <v>0</v>
      </c>
      <c r="P53" s="222">
        <v>0</v>
      </c>
      <c r="Q53" s="222">
        <v>0</v>
      </c>
      <c r="R53" s="222">
        <v>0</v>
      </c>
      <c r="S53" s="222">
        <f t="shared" si="24"/>
        <v>0</v>
      </c>
      <c r="T53" s="222">
        <f t="shared" si="25"/>
        <v>18.57</v>
      </c>
      <c r="U53" s="173">
        <v>0</v>
      </c>
      <c r="V53" s="173">
        <f t="shared" si="26"/>
        <v>18.57</v>
      </c>
      <c r="W53" s="174">
        <v>2023.67</v>
      </c>
      <c r="X53" s="173">
        <f t="shared" si="27"/>
        <v>2042.24</v>
      </c>
    </row>
    <row r="54" spans="1:24" ht="12.75" hidden="1" outlineLevel="1">
      <c r="A54" s="173" t="s">
        <v>2824</v>
      </c>
      <c r="C54" s="174" t="s">
        <v>2825</v>
      </c>
      <c r="D54" s="174" t="s">
        <v>2826</v>
      </c>
      <c r="E54" s="173">
        <v>0</v>
      </c>
      <c r="F54" s="173">
        <v>0</v>
      </c>
      <c r="G54" s="222">
        <f t="shared" si="21"/>
        <v>0</v>
      </c>
      <c r="H54" s="223">
        <v>121097.9</v>
      </c>
      <c r="I54" s="223">
        <v>0</v>
      </c>
      <c r="J54" s="223">
        <v>0</v>
      </c>
      <c r="K54" s="223">
        <f t="shared" si="22"/>
        <v>0</v>
      </c>
      <c r="L54" s="223">
        <v>0</v>
      </c>
      <c r="M54" s="223">
        <v>0</v>
      </c>
      <c r="N54" s="223">
        <f t="shared" si="23"/>
        <v>0</v>
      </c>
      <c r="O54" s="222">
        <v>0</v>
      </c>
      <c r="P54" s="222">
        <v>0</v>
      </c>
      <c r="Q54" s="222">
        <v>0</v>
      </c>
      <c r="R54" s="222">
        <v>0</v>
      </c>
      <c r="S54" s="222">
        <f t="shared" si="24"/>
        <v>0</v>
      </c>
      <c r="T54" s="222">
        <f t="shared" si="25"/>
        <v>121097.9</v>
      </c>
      <c r="U54" s="173">
        <v>0</v>
      </c>
      <c r="V54" s="173">
        <f t="shared" si="26"/>
        <v>121097.9</v>
      </c>
      <c r="W54" s="174">
        <v>12961894.96</v>
      </c>
      <c r="X54" s="173">
        <f t="shared" si="27"/>
        <v>13082992.860000001</v>
      </c>
    </row>
    <row r="55" spans="1:24" ht="12.75" hidden="1" outlineLevel="1">
      <c r="A55" s="173" t="s">
        <v>2827</v>
      </c>
      <c r="C55" s="174" t="s">
        <v>2828</v>
      </c>
      <c r="D55" s="174" t="s">
        <v>2829</v>
      </c>
      <c r="E55" s="173">
        <v>0</v>
      </c>
      <c r="F55" s="173">
        <v>0</v>
      </c>
      <c r="G55" s="222">
        <f t="shared" si="21"/>
        <v>0</v>
      </c>
      <c r="H55" s="223">
        <v>460</v>
      </c>
      <c r="I55" s="223">
        <v>0</v>
      </c>
      <c r="J55" s="223">
        <v>0</v>
      </c>
      <c r="K55" s="223">
        <f t="shared" si="22"/>
        <v>0</v>
      </c>
      <c r="L55" s="223">
        <v>0</v>
      </c>
      <c r="M55" s="223">
        <v>0</v>
      </c>
      <c r="N55" s="223">
        <f t="shared" si="23"/>
        <v>0</v>
      </c>
      <c r="O55" s="222">
        <v>0</v>
      </c>
      <c r="P55" s="222">
        <v>0</v>
      </c>
      <c r="Q55" s="222">
        <v>0</v>
      </c>
      <c r="R55" s="222">
        <v>0</v>
      </c>
      <c r="S55" s="222">
        <f t="shared" si="24"/>
        <v>0</v>
      </c>
      <c r="T55" s="222">
        <f t="shared" si="25"/>
        <v>460</v>
      </c>
      <c r="U55" s="173">
        <v>0</v>
      </c>
      <c r="V55" s="173">
        <f t="shared" si="26"/>
        <v>460</v>
      </c>
      <c r="W55" s="174">
        <v>0</v>
      </c>
      <c r="X55" s="173">
        <f t="shared" si="27"/>
        <v>460</v>
      </c>
    </row>
    <row r="56" spans="1:24" ht="12.75" hidden="1" outlineLevel="1">
      <c r="A56" s="173" t="s">
        <v>2830</v>
      </c>
      <c r="C56" s="174" t="s">
        <v>2831</v>
      </c>
      <c r="D56" s="174" t="s">
        <v>2832</v>
      </c>
      <c r="E56" s="173">
        <v>0</v>
      </c>
      <c r="F56" s="173">
        <v>0</v>
      </c>
      <c r="G56" s="222">
        <f t="shared" si="21"/>
        <v>0</v>
      </c>
      <c r="H56" s="223">
        <v>-6250841.39</v>
      </c>
      <c r="I56" s="223">
        <v>0</v>
      </c>
      <c r="J56" s="223">
        <v>0</v>
      </c>
      <c r="K56" s="223">
        <f t="shared" si="22"/>
        <v>0</v>
      </c>
      <c r="L56" s="223">
        <v>0</v>
      </c>
      <c r="M56" s="223">
        <v>0</v>
      </c>
      <c r="N56" s="223">
        <f t="shared" si="23"/>
        <v>0</v>
      </c>
      <c r="O56" s="222">
        <v>0</v>
      </c>
      <c r="P56" s="222">
        <v>0</v>
      </c>
      <c r="Q56" s="222">
        <v>0</v>
      </c>
      <c r="R56" s="222">
        <v>0</v>
      </c>
      <c r="S56" s="222">
        <f t="shared" si="24"/>
        <v>0</v>
      </c>
      <c r="T56" s="222">
        <f t="shared" si="25"/>
        <v>-6250841.39</v>
      </c>
      <c r="U56" s="173">
        <v>0</v>
      </c>
      <c r="V56" s="173">
        <f t="shared" si="26"/>
        <v>-6250841.39</v>
      </c>
      <c r="W56" s="174">
        <v>0</v>
      </c>
      <c r="X56" s="173">
        <f t="shared" si="27"/>
        <v>-6250841.39</v>
      </c>
    </row>
    <row r="57" spans="1:24" ht="12.75" hidden="1" outlineLevel="1">
      <c r="A57" s="173" t="s">
        <v>2833</v>
      </c>
      <c r="C57" s="174" t="s">
        <v>2834</v>
      </c>
      <c r="D57" s="174" t="s">
        <v>2835</v>
      </c>
      <c r="E57" s="173">
        <v>0</v>
      </c>
      <c r="F57" s="173">
        <v>0</v>
      </c>
      <c r="G57" s="222">
        <f t="shared" si="21"/>
        <v>0</v>
      </c>
      <c r="H57" s="223">
        <v>795558.49</v>
      </c>
      <c r="I57" s="223">
        <v>0</v>
      </c>
      <c r="J57" s="223">
        <v>0</v>
      </c>
      <c r="K57" s="223">
        <f t="shared" si="22"/>
        <v>0</v>
      </c>
      <c r="L57" s="223">
        <v>0</v>
      </c>
      <c r="M57" s="223">
        <v>0</v>
      </c>
      <c r="N57" s="223">
        <f t="shared" si="23"/>
        <v>0</v>
      </c>
      <c r="O57" s="222">
        <v>0</v>
      </c>
      <c r="P57" s="222">
        <v>0</v>
      </c>
      <c r="Q57" s="222">
        <v>0</v>
      </c>
      <c r="R57" s="222">
        <v>0</v>
      </c>
      <c r="S57" s="222">
        <f t="shared" si="24"/>
        <v>0</v>
      </c>
      <c r="T57" s="222">
        <f t="shared" si="25"/>
        <v>795558.49</v>
      </c>
      <c r="U57" s="173">
        <v>0</v>
      </c>
      <c r="V57" s="173">
        <f t="shared" si="26"/>
        <v>795558.49</v>
      </c>
      <c r="W57" s="174">
        <v>0</v>
      </c>
      <c r="X57" s="173">
        <f t="shared" si="27"/>
        <v>795558.49</v>
      </c>
    </row>
    <row r="58" spans="1:25" ht="12.75" collapsed="1">
      <c r="A58" s="214" t="s">
        <v>2836</v>
      </c>
      <c r="B58" s="215"/>
      <c r="C58" s="214" t="s">
        <v>2376</v>
      </c>
      <c r="D58" s="216"/>
      <c r="E58" s="191">
        <v>0</v>
      </c>
      <c r="F58" s="191">
        <v>6716436.69</v>
      </c>
      <c r="G58" s="101">
        <f>E58+F58</f>
        <v>6716436.69</v>
      </c>
      <c r="H58" s="101">
        <v>-5314071.45</v>
      </c>
      <c r="I58" s="101">
        <v>0</v>
      </c>
      <c r="J58" s="101">
        <v>0</v>
      </c>
      <c r="K58" s="101">
        <f>J58+I58</f>
        <v>0</v>
      </c>
      <c r="L58" s="101">
        <v>0</v>
      </c>
      <c r="M58" s="101">
        <v>0</v>
      </c>
      <c r="N58" s="101">
        <f>L58+M58</f>
        <v>0</v>
      </c>
      <c r="O58" s="101">
        <v>0</v>
      </c>
      <c r="P58" s="101">
        <v>0</v>
      </c>
      <c r="Q58" s="101">
        <v>0</v>
      </c>
      <c r="R58" s="101">
        <v>0</v>
      </c>
      <c r="S58" s="101">
        <f>O58+P58+Q58+R58</f>
        <v>0</v>
      </c>
      <c r="T58" s="101">
        <f>G58+H58+K58+N58+S58</f>
        <v>1402365.2400000002</v>
      </c>
      <c r="U58" s="191">
        <v>0</v>
      </c>
      <c r="V58" s="191">
        <f>T58+U58</f>
        <v>1402365.2400000002</v>
      </c>
      <c r="W58" s="191">
        <v>12963908.63</v>
      </c>
      <c r="X58" s="191">
        <f>V58+W58</f>
        <v>14366273.870000001</v>
      </c>
      <c r="Y58" s="214"/>
    </row>
    <row r="59" spans="1:25" ht="15.75">
      <c r="A59" s="224"/>
      <c r="B59" s="220"/>
      <c r="C59" s="213" t="s">
        <v>2377</v>
      </c>
      <c r="D59" s="63"/>
      <c r="E59" s="151">
        <f aca="true" t="shared" si="28" ref="E59:N59">+E25+E39+E27+E28+E29+E34+E36+E37+E38+E40+E51+E58</f>
        <v>0</v>
      </c>
      <c r="F59" s="151">
        <f t="shared" si="28"/>
        <v>46158375.46999999</v>
      </c>
      <c r="G59" s="103">
        <f t="shared" si="28"/>
        <v>46158375.46999999</v>
      </c>
      <c r="H59" s="103">
        <f t="shared" si="28"/>
        <v>21308745.01</v>
      </c>
      <c r="I59" s="103">
        <f t="shared" si="28"/>
        <v>1190.45</v>
      </c>
      <c r="J59" s="103">
        <f t="shared" si="28"/>
        <v>77129.63</v>
      </c>
      <c r="K59" s="103">
        <f t="shared" si="28"/>
        <v>78320.07999999999</v>
      </c>
      <c r="L59" s="103">
        <f t="shared" si="28"/>
        <v>0</v>
      </c>
      <c r="M59" s="103">
        <f t="shared" si="28"/>
        <v>0</v>
      </c>
      <c r="N59" s="103">
        <f t="shared" si="28"/>
        <v>0</v>
      </c>
      <c r="O59" s="103">
        <f>+O25+O39+O34+O36+O37+O38+O40+O51+O58</f>
        <v>0</v>
      </c>
      <c r="P59" s="103">
        <f>+P25+P39+P34+P36+P37+P38+P40+P51+P58</f>
        <v>0</v>
      </c>
      <c r="Q59" s="103">
        <f>+Q25+Q39+Q34+Q36+Q37+Q38+Q40+Q51+Q58</f>
        <v>0</v>
      </c>
      <c r="R59" s="103">
        <f>+R25+R39+R34+R36+R37+R38+R40+R51+R58</f>
        <v>0</v>
      </c>
      <c r="S59" s="103">
        <f>+S25+S39+S34+S36+S37+S38+S40+S51+S58</f>
        <v>0</v>
      </c>
      <c r="T59" s="103">
        <f>+T25+T39+T27+T28+T29+T34+T36+T37+T38+T40+T51+T58</f>
        <v>67545440.55999999</v>
      </c>
      <c r="U59" s="151">
        <f>+U25+U39+U27+U28+U29+U34+U36+U37+U38+U40+U51+U58</f>
        <v>0</v>
      </c>
      <c r="V59" s="151">
        <f>+V25+V39+V27+V28+V29+V34+V36+V37+V38+V40+V51+V58</f>
        <v>67545440.55999999</v>
      </c>
      <c r="W59" s="151">
        <f>+W25+W39+W27+W28+W29+W34+W36+W37+W38+W40+W51+W58</f>
        <v>9389102.24</v>
      </c>
      <c r="X59" s="151">
        <f>+X25+X39+X27+X28+X29+X34+X36+X37+X38+X40+X51+X58</f>
        <v>76934542.8</v>
      </c>
      <c r="Y59" s="212"/>
    </row>
    <row r="60" spans="2:24" ht="12.75">
      <c r="B60" s="215"/>
      <c r="C60" s="214"/>
      <c r="D60" s="216"/>
      <c r="E60" s="191"/>
      <c r="F60" s="191"/>
      <c r="G60" s="101"/>
      <c r="H60" s="101"/>
      <c r="I60" s="101"/>
      <c r="J60" s="101"/>
      <c r="K60" s="101"/>
      <c r="L60" s="101"/>
      <c r="M60" s="101"/>
      <c r="N60" s="101"/>
      <c r="O60" s="101"/>
      <c r="P60" s="101"/>
      <c r="Q60" s="101"/>
      <c r="R60" s="101"/>
      <c r="S60" s="101"/>
      <c r="T60" s="101"/>
      <c r="U60" s="191"/>
      <c r="V60" s="191"/>
      <c r="W60" s="191"/>
      <c r="X60" s="191"/>
    </row>
    <row r="61" spans="1:25" ht="15">
      <c r="A61" s="212"/>
      <c r="B61" s="220" t="s">
        <v>2378</v>
      </c>
      <c r="C61" s="221"/>
      <c r="D61" s="72"/>
      <c r="E61" s="191"/>
      <c r="F61" s="191"/>
      <c r="G61" s="101"/>
      <c r="H61" s="101"/>
      <c r="I61" s="101"/>
      <c r="J61" s="101"/>
      <c r="K61" s="101"/>
      <c r="L61" s="101"/>
      <c r="M61" s="101"/>
      <c r="N61" s="101"/>
      <c r="O61" s="101"/>
      <c r="P61" s="101"/>
      <c r="Q61" s="101"/>
      <c r="R61" s="101"/>
      <c r="S61" s="101"/>
      <c r="T61" s="101"/>
      <c r="U61" s="191"/>
      <c r="V61" s="191"/>
      <c r="W61" s="191"/>
      <c r="X61" s="191"/>
      <c r="Y61" s="212"/>
    </row>
    <row r="62" spans="1:24" ht="12.75" hidden="1" outlineLevel="1">
      <c r="A62" s="173" t="s">
        <v>2837</v>
      </c>
      <c r="C62" s="174" t="s">
        <v>2838</v>
      </c>
      <c r="D62" s="174" t="s">
        <v>2839</v>
      </c>
      <c r="E62" s="173">
        <v>0</v>
      </c>
      <c r="F62" s="173">
        <v>18886772.529999997</v>
      </c>
      <c r="G62" s="222">
        <f aca="true" t="shared" si="29" ref="G62:G75">E62+F62</f>
        <v>18886772.529999997</v>
      </c>
      <c r="H62" s="223">
        <v>2814817.56</v>
      </c>
      <c r="I62" s="223">
        <v>0</v>
      </c>
      <c r="J62" s="223">
        <v>0</v>
      </c>
      <c r="K62" s="223">
        <f aca="true" t="shared" si="30" ref="K62:K75">J62+I62</f>
        <v>0</v>
      </c>
      <c r="L62" s="223">
        <v>0</v>
      </c>
      <c r="M62" s="223">
        <v>0</v>
      </c>
      <c r="N62" s="223">
        <f aca="true" t="shared" si="31" ref="N62:N75">L62+M62</f>
        <v>0</v>
      </c>
      <c r="O62" s="222">
        <v>0</v>
      </c>
      <c r="P62" s="222">
        <v>0</v>
      </c>
      <c r="Q62" s="222">
        <v>0</v>
      </c>
      <c r="R62" s="222">
        <v>0</v>
      </c>
      <c r="S62" s="222">
        <f aca="true" t="shared" si="32" ref="S62:S75">O62+P62+Q62+R62</f>
        <v>0</v>
      </c>
      <c r="T62" s="222">
        <f aca="true" t="shared" si="33" ref="T62:T75">G62+H62+K62+N62+S62</f>
        <v>21701590.089999996</v>
      </c>
      <c r="U62" s="173">
        <v>0</v>
      </c>
      <c r="V62" s="173">
        <f aca="true" t="shared" si="34" ref="V62:V75">T62+U62</f>
        <v>21701590.089999996</v>
      </c>
      <c r="W62" s="174">
        <v>0</v>
      </c>
      <c r="X62" s="173">
        <f aca="true" t="shared" si="35" ref="X62:X75">V62+W62</f>
        <v>21701590.089999996</v>
      </c>
    </row>
    <row r="63" spans="1:24" ht="12.75" hidden="1" outlineLevel="1">
      <c r="A63" s="173" t="s">
        <v>2840</v>
      </c>
      <c r="C63" s="174" t="s">
        <v>2841</v>
      </c>
      <c r="D63" s="174" t="s">
        <v>2842</v>
      </c>
      <c r="E63" s="173">
        <v>0</v>
      </c>
      <c r="F63" s="173">
        <v>1879173.76</v>
      </c>
      <c r="G63" s="222">
        <f t="shared" si="29"/>
        <v>1879173.76</v>
      </c>
      <c r="H63" s="223">
        <v>1011254.95</v>
      </c>
      <c r="I63" s="223">
        <v>0</v>
      </c>
      <c r="J63" s="223">
        <v>0</v>
      </c>
      <c r="K63" s="223">
        <f t="shared" si="30"/>
        <v>0</v>
      </c>
      <c r="L63" s="223">
        <v>0</v>
      </c>
      <c r="M63" s="223">
        <v>0</v>
      </c>
      <c r="N63" s="223">
        <f t="shared" si="31"/>
        <v>0</v>
      </c>
      <c r="O63" s="222">
        <v>0</v>
      </c>
      <c r="P63" s="222">
        <v>0</v>
      </c>
      <c r="Q63" s="222">
        <v>0</v>
      </c>
      <c r="R63" s="222">
        <v>0</v>
      </c>
      <c r="S63" s="222">
        <f t="shared" si="32"/>
        <v>0</v>
      </c>
      <c r="T63" s="222">
        <f t="shared" si="33"/>
        <v>2890428.71</v>
      </c>
      <c r="U63" s="173">
        <v>0</v>
      </c>
      <c r="V63" s="173">
        <f t="shared" si="34"/>
        <v>2890428.71</v>
      </c>
      <c r="W63" s="174">
        <v>0</v>
      </c>
      <c r="X63" s="173">
        <f t="shared" si="35"/>
        <v>2890428.71</v>
      </c>
    </row>
    <row r="64" spans="1:24" ht="12.75" hidden="1" outlineLevel="1">
      <c r="A64" s="173" t="s">
        <v>2843</v>
      </c>
      <c r="C64" s="174" t="s">
        <v>2844</v>
      </c>
      <c r="D64" s="174" t="s">
        <v>2845</v>
      </c>
      <c r="E64" s="173">
        <v>0</v>
      </c>
      <c r="F64" s="173">
        <v>3555854.34</v>
      </c>
      <c r="G64" s="222">
        <f t="shared" si="29"/>
        <v>3555854.34</v>
      </c>
      <c r="H64" s="223">
        <v>1125594.44</v>
      </c>
      <c r="I64" s="223">
        <v>0</v>
      </c>
      <c r="J64" s="223">
        <v>0</v>
      </c>
      <c r="K64" s="223">
        <f t="shared" si="30"/>
        <v>0</v>
      </c>
      <c r="L64" s="223">
        <v>0</v>
      </c>
      <c r="M64" s="223">
        <v>0</v>
      </c>
      <c r="N64" s="223">
        <f t="shared" si="31"/>
        <v>0</v>
      </c>
      <c r="O64" s="222">
        <v>0</v>
      </c>
      <c r="P64" s="222">
        <v>0</v>
      </c>
      <c r="Q64" s="222">
        <v>0</v>
      </c>
      <c r="R64" s="222">
        <v>0</v>
      </c>
      <c r="S64" s="222">
        <f t="shared" si="32"/>
        <v>0</v>
      </c>
      <c r="T64" s="222">
        <f t="shared" si="33"/>
        <v>4681448.779999999</v>
      </c>
      <c r="U64" s="173">
        <v>0</v>
      </c>
      <c r="V64" s="173">
        <f t="shared" si="34"/>
        <v>4681448.779999999</v>
      </c>
      <c r="W64" s="174">
        <v>0</v>
      </c>
      <c r="X64" s="173">
        <f t="shared" si="35"/>
        <v>4681448.779999999</v>
      </c>
    </row>
    <row r="65" spans="1:24" ht="12.75" hidden="1" outlineLevel="1">
      <c r="A65" s="173" t="s">
        <v>2846</v>
      </c>
      <c r="C65" s="174" t="s">
        <v>2847</v>
      </c>
      <c r="D65" s="174" t="s">
        <v>2848</v>
      </c>
      <c r="E65" s="173">
        <v>0</v>
      </c>
      <c r="F65" s="173">
        <v>4439856.37</v>
      </c>
      <c r="G65" s="222">
        <f t="shared" si="29"/>
        <v>4439856.37</v>
      </c>
      <c r="H65" s="223">
        <v>4665963.41</v>
      </c>
      <c r="I65" s="223">
        <v>0</v>
      </c>
      <c r="J65" s="223">
        <v>0</v>
      </c>
      <c r="K65" s="223">
        <f t="shared" si="30"/>
        <v>0</v>
      </c>
      <c r="L65" s="223">
        <v>0</v>
      </c>
      <c r="M65" s="223">
        <v>0</v>
      </c>
      <c r="N65" s="223">
        <f t="shared" si="31"/>
        <v>0</v>
      </c>
      <c r="O65" s="222">
        <v>0</v>
      </c>
      <c r="P65" s="222">
        <v>0</v>
      </c>
      <c r="Q65" s="222">
        <v>0</v>
      </c>
      <c r="R65" s="222">
        <v>0</v>
      </c>
      <c r="S65" s="222">
        <f t="shared" si="32"/>
        <v>0</v>
      </c>
      <c r="T65" s="222">
        <f t="shared" si="33"/>
        <v>9105819.780000001</v>
      </c>
      <c r="U65" s="173">
        <v>0</v>
      </c>
      <c r="V65" s="173">
        <f t="shared" si="34"/>
        <v>9105819.780000001</v>
      </c>
      <c r="W65" s="174">
        <v>0</v>
      </c>
      <c r="X65" s="173">
        <f t="shared" si="35"/>
        <v>9105819.780000001</v>
      </c>
    </row>
    <row r="66" spans="1:24" ht="12.75" hidden="1" outlineLevel="1">
      <c r="A66" s="173" t="s">
        <v>2849</v>
      </c>
      <c r="C66" s="174" t="s">
        <v>2850</v>
      </c>
      <c r="D66" s="174" t="s">
        <v>2851</v>
      </c>
      <c r="E66" s="173">
        <v>0</v>
      </c>
      <c r="F66" s="173">
        <v>7232428.5</v>
      </c>
      <c r="G66" s="222">
        <f t="shared" si="29"/>
        <v>7232428.5</v>
      </c>
      <c r="H66" s="223">
        <v>416257.8</v>
      </c>
      <c r="I66" s="223">
        <v>0</v>
      </c>
      <c r="J66" s="223">
        <v>0</v>
      </c>
      <c r="K66" s="223">
        <f t="shared" si="30"/>
        <v>0</v>
      </c>
      <c r="L66" s="223">
        <v>0</v>
      </c>
      <c r="M66" s="223">
        <v>0</v>
      </c>
      <c r="N66" s="223">
        <f t="shared" si="31"/>
        <v>0</v>
      </c>
      <c r="O66" s="222">
        <v>0</v>
      </c>
      <c r="P66" s="222">
        <v>0</v>
      </c>
      <c r="Q66" s="222">
        <v>0</v>
      </c>
      <c r="R66" s="222">
        <v>0</v>
      </c>
      <c r="S66" s="222">
        <f t="shared" si="32"/>
        <v>0</v>
      </c>
      <c r="T66" s="222">
        <f t="shared" si="33"/>
        <v>7648686.3</v>
      </c>
      <c r="U66" s="173">
        <v>0</v>
      </c>
      <c r="V66" s="173">
        <f t="shared" si="34"/>
        <v>7648686.3</v>
      </c>
      <c r="W66" s="174">
        <v>0</v>
      </c>
      <c r="X66" s="173">
        <f t="shared" si="35"/>
        <v>7648686.3</v>
      </c>
    </row>
    <row r="67" spans="1:24" ht="12.75" hidden="1" outlineLevel="1">
      <c r="A67" s="173" t="s">
        <v>2852</v>
      </c>
      <c r="C67" s="174" t="s">
        <v>2853</v>
      </c>
      <c r="D67" s="174" t="s">
        <v>2854</v>
      </c>
      <c r="E67" s="173">
        <v>0</v>
      </c>
      <c r="F67" s="173">
        <v>5262909.45</v>
      </c>
      <c r="G67" s="222">
        <f t="shared" si="29"/>
        <v>5262909.45</v>
      </c>
      <c r="H67" s="223">
        <v>1223726.92</v>
      </c>
      <c r="I67" s="223">
        <v>0</v>
      </c>
      <c r="J67" s="223">
        <v>0</v>
      </c>
      <c r="K67" s="223">
        <f t="shared" si="30"/>
        <v>0</v>
      </c>
      <c r="L67" s="223">
        <v>0</v>
      </c>
      <c r="M67" s="223">
        <v>0</v>
      </c>
      <c r="N67" s="223">
        <f t="shared" si="31"/>
        <v>0</v>
      </c>
      <c r="O67" s="222">
        <v>0</v>
      </c>
      <c r="P67" s="222">
        <v>0</v>
      </c>
      <c r="Q67" s="222">
        <v>0</v>
      </c>
      <c r="R67" s="222">
        <v>0</v>
      </c>
      <c r="S67" s="222">
        <f t="shared" si="32"/>
        <v>0</v>
      </c>
      <c r="T67" s="222">
        <f t="shared" si="33"/>
        <v>6486636.37</v>
      </c>
      <c r="U67" s="173">
        <v>0</v>
      </c>
      <c r="V67" s="173">
        <f t="shared" si="34"/>
        <v>6486636.37</v>
      </c>
      <c r="W67" s="174">
        <v>0</v>
      </c>
      <c r="X67" s="173">
        <f t="shared" si="35"/>
        <v>6486636.37</v>
      </c>
    </row>
    <row r="68" spans="1:24" ht="12.75" hidden="1" outlineLevel="1">
      <c r="A68" s="173" t="s">
        <v>2855</v>
      </c>
      <c r="C68" s="174" t="s">
        <v>2856</v>
      </c>
      <c r="D68" s="174" t="s">
        <v>2857</v>
      </c>
      <c r="E68" s="173">
        <v>0</v>
      </c>
      <c r="F68" s="173">
        <v>1797234.19</v>
      </c>
      <c r="G68" s="222">
        <f t="shared" si="29"/>
        <v>1797234.19</v>
      </c>
      <c r="H68" s="223">
        <v>165511.29</v>
      </c>
      <c r="I68" s="223">
        <v>0</v>
      </c>
      <c r="J68" s="223">
        <v>0</v>
      </c>
      <c r="K68" s="223">
        <f t="shared" si="30"/>
        <v>0</v>
      </c>
      <c r="L68" s="223">
        <v>0</v>
      </c>
      <c r="M68" s="223">
        <v>0</v>
      </c>
      <c r="N68" s="223">
        <f t="shared" si="31"/>
        <v>0</v>
      </c>
      <c r="O68" s="222">
        <v>0</v>
      </c>
      <c r="P68" s="222">
        <v>0</v>
      </c>
      <c r="Q68" s="222">
        <v>0</v>
      </c>
      <c r="R68" s="222">
        <v>0</v>
      </c>
      <c r="S68" s="222">
        <f t="shared" si="32"/>
        <v>0</v>
      </c>
      <c r="T68" s="222">
        <f t="shared" si="33"/>
        <v>1962745.48</v>
      </c>
      <c r="U68" s="173">
        <v>0</v>
      </c>
      <c r="V68" s="173">
        <f t="shared" si="34"/>
        <v>1962745.48</v>
      </c>
      <c r="W68" s="174">
        <v>0</v>
      </c>
      <c r="X68" s="173">
        <f t="shared" si="35"/>
        <v>1962745.48</v>
      </c>
    </row>
    <row r="69" spans="1:24" ht="12.75" hidden="1" outlineLevel="1">
      <c r="A69" s="173" t="s">
        <v>2858</v>
      </c>
      <c r="C69" s="174" t="s">
        <v>2859</v>
      </c>
      <c r="D69" s="174" t="s">
        <v>2860</v>
      </c>
      <c r="E69" s="173">
        <v>0</v>
      </c>
      <c r="F69" s="173">
        <v>4917043.61</v>
      </c>
      <c r="G69" s="222">
        <f t="shared" si="29"/>
        <v>4917043.61</v>
      </c>
      <c r="H69" s="223">
        <v>243798.97</v>
      </c>
      <c r="I69" s="223">
        <v>0</v>
      </c>
      <c r="J69" s="223">
        <v>0</v>
      </c>
      <c r="K69" s="223">
        <f t="shared" si="30"/>
        <v>0</v>
      </c>
      <c r="L69" s="223">
        <v>0</v>
      </c>
      <c r="M69" s="223">
        <v>0</v>
      </c>
      <c r="N69" s="223">
        <f t="shared" si="31"/>
        <v>0</v>
      </c>
      <c r="O69" s="222">
        <v>0</v>
      </c>
      <c r="P69" s="222">
        <v>0</v>
      </c>
      <c r="Q69" s="222">
        <v>0</v>
      </c>
      <c r="R69" s="222">
        <v>0</v>
      </c>
      <c r="S69" s="222">
        <f t="shared" si="32"/>
        <v>0</v>
      </c>
      <c r="T69" s="222">
        <f t="shared" si="33"/>
        <v>5160842.58</v>
      </c>
      <c r="U69" s="173">
        <v>0</v>
      </c>
      <c r="V69" s="173">
        <f t="shared" si="34"/>
        <v>5160842.58</v>
      </c>
      <c r="W69" s="174">
        <v>0</v>
      </c>
      <c r="X69" s="173">
        <f t="shared" si="35"/>
        <v>5160842.58</v>
      </c>
    </row>
    <row r="70" spans="1:24" ht="12.75" hidden="1" outlineLevel="1">
      <c r="A70" s="173" t="s">
        <v>2861</v>
      </c>
      <c r="C70" s="174" t="s">
        <v>2862</v>
      </c>
      <c r="D70" s="174" t="s">
        <v>2863</v>
      </c>
      <c r="E70" s="173">
        <v>0</v>
      </c>
      <c r="F70" s="173">
        <v>2219413</v>
      </c>
      <c r="G70" s="222">
        <f t="shared" si="29"/>
        <v>2219413</v>
      </c>
      <c r="H70" s="223">
        <v>8903.66</v>
      </c>
      <c r="I70" s="223">
        <v>0</v>
      </c>
      <c r="J70" s="223">
        <v>0</v>
      </c>
      <c r="K70" s="223">
        <f t="shared" si="30"/>
        <v>0</v>
      </c>
      <c r="L70" s="223">
        <v>0</v>
      </c>
      <c r="M70" s="223">
        <v>0</v>
      </c>
      <c r="N70" s="223">
        <f t="shared" si="31"/>
        <v>0</v>
      </c>
      <c r="O70" s="222">
        <v>0</v>
      </c>
      <c r="P70" s="222">
        <v>0</v>
      </c>
      <c r="Q70" s="222">
        <v>0</v>
      </c>
      <c r="R70" s="222">
        <v>0</v>
      </c>
      <c r="S70" s="222">
        <f t="shared" si="32"/>
        <v>0</v>
      </c>
      <c r="T70" s="222">
        <f t="shared" si="33"/>
        <v>2228316.66</v>
      </c>
      <c r="U70" s="173">
        <v>0</v>
      </c>
      <c r="V70" s="173">
        <f t="shared" si="34"/>
        <v>2228316.66</v>
      </c>
      <c r="W70" s="174">
        <v>0</v>
      </c>
      <c r="X70" s="173">
        <f t="shared" si="35"/>
        <v>2228316.66</v>
      </c>
    </row>
    <row r="71" spans="1:24" ht="12.75" hidden="1" outlineLevel="1">
      <c r="A71" s="173" t="s">
        <v>2864</v>
      </c>
      <c r="C71" s="174" t="s">
        <v>2865</v>
      </c>
      <c r="D71" s="174" t="s">
        <v>2866</v>
      </c>
      <c r="E71" s="173">
        <v>0</v>
      </c>
      <c r="F71" s="173">
        <v>2341702.82</v>
      </c>
      <c r="G71" s="222">
        <f t="shared" si="29"/>
        <v>2341702.82</v>
      </c>
      <c r="H71" s="223">
        <v>12272.8</v>
      </c>
      <c r="I71" s="223">
        <v>0</v>
      </c>
      <c r="J71" s="223">
        <v>0</v>
      </c>
      <c r="K71" s="223">
        <f t="shared" si="30"/>
        <v>0</v>
      </c>
      <c r="L71" s="223">
        <v>0</v>
      </c>
      <c r="M71" s="223">
        <v>0</v>
      </c>
      <c r="N71" s="223">
        <f t="shared" si="31"/>
        <v>0</v>
      </c>
      <c r="O71" s="222">
        <v>0</v>
      </c>
      <c r="P71" s="222">
        <v>0</v>
      </c>
      <c r="Q71" s="222">
        <v>0</v>
      </c>
      <c r="R71" s="222">
        <v>0</v>
      </c>
      <c r="S71" s="222">
        <f t="shared" si="32"/>
        <v>0</v>
      </c>
      <c r="T71" s="222">
        <f t="shared" si="33"/>
        <v>2353975.6199999996</v>
      </c>
      <c r="U71" s="173">
        <v>0</v>
      </c>
      <c r="V71" s="173">
        <f t="shared" si="34"/>
        <v>2353975.6199999996</v>
      </c>
      <c r="W71" s="174">
        <v>0</v>
      </c>
      <c r="X71" s="173">
        <f t="shared" si="35"/>
        <v>2353975.6199999996</v>
      </c>
    </row>
    <row r="72" spans="1:24" ht="12.75" hidden="1" outlineLevel="1">
      <c r="A72" s="173" t="s">
        <v>2867</v>
      </c>
      <c r="C72" s="174" t="s">
        <v>2868</v>
      </c>
      <c r="D72" s="174" t="s">
        <v>2869</v>
      </c>
      <c r="E72" s="173">
        <v>0</v>
      </c>
      <c r="F72" s="173">
        <v>1232188.71</v>
      </c>
      <c r="G72" s="222">
        <f t="shared" si="29"/>
        <v>1232188.71</v>
      </c>
      <c r="H72" s="223">
        <v>949677.49</v>
      </c>
      <c r="I72" s="223">
        <v>0</v>
      </c>
      <c r="J72" s="223">
        <v>0</v>
      </c>
      <c r="K72" s="223">
        <f t="shared" si="30"/>
        <v>0</v>
      </c>
      <c r="L72" s="223">
        <v>0</v>
      </c>
      <c r="M72" s="223">
        <v>0</v>
      </c>
      <c r="N72" s="223">
        <f t="shared" si="31"/>
        <v>0</v>
      </c>
      <c r="O72" s="222">
        <v>0</v>
      </c>
      <c r="P72" s="222">
        <v>0</v>
      </c>
      <c r="Q72" s="222">
        <v>0</v>
      </c>
      <c r="R72" s="222">
        <v>0</v>
      </c>
      <c r="S72" s="222">
        <f t="shared" si="32"/>
        <v>0</v>
      </c>
      <c r="T72" s="222">
        <f t="shared" si="33"/>
        <v>2181866.2</v>
      </c>
      <c r="U72" s="173">
        <v>0</v>
      </c>
      <c r="V72" s="173">
        <f t="shared" si="34"/>
        <v>2181866.2</v>
      </c>
      <c r="W72" s="174">
        <v>0</v>
      </c>
      <c r="X72" s="173">
        <f t="shared" si="35"/>
        <v>2181866.2</v>
      </c>
    </row>
    <row r="73" spans="1:24" ht="12.75" hidden="1" outlineLevel="1">
      <c r="A73" s="173" t="s">
        <v>2870</v>
      </c>
      <c r="C73" s="174" t="s">
        <v>2871</v>
      </c>
      <c r="D73" s="174" t="s">
        <v>2872</v>
      </c>
      <c r="E73" s="173">
        <v>0</v>
      </c>
      <c r="F73" s="173">
        <v>17482.87</v>
      </c>
      <c r="G73" s="222">
        <f t="shared" si="29"/>
        <v>17482.87</v>
      </c>
      <c r="H73" s="223">
        <v>35109.43</v>
      </c>
      <c r="I73" s="223">
        <v>0</v>
      </c>
      <c r="J73" s="223">
        <v>0</v>
      </c>
      <c r="K73" s="223">
        <f t="shared" si="30"/>
        <v>0</v>
      </c>
      <c r="L73" s="223">
        <v>0</v>
      </c>
      <c r="M73" s="223">
        <v>0</v>
      </c>
      <c r="N73" s="223">
        <f t="shared" si="31"/>
        <v>0</v>
      </c>
      <c r="O73" s="222">
        <v>0</v>
      </c>
      <c r="P73" s="222">
        <v>0</v>
      </c>
      <c r="Q73" s="222">
        <v>0</v>
      </c>
      <c r="R73" s="222">
        <v>0</v>
      </c>
      <c r="S73" s="222">
        <f t="shared" si="32"/>
        <v>0</v>
      </c>
      <c r="T73" s="222">
        <f t="shared" si="33"/>
        <v>52592.3</v>
      </c>
      <c r="U73" s="173">
        <v>0</v>
      </c>
      <c r="V73" s="173">
        <f t="shared" si="34"/>
        <v>52592.3</v>
      </c>
      <c r="W73" s="174">
        <v>0</v>
      </c>
      <c r="X73" s="173">
        <f t="shared" si="35"/>
        <v>52592.3</v>
      </c>
    </row>
    <row r="74" spans="1:24" ht="12.75" hidden="1" outlineLevel="1">
      <c r="A74" s="173" t="s">
        <v>2873</v>
      </c>
      <c r="C74" s="174" t="s">
        <v>2874</v>
      </c>
      <c r="D74" s="174" t="s">
        <v>2875</v>
      </c>
      <c r="E74" s="173">
        <v>0</v>
      </c>
      <c r="F74" s="173">
        <v>-12281.87</v>
      </c>
      <c r="G74" s="222">
        <f t="shared" si="29"/>
        <v>-12281.87</v>
      </c>
      <c r="H74" s="223">
        <v>-14083.21</v>
      </c>
      <c r="I74" s="223">
        <v>0</v>
      </c>
      <c r="J74" s="223">
        <v>0</v>
      </c>
      <c r="K74" s="223">
        <f t="shared" si="30"/>
        <v>0</v>
      </c>
      <c r="L74" s="223">
        <v>0</v>
      </c>
      <c r="M74" s="223">
        <v>0</v>
      </c>
      <c r="N74" s="223">
        <f t="shared" si="31"/>
        <v>0</v>
      </c>
      <c r="O74" s="222">
        <v>0</v>
      </c>
      <c r="P74" s="222">
        <v>0</v>
      </c>
      <c r="Q74" s="222">
        <v>0</v>
      </c>
      <c r="R74" s="222">
        <v>0</v>
      </c>
      <c r="S74" s="222">
        <f t="shared" si="32"/>
        <v>0</v>
      </c>
      <c r="T74" s="222">
        <f t="shared" si="33"/>
        <v>-26365.08</v>
      </c>
      <c r="U74" s="173">
        <v>0</v>
      </c>
      <c r="V74" s="173">
        <f t="shared" si="34"/>
        <v>-26365.08</v>
      </c>
      <c r="W74" s="174">
        <v>0</v>
      </c>
      <c r="X74" s="173">
        <f t="shared" si="35"/>
        <v>-26365.08</v>
      </c>
    </row>
    <row r="75" spans="1:24" ht="12.75" hidden="1" outlineLevel="1">
      <c r="A75" s="173" t="s">
        <v>2876</v>
      </c>
      <c r="C75" s="174" t="s">
        <v>2877</v>
      </c>
      <c r="D75" s="174" t="s">
        <v>2878</v>
      </c>
      <c r="E75" s="173">
        <v>0</v>
      </c>
      <c r="F75" s="173">
        <v>3534.36</v>
      </c>
      <c r="G75" s="222">
        <f t="shared" si="29"/>
        <v>3534.36</v>
      </c>
      <c r="H75" s="223">
        <v>12709.83</v>
      </c>
      <c r="I75" s="223">
        <v>0</v>
      </c>
      <c r="J75" s="223">
        <v>0</v>
      </c>
      <c r="K75" s="223">
        <f t="shared" si="30"/>
        <v>0</v>
      </c>
      <c r="L75" s="223">
        <v>0</v>
      </c>
      <c r="M75" s="223">
        <v>0</v>
      </c>
      <c r="N75" s="223">
        <f t="shared" si="31"/>
        <v>0</v>
      </c>
      <c r="O75" s="222">
        <v>0</v>
      </c>
      <c r="P75" s="222">
        <v>0</v>
      </c>
      <c r="Q75" s="222">
        <v>0</v>
      </c>
      <c r="R75" s="222">
        <v>0</v>
      </c>
      <c r="S75" s="222">
        <f t="shared" si="32"/>
        <v>0</v>
      </c>
      <c r="T75" s="222">
        <f t="shared" si="33"/>
        <v>16244.19</v>
      </c>
      <c r="U75" s="173">
        <v>0</v>
      </c>
      <c r="V75" s="173">
        <f t="shared" si="34"/>
        <v>16244.19</v>
      </c>
      <c r="W75" s="174">
        <v>0</v>
      </c>
      <c r="X75" s="173">
        <f t="shared" si="35"/>
        <v>16244.19</v>
      </c>
    </row>
    <row r="76" spans="1:25" ht="12.75" collapsed="1">
      <c r="A76" s="214" t="s">
        <v>2879</v>
      </c>
      <c r="B76" s="215"/>
      <c r="C76" s="214" t="s">
        <v>2379</v>
      </c>
      <c r="D76" s="216"/>
      <c r="E76" s="191">
        <v>0</v>
      </c>
      <c r="F76" s="191">
        <v>53773312.64</v>
      </c>
      <c r="G76" s="101">
        <f>E76+F76</f>
        <v>53773312.64</v>
      </c>
      <c r="H76" s="101">
        <v>12671515.34</v>
      </c>
      <c r="I76" s="101">
        <v>0</v>
      </c>
      <c r="J76" s="101">
        <v>0</v>
      </c>
      <c r="K76" s="101">
        <f>J76+I76</f>
        <v>0</v>
      </c>
      <c r="L76" s="101">
        <v>0</v>
      </c>
      <c r="M76" s="101">
        <v>0</v>
      </c>
      <c r="N76" s="101">
        <f>L76+M76</f>
        <v>0</v>
      </c>
      <c r="O76" s="101">
        <v>0</v>
      </c>
      <c r="P76" s="101">
        <v>0</v>
      </c>
      <c r="Q76" s="101">
        <v>0</v>
      </c>
      <c r="R76" s="101">
        <v>0</v>
      </c>
      <c r="S76" s="101">
        <f>O76+P76+Q76+R76</f>
        <v>0</v>
      </c>
      <c r="T76" s="101">
        <f>G76+H76+K76+N76+S76</f>
        <v>66444827.980000004</v>
      </c>
      <c r="U76" s="191">
        <v>0</v>
      </c>
      <c r="V76" s="191">
        <f>T76+U76</f>
        <v>66444827.980000004</v>
      </c>
      <c r="W76" s="191">
        <v>0</v>
      </c>
      <c r="X76" s="191">
        <f>V76+W76</f>
        <v>66444827.980000004</v>
      </c>
      <c r="Y76" s="214"/>
    </row>
    <row r="77" spans="1:24" ht="12.75" hidden="1" outlineLevel="1">
      <c r="A77" s="173" t="s">
        <v>2880</v>
      </c>
      <c r="C77" s="174" t="s">
        <v>2380</v>
      </c>
      <c r="D77" s="174" t="s">
        <v>2881</v>
      </c>
      <c r="E77" s="173">
        <v>0</v>
      </c>
      <c r="F77" s="173">
        <v>639.08</v>
      </c>
      <c r="G77" s="222">
        <f aca="true" t="shared" si="36" ref="G77:G91">E77+F77</f>
        <v>639.08</v>
      </c>
      <c r="H77" s="223">
        <v>-2254.96</v>
      </c>
      <c r="I77" s="223">
        <v>0</v>
      </c>
      <c r="J77" s="223">
        <v>0</v>
      </c>
      <c r="K77" s="223">
        <f aca="true" t="shared" si="37" ref="K77:K91">J77+I77</f>
        <v>0</v>
      </c>
      <c r="L77" s="223">
        <v>0</v>
      </c>
      <c r="M77" s="223">
        <v>0</v>
      </c>
      <c r="N77" s="223">
        <f aca="true" t="shared" si="38" ref="N77:N91">L77+M77</f>
        <v>0</v>
      </c>
      <c r="O77" s="222">
        <v>0</v>
      </c>
      <c r="P77" s="222">
        <v>0</v>
      </c>
      <c r="Q77" s="222">
        <v>0</v>
      </c>
      <c r="R77" s="222">
        <v>0</v>
      </c>
      <c r="S77" s="222">
        <f aca="true" t="shared" si="39" ref="S77:S91">O77+P77+Q77+R77</f>
        <v>0</v>
      </c>
      <c r="T77" s="222">
        <f aca="true" t="shared" si="40" ref="T77:T91">G77+H77+K77+N77+S77</f>
        <v>-1615.88</v>
      </c>
      <c r="U77" s="173">
        <v>0</v>
      </c>
      <c r="V77" s="173">
        <f aca="true" t="shared" si="41" ref="V77:V91">T77+U77</f>
        <v>-1615.88</v>
      </c>
      <c r="W77" s="174">
        <v>0</v>
      </c>
      <c r="X77" s="173">
        <f aca="true" t="shared" si="42" ref="X77:X91">V77+W77</f>
        <v>-1615.88</v>
      </c>
    </row>
    <row r="78" spans="1:24" ht="12.75" hidden="1" outlineLevel="1">
      <c r="A78" s="173" t="s">
        <v>2882</v>
      </c>
      <c r="C78" s="174" t="s">
        <v>2883</v>
      </c>
      <c r="D78" s="174" t="s">
        <v>2884</v>
      </c>
      <c r="E78" s="173">
        <v>0</v>
      </c>
      <c r="F78" s="173">
        <v>3894357.56</v>
      </c>
      <c r="G78" s="222">
        <f t="shared" si="36"/>
        <v>3894357.56</v>
      </c>
      <c r="H78" s="223">
        <v>566206.84</v>
      </c>
      <c r="I78" s="223">
        <v>0</v>
      </c>
      <c r="J78" s="223">
        <v>0</v>
      </c>
      <c r="K78" s="223">
        <f t="shared" si="37"/>
        <v>0</v>
      </c>
      <c r="L78" s="223">
        <v>0</v>
      </c>
      <c r="M78" s="223">
        <v>0</v>
      </c>
      <c r="N78" s="223">
        <f t="shared" si="38"/>
        <v>0</v>
      </c>
      <c r="O78" s="222">
        <v>0</v>
      </c>
      <c r="P78" s="222">
        <v>0</v>
      </c>
      <c r="Q78" s="222">
        <v>0</v>
      </c>
      <c r="R78" s="222">
        <v>0</v>
      </c>
      <c r="S78" s="222">
        <f t="shared" si="39"/>
        <v>0</v>
      </c>
      <c r="T78" s="222">
        <f t="shared" si="40"/>
        <v>4460564.4</v>
      </c>
      <c r="U78" s="173">
        <v>0</v>
      </c>
      <c r="V78" s="173">
        <f t="shared" si="41"/>
        <v>4460564.4</v>
      </c>
      <c r="W78" s="174">
        <v>0</v>
      </c>
      <c r="X78" s="173">
        <f t="shared" si="42"/>
        <v>4460564.4</v>
      </c>
    </row>
    <row r="79" spans="1:24" ht="12.75" hidden="1" outlineLevel="1">
      <c r="A79" s="173" t="s">
        <v>2885</v>
      </c>
      <c r="C79" s="174" t="s">
        <v>2886</v>
      </c>
      <c r="D79" s="174" t="s">
        <v>2887</v>
      </c>
      <c r="E79" s="173">
        <v>0</v>
      </c>
      <c r="F79" s="173">
        <v>183887.86</v>
      </c>
      <c r="G79" s="222">
        <f t="shared" si="36"/>
        <v>183887.86</v>
      </c>
      <c r="H79" s="223">
        <v>152573.64</v>
      </c>
      <c r="I79" s="223">
        <v>0</v>
      </c>
      <c r="J79" s="223">
        <v>0</v>
      </c>
      <c r="K79" s="223">
        <f t="shared" si="37"/>
        <v>0</v>
      </c>
      <c r="L79" s="223">
        <v>0</v>
      </c>
      <c r="M79" s="223">
        <v>0</v>
      </c>
      <c r="N79" s="223">
        <f t="shared" si="38"/>
        <v>0</v>
      </c>
      <c r="O79" s="222">
        <v>0</v>
      </c>
      <c r="P79" s="222">
        <v>0</v>
      </c>
      <c r="Q79" s="222">
        <v>0</v>
      </c>
      <c r="R79" s="222">
        <v>0</v>
      </c>
      <c r="S79" s="222">
        <f t="shared" si="39"/>
        <v>0</v>
      </c>
      <c r="T79" s="222">
        <f t="shared" si="40"/>
        <v>336461.5</v>
      </c>
      <c r="U79" s="173">
        <v>0</v>
      </c>
      <c r="V79" s="173">
        <f t="shared" si="41"/>
        <v>336461.5</v>
      </c>
      <c r="W79" s="174">
        <v>0</v>
      </c>
      <c r="X79" s="173">
        <f t="shared" si="42"/>
        <v>336461.5</v>
      </c>
    </row>
    <row r="80" spans="1:24" ht="12.75" hidden="1" outlineLevel="1">
      <c r="A80" s="173" t="s">
        <v>2888</v>
      </c>
      <c r="C80" s="174" t="s">
        <v>2889</v>
      </c>
      <c r="D80" s="174" t="s">
        <v>2890</v>
      </c>
      <c r="E80" s="173">
        <v>0</v>
      </c>
      <c r="F80" s="173">
        <v>673276.63</v>
      </c>
      <c r="G80" s="222">
        <f t="shared" si="36"/>
        <v>673276.63</v>
      </c>
      <c r="H80" s="223">
        <v>204519.78</v>
      </c>
      <c r="I80" s="223">
        <v>0</v>
      </c>
      <c r="J80" s="223">
        <v>0</v>
      </c>
      <c r="K80" s="223">
        <f t="shared" si="37"/>
        <v>0</v>
      </c>
      <c r="L80" s="223">
        <v>0</v>
      </c>
      <c r="M80" s="223">
        <v>0</v>
      </c>
      <c r="N80" s="223">
        <f t="shared" si="38"/>
        <v>0</v>
      </c>
      <c r="O80" s="222">
        <v>0</v>
      </c>
      <c r="P80" s="222">
        <v>0</v>
      </c>
      <c r="Q80" s="222">
        <v>0</v>
      </c>
      <c r="R80" s="222">
        <v>0</v>
      </c>
      <c r="S80" s="222">
        <f t="shared" si="39"/>
        <v>0</v>
      </c>
      <c r="T80" s="222">
        <f t="shared" si="40"/>
        <v>877796.41</v>
      </c>
      <c r="U80" s="173">
        <v>0</v>
      </c>
      <c r="V80" s="173">
        <f t="shared" si="41"/>
        <v>877796.41</v>
      </c>
      <c r="W80" s="174">
        <v>0</v>
      </c>
      <c r="X80" s="173">
        <f t="shared" si="42"/>
        <v>877796.41</v>
      </c>
    </row>
    <row r="81" spans="1:24" ht="12.75" hidden="1" outlineLevel="1">
      <c r="A81" s="173" t="s">
        <v>2891</v>
      </c>
      <c r="C81" s="174" t="s">
        <v>2892</v>
      </c>
      <c r="D81" s="174" t="s">
        <v>2893</v>
      </c>
      <c r="E81" s="173">
        <v>0</v>
      </c>
      <c r="F81" s="173">
        <v>3636.09</v>
      </c>
      <c r="G81" s="222">
        <f t="shared" si="36"/>
        <v>3636.09</v>
      </c>
      <c r="H81" s="223">
        <v>1439.96</v>
      </c>
      <c r="I81" s="223">
        <v>0</v>
      </c>
      <c r="J81" s="223">
        <v>0</v>
      </c>
      <c r="K81" s="223">
        <f t="shared" si="37"/>
        <v>0</v>
      </c>
      <c r="L81" s="223">
        <v>0</v>
      </c>
      <c r="M81" s="223">
        <v>0</v>
      </c>
      <c r="N81" s="223">
        <f t="shared" si="38"/>
        <v>0</v>
      </c>
      <c r="O81" s="222">
        <v>0</v>
      </c>
      <c r="P81" s="222">
        <v>0</v>
      </c>
      <c r="Q81" s="222">
        <v>0</v>
      </c>
      <c r="R81" s="222">
        <v>0</v>
      </c>
      <c r="S81" s="222">
        <f t="shared" si="39"/>
        <v>0</v>
      </c>
      <c r="T81" s="222">
        <f t="shared" si="40"/>
        <v>5076.05</v>
      </c>
      <c r="U81" s="173">
        <v>0</v>
      </c>
      <c r="V81" s="173">
        <f t="shared" si="41"/>
        <v>5076.05</v>
      </c>
      <c r="W81" s="174">
        <v>0</v>
      </c>
      <c r="X81" s="173">
        <f t="shared" si="42"/>
        <v>5076.05</v>
      </c>
    </row>
    <row r="82" spans="1:24" ht="12.75" hidden="1" outlineLevel="1">
      <c r="A82" s="173" t="s">
        <v>2894</v>
      </c>
      <c r="C82" s="174" t="s">
        <v>2895</v>
      </c>
      <c r="D82" s="174" t="s">
        <v>2896</v>
      </c>
      <c r="E82" s="173">
        <v>0</v>
      </c>
      <c r="F82" s="173">
        <v>1479346.07</v>
      </c>
      <c r="G82" s="222">
        <f t="shared" si="36"/>
        <v>1479346.07</v>
      </c>
      <c r="H82" s="223">
        <v>83961.29</v>
      </c>
      <c r="I82" s="223">
        <v>0</v>
      </c>
      <c r="J82" s="223">
        <v>0</v>
      </c>
      <c r="K82" s="223">
        <f t="shared" si="37"/>
        <v>0</v>
      </c>
      <c r="L82" s="223">
        <v>0</v>
      </c>
      <c r="M82" s="223">
        <v>0</v>
      </c>
      <c r="N82" s="223">
        <f t="shared" si="38"/>
        <v>0</v>
      </c>
      <c r="O82" s="222">
        <v>0</v>
      </c>
      <c r="P82" s="222">
        <v>0</v>
      </c>
      <c r="Q82" s="222">
        <v>0</v>
      </c>
      <c r="R82" s="222">
        <v>0</v>
      </c>
      <c r="S82" s="222">
        <f t="shared" si="39"/>
        <v>0</v>
      </c>
      <c r="T82" s="222">
        <f t="shared" si="40"/>
        <v>1563307.36</v>
      </c>
      <c r="U82" s="173">
        <v>0</v>
      </c>
      <c r="V82" s="173">
        <f t="shared" si="41"/>
        <v>1563307.36</v>
      </c>
      <c r="W82" s="174">
        <v>0</v>
      </c>
      <c r="X82" s="173">
        <f t="shared" si="42"/>
        <v>1563307.36</v>
      </c>
    </row>
    <row r="83" spans="1:24" ht="12.75" hidden="1" outlineLevel="1">
      <c r="A83" s="173" t="s">
        <v>2897</v>
      </c>
      <c r="C83" s="174" t="s">
        <v>2898</v>
      </c>
      <c r="D83" s="174" t="s">
        <v>2899</v>
      </c>
      <c r="E83" s="173">
        <v>0</v>
      </c>
      <c r="F83" s="173">
        <v>1089962.06</v>
      </c>
      <c r="G83" s="222">
        <f t="shared" si="36"/>
        <v>1089962.06</v>
      </c>
      <c r="H83" s="223">
        <v>256947.67</v>
      </c>
      <c r="I83" s="223">
        <v>0</v>
      </c>
      <c r="J83" s="223">
        <v>0</v>
      </c>
      <c r="K83" s="223">
        <f t="shared" si="37"/>
        <v>0</v>
      </c>
      <c r="L83" s="223">
        <v>0</v>
      </c>
      <c r="M83" s="223">
        <v>0</v>
      </c>
      <c r="N83" s="223">
        <f t="shared" si="38"/>
        <v>0</v>
      </c>
      <c r="O83" s="222">
        <v>0</v>
      </c>
      <c r="P83" s="222">
        <v>0</v>
      </c>
      <c r="Q83" s="222">
        <v>0</v>
      </c>
      <c r="R83" s="222">
        <v>0</v>
      </c>
      <c r="S83" s="222">
        <f t="shared" si="39"/>
        <v>0</v>
      </c>
      <c r="T83" s="222">
        <f t="shared" si="40"/>
        <v>1346909.73</v>
      </c>
      <c r="U83" s="173">
        <v>0</v>
      </c>
      <c r="V83" s="173">
        <f t="shared" si="41"/>
        <v>1346909.73</v>
      </c>
      <c r="W83" s="174">
        <v>0</v>
      </c>
      <c r="X83" s="173">
        <f t="shared" si="42"/>
        <v>1346909.73</v>
      </c>
    </row>
    <row r="84" spans="1:24" ht="12.75" hidden="1" outlineLevel="1">
      <c r="A84" s="173" t="s">
        <v>2900</v>
      </c>
      <c r="C84" s="174" t="s">
        <v>2901</v>
      </c>
      <c r="D84" s="174" t="s">
        <v>2902</v>
      </c>
      <c r="E84" s="173">
        <v>0</v>
      </c>
      <c r="F84" s="173">
        <v>333492.27</v>
      </c>
      <c r="G84" s="222">
        <f t="shared" si="36"/>
        <v>333492.27</v>
      </c>
      <c r="H84" s="223">
        <v>22378.24</v>
      </c>
      <c r="I84" s="223">
        <v>0</v>
      </c>
      <c r="J84" s="223">
        <v>0</v>
      </c>
      <c r="K84" s="223">
        <f t="shared" si="37"/>
        <v>0</v>
      </c>
      <c r="L84" s="223">
        <v>0</v>
      </c>
      <c r="M84" s="223">
        <v>0</v>
      </c>
      <c r="N84" s="223">
        <f t="shared" si="38"/>
        <v>0</v>
      </c>
      <c r="O84" s="222">
        <v>0</v>
      </c>
      <c r="P84" s="222">
        <v>0</v>
      </c>
      <c r="Q84" s="222">
        <v>0</v>
      </c>
      <c r="R84" s="222">
        <v>0</v>
      </c>
      <c r="S84" s="222">
        <f t="shared" si="39"/>
        <v>0</v>
      </c>
      <c r="T84" s="222">
        <f t="shared" si="40"/>
        <v>355870.51</v>
      </c>
      <c r="U84" s="173">
        <v>0</v>
      </c>
      <c r="V84" s="173">
        <f t="shared" si="41"/>
        <v>355870.51</v>
      </c>
      <c r="W84" s="174">
        <v>0</v>
      </c>
      <c r="X84" s="173">
        <f t="shared" si="42"/>
        <v>355870.51</v>
      </c>
    </row>
    <row r="85" spans="1:24" ht="12.75" hidden="1" outlineLevel="1">
      <c r="A85" s="173" t="s">
        <v>2903</v>
      </c>
      <c r="C85" s="174" t="s">
        <v>2904</v>
      </c>
      <c r="D85" s="174" t="s">
        <v>2905</v>
      </c>
      <c r="E85" s="173">
        <v>0</v>
      </c>
      <c r="F85" s="173">
        <v>996820.92</v>
      </c>
      <c r="G85" s="222">
        <f t="shared" si="36"/>
        <v>996820.92</v>
      </c>
      <c r="H85" s="223">
        <v>44260.13</v>
      </c>
      <c r="I85" s="223">
        <v>0</v>
      </c>
      <c r="J85" s="223">
        <v>0</v>
      </c>
      <c r="K85" s="223">
        <f t="shared" si="37"/>
        <v>0</v>
      </c>
      <c r="L85" s="223">
        <v>0</v>
      </c>
      <c r="M85" s="223">
        <v>0</v>
      </c>
      <c r="N85" s="223">
        <f t="shared" si="38"/>
        <v>0</v>
      </c>
      <c r="O85" s="222">
        <v>0</v>
      </c>
      <c r="P85" s="222">
        <v>0</v>
      </c>
      <c r="Q85" s="222">
        <v>0</v>
      </c>
      <c r="R85" s="222">
        <v>0</v>
      </c>
      <c r="S85" s="222">
        <f t="shared" si="39"/>
        <v>0</v>
      </c>
      <c r="T85" s="222">
        <f t="shared" si="40"/>
        <v>1041081.05</v>
      </c>
      <c r="U85" s="173">
        <v>0</v>
      </c>
      <c r="V85" s="173">
        <f t="shared" si="41"/>
        <v>1041081.05</v>
      </c>
      <c r="W85" s="174">
        <v>0</v>
      </c>
      <c r="X85" s="173">
        <f t="shared" si="42"/>
        <v>1041081.05</v>
      </c>
    </row>
    <row r="86" spans="1:24" ht="12.75" hidden="1" outlineLevel="1">
      <c r="A86" s="173" t="s">
        <v>2906</v>
      </c>
      <c r="C86" s="174" t="s">
        <v>2907</v>
      </c>
      <c r="D86" s="174" t="s">
        <v>2908</v>
      </c>
      <c r="E86" s="173">
        <v>0</v>
      </c>
      <c r="F86" s="173">
        <v>449730.9</v>
      </c>
      <c r="G86" s="222">
        <f t="shared" si="36"/>
        <v>449730.9</v>
      </c>
      <c r="H86" s="223">
        <v>1596.95</v>
      </c>
      <c r="I86" s="223">
        <v>0</v>
      </c>
      <c r="J86" s="223">
        <v>0</v>
      </c>
      <c r="K86" s="223">
        <f t="shared" si="37"/>
        <v>0</v>
      </c>
      <c r="L86" s="223">
        <v>0</v>
      </c>
      <c r="M86" s="223">
        <v>0</v>
      </c>
      <c r="N86" s="223">
        <f t="shared" si="38"/>
        <v>0</v>
      </c>
      <c r="O86" s="222">
        <v>0</v>
      </c>
      <c r="P86" s="222">
        <v>0</v>
      </c>
      <c r="Q86" s="222">
        <v>0</v>
      </c>
      <c r="R86" s="222">
        <v>0</v>
      </c>
      <c r="S86" s="222">
        <f t="shared" si="39"/>
        <v>0</v>
      </c>
      <c r="T86" s="222">
        <f t="shared" si="40"/>
        <v>451327.85000000003</v>
      </c>
      <c r="U86" s="173">
        <v>0</v>
      </c>
      <c r="V86" s="173">
        <f t="shared" si="41"/>
        <v>451327.85000000003</v>
      </c>
      <c r="W86" s="174">
        <v>0</v>
      </c>
      <c r="X86" s="173">
        <f t="shared" si="42"/>
        <v>451327.85000000003</v>
      </c>
    </row>
    <row r="87" spans="1:24" ht="12.75" hidden="1" outlineLevel="1">
      <c r="A87" s="173" t="s">
        <v>2909</v>
      </c>
      <c r="C87" s="174" t="s">
        <v>2910</v>
      </c>
      <c r="D87" s="174" t="s">
        <v>2911</v>
      </c>
      <c r="E87" s="173">
        <v>0</v>
      </c>
      <c r="F87" s="173">
        <v>424654.72</v>
      </c>
      <c r="G87" s="222">
        <f t="shared" si="36"/>
        <v>424654.72</v>
      </c>
      <c r="H87" s="223">
        <v>915.9</v>
      </c>
      <c r="I87" s="223">
        <v>0</v>
      </c>
      <c r="J87" s="223">
        <v>0</v>
      </c>
      <c r="K87" s="223">
        <f t="shared" si="37"/>
        <v>0</v>
      </c>
      <c r="L87" s="223">
        <v>0</v>
      </c>
      <c r="M87" s="223">
        <v>0</v>
      </c>
      <c r="N87" s="223">
        <f t="shared" si="38"/>
        <v>0</v>
      </c>
      <c r="O87" s="222">
        <v>0</v>
      </c>
      <c r="P87" s="222">
        <v>0</v>
      </c>
      <c r="Q87" s="222">
        <v>0</v>
      </c>
      <c r="R87" s="222">
        <v>0</v>
      </c>
      <c r="S87" s="222">
        <f t="shared" si="39"/>
        <v>0</v>
      </c>
      <c r="T87" s="222">
        <f t="shared" si="40"/>
        <v>425570.62</v>
      </c>
      <c r="U87" s="173">
        <v>0</v>
      </c>
      <c r="V87" s="173">
        <f t="shared" si="41"/>
        <v>425570.62</v>
      </c>
      <c r="W87" s="174">
        <v>0</v>
      </c>
      <c r="X87" s="173">
        <f t="shared" si="42"/>
        <v>425570.62</v>
      </c>
    </row>
    <row r="88" spans="1:24" ht="12.75" hidden="1" outlineLevel="1">
      <c r="A88" s="173" t="s">
        <v>2912</v>
      </c>
      <c r="C88" s="174" t="s">
        <v>2913</v>
      </c>
      <c r="D88" s="174" t="s">
        <v>2914</v>
      </c>
      <c r="E88" s="173">
        <v>0</v>
      </c>
      <c r="F88" s="173">
        <v>16212.59</v>
      </c>
      <c r="G88" s="222">
        <f t="shared" si="36"/>
        <v>16212.59</v>
      </c>
      <c r="H88" s="223">
        <v>8233.25</v>
      </c>
      <c r="I88" s="223">
        <v>0</v>
      </c>
      <c r="J88" s="223">
        <v>0</v>
      </c>
      <c r="K88" s="223">
        <f t="shared" si="37"/>
        <v>0</v>
      </c>
      <c r="L88" s="223">
        <v>0</v>
      </c>
      <c r="M88" s="223">
        <v>0</v>
      </c>
      <c r="N88" s="223">
        <f t="shared" si="38"/>
        <v>0</v>
      </c>
      <c r="O88" s="222">
        <v>0</v>
      </c>
      <c r="P88" s="222">
        <v>0</v>
      </c>
      <c r="Q88" s="222">
        <v>0</v>
      </c>
      <c r="R88" s="222">
        <v>0</v>
      </c>
      <c r="S88" s="222">
        <f t="shared" si="39"/>
        <v>0</v>
      </c>
      <c r="T88" s="222">
        <f t="shared" si="40"/>
        <v>24445.84</v>
      </c>
      <c r="U88" s="173">
        <v>0</v>
      </c>
      <c r="V88" s="173">
        <f t="shared" si="41"/>
        <v>24445.84</v>
      </c>
      <c r="W88" s="174">
        <v>0</v>
      </c>
      <c r="X88" s="173">
        <f t="shared" si="42"/>
        <v>24445.84</v>
      </c>
    </row>
    <row r="89" spans="1:24" ht="12.75" hidden="1" outlineLevel="1">
      <c r="A89" s="173" t="s">
        <v>2915</v>
      </c>
      <c r="C89" s="174" t="s">
        <v>2916</v>
      </c>
      <c r="D89" s="174" t="s">
        <v>2917</v>
      </c>
      <c r="E89" s="173">
        <v>0</v>
      </c>
      <c r="F89" s="173">
        <v>17328.82</v>
      </c>
      <c r="G89" s="222">
        <f t="shared" si="36"/>
        <v>17328.82</v>
      </c>
      <c r="H89" s="223">
        <v>0</v>
      </c>
      <c r="I89" s="223">
        <v>0</v>
      </c>
      <c r="J89" s="223">
        <v>0</v>
      </c>
      <c r="K89" s="223">
        <f t="shared" si="37"/>
        <v>0</v>
      </c>
      <c r="L89" s="223">
        <v>0</v>
      </c>
      <c r="M89" s="223">
        <v>0</v>
      </c>
      <c r="N89" s="223">
        <f t="shared" si="38"/>
        <v>0</v>
      </c>
      <c r="O89" s="222">
        <v>0</v>
      </c>
      <c r="P89" s="222">
        <v>0</v>
      </c>
      <c r="Q89" s="222">
        <v>0</v>
      </c>
      <c r="R89" s="222">
        <v>0</v>
      </c>
      <c r="S89" s="222">
        <f t="shared" si="39"/>
        <v>0</v>
      </c>
      <c r="T89" s="222">
        <f t="shared" si="40"/>
        <v>17328.82</v>
      </c>
      <c r="U89" s="173">
        <v>0</v>
      </c>
      <c r="V89" s="173">
        <f t="shared" si="41"/>
        <v>17328.82</v>
      </c>
      <c r="W89" s="174">
        <v>0</v>
      </c>
      <c r="X89" s="173">
        <f t="shared" si="42"/>
        <v>17328.82</v>
      </c>
    </row>
    <row r="90" spans="1:24" ht="12.75" hidden="1" outlineLevel="1">
      <c r="A90" s="173" t="s">
        <v>2918</v>
      </c>
      <c r="C90" s="174" t="s">
        <v>2919</v>
      </c>
      <c r="D90" s="174" t="s">
        <v>2920</v>
      </c>
      <c r="E90" s="173">
        <v>0</v>
      </c>
      <c r="F90" s="173">
        <v>-3151.35</v>
      </c>
      <c r="G90" s="222">
        <f t="shared" si="36"/>
        <v>-3151.35</v>
      </c>
      <c r="H90" s="223">
        <v>-3121.39</v>
      </c>
      <c r="I90" s="223">
        <v>0</v>
      </c>
      <c r="J90" s="223">
        <v>0</v>
      </c>
      <c r="K90" s="223">
        <f t="shared" si="37"/>
        <v>0</v>
      </c>
      <c r="L90" s="223">
        <v>0</v>
      </c>
      <c r="M90" s="223">
        <v>0</v>
      </c>
      <c r="N90" s="223">
        <f t="shared" si="38"/>
        <v>0</v>
      </c>
      <c r="O90" s="222">
        <v>0</v>
      </c>
      <c r="P90" s="222">
        <v>0</v>
      </c>
      <c r="Q90" s="222">
        <v>0</v>
      </c>
      <c r="R90" s="222">
        <v>0</v>
      </c>
      <c r="S90" s="222">
        <f t="shared" si="39"/>
        <v>0</v>
      </c>
      <c r="T90" s="222">
        <f t="shared" si="40"/>
        <v>-6272.74</v>
      </c>
      <c r="U90" s="173">
        <v>0</v>
      </c>
      <c r="V90" s="173">
        <f t="shared" si="41"/>
        <v>-6272.74</v>
      </c>
      <c r="W90" s="174">
        <v>0</v>
      </c>
      <c r="X90" s="173">
        <f t="shared" si="42"/>
        <v>-6272.74</v>
      </c>
    </row>
    <row r="91" spans="1:24" ht="12.75" hidden="1" outlineLevel="1">
      <c r="A91" s="173" t="s">
        <v>2921</v>
      </c>
      <c r="C91" s="174" t="s">
        <v>2922</v>
      </c>
      <c r="D91" s="174" t="s">
        <v>2923</v>
      </c>
      <c r="E91" s="173">
        <v>0</v>
      </c>
      <c r="F91" s="173">
        <v>984.87</v>
      </c>
      <c r="G91" s="222">
        <f t="shared" si="36"/>
        <v>984.87</v>
      </c>
      <c r="H91" s="223">
        <v>3747.05</v>
      </c>
      <c r="I91" s="223">
        <v>0</v>
      </c>
      <c r="J91" s="223">
        <v>0</v>
      </c>
      <c r="K91" s="223">
        <f t="shared" si="37"/>
        <v>0</v>
      </c>
      <c r="L91" s="223">
        <v>0</v>
      </c>
      <c r="M91" s="223">
        <v>0</v>
      </c>
      <c r="N91" s="223">
        <f t="shared" si="38"/>
        <v>0</v>
      </c>
      <c r="O91" s="222">
        <v>0</v>
      </c>
      <c r="P91" s="222">
        <v>0</v>
      </c>
      <c r="Q91" s="222">
        <v>0</v>
      </c>
      <c r="R91" s="222">
        <v>0</v>
      </c>
      <c r="S91" s="222">
        <f t="shared" si="39"/>
        <v>0</v>
      </c>
      <c r="T91" s="222">
        <f t="shared" si="40"/>
        <v>4731.92</v>
      </c>
      <c r="U91" s="173">
        <v>0</v>
      </c>
      <c r="V91" s="173">
        <f t="shared" si="41"/>
        <v>4731.92</v>
      </c>
      <c r="W91" s="174">
        <v>0</v>
      </c>
      <c r="X91" s="173">
        <f t="shared" si="42"/>
        <v>4731.92</v>
      </c>
    </row>
    <row r="92" spans="1:25" ht="12.75" collapsed="1">
      <c r="A92" s="214" t="s">
        <v>2924</v>
      </c>
      <c r="B92" s="215"/>
      <c r="C92" s="214" t="s">
        <v>2380</v>
      </c>
      <c r="D92" s="216"/>
      <c r="E92" s="191">
        <v>0</v>
      </c>
      <c r="F92" s="191">
        <v>9561179.09</v>
      </c>
      <c r="G92" s="101">
        <f>E92+F92</f>
        <v>9561179.09</v>
      </c>
      <c r="H92" s="101">
        <v>1341404.35</v>
      </c>
      <c r="I92" s="101">
        <v>0</v>
      </c>
      <c r="J92" s="101">
        <v>0</v>
      </c>
      <c r="K92" s="101">
        <f>J92+I92</f>
        <v>0</v>
      </c>
      <c r="L92" s="101">
        <v>0</v>
      </c>
      <c r="M92" s="101">
        <v>0</v>
      </c>
      <c r="N92" s="101">
        <f>L92+M92</f>
        <v>0</v>
      </c>
      <c r="O92" s="101">
        <v>0</v>
      </c>
      <c r="P92" s="101">
        <v>0</v>
      </c>
      <c r="Q92" s="101">
        <v>0</v>
      </c>
      <c r="R92" s="101">
        <v>0</v>
      </c>
      <c r="S92" s="101">
        <f>O92+P92+Q92+R92</f>
        <v>0</v>
      </c>
      <c r="T92" s="101">
        <f>G92+H92+K92+N92+S92</f>
        <v>10902583.44</v>
      </c>
      <c r="U92" s="191">
        <v>0</v>
      </c>
      <c r="V92" s="191">
        <f>T92+U92</f>
        <v>10902583.44</v>
      </c>
      <c r="W92" s="191">
        <v>0</v>
      </c>
      <c r="X92" s="191">
        <f>V92+W92</f>
        <v>10902583.44</v>
      </c>
      <c r="Y92" s="214"/>
    </row>
    <row r="93" spans="1:24" ht="12.75" hidden="1" outlineLevel="1">
      <c r="A93" s="173" t="s">
        <v>2925</v>
      </c>
      <c r="C93" s="174" t="s">
        <v>2926</v>
      </c>
      <c r="D93" s="174" t="s">
        <v>2927</v>
      </c>
      <c r="E93" s="173">
        <v>0</v>
      </c>
      <c r="F93" s="173">
        <v>-24079968.509999998</v>
      </c>
      <c r="G93" s="222">
        <f aca="true" t="shared" si="43" ref="G93:G156">E93+F93</f>
        <v>-24079968.509999998</v>
      </c>
      <c r="H93" s="223">
        <v>-574285.64</v>
      </c>
      <c r="I93" s="223">
        <v>0</v>
      </c>
      <c r="J93" s="223">
        <v>0</v>
      </c>
      <c r="K93" s="223">
        <f aca="true" t="shared" si="44" ref="K93:K156">J93+I93</f>
        <v>0</v>
      </c>
      <c r="L93" s="223">
        <v>0</v>
      </c>
      <c r="M93" s="223">
        <v>-172734.67</v>
      </c>
      <c r="N93" s="223">
        <f aca="true" t="shared" si="45" ref="N93:N156">L93+M93</f>
        <v>-172734.67</v>
      </c>
      <c r="O93" s="222">
        <v>-55428.07</v>
      </c>
      <c r="P93" s="222">
        <v>-840157.71</v>
      </c>
      <c r="Q93" s="222">
        <v>0</v>
      </c>
      <c r="R93" s="222">
        <v>0</v>
      </c>
      <c r="S93" s="222">
        <f aca="true" t="shared" si="46" ref="S93:S156">O93+P93+Q93+R93</f>
        <v>-895585.7799999999</v>
      </c>
      <c r="T93" s="222">
        <f aca="true" t="shared" si="47" ref="T93:T156">G93+H93+K93+N93+S93</f>
        <v>-25722574.6</v>
      </c>
      <c r="U93" s="173">
        <v>0</v>
      </c>
      <c r="V93" s="173">
        <f aca="true" t="shared" si="48" ref="V93:V156">T93+U93</f>
        <v>-25722574.6</v>
      </c>
      <c r="W93" s="174">
        <v>-8021.39</v>
      </c>
      <c r="X93" s="173">
        <f aca="true" t="shared" si="49" ref="X93:X156">V93+W93</f>
        <v>-25730595.990000002</v>
      </c>
    </row>
    <row r="94" spans="1:24" ht="12.75" hidden="1" outlineLevel="1">
      <c r="A94" s="173" t="s">
        <v>2928</v>
      </c>
      <c r="C94" s="174" t="s">
        <v>2929</v>
      </c>
      <c r="D94" s="174" t="s">
        <v>2930</v>
      </c>
      <c r="E94" s="173">
        <v>0</v>
      </c>
      <c r="F94" s="173">
        <v>-6710934.88</v>
      </c>
      <c r="G94" s="222">
        <f t="shared" si="43"/>
        <v>-6710934.88</v>
      </c>
      <c r="H94" s="223">
        <v>-103983.74</v>
      </c>
      <c r="I94" s="223">
        <v>0</v>
      </c>
      <c r="J94" s="223">
        <v>0</v>
      </c>
      <c r="K94" s="223">
        <f t="shared" si="44"/>
        <v>0</v>
      </c>
      <c r="L94" s="223">
        <v>0</v>
      </c>
      <c r="M94" s="223">
        <v>0</v>
      </c>
      <c r="N94" s="223">
        <f t="shared" si="45"/>
        <v>0</v>
      </c>
      <c r="O94" s="222">
        <v>0</v>
      </c>
      <c r="P94" s="222">
        <v>0</v>
      </c>
      <c r="Q94" s="222">
        <v>0</v>
      </c>
      <c r="R94" s="222">
        <v>0</v>
      </c>
      <c r="S94" s="222">
        <f t="shared" si="46"/>
        <v>0</v>
      </c>
      <c r="T94" s="222">
        <f t="shared" si="47"/>
        <v>-6814918.62</v>
      </c>
      <c r="U94" s="173">
        <v>0</v>
      </c>
      <c r="V94" s="173">
        <f t="shared" si="48"/>
        <v>-6814918.62</v>
      </c>
      <c r="W94" s="174">
        <v>-1150</v>
      </c>
      <c r="X94" s="173">
        <f t="shared" si="49"/>
        <v>-6816068.62</v>
      </c>
    </row>
    <row r="95" spans="1:24" ht="12.75" hidden="1" outlineLevel="1">
      <c r="A95" s="173" t="s">
        <v>2931</v>
      </c>
      <c r="C95" s="174" t="s">
        <v>2932</v>
      </c>
      <c r="D95" s="174" t="s">
        <v>2933</v>
      </c>
      <c r="E95" s="173">
        <v>0</v>
      </c>
      <c r="F95" s="173">
        <v>0</v>
      </c>
      <c r="G95" s="222">
        <f t="shared" si="43"/>
        <v>0</v>
      </c>
      <c r="H95" s="223">
        <v>-916.81</v>
      </c>
      <c r="I95" s="223">
        <v>0</v>
      </c>
      <c r="J95" s="223">
        <v>0</v>
      </c>
      <c r="K95" s="223">
        <f t="shared" si="44"/>
        <v>0</v>
      </c>
      <c r="L95" s="223">
        <v>0</v>
      </c>
      <c r="M95" s="223">
        <v>0</v>
      </c>
      <c r="N95" s="223">
        <f t="shared" si="45"/>
        <v>0</v>
      </c>
      <c r="O95" s="222">
        <v>0</v>
      </c>
      <c r="P95" s="222">
        <v>0</v>
      </c>
      <c r="Q95" s="222">
        <v>0</v>
      </c>
      <c r="R95" s="222">
        <v>0</v>
      </c>
      <c r="S95" s="222">
        <f t="shared" si="46"/>
        <v>0</v>
      </c>
      <c r="T95" s="222">
        <f t="shared" si="47"/>
        <v>-916.81</v>
      </c>
      <c r="U95" s="173">
        <v>0</v>
      </c>
      <c r="V95" s="173">
        <f t="shared" si="48"/>
        <v>-916.81</v>
      </c>
      <c r="W95" s="174">
        <v>0</v>
      </c>
      <c r="X95" s="173">
        <f t="shared" si="49"/>
        <v>-916.81</v>
      </c>
    </row>
    <row r="96" spans="1:24" ht="12.75" hidden="1" outlineLevel="1">
      <c r="A96" s="173" t="s">
        <v>2934</v>
      </c>
      <c r="C96" s="174" t="s">
        <v>2935</v>
      </c>
      <c r="D96" s="174" t="s">
        <v>2936</v>
      </c>
      <c r="E96" s="173">
        <v>0</v>
      </c>
      <c r="F96" s="173">
        <v>-41349.75</v>
      </c>
      <c r="G96" s="222">
        <f t="shared" si="43"/>
        <v>-41349.75</v>
      </c>
      <c r="H96" s="223">
        <v>0</v>
      </c>
      <c r="I96" s="223">
        <v>0</v>
      </c>
      <c r="J96" s="223">
        <v>0</v>
      </c>
      <c r="K96" s="223">
        <f t="shared" si="44"/>
        <v>0</v>
      </c>
      <c r="L96" s="223">
        <v>0</v>
      </c>
      <c r="M96" s="223">
        <v>0</v>
      </c>
      <c r="N96" s="223">
        <f t="shared" si="45"/>
        <v>0</v>
      </c>
      <c r="O96" s="222">
        <v>0</v>
      </c>
      <c r="P96" s="222">
        <v>0</v>
      </c>
      <c r="Q96" s="222">
        <v>0</v>
      </c>
      <c r="R96" s="222">
        <v>0</v>
      </c>
      <c r="S96" s="222">
        <f t="shared" si="46"/>
        <v>0</v>
      </c>
      <c r="T96" s="222">
        <f t="shared" si="47"/>
        <v>-41349.75</v>
      </c>
      <c r="U96" s="173">
        <v>0</v>
      </c>
      <c r="V96" s="173">
        <f t="shared" si="48"/>
        <v>-41349.75</v>
      </c>
      <c r="W96" s="174">
        <v>0</v>
      </c>
      <c r="X96" s="173">
        <f t="shared" si="49"/>
        <v>-41349.75</v>
      </c>
    </row>
    <row r="97" spans="1:24" ht="12.75" hidden="1" outlineLevel="1">
      <c r="A97" s="173" t="s">
        <v>2937</v>
      </c>
      <c r="C97" s="174" t="s">
        <v>2938</v>
      </c>
      <c r="D97" s="174" t="s">
        <v>2939</v>
      </c>
      <c r="E97" s="173">
        <v>0</v>
      </c>
      <c r="F97" s="173">
        <v>-129.4</v>
      </c>
      <c r="G97" s="222">
        <f t="shared" si="43"/>
        <v>-129.4</v>
      </c>
      <c r="H97" s="223">
        <v>0</v>
      </c>
      <c r="I97" s="223">
        <v>0</v>
      </c>
      <c r="J97" s="223">
        <v>0</v>
      </c>
      <c r="K97" s="223">
        <f t="shared" si="44"/>
        <v>0</v>
      </c>
      <c r="L97" s="223">
        <v>0</v>
      </c>
      <c r="M97" s="223">
        <v>0</v>
      </c>
      <c r="N97" s="223">
        <f t="shared" si="45"/>
        <v>0</v>
      </c>
      <c r="O97" s="222">
        <v>0</v>
      </c>
      <c r="P97" s="222">
        <v>0</v>
      </c>
      <c r="Q97" s="222">
        <v>0</v>
      </c>
      <c r="R97" s="222">
        <v>0</v>
      </c>
      <c r="S97" s="222">
        <f t="shared" si="46"/>
        <v>0</v>
      </c>
      <c r="T97" s="222">
        <f t="shared" si="47"/>
        <v>-129.4</v>
      </c>
      <c r="U97" s="173">
        <v>0</v>
      </c>
      <c r="V97" s="173">
        <f t="shared" si="48"/>
        <v>-129.4</v>
      </c>
      <c r="W97" s="174">
        <v>0</v>
      </c>
      <c r="X97" s="173">
        <f t="shared" si="49"/>
        <v>-129.4</v>
      </c>
    </row>
    <row r="98" spans="1:24" ht="12.75" hidden="1" outlineLevel="1">
      <c r="A98" s="173" t="s">
        <v>2940</v>
      </c>
      <c r="C98" s="174" t="s">
        <v>2941</v>
      </c>
      <c r="D98" s="174" t="s">
        <v>2942</v>
      </c>
      <c r="E98" s="173">
        <v>0</v>
      </c>
      <c r="F98" s="173">
        <v>-427.96</v>
      </c>
      <c r="G98" s="222">
        <f t="shared" si="43"/>
        <v>-427.96</v>
      </c>
      <c r="H98" s="223">
        <v>0</v>
      </c>
      <c r="I98" s="223">
        <v>0</v>
      </c>
      <c r="J98" s="223">
        <v>0</v>
      </c>
      <c r="K98" s="223">
        <f t="shared" si="44"/>
        <v>0</v>
      </c>
      <c r="L98" s="223">
        <v>0</v>
      </c>
      <c r="M98" s="223">
        <v>0</v>
      </c>
      <c r="N98" s="223">
        <f t="shared" si="45"/>
        <v>0</v>
      </c>
      <c r="O98" s="222">
        <v>0</v>
      </c>
      <c r="P98" s="222">
        <v>0</v>
      </c>
      <c r="Q98" s="222">
        <v>0</v>
      </c>
      <c r="R98" s="222">
        <v>0</v>
      </c>
      <c r="S98" s="222">
        <f t="shared" si="46"/>
        <v>0</v>
      </c>
      <c r="T98" s="222">
        <f t="shared" si="47"/>
        <v>-427.96</v>
      </c>
      <c r="U98" s="173">
        <v>0</v>
      </c>
      <c r="V98" s="173">
        <f t="shared" si="48"/>
        <v>-427.96</v>
      </c>
      <c r="W98" s="174">
        <v>0</v>
      </c>
      <c r="X98" s="173">
        <f t="shared" si="49"/>
        <v>-427.96</v>
      </c>
    </row>
    <row r="99" spans="1:24" ht="12.75" hidden="1" outlineLevel="1">
      <c r="A99" s="173" t="s">
        <v>2943</v>
      </c>
      <c r="C99" s="174" t="s">
        <v>2944</v>
      </c>
      <c r="D99" s="174" t="s">
        <v>2945</v>
      </c>
      <c r="E99" s="173">
        <v>0</v>
      </c>
      <c r="F99" s="173">
        <v>2218799.34</v>
      </c>
      <c r="G99" s="222">
        <f t="shared" si="43"/>
        <v>2218799.34</v>
      </c>
      <c r="H99" s="223">
        <v>0</v>
      </c>
      <c r="I99" s="223">
        <v>0</v>
      </c>
      <c r="J99" s="223">
        <v>0</v>
      </c>
      <c r="K99" s="223">
        <f t="shared" si="44"/>
        <v>0</v>
      </c>
      <c r="L99" s="223">
        <v>0</v>
      </c>
      <c r="M99" s="223">
        <v>0</v>
      </c>
      <c r="N99" s="223">
        <f t="shared" si="45"/>
        <v>0</v>
      </c>
      <c r="O99" s="222">
        <v>0</v>
      </c>
      <c r="P99" s="222">
        <v>0</v>
      </c>
      <c r="Q99" s="222">
        <v>0</v>
      </c>
      <c r="R99" s="222">
        <v>0</v>
      </c>
      <c r="S99" s="222">
        <f t="shared" si="46"/>
        <v>0</v>
      </c>
      <c r="T99" s="222">
        <f t="shared" si="47"/>
        <v>2218799.34</v>
      </c>
      <c r="U99" s="173">
        <v>0</v>
      </c>
      <c r="V99" s="173">
        <f t="shared" si="48"/>
        <v>2218799.34</v>
      </c>
      <c r="W99" s="174">
        <v>0</v>
      </c>
      <c r="X99" s="173">
        <f t="shared" si="49"/>
        <v>2218799.34</v>
      </c>
    </row>
    <row r="100" spans="1:24" ht="12.75" hidden="1" outlineLevel="1">
      <c r="A100" s="173" t="s">
        <v>2946</v>
      </c>
      <c r="C100" s="174" t="s">
        <v>2947</v>
      </c>
      <c r="D100" s="174" t="s">
        <v>2948</v>
      </c>
      <c r="E100" s="173">
        <v>0</v>
      </c>
      <c r="F100" s="173">
        <v>136.6</v>
      </c>
      <c r="G100" s="222">
        <f t="shared" si="43"/>
        <v>136.6</v>
      </c>
      <c r="H100" s="223">
        <v>0</v>
      </c>
      <c r="I100" s="223">
        <v>0</v>
      </c>
      <c r="J100" s="223">
        <v>0</v>
      </c>
      <c r="K100" s="223">
        <f t="shared" si="44"/>
        <v>0</v>
      </c>
      <c r="L100" s="223">
        <v>0</v>
      </c>
      <c r="M100" s="223">
        <v>0</v>
      </c>
      <c r="N100" s="223">
        <f t="shared" si="45"/>
        <v>0</v>
      </c>
      <c r="O100" s="222">
        <v>0</v>
      </c>
      <c r="P100" s="222">
        <v>0</v>
      </c>
      <c r="Q100" s="222">
        <v>0</v>
      </c>
      <c r="R100" s="222">
        <v>0</v>
      </c>
      <c r="S100" s="222">
        <f t="shared" si="46"/>
        <v>0</v>
      </c>
      <c r="T100" s="222">
        <f t="shared" si="47"/>
        <v>136.6</v>
      </c>
      <c r="U100" s="173">
        <v>0</v>
      </c>
      <c r="V100" s="173">
        <f t="shared" si="48"/>
        <v>136.6</v>
      </c>
      <c r="W100" s="174">
        <v>0</v>
      </c>
      <c r="X100" s="173">
        <f t="shared" si="49"/>
        <v>136.6</v>
      </c>
    </row>
    <row r="101" spans="1:24" ht="12.75" hidden="1" outlineLevel="1">
      <c r="A101" s="173" t="s">
        <v>2949</v>
      </c>
      <c r="C101" s="174" t="s">
        <v>2950</v>
      </c>
      <c r="D101" s="174" t="s">
        <v>2951</v>
      </c>
      <c r="E101" s="173">
        <v>0</v>
      </c>
      <c r="F101" s="173">
        <v>1960.5</v>
      </c>
      <c r="G101" s="222">
        <f t="shared" si="43"/>
        <v>1960.5</v>
      </c>
      <c r="H101" s="223">
        <v>0</v>
      </c>
      <c r="I101" s="223">
        <v>0</v>
      </c>
      <c r="J101" s="223">
        <v>0</v>
      </c>
      <c r="K101" s="223">
        <f t="shared" si="44"/>
        <v>0</v>
      </c>
      <c r="L101" s="223">
        <v>0</v>
      </c>
      <c r="M101" s="223">
        <v>0</v>
      </c>
      <c r="N101" s="223">
        <f t="shared" si="45"/>
        <v>0</v>
      </c>
      <c r="O101" s="222">
        <v>0</v>
      </c>
      <c r="P101" s="222">
        <v>0</v>
      </c>
      <c r="Q101" s="222">
        <v>0</v>
      </c>
      <c r="R101" s="222">
        <v>0</v>
      </c>
      <c r="S101" s="222">
        <f t="shared" si="46"/>
        <v>0</v>
      </c>
      <c r="T101" s="222">
        <f t="shared" si="47"/>
        <v>1960.5</v>
      </c>
      <c r="U101" s="173">
        <v>0</v>
      </c>
      <c r="V101" s="173">
        <f t="shared" si="48"/>
        <v>1960.5</v>
      </c>
      <c r="W101" s="174">
        <v>0</v>
      </c>
      <c r="X101" s="173">
        <f t="shared" si="49"/>
        <v>1960.5</v>
      </c>
    </row>
    <row r="102" spans="1:24" ht="12.75" hidden="1" outlineLevel="1">
      <c r="A102" s="173" t="s">
        <v>2952</v>
      </c>
      <c r="C102" s="174" t="s">
        <v>2953</v>
      </c>
      <c r="D102" s="174" t="s">
        <v>2954</v>
      </c>
      <c r="E102" s="173">
        <v>0</v>
      </c>
      <c r="F102" s="173">
        <v>4097.73</v>
      </c>
      <c r="G102" s="222">
        <f t="shared" si="43"/>
        <v>4097.73</v>
      </c>
      <c r="H102" s="223">
        <v>0</v>
      </c>
      <c r="I102" s="223">
        <v>0</v>
      </c>
      <c r="J102" s="223">
        <v>0</v>
      </c>
      <c r="K102" s="223">
        <f t="shared" si="44"/>
        <v>0</v>
      </c>
      <c r="L102" s="223">
        <v>0</v>
      </c>
      <c r="M102" s="223">
        <v>0</v>
      </c>
      <c r="N102" s="223">
        <f t="shared" si="45"/>
        <v>0</v>
      </c>
      <c r="O102" s="222">
        <v>0</v>
      </c>
      <c r="P102" s="222">
        <v>0</v>
      </c>
      <c r="Q102" s="222">
        <v>0</v>
      </c>
      <c r="R102" s="222">
        <v>0</v>
      </c>
      <c r="S102" s="222">
        <f t="shared" si="46"/>
        <v>0</v>
      </c>
      <c r="T102" s="222">
        <f t="shared" si="47"/>
        <v>4097.73</v>
      </c>
      <c r="U102" s="173">
        <v>0</v>
      </c>
      <c r="V102" s="173">
        <f t="shared" si="48"/>
        <v>4097.73</v>
      </c>
      <c r="W102" s="174">
        <v>0</v>
      </c>
      <c r="X102" s="173">
        <f t="shared" si="49"/>
        <v>4097.73</v>
      </c>
    </row>
    <row r="103" spans="1:24" ht="12.75" hidden="1" outlineLevel="1">
      <c r="A103" s="173" t="s">
        <v>2955</v>
      </c>
      <c r="C103" s="174" t="s">
        <v>2956</v>
      </c>
      <c r="D103" s="174" t="s">
        <v>2957</v>
      </c>
      <c r="E103" s="173">
        <v>0</v>
      </c>
      <c r="F103" s="173">
        <v>42580.88</v>
      </c>
      <c r="G103" s="222">
        <f t="shared" si="43"/>
        <v>42580.88</v>
      </c>
      <c r="H103" s="223">
        <v>0</v>
      </c>
      <c r="I103" s="223">
        <v>0</v>
      </c>
      <c r="J103" s="223">
        <v>0</v>
      </c>
      <c r="K103" s="223">
        <f t="shared" si="44"/>
        <v>0</v>
      </c>
      <c r="L103" s="223">
        <v>0</v>
      </c>
      <c r="M103" s="223">
        <v>0</v>
      </c>
      <c r="N103" s="223">
        <f t="shared" si="45"/>
        <v>0</v>
      </c>
      <c r="O103" s="222">
        <v>0</v>
      </c>
      <c r="P103" s="222">
        <v>0</v>
      </c>
      <c r="Q103" s="222">
        <v>0</v>
      </c>
      <c r="R103" s="222">
        <v>0</v>
      </c>
      <c r="S103" s="222">
        <f t="shared" si="46"/>
        <v>0</v>
      </c>
      <c r="T103" s="222">
        <f t="shared" si="47"/>
        <v>42580.88</v>
      </c>
      <c r="U103" s="173">
        <v>0</v>
      </c>
      <c r="V103" s="173">
        <f t="shared" si="48"/>
        <v>42580.88</v>
      </c>
      <c r="W103" s="174">
        <v>0</v>
      </c>
      <c r="X103" s="173">
        <f t="shared" si="49"/>
        <v>42580.88</v>
      </c>
    </row>
    <row r="104" spans="1:24" ht="12.75" hidden="1" outlineLevel="1">
      <c r="A104" s="173" t="s">
        <v>2958</v>
      </c>
      <c r="C104" s="174" t="s">
        <v>2959</v>
      </c>
      <c r="D104" s="174" t="s">
        <v>2960</v>
      </c>
      <c r="E104" s="173">
        <v>0</v>
      </c>
      <c r="F104" s="173">
        <v>130084.3</v>
      </c>
      <c r="G104" s="222">
        <f t="shared" si="43"/>
        <v>130084.3</v>
      </c>
      <c r="H104" s="223">
        <v>0</v>
      </c>
      <c r="I104" s="223">
        <v>0</v>
      </c>
      <c r="J104" s="223">
        <v>0</v>
      </c>
      <c r="K104" s="223">
        <f t="shared" si="44"/>
        <v>0</v>
      </c>
      <c r="L104" s="223">
        <v>0</v>
      </c>
      <c r="M104" s="223">
        <v>0</v>
      </c>
      <c r="N104" s="223">
        <f t="shared" si="45"/>
        <v>0</v>
      </c>
      <c r="O104" s="222">
        <v>0</v>
      </c>
      <c r="P104" s="222">
        <v>0</v>
      </c>
      <c r="Q104" s="222">
        <v>0</v>
      </c>
      <c r="R104" s="222">
        <v>0</v>
      </c>
      <c r="S104" s="222">
        <f t="shared" si="46"/>
        <v>0</v>
      </c>
      <c r="T104" s="222">
        <f t="shared" si="47"/>
        <v>130084.3</v>
      </c>
      <c r="U104" s="173">
        <v>0</v>
      </c>
      <c r="V104" s="173">
        <f t="shared" si="48"/>
        <v>130084.3</v>
      </c>
      <c r="W104" s="174">
        <v>0</v>
      </c>
      <c r="X104" s="173">
        <f t="shared" si="49"/>
        <v>130084.3</v>
      </c>
    </row>
    <row r="105" spans="1:24" ht="12.75" hidden="1" outlineLevel="1">
      <c r="A105" s="173" t="s">
        <v>2961</v>
      </c>
      <c r="C105" s="174" t="s">
        <v>2962</v>
      </c>
      <c r="D105" s="174" t="s">
        <v>2963</v>
      </c>
      <c r="E105" s="173">
        <v>0</v>
      </c>
      <c r="F105" s="173">
        <v>253.58</v>
      </c>
      <c r="G105" s="222">
        <f t="shared" si="43"/>
        <v>253.58</v>
      </c>
      <c r="H105" s="223">
        <v>0</v>
      </c>
      <c r="I105" s="223">
        <v>0</v>
      </c>
      <c r="J105" s="223">
        <v>0</v>
      </c>
      <c r="K105" s="223">
        <f t="shared" si="44"/>
        <v>0</v>
      </c>
      <c r="L105" s="223">
        <v>0</v>
      </c>
      <c r="M105" s="223">
        <v>0</v>
      </c>
      <c r="N105" s="223">
        <f t="shared" si="45"/>
        <v>0</v>
      </c>
      <c r="O105" s="222">
        <v>0</v>
      </c>
      <c r="P105" s="222">
        <v>0</v>
      </c>
      <c r="Q105" s="222">
        <v>0</v>
      </c>
      <c r="R105" s="222">
        <v>0</v>
      </c>
      <c r="S105" s="222">
        <f t="shared" si="46"/>
        <v>0</v>
      </c>
      <c r="T105" s="222">
        <f t="shared" si="47"/>
        <v>253.58</v>
      </c>
      <c r="U105" s="173">
        <v>0</v>
      </c>
      <c r="V105" s="173">
        <f t="shared" si="48"/>
        <v>253.58</v>
      </c>
      <c r="W105" s="174">
        <v>0</v>
      </c>
      <c r="X105" s="173">
        <f t="shared" si="49"/>
        <v>253.58</v>
      </c>
    </row>
    <row r="106" spans="1:24" ht="12.75" hidden="1" outlineLevel="1">
      <c r="A106" s="173" t="s">
        <v>2964</v>
      </c>
      <c r="C106" s="174" t="s">
        <v>2965</v>
      </c>
      <c r="D106" s="174" t="s">
        <v>2966</v>
      </c>
      <c r="E106" s="173">
        <v>0</v>
      </c>
      <c r="F106" s="173">
        <v>289</v>
      </c>
      <c r="G106" s="222">
        <f t="shared" si="43"/>
        <v>289</v>
      </c>
      <c r="H106" s="223">
        <v>0</v>
      </c>
      <c r="I106" s="223">
        <v>0</v>
      </c>
      <c r="J106" s="223">
        <v>0</v>
      </c>
      <c r="K106" s="223">
        <f t="shared" si="44"/>
        <v>0</v>
      </c>
      <c r="L106" s="223">
        <v>0</v>
      </c>
      <c r="M106" s="223">
        <v>0</v>
      </c>
      <c r="N106" s="223">
        <f t="shared" si="45"/>
        <v>0</v>
      </c>
      <c r="O106" s="222">
        <v>0</v>
      </c>
      <c r="P106" s="222">
        <v>0</v>
      </c>
      <c r="Q106" s="222">
        <v>0</v>
      </c>
      <c r="R106" s="222">
        <v>0</v>
      </c>
      <c r="S106" s="222">
        <f t="shared" si="46"/>
        <v>0</v>
      </c>
      <c r="T106" s="222">
        <f t="shared" si="47"/>
        <v>289</v>
      </c>
      <c r="U106" s="173">
        <v>0</v>
      </c>
      <c r="V106" s="173">
        <f t="shared" si="48"/>
        <v>289</v>
      </c>
      <c r="W106" s="174">
        <v>0</v>
      </c>
      <c r="X106" s="173">
        <f t="shared" si="49"/>
        <v>289</v>
      </c>
    </row>
    <row r="107" spans="1:24" ht="12.75" hidden="1" outlineLevel="1">
      <c r="A107" s="173" t="s">
        <v>2967</v>
      </c>
      <c r="C107" s="174" t="s">
        <v>2968</v>
      </c>
      <c r="D107" s="174" t="s">
        <v>2969</v>
      </c>
      <c r="E107" s="173">
        <v>0</v>
      </c>
      <c r="F107" s="173">
        <v>549.04</v>
      </c>
      <c r="G107" s="222">
        <f t="shared" si="43"/>
        <v>549.04</v>
      </c>
      <c r="H107" s="223">
        <v>0</v>
      </c>
      <c r="I107" s="223">
        <v>0</v>
      </c>
      <c r="J107" s="223">
        <v>0</v>
      </c>
      <c r="K107" s="223">
        <f t="shared" si="44"/>
        <v>0</v>
      </c>
      <c r="L107" s="223">
        <v>0</v>
      </c>
      <c r="M107" s="223">
        <v>0</v>
      </c>
      <c r="N107" s="223">
        <f t="shared" si="45"/>
        <v>0</v>
      </c>
      <c r="O107" s="222">
        <v>0</v>
      </c>
      <c r="P107" s="222">
        <v>0</v>
      </c>
      <c r="Q107" s="222">
        <v>0</v>
      </c>
      <c r="R107" s="222">
        <v>0</v>
      </c>
      <c r="S107" s="222">
        <f t="shared" si="46"/>
        <v>0</v>
      </c>
      <c r="T107" s="222">
        <f t="shared" si="47"/>
        <v>549.04</v>
      </c>
      <c r="U107" s="173">
        <v>0</v>
      </c>
      <c r="V107" s="173">
        <f t="shared" si="48"/>
        <v>549.04</v>
      </c>
      <c r="W107" s="174">
        <v>0</v>
      </c>
      <c r="X107" s="173">
        <f t="shared" si="49"/>
        <v>549.04</v>
      </c>
    </row>
    <row r="108" spans="1:24" ht="12.75" hidden="1" outlineLevel="1">
      <c r="A108" s="173" t="s">
        <v>2970</v>
      </c>
      <c r="C108" s="174" t="s">
        <v>2971</v>
      </c>
      <c r="D108" s="174" t="s">
        <v>2972</v>
      </c>
      <c r="E108" s="173">
        <v>0</v>
      </c>
      <c r="F108" s="173">
        <v>9740.08</v>
      </c>
      <c r="G108" s="222">
        <f t="shared" si="43"/>
        <v>9740.08</v>
      </c>
      <c r="H108" s="223">
        <v>45487.61</v>
      </c>
      <c r="I108" s="223">
        <v>0</v>
      </c>
      <c r="J108" s="223">
        <v>0</v>
      </c>
      <c r="K108" s="223">
        <f t="shared" si="44"/>
        <v>0</v>
      </c>
      <c r="L108" s="223">
        <v>0</v>
      </c>
      <c r="M108" s="223">
        <v>0</v>
      </c>
      <c r="N108" s="223">
        <f t="shared" si="45"/>
        <v>0</v>
      </c>
      <c r="O108" s="222">
        <v>0</v>
      </c>
      <c r="P108" s="222">
        <v>0</v>
      </c>
      <c r="Q108" s="222">
        <v>0</v>
      </c>
      <c r="R108" s="222">
        <v>0</v>
      </c>
      <c r="S108" s="222">
        <f t="shared" si="46"/>
        <v>0</v>
      </c>
      <c r="T108" s="222">
        <f t="shared" si="47"/>
        <v>55227.69</v>
      </c>
      <c r="U108" s="173">
        <v>0</v>
      </c>
      <c r="V108" s="173">
        <f t="shared" si="48"/>
        <v>55227.69</v>
      </c>
      <c r="W108" s="174">
        <v>0</v>
      </c>
      <c r="X108" s="173">
        <f t="shared" si="49"/>
        <v>55227.69</v>
      </c>
    </row>
    <row r="109" spans="1:24" ht="12.75" hidden="1" outlineLevel="1">
      <c r="A109" s="173" t="s">
        <v>2973</v>
      </c>
      <c r="C109" s="174" t="s">
        <v>2974</v>
      </c>
      <c r="D109" s="174" t="s">
        <v>2975</v>
      </c>
      <c r="E109" s="173">
        <v>0</v>
      </c>
      <c r="F109" s="173">
        <v>667367.55</v>
      </c>
      <c r="G109" s="222">
        <f t="shared" si="43"/>
        <v>667367.55</v>
      </c>
      <c r="H109" s="223">
        <v>563074.91</v>
      </c>
      <c r="I109" s="223">
        <v>0</v>
      </c>
      <c r="J109" s="223">
        <v>0</v>
      </c>
      <c r="K109" s="223">
        <f t="shared" si="44"/>
        <v>0</v>
      </c>
      <c r="L109" s="223">
        <v>0</v>
      </c>
      <c r="M109" s="223">
        <v>330.01</v>
      </c>
      <c r="N109" s="223">
        <f t="shared" si="45"/>
        <v>330.01</v>
      </c>
      <c r="O109" s="222">
        <v>0</v>
      </c>
      <c r="P109" s="222">
        <v>0</v>
      </c>
      <c r="Q109" s="222">
        <v>0</v>
      </c>
      <c r="R109" s="222">
        <v>0</v>
      </c>
      <c r="S109" s="222">
        <f t="shared" si="46"/>
        <v>0</v>
      </c>
      <c r="T109" s="222">
        <f t="shared" si="47"/>
        <v>1230772.47</v>
      </c>
      <c r="U109" s="173">
        <v>0</v>
      </c>
      <c r="V109" s="173">
        <f t="shared" si="48"/>
        <v>1230772.47</v>
      </c>
      <c r="W109" s="174">
        <v>1968.88</v>
      </c>
      <c r="X109" s="173">
        <f t="shared" si="49"/>
        <v>1232741.3499999999</v>
      </c>
    </row>
    <row r="110" spans="1:24" ht="12.75" hidden="1" outlineLevel="1">
      <c r="A110" s="173" t="s">
        <v>2976</v>
      </c>
      <c r="C110" s="174" t="s">
        <v>2977</v>
      </c>
      <c r="D110" s="174" t="s">
        <v>2978</v>
      </c>
      <c r="E110" s="173">
        <v>0</v>
      </c>
      <c r="F110" s="173">
        <v>185754.59</v>
      </c>
      <c r="G110" s="222">
        <f t="shared" si="43"/>
        <v>185754.59</v>
      </c>
      <c r="H110" s="223">
        <v>117564.31</v>
      </c>
      <c r="I110" s="223">
        <v>0</v>
      </c>
      <c r="J110" s="223">
        <v>0</v>
      </c>
      <c r="K110" s="223">
        <f t="shared" si="44"/>
        <v>0</v>
      </c>
      <c r="L110" s="223">
        <v>0</v>
      </c>
      <c r="M110" s="223">
        <v>0</v>
      </c>
      <c r="N110" s="223">
        <f t="shared" si="45"/>
        <v>0</v>
      </c>
      <c r="O110" s="222">
        <v>0</v>
      </c>
      <c r="P110" s="222">
        <v>0</v>
      </c>
      <c r="Q110" s="222">
        <v>0</v>
      </c>
      <c r="R110" s="222">
        <v>0</v>
      </c>
      <c r="S110" s="222">
        <f t="shared" si="46"/>
        <v>0</v>
      </c>
      <c r="T110" s="222">
        <f t="shared" si="47"/>
        <v>303318.9</v>
      </c>
      <c r="U110" s="173">
        <v>0</v>
      </c>
      <c r="V110" s="173">
        <f t="shared" si="48"/>
        <v>303318.9</v>
      </c>
      <c r="W110" s="174">
        <v>-304.53</v>
      </c>
      <c r="X110" s="173">
        <f t="shared" si="49"/>
        <v>303014.37</v>
      </c>
    </row>
    <row r="111" spans="1:24" ht="12.75" hidden="1" outlineLevel="1">
      <c r="A111" s="173" t="s">
        <v>2979</v>
      </c>
      <c r="C111" s="174" t="s">
        <v>2980</v>
      </c>
      <c r="D111" s="174" t="s">
        <v>2981</v>
      </c>
      <c r="E111" s="173">
        <v>0</v>
      </c>
      <c r="F111" s="173">
        <v>380180.77</v>
      </c>
      <c r="G111" s="222">
        <f t="shared" si="43"/>
        <v>380180.77</v>
      </c>
      <c r="H111" s="223">
        <v>315436.93</v>
      </c>
      <c r="I111" s="223">
        <v>0</v>
      </c>
      <c r="J111" s="223">
        <v>0</v>
      </c>
      <c r="K111" s="223">
        <f t="shared" si="44"/>
        <v>0</v>
      </c>
      <c r="L111" s="223">
        <v>0</v>
      </c>
      <c r="M111" s="223">
        <v>0</v>
      </c>
      <c r="N111" s="223">
        <f t="shared" si="45"/>
        <v>0</v>
      </c>
      <c r="O111" s="222">
        <v>0</v>
      </c>
      <c r="P111" s="222">
        <v>0</v>
      </c>
      <c r="Q111" s="222">
        <v>0</v>
      </c>
      <c r="R111" s="222">
        <v>0</v>
      </c>
      <c r="S111" s="222">
        <f t="shared" si="46"/>
        <v>0</v>
      </c>
      <c r="T111" s="222">
        <f t="shared" si="47"/>
        <v>695617.7</v>
      </c>
      <c r="U111" s="173">
        <v>0</v>
      </c>
      <c r="V111" s="173">
        <f t="shared" si="48"/>
        <v>695617.7</v>
      </c>
      <c r="W111" s="174">
        <v>0</v>
      </c>
      <c r="X111" s="173">
        <f t="shared" si="49"/>
        <v>695617.7</v>
      </c>
    </row>
    <row r="112" spans="1:24" ht="12.75" hidden="1" outlineLevel="1">
      <c r="A112" s="173" t="s">
        <v>2982</v>
      </c>
      <c r="C112" s="174" t="s">
        <v>2983</v>
      </c>
      <c r="D112" s="174" t="s">
        <v>2984</v>
      </c>
      <c r="E112" s="173">
        <v>0</v>
      </c>
      <c r="F112" s="173">
        <v>174962.93</v>
      </c>
      <c r="G112" s="222">
        <f t="shared" si="43"/>
        <v>174962.93</v>
      </c>
      <c r="H112" s="223">
        <v>174842.07</v>
      </c>
      <c r="I112" s="223">
        <v>0</v>
      </c>
      <c r="J112" s="223">
        <v>0</v>
      </c>
      <c r="K112" s="223">
        <f t="shared" si="44"/>
        <v>0</v>
      </c>
      <c r="L112" s="223">
        <v>0</v>
      </c>
      <c r="M112" s="223">
        <v>0</v>
      </c>
      <c r="N112" s="223">
        <f t="shared" si="45"/>
        <v>0</v>
      </c>
      <c r="O112" s="222">
        <v>0</v>
      </c>
      <c r="P112" s="222">
        <v>0</v>
      </c>
      <c r="Q112" s="222">
        <v>0</v>
      </c>
      <c r="R112" s="222">
        <v>0</v>
      </c>
      <c r="S112" s="222">
        <f t="shared" si="46"/>
        <v>0</v>
      </c>
      <c r="T112" s="222">
        <f t="shared" si="47"/>
        <v>349805</v>
      </c>
      <c r="U112" s="173">
        <v>0</v>
      </c>
      <c r="V112" s="173">
        <f t="shared" si="48"/>
        <v>349805</v>
      </c>
      <c r="W112" s="174">
        <v>0</v>
      </c>
      <c r="X112" s="173">
        <f t="shared" si="49"/>
        <v>349805</v>
      </c>
    </row>
    <row r="113" spans="1:24" ht="12.75" hidden="1" outlineLevel="1">
      <c r="A113" s="173" t="s">
        <v>2985</v>
      </c>
      <c r="C113" s="174" t="s">
        <v>2986</v>
      </c>
      <c r="D113" s="174" t="s">
        <v>2987</v>
      </c>
      <c r="E113" s="173">
        <v>0</v>
      </c>
      <c r="F113" s="173">
        <v>26934.95</v>
      </c>
      <c r="G113" s="222">
        <f t="shared" si="43"/>
        <v>26934.95</v>
      </c>
      <c r="H113" s="223">
        <v>4416.35</v>
      </c>
      <c r="I113" s="223">
        <v>0</v>
      </c>
      <c r="J113" s="223">
        <v>0</v>
      </c>
      <c r="K113" s="223">
        <f t="shared" si="44"/>
        <v>0</v>
      </c>
      <c r="L113" s="223">
        <v>0</v>
      </c>
      <c r="M113" s="223">
        <v>0</v>
      </c>
      <c r="N113" s="223">
        <f t="shared" si="45"/>
        <v>0</v>
      </c>
      <c r="O113" s="222">
        <v>0</v>
      </c>
      <c r="P113" s="222">
        <v>0</v>
      </c>
      <c r="Q113" s="222">
        <v>0</v>
      </c>
      <c r="R113" s="222">
        <v>0</v>
      </c>
      <c r="S113" s="222">
        <f t="shared" si="46"/>
        <v>0</v>
      </c>
      <c r="T113" s="222">
        <f t="shared" si="47"/>
        <v>31351.300000000003</v>
      </c>
      <c r="U113" s="173">
        <v>0</v>
      </c>
      <c r="V113" s="173">
        <f t="shared" si="48"/>
        <v>31351.300000000003</v>
      </c>
      <c r="W113" s="174">
        <v>0</v>
      </c>
      <c r="X113" s="173">
        <f t="shared" si="49"/>
        <v>31351.300000000003</v>
      </c>
    </row>
    <row r="114" spans="1:24" ht="12.75" hidden="1" outlineLevel="1">
      <c r="A114" s="173" t="s">
        <v>2988</v>
      </c>
      <c r="C114" s="174" t="s">
        <v>2989</v>
      </c>
      <c r="D114" s="174" t="s">
        <v>2990</v>
      </c>
      <c r="E114" s="173">
        <v>0</v>
      </c>
      <c r="F114" s="173">
        <v>50195.95</v>
      </c>
      <c r="G114" s="222">
        <f t="shared" si="43"/>
        <v>50195.95</v>
      </c>
      <c r="H114" s="223">
        <v>1710</v>
      </c>
      <c r="I114" s="223">
        <v>0</v>
      </c>
      <c r="J114" s="223">
        <v>0</v>
      </c>
      <c r="K114" s="223">
        <f t="shared" si="44"/>
        <v>0</v>
      </c>
      <c r="L114" s="223">
        <v>0</v>
      </c>
      <c r="M114" s="223">
        <v>0</v>
      </c>
      <c r="N114" s="223">
        <f t="shared" si="45"/>
        <v>0</v>
      </c>
      <c r="O114" s="222">
        <v>0</v>
      </c>
      <c r="P114" s="222">
        <v>0</v>
      </c>
      <c r="Q114" s="222">
        <v>0</v>
      </c>
      <c r="R114" s="222">
        <v>0</v>
      </c>
      <c r="S114" s="222">
        <f t="shared" si="46"/>
        <v>0</v>
      </c>
      <c r="T114" s="222">
        <f t="shared" si="47"/>
        <v>51905.95</v>
      </c>
      <c r="U114" s="173">
        <v>0</v>
      </c>
      <c r="V114" s="173">
        <f t="shared" si="48"/>
        <v>51905.95</v>
      </c>
      <c r="W114" s="174">
        <v>0</v>
      </c>
      <c r="X114" s="173">
        <f t="shared" si="49"/>
        <v>51905.95</v>
      </c>
    </row>
    <row r="115" spans="1:24" ht="12.75" hidden="1" outlineLevel="1">
      <c r="A115" s="173" t="s">
        <v>2991</v>
      </c>
      <c r="C115" s="174" t="s">
        <v>2992</v>
      </c>
      <c r="D115" s="174" t="s">
        <v>2993</v>
      </c>
      <c r="E115" s="173">
        <v>0</v>
      </c>
      <c r="F115" s="173">
        <v>193839.94</v>
      </c>
      <c r="G115" s="222">
        <f t="shared" si="43"/>
        <v>193839.94</v>
      </c>
      <c r="H115" s="223">
        <v>8781.34</v>
      </c>
      <c r="I115" s="223">
        <v>0</v>
      </c>
      <c r="J115" s="223">
        <v>0</v>
      </c>
      <c r="K115" s="223">
        <f t="shared" si="44"/>
        <v>0</v>
      </c>
      <c r="L115" s="223">
        <v>0</v>
      </c>
      <c r="M115" s="223">
        <v>0</v>
      </c>
      <c r="N115" s="223">
        <f t="shared" si="45"/>
        <v>0</v>
      </c>
      <c r="O115" s="222">
        <v>0</v>
      </c>
      <c r="P115" s="222">
        <v>0</v>
      </c>
      <c r="Q115" s="222">
        <v>0</v>
      </c>
      <c r="R115" s="222">
        <v>0</v>
      </c>
      <c r="S115" s="222">
        <f t="shared" si="46"/>
        <v>0</v>
      </c>
      <c r="T115" s="222">
        <f t="shared" si="47"/>
        <v>202621.28</v>
      </c>
      <c r="U115" s="173">
        <v>0</v>
      </c>
      <c r="V115" s="173">
        <f t="shared" si="48"/>
        <v>202621.28</v>
      </c>
      <c r="W115" s="174">
        <v>0</v>
      </c>
      <c r="X115" s="173">
        <f t="shared" si="49"/>
        <v>202621.28</v>
      </c>
    </row>
    <row r="116" spans="1:24" ht="12.75" hidden="1" outlineLevel="1">
      <c r="A116" s="173" t="s">
        <v>2994</v>
      </c>
      <c r="C116" s="174" t="s">
        <v>2995</v>
      </c>
      <c r="D116" s="174" t="s">
        <v>2996</v>
      </c>
      <c r="E116" s="173">
        <v>0</v>
      </c>
      <c r="F116" s="173">
        <v>90915.6</v>
      </c>
      <c r="G116" s="222">
        <f t="shared" si="43"/>
        <v>90915.6</v>
      </c>
      <c r="H116" s="223">
        <v>358.84</v>
      </c>
      <c r="I116" s="223">
        <v>0</v>
      </c>
      <c r="J116" s="223">
        <v>0</v>
      </c>
      <c r="K116" s="223">
        <f t="shared" si="44"/>
        <v>0</v>
      </c>
      <c r="L116" s="223">
        <v>0</v>
      </c>
      <c r="M116" s="223">
        <v>0</v>
      </c>
      <c r="N116" s="223">
        <f t="shared" si="45"/>
        <v>0</v>
      </c>
      <c r="O116" s="222">
        <v>0</v>
      </c>
      <c r="P116" s="222">
        <v>0</v>
      </c>
      <c r="Q116" s="222">
        <v>0</v>
      </c>
      <c r="R116" s="222">
        <v>0</v>
      </c>
      <c r="S116" s="222">
        <f t="shared" si="46"/>
        <v>0</v>
      </c>
      <c r="T116" s="222">
        <f t="shared" si="47"/>
        <v>91274.44</v>
      </c>
      <c r="U116" s="173">
        <v>0</v>
      </c>
      <c r="V116" s="173">
        <f t="shared" si="48"/>
        <v>91274.44</v>
      </c>
      <c r="W116" s="174">
        <v>0</v>
      </c>
      <c r="X116" s="173">
        <f t="shared" si="49"/>
        <v>91274.44</v>
      </c>
    </row>
    <row r="117" spans="1:24" ht="12.75" hidden="1" outlineLevel="1">
      <c r="A117" s="173" t="s">
        <v>2997</v>
      </c>
      <c r="C117" s="174" t="s">
        <v>2998</v>
      </c>
      <c r="D117" s="174" t="s">
        <v>2999</v>
      </c>
      <c r="E117" s="173">
        <v>0</v>
      </c>
      <c r="F117" s="173">
        <v>577.08</v>
      </c>
      <c r="G117" s="222">
        <f t="shared" si="43"/>
        <v>577.08</v>
      </c>
      <c r="H117" s="223">
        <v>960.71</v>
      </c>
      <c r="I117" s="223">
        <v>0</v>
      </c>
      <c r="J117" s="223">
        <v>0</v>
      </c>
      <c r="K117" s="223">
        <f t="shared" si="44"/>
        <v>0</v>
      </c>
      <c r="L117" s="223">
        <v>0</v>
      </c>
      <c r="M117" s="223">
        <v>0</v>
      </c>
      <c r="N117" s="223">
        <f t="shared" si="45"/>
        <v>0</v>
      </c>
      <c r="O117" s="222">
        <v>0</v>
      </c>
      <c r="P117" s="222">
        <v>0</v>
      </c>
      <c r="Q117" s="222">
        <v>0</v>
      </c>
      <c r="R117" s="222">
        <v>0</v>
      </c>
      <c r="S117" s="222">
        <f t="shared" si="46"/>
        <v>0</v>
      </c>
      <c r="T117" s="222">
        <f t="shared" si="47"/>
        <v>1537.79</v>
      </c>
      <c r="U117" s="173">
        <v>0</v>
      </c>
      <c r="V117" s="173">
        <f t="shared" si="48"/>
        <v>1537.79</v>
      </c>
      <c r="W117" s="174">
        <v>0</v>
      </c>
      <c r="X117" s="173">
        <f t="shared" si="49"/>
        <v>1537.79</v>
      </c>
    </row>
    <row r="118" spans="1:24" ht="12.75" hidden="1" outlineLevel="1">
      <c r="A118" s="173" t="s">
        <v>3000</v>
      </c>
      <c r="C118" s="174" t="s">
        <v>3001</v>
      </c>
      <c r="D118" s="174" t="s">
        <v>3002</v>
      </c>
      <c r="E118" s="173">
        <v>0</v>
      </c>
      <c r="F118" s="173">
        <v>5803.77</v>
      </c>
      <c r="G118" s="222">
        <f t="shared" si="43"/>
        <v>5803.77</v>
      </c>
      <c r="H118" s="223">
        <v>5303.87</v>
      </c>
      <c r="I118" s="223">
        <v>0</v>
      </c>
      <c r="J118" s="223">
        <v>0</v>
      </c>
      <c r="K118" s="223">
        <f t="shared" si="44"/>
        <v>0</v>
      </c>
      <c r="L118" s="223">
        <v>0</v>
      </c>
      <c r="M118" s="223">
        <v>0</v>
      </c>
      <c r="N118" s="223">
        <f t="shared" si="45"/>
        <v>0</v>
      </c>
      <c r="O118" s="222">
        <v>0</v>
      </c>
      <c r="P118" s="222">
        <v>0</v>
      </c>
      <c r="Q118" s="222">
        <v>0</v>
      </c>
      <c r="R118" s="222">
        <v>0</v>
      </c>
      <c r="S118" s="222">
        <f t="shared" si="46"/>
        <v>0</v>
      </c>
      <c r="T118" s="222">
        <f t="shared" si="47"/>
        <v>11107.64</v>
      </c>
      <c r="U118" s="173">
        <v>0</v>
      </c>
      <c r="V118" s="173">
        <f t="shared" si="48"/>
        <v>11107.64</v>
      </c>
      <c r="W118" s="174">
        <v>0</v>
      </c>
      <c r="X118" s="173">
        <f t="shared" si="49"/>
        <v>11107.64</v>
      </c>
    </row>
    <row r="119" spans="1:24" ht="12.75" hidden="1" outlineLevel="1">
      <c r="A119" s="173" t="s">
        <v>3003</v>
      </c>
      <c r="C119" s="174" t="s">
        <v>3004</v>
      </c>
      <c r="D119" s="174" t="s">
        <v>3005</v>
      </c>
      <c r="E119" s="173">
        <v>0</v>
      </c>
      <c r="F119" s="173">
        <v>24064.99</v>
      </c>
      <c r="G119" s="222">
        <f t="shared" si="43"/>
        <v>24064.99</v>
      </c>
      <c r="H119" s="223">
        <v>16983.78</v>
      </c>
      <c r="I119" s="223">
        <v>0</v>
      </c>
      <c r="J119" s="223">
        <v>0</v>
      </c>
      <c r="K119" s="223">
        <f t="shared" si="44"/>
        <v>0</v>
      </c>
      <c r="L119" s="223">
        <v>0</v>
      </c>
      <c r="M119" s="223">
        <v>0</v>
      </c>
      <c r="N119" s="223">
        <f t="shared" si="45"/>
        <v>0</v>
      </c>
      <c r="O119" s="222">
        <v>0</v>
      </c>
      <c r="P119" s="222">
        <v>0</v>
      </c>
      <c r="Q119" s="222">
        <v>0</v>
      </c>
      <c r="R119" s="222">
        <v>0</v>
      </c>
      <c r="S119" s="222">
        <f t="shared" si="46"/>
        <v>0</v>
      </c>
      <c r="T119" s="222">
        <f t="shared" si="47"/>
        <v>41048.770000000004</v>
      </c>
      <c r="U119" s="173">
        <v>0</v>
      </c>
      <c r="V119" s="173">
        <f t="shared" si="48"/>
        <v>41048.770000000004</v>
      </c>
      <c r="W119" s="174">
        <v>0</v>
      </c>
      <c r="X119" s="173">
        <f t="shared" si="49"/>
        <v>41048.770000000004</v>
      </c>
    </row>
    <row r="120" spans="1:24" ht="12.75" hidden="1" outlineLevel="1">
      <c r="A120" s="173" t="s">
        <v>3006</v>
      </c>
      <c r="C120" s="174" t="s">
        <v>3007</v>
      </c>
      <c r="D120" s="174" t="s">
        <v>3008</v>
      </c>
      <c r="E120" s="173">
        <v>0</v>
      </c>
      <c r="F120" s="173">
        <v>226263.62</v>
      </c>
      <c r="G120" s="222">
        <f t="shared" si="43"/>
        <v>226263.62</v>
      </c>
      <c r="H120" s="223">
        <v>62716.53</v>
      </c>
      <c r="I120" s="223">
        <v>0</v>
      </c>
      <c r="J120" s="223">
        <v>0</v>
      </c>
      <c r="K120" s="223">
        <f t="shared" si="44"/>
        <v>0</v>
      </c>
      <c r="L120" s="223">
        <v>0</v>
      </c>
      <c r="M120" s="223">
        <v>0</v>
      </c>
      <c r="N120" s="223">
        <f t="shared" si="45"/>
        <v>0</v>
      </c>
      <c r="O120" s="222">
        <v>0</v>
      </c>
      <c r="P120" s="222">
        <v>0</v>
      </c>
      <c r="Q120" s="222">
        <v>0</v>
      </c>
      <c r="R120" s="222">
        <v>0</v>
      </c>
      <c r="S120" s="222">
        <f t="shared" si="46"/>
        <v>0</v>
      </c>
      <c r="T120" s="222">
        <f t="shared" si="47"/>
        <v>288980.15</v>
      </c>
      <c r="U120" s="173">
        <v>0</v>
      </c>
      <c r="V120" s="173">
        <f t="shared" si="48"/>
        <v>288980.15</v>
      </c>
      <c r="W120" s="174">
        <v>3814.5</v>
      </c>
      <c r="X120" s="173">
        <f t="shared" si="49"/>
        <v>292794.65</v>
      </c>
    </row>
    <row r="121" spans="1:24" ht="12.75" hidden="1" outlineLevel="1">
      <c r="A121" s="173" t="s">
        <v>3009</v>
      </c>
      <c r="C121" s="174" t="s">
        <v>3010</v>
      </c>
      <c r="D121" s="174" t="s">
        <v>3011</v>
      </c>
      <c r="E121" s="173">
        <v>0</v>
      </c>
      <c r="F121" s="173">
        <v>36610.96</v>
      </c>
      <c r="G121" s="222">
        <f t="shared" si="43"/>
        <v>36610.96</v>
      </c>
      <c r="H121" s="223">
        <v>8029.29</v>
      </c>
      <c r="I121" s="223">
        <v>0</v>
      </c>
      <c r="J121" s="223">
        <v>0</v>
      </c>
      <c r="K121" s="223">
        <f t="shared" si="44"/>
        <v>0</v>
      </c>
      <c r="L121" s="223">
        <v>0</v>
      </c>
      <c r="M121" s="223">
        <v>0</v>
      </c>
      <c r="N121" s="223">
        <f t="shared" si="45"/>
        <v>0</v>
      </c>
      <c r="O121" s="222">
        <v>0</v>
      </c>
      <c r="P121" s="222">
        <v>0</v>
      </c>
      <c r="Q121" s="222">
        <v>0</v>
      </c>
      <c r="R121" s="222">
        <v>0</v>
      </c>
      <c r="S121" s="222">
        <f t="shared" si="46"/>
        <v>0</v>
      </c>
      <c r="T121" s="222">
        <f t="shared" si="47"/>
        <v>44640.25</v>
      </c>
      <c r="U121" s="173">
        <v>0</v>
      </c>
      <c r="V121" s="173">
        <f t="shared" si="48"/>
        <v>44640.25</v>
      </c>
      <c r="W121" s="174">
        <v>-1260</v>
      </c>
      <c r="X121" s="173">
        <f t="shared" si="49"/>
        <v>43380.25</v>
      </c>
    </row>
    <row r="122" spans="1:24" ht="12.75" hidden="1" outlineLevel="1">
      <c r="A122" s="173" t="s">
        <v>3012</v>
      </c>
      <c r="C122" s="174" t="s">
        <v>3013</v>
      </c>
      <c r="D122" s="174" t="s">
        <v>3014</v>
      </c>
      <c r="E122" s="173">
        <v>0</v>
      </c>
      <c r="F122" s="173">
        <v>10900.65</v>
      </c>
      <c r="G122" s="222">
        <f t="shared" si="43"/>
        <v>10900.65</v>
      </c>
      <c r="H122" s="223">
        <v>4536.77</v>
      </c>
      <c r="I122" s="223">
        <v>0</v>
      </c>
      <c r="J122" s="223">
        <v>0</v>
      </c>
      <c r="K122" s="223">
        <f t="shared" si="44"/>
        <v>0</v>
      </c>
      <c r="L122" s="223">
        <v>0</v>
      </c>
      <c r="M122" s="223">
        <v>0</v>
      </c>
      <c r="N122" s="223">
        <f t="shared" si="45"/>
        <v>0</v>
      </c>
      <c r="O122" s="222">
        <v>0</v>
      </c>
      <c r="P122" s="222">
        <v>0</v>
      </c>
      <c r="Q122" s="222">
        <v>0</v>
      </c>
      <c r="R122" s="222">
        <v>0</v>
      </c>
      <c r="S122" s="222">
        <f t="shared" si="46"/>
        <v>0</v>
      </c>
      <c r="T122" s="222">
        <f t="shared" si="47"/>
        <v>15437.42</v>
      </c>
      <c r="U122" s="173">
        <v>0</v>
      </c>
      <c r="V122" s="173">
        <f t="shared" si="48"/>
        <v>15437.42</v>
      </c>
      <c r="W122" s="174">
        <v>0</v>
      </c>
      <c r="X122" s="173">
        <f t="shared" si="49"/>
        <v>15437.42</v>
      </c>
    </row>
    <row r="123" spans="1:24" ht="12.75" hidden="1" outlineLevel="1">
      <c r="A123" s="173" t="s">
        <v>3015</v>
      </c>
      <c r="C123" s="174" t="s">
        <v>3016</v>
      </c>
      <c r="D123" s="174" t="s">
        <v>3017</v>
      </c>
      <c r="E123" s="173">
        <v>0</v>
      </c>
      <c r="F123" s="173">
        <v>31110.23</v>
      </c>
      <c r="G123" s="222">
        <f t="shared" si="43"/>
        <v>31110.23</v>
      </c>
      <c r="H123" s="223">
        <v>1780.09</v>
      </c>
      <c r="I123" s="223">
        <v>0</v>
      </c>
      <c r="J123" s="223">
        <v>0</v>
      </c>
      <c r="K123" s="223">
        <f t="shared" si="44"/>
        <v>0</v>
      </c>
      <c r="L123" s="223">
        <v>0</v>
      </c>
      <c r="M123" s="223">
        <v>0</v>
      </c>
      <c r="N123" s="223">
        <f t="shared" si="45"/>
        <v>0</v>
      </c>
      <c r="O123" s="222">
        <v>0</v>
      </c>
      <c r="P123" s="222">
        <v>0</v>
      </c>
      <c r="Q123" s="222">
        <v>0</v>
      </c>
      <c r="R123" s="222">
        <v>0</v>
      </c>
      <c r="S123" s="222">
        <f t="shared" si="46"/>
        <v>0</v>
      </c>
      <c r="T123" s="222">
        <f t="shared" si="47"/>
        <v>32890.32</v>
      </c>
      <c r="U123" s="173">
        <v>0</v>
      </c>
      <c r="V123" s="173">
        <f t="shared" si="48"/>
        <v>32890.32</v>
      </c>
      <c r="W123" s="174">
        <v>0</v>
      </c>
      <c r="X123" s="173">
        <f t="shared" si="49"/>
        <v>32890.32</v>
      </c>
    </row>
    <row r="124" spans="1:24" ht="12.75" hidden="1" outlineLevel="1">
      <c r="A124" s="173" t="s">
        <v>3018</v>
      </c>
      <c r="C124" s="174" t="s">
        <v>3019</v>
      </c>
      <c r="D124" s="174" t="s">
        <v>3020</v>
      </c>
      <c r="E124" s="173">
        <v>0</v>
      </c>
      <c r="F124" s="173">
        <v>6359.82</v>
      </c>
      <c r="G124" s="222">
        <f t="shared" si="43"/>
        <v>6359.82</v>
      </c>
      <c r="H124" s="223">
        <v>0</v>
      </c>
      <c r="I124" s="223">
        <v>0</v>
      </c>
      <c r="J124" s="223">
        <v>0</v>
      </c>
      <c r="K124" s="223">
        <f t="shared" si="44"/>
        <v>0</v>
      </c>
      <c r="L124" s="223">
        <v>0</v>
      </c>
      <c r="M124" s="223">
        <v>0</v>
      </c>
      <c r="N124" s="223">
        <f t="shared" si="45"/>
        <v>0</v>
      </c>
      <c r="O124" s="222">
        <v>0</v>
      </c>
      <c r="P124" s="222">
        <v>0</v>
      </c>
      <c r="Q124" s="222">
        <v>0</v>
      </c>
      <c r="R124" s="222">
        <v>0</v>
      </c>
      <c r="S124" s="222">
        <f t="shared" si="46"/>
        <v>0</v>
      </c>
      <c r="T124" s="222">
        <f t="shared" si="47"/>
        <v>6359.82</v>
      </c>
      <c r="U124" s="173">
        <v>0</v>
      </c>
      <c r="V124" s="173">
        <f t="shared" si="48"/>
        <v>6359.82</v>
      </c>
      <c r="W124" s="174">
        <v>0</v>
      </c>
      <c r="X124" s="173">
        <f t="shared" si="49"/>
        <v>6359.82</v>
      </c>
    </row>
    <row r="125" spans="1:24" ht="12.75" hidden="1" outlineLevel="1">
      <c r="A125" s="173" t="s">
        <v>3021</v>
      </c>
      <c r="C125" s="174" t="s">
        <v>3022</v>
      </c>
      <c r="D125" s="174" t="s">
        <v>3023</v>
      </c>
      <c r="E125" s="173">
        <v>0</v>
      </c>
      <c r="F125" s="173">
        <v>0</v>
      </c>
      <c r="G125" s="222">
        <f t="shared" si="43"/>
        <v>0</v>
      </c>
      <c r="H125" s="223">
        <v>6467.38</v>
      </c>
      <c r="I125" s="223">
        <v>0</v>
      </c>
      <c r="J125" s="223">
        <v>0</v>
      </c>
      <c r="K125" s="223">
        <f t="shared" si="44"/>
        <v>0</v>
      </c>
      <c r="L125" s="223">
        <v>0</v>
      </c>
      <c r="M125" s="223">
        <v>0</v>
      </c>
      <c r="N125" s="223">
        <f t="shared" si="45"/>
        <v>0</v>
      </c>
      <c r="O125" s="222">
        <v>0</v>
      </c>
      <c r="P125" s="222">
        <v>0</v>
      </c>
      <c r="Q125" s="222">
        <v>0</v>
      </c>
      <c r="R125" s="222">
        <v>0</v>
      </c>
      <c r="S125" s="222">
        <f t="shared" si="46"/>
        <v>0</v>
      </c>
      <c r="T125" s="222">
        <f t="shared" si="47"/>
        <v>6467.38</v>
      </c>
      <c r="U125" s="173">
        <v>0</v>
      </c>
      <c r="V125" s="173">
        <f t="shared" si="48"/>
        <v>6467.38</v>
      </c>
      <c r="W125" s="174">
        <v>0</v>
      </c>
      <c r="X125" s="173">
        <f t="shared" si="49"/>
        <v>6467.38</v>
      </c>
    </row>
    <row r="126" spans="1:24" ht="12.75" hidden="1" outlineLevel="1">
      <c r="A126" s="173" t="s">
        <v>3024</v>
      </c>
      <c r="C126" s="174" t="s">
        <v>3025</v>
      </c>
      <c r="D126" s="174" t="s">
        <v>3026</v>
      </c>
      <c r="E126" s="173">
        <v>0</v>
      </c>
      <c r="F126" s="173">
        <v>3461.18</v>
      </c>
      <c r="G126" s="222">
        <f t="shared" si="43"/>
        <v>3461.18</v>
      </c>
      <c r="H126" s="223">
        <v>0</v>
      </c>
      <c r="I126" s="223">
        <v>0</v>
      </c>
      <c r="J126" s="223">
        <v>0</v>
      </c>
      <c r="K126" s="223">
        <f t="shared" si="44"/>
        <v>0</v>
      </c>
      <c r="L126" s="223">
        <v>0</v>
      </c>
      <c r="M126" s="223">
        <v>0</v>
      </c>
      <c r="N126" s="223">
        <f t="shared" si="45"/>
        <v>0</v>
      </c>
      <c r="O126" s="222">
        <v>0</v>
      </c>
      <c r="P126" s="222">
        <v>0</v>
      </c>
      <c r="Q126" s="222">
        <v>0</v>
      </c>
      <c r="R126" s="222">
        <v>0</v>
      </c>
      <c r="S126" s="222">
        <f t="shared" si="46"/>
        <v>0</v>
      </c>
      <c r="T126" s="222">
        <f t="shared" si="47"/>
        <v>3461.18</v>
      </c>
      <c r="U126" s="173">
        <v>0</v>
      </c>
      <c r="V126" s="173">
        <f t="shared" si="48"/>
        <v>3461.18</v>
      </c>
      <c r="W126" s="174">
        <v>0</v>
      </c>
      <c r="X126" s="173">
        <f t="shared" si="49"/>
        <v>3461.18</v>
      </c>
    </row>
    <row r="127" spans="1:24" ht="12.75" hidden="1" outlineLevel="1">
      <c r="A127" s="173" t="s">
        <v>3027</v>
      </c>
      <c r="C127" s="174" t="s">
        <v>3028</v>
      </c>
      <c r="D127" s="174" t="s">
        <v>3029</v>
      </c>
      <c r="E127" s="173">
        <v>0</v>
      </c>
      <c r="F127" s="173">
        <v>9855.25</v>
      </c>
      <c r="G127" s="222">
        <f t="shared" si="43"/>
        <v>9855.25</v>
      </c>
      <c r="H127" s="223">
        <v>0</v>
      </c>
      <c r="I127" s="223">
        <v>0</v>
      </c>
      <c r="J127" s="223">
        <v>0</v>
      </c>
      <c r="K127" s="223">
        <f t="shared" si="44"/>
        <v>0</v>
      </c>
      <c r="L127" s="223">
        <v>0</v>
      </c>
      <c r="M127" s="223">
        <v>0</v>
      </c>
      <c r="N127" s="223">
        <f t="shared" si="45"/>
        <v>0</v>
      </c>
      <c r="O127" s="222">
        <v>0</v>
      </c>
      <c r="P127" s="222">
        <v>0</v>
      </c>
      <c r="Q127" s="222">
        <v>0</v>
      </c>
      <c r="R127" s="222">
        <v>0</v>
      </c>
      <c r="S127" s="222">
        <f t="shared" si="46"/>
        <v>0</v>
      </c>
      <c r="T127" s="222">
        <f t="shared" si="47"/>
        <v>9855.25</v>
      </c>
      <c r="U127" s="173">
        <v>0</v>
      </c>
      <c r="V127" s="173">
        <f t="shared" si="48"/>
        <v>9855.25</v>
      </c>
      <c r="W127" s="174">
        <v>0</v>
      </c>
      <c r="X127" s="173">
        <f t="shared" si="49"/>
        <v>9855.25</v>
      </c>
    </row>
    <row r="128" spans="1:24" ht="12.75" hidden="1" outlineLevel="1">
      <c r="A128" s="173" t="s">
        <v>3030</v>
      </c>
      <c r="C128" s="174" t="s">
        <v>3031</v>
      </c>
      <c r="D128" s="174" t="s">
        <v>3032</v>
      </c>
      <c r="E128" s="173">
        <v>0</v>
      </c>
      <c r="F128" s="173">
        <v>136440.84</v>
      </c>
      <c r="G128" s="222">
        <f t="shared" si="43"/>
        <v>136440.84</v>
      </c>
      <c r="H128" s="223">
        <v>17631.19</v>
      </c>
      <c r="I128" s="223">
        <v>0</v>
      </c>
      <c r="J128" s="223">
        <v>0</v>
      </c>
      <c r="K128" s="223">
        <f t="shared" si="44"/>
        <v>0</v>
      </c>
      <c r="L128" s="223">
        <v>0</v>
      </c>
      <c r="M128" s="223">
        <v>0</v>
      </c>
      <c r="N128" s="223">
        <f t="shared" si="45"/>
        <v>0</v>
      </c>
      <c r="O128" s="222">
        <v>0</v>
      </c>
      <c r="P128" s="222">
        <v>21.46</v>
      </c>
      <c r="Q128" s="222">
        <v>0</v>
      </c>
      <c r="R128" s="222">
        <v>0</v>
      </c>
      <c r="S128" s="222">
        <f t="shared" si="46"/>
        <v>21.46</v>
      </c>
      <c r="T128" s="222">
        <f t="shared" si="47"/>
        <v>154093.49</v>
      </c>
      <c r="U128" s="173">
        <v>0</v>
      </c>
      <c r="V128" s="173">
        <f t="shared" si="48"/>
        <v>154093.49</v>
      </c>
      <c r="W128" s="174">
        <v>0</v>
      </c>
      <c r="X128" s="173">
        <f t="shared" si="49"/>
        <v>154093.49</v>
      </c>
    </row>
    <row r="129" spans="1:24" ht="12.75" hidden="1" outlineLevel="1">
      <c r="A129" s="173" t="s">
        <v>3033</v>
      </c>
      <c r="C129" s="174" t="s">
        <v>3034</v>
      </c>
      <c r="D129" s="174" t="s">
        <v>3035</v>
      </c>
      <c r="E129" s="173">
        <v>0</v>
      </c>
      <c r="F129" s="173">
        <v>159717.04</v>
      </c>
      <c r="G129" s="222">
        <f t="shared" si="43"/>
        <v>159717.04</v>
      </c>
      <c r="H129" s="223">
        <v>72762.61</v>
      </c>
      <c r="I129" s="223">
        <v>0</v>
      </c>
      <c r="J129" s="223">
        <v>0</v>
      </c>
      <c r="K129" s="223">
        <f t="shared" si="44"/>
        <v>0</v>
      </c>
      <c r="L129" s="223">
        <v>0</v>
      </c>
      <c r="M129" s="223">
        <v>0</v>
      </c>
      <c r="N129" s="223">
        <f t="shared" si="45"/>
        <v>0</v>
      </c>
      <c r="O129" s="222">
        <v>0</v>
      </c>
      <c r="P129" s="222">
        <v>0</v>
      </c>
      <c r="Q129" s="222">
        <v>0</v>
      </c>
      <c r="R129" s="222">
        <v>0</v>
      </c>
      <c r="S129" s="222">
        <f t="shared" si="46"/>
        <v>0</v>
      </c>
      <c r="T129" s="222">
        <f t="shared" si="47"/>
        <v>232479.65000000002</v>
      </c>
      <c r="U129" s="173">
        <v>0</v>
      </c>
      <c r="V129" s="173">
        <f t="shared" si="48"/>
        <v>232479.65000000002</v>
      </c>
      <c r="W129" s="174">
        <v>964.28</v>
      </c>
      <c r="X129" s="173">
        <f t="shared" si="49"/>
        <v>233443.93000000002</v>
      </c>
    </row>
    <row r="130" spans="1:24" ht="12.75" hidden="1" outlineLevel="1">
      <c r="A130" s="173" t="s">
        <v>3036</v>
      </c>
      <c r="C130" s="174" t="s">
        <v>3037</v>
      </c>
      <c r="D130" s="174" t="s">
        <v>3038</v>
      </c>
      <c r="E130" s="173">
        <v>0</v>
      </c>
      <c r="F130" s="173">
        <v>9345.06</v>
      </c>
      <c r="G130" s="222">
        <f t="shared" si="43"/>
        <v>9345.06</v>
      </c>
      <c r="H130" s="223">
        <v>6225</v>
      </c>
      <c r="I130" s="223">
        <v>0</v>
      </c>
      <c r="J130" s="223">
        <v>0</v>
      </c>
      <c r="K130" s="223">
        <f t="shared" si="44"/>
        <v>0</v>
      </c>
      <c r="L130" s="223">
        <v>0</v>
      </c>
      <c r="M130" s="223">
        <v>0</v>
      </c>
      <c r="N130" s="223">
        <f t="shared" si="45"/>
        <v>0</v>
      </c>
      <c r="O130" s="222">
        <v>0</v>
      </c>
      <c r="P130" s="222">
        <v>0</v>
      </c>
      <c r="Q130" s="222">
        <v>0</v>
      </c>
      <c r="R130" s="222">
        <v>0</v>
      </c>
      <c r="S130" s="222">
        <f t="shared" si="46"/>
        <v>0</v>
      </c>
      <c r="T130" s="222">
        <f t="shared" si="47"/>
        <v>15570.06</v>
      </c>
      <c r="U130" s="173">
        <v>0</v>
      </c>
      <c r="V130" s="173">
        <f t="shared" si="48"/>
        <v>15570.06</v>
      </c>
      <c r="W130" s="174">
        <v>0</v>
      </c>
      <c r="X130" s="173">
        <f t="shared" si="49"/>
        <v>15570.06</v>
      </c>
    </row>
    <row r="131" spans="1:24" ht="12.75" hidden="1" outlineLevel="1">
      <c r="A131" s="173" t="s">
        <v>3039</v>
      </c>
      <c r="C131" s="174" t="s">
        <v>3040</v>
      </c>
      <c r="D131" s="174" t="s">
        <v>3041</v>
      </c>
      <c r="E131" s="173">
        <v>0</v>
      </c>
      <c r="F131" s="173">
        <v>27925.5</v>
      </c>
      <c r="G131" s="222">
        <f t="shared" si="43"/>
        <v>27925.5</v>
      </c>
      <c r="H131" s="223">
        <v>21657.48</v>
      </c>
      <c r="I131" s="223">
        <v>0</v>
      </c>
      <c r="J131" s="223">
        <v>0</v>
      </c>
      <c r="K131" s="223">
        <f t="shared" si="44"/>
        <v>0</v>
      </c>
      <c r="L131" s="223">
        <v>0</v>
      </c>
      <c r="M131" s="223">
        <v>0</v>
      </c>
      <c r="N131" s="223">
        <f t="shared" si="45"/>
        <v>0</v>
      </c>
      <c r="O131" s="222">
        <v>0</v>
      </c>
      <c r="P131" s="222">
        <v>9.88</v>
      </c>
      <c r="Q131" s="222">
        <v>0</v>
      </c>
      <c r="R131" s="222">
        <v>0</v>
      </c>
      <c r="S131" s="222">
        <f t="shared" si="46"/>
        <v>9.88</v>
      </c>
      <c r="T131" s="222">
        <f t="shared" si="47"/>
        <v>49592.85999999999</v>
      </c>
      <c r="U131" s="173">
        <v>0</v>
      </c>
      <c r="V131" s="173">
        <f t="shared" si="48"/>
        <v>49592.85999999999</v>
      </c>
      <c r="W131" s="174">
        <v>11.4</v>
      </c>
      <c r="X131" s="173">
        <f t="shared" si="49"/>
        <v>49604.259999999995</v>
      </c>
    </row>
    <row r="132" spans="1:24" ht="12.75" hidden="1" outlineLevel="1">
      <c r="A132" s="173" t="s">
        <v>3042</v>
      </c>
      <c r="C132" s="174" t="s">
        <v>3043</v>
      </c>
      <c r="D132" s="174" t="s">
        <v>3044</v>
      </c>
      <c r="E132" s="173">
        <v>0</v>
      </c>
      <c r="F132" s="173">
        <v>22541.28</v>
      </c>
      <c r="G132" s="222">
        <f t="shared" si="43"/>
        <v>22541.28</v>
      </c>
      <c r="H132" s="223">
        <v>9095.91</v>
      </c>
      <c r="I132" s="223">
        <v>0</v>
      </c>
      <c r="J132" s="223">
        <v>0</v>
      </c>
      <c r="K132" s="223">
        <f t="shared" si="44"/>
        <v>0</v>
      </c>
      <c r="L132" s="223">
        <v>0</v>
      </c>
      <c r="M132" s="223">
        <v>0</v>
      </c>
      <c r="N132" s="223">
        <f t="shared" si="45"/>
        <v>0</v>
      </c>
      <c r="O132" s="222">
        <v>0</v>
      </c>
      <c r="P132" s="222">
        <v>0</v>
      </c>
      <c r="Q132" s="222">
        <v>0</v>
      </c>
      <c r="R132" s="222">
        <v>0</v>
      </c>
      <c r="S132" s="222">
        <f t="shared" si="46"/>
        <v>0</v>
      </c>
      <c r="T132" s="222">
        <f t="shared" si="47"/>
        <v>31637.19</v>
      </c>
      <c r="U132" s="173">
        <v>0</v>
      </c>
      <c r="V132" s="173">
        <f t="shared" si="48"/>
        <v>31637.19</v>
      </c>
      <c r="W132" s="174">
        <v>0</v>
      </c>
      <c r="X132" s="173">
        <f t="shared" si="49"/>
        <v>31637.19</v>
      </c>
    </row>
    <row r="133" spans="1:24" ht="12.75" hidden="1" outlineLevel="1">
      <c r="A133" s="173" t="s">
        <v>3045</v>
      </c>
      <c r="C133" s="174" t="s">
        <v>3046</v>
      </c>
      <c r="D133" s="174" t="s">
        <v>3047</v>
      </c>
      <c r="E133" s="173">
        <v>0</v>
      </c>
      <c r="F133" s="173">
        <v>670329.4</v>
      </c>
      <c r="G133" s="222">
        <f t="shared" si="43"/>
        <v>670329.4</v>
      </c>
      <c r="H133" s="223">
        <v>28739.04</v>
      </c>
      <c r="I133" s="223">
        <v>0</v>
      </c>
      <c r="J133" s="223">
        <v>0</v>
      </c>
      <c r="K133" s="223">
        <f t="shared" si="44"/>
        <v>0</v>
      </c>
      <c r="L133" s="223">
        <v>0</v>
      </c>
      <c r="M133" s="223">
        <v>0</v>
      </c>
      <c r="N133" s="223">
        <f t="shared" si="45"/>
        <v>0</v>
      </c>
      <c r="O133" s="222">
        <v>0</v>
      </c>
      <c r="P133" s="222">
        <v>0</v>
      </c>
      <c r="Q133" s="222">
        <v>0</v>
      </c>
      <c r="R133" s="222">
        <v>0</v>
      </c>
      <c r="S133" s="222">
        <f t="shared" si="46"/>
        <v>0</v>
      </c>
      <c r="T133" s="222">
        <f t="shared" si="47"/>
        <v>699068.4400000001</v>
      </c>
      <c r="U133" s="173">
        <v>0</v>
      </c>
      <c r="V133" s="173">
        <f t="shared" si="48"/>
        <v>699068.4400000001</v>
      </c>
      <c r="W133" s="174">
        <v>705.29</v>
      </c>
      <c r="X133" s="173">
        <f t="shared" si="49"/>
        <v>699773.7300000001</v>
      </c>
    </row>
    <row r="134" spans="1:24" ht="12.75" hidden="1" outlineLevel="1">
      <c r="A134" s="173" t="s">
        <v>3048</v>
      </c>
      <c r="C134" s="174" t="s">
        <v>3049</v>
      </c>
      <c r="D134" s="174" t="s">
        <v>3050</v>
      </c>
      <c r="E134" s="173">
        <v>0</v>
      </c>
      <c r="F134" s="173">
        <v>-21035.53</v>
      </c>
      <c r="G134" s="222">
        <f t="shared" si="43"/>
        <v>-21035.53</v>
      </c>
      <c r="H134" s="223">
        <v>0</v>
      </c>
      <c r="I134" s="223">
        <v>0</v>
      </c>
      <c r="J134" s="223">
        <v>0</v>
      </c>
      <c r="K134" s="223">
        <f t="shared" si="44"/>
        <v>0</v>
      </c>
      <c r="L134" s="223">
        <v>0</v>
      </c>
      <c r="M134" s="223">
        <v>0</v>
      </c>
      <c r="N134" s="223">
        <f t="shared" si="45"/>
        <v>0</v>
      </c>
      <c r="O134" s="222">
        <v>0</v>
      </c>
      <c r="P134" s="222">
        <v>0</v>
      </c>
      <c r="Q134" s="222">
        <v>0</v>
      </c>
      <c r="R134" s="222">
        <v>0</v>
      </c>
      <c r="S134" s="222">
        <f t="shared" si="46"/>
        <v>0</v>
      </c>
      <c r="T134" s="222">
        <f t="shared" si="47"/>
        <v>-21035.53</v>
      </c>
      <c r="U134" s="173">
        <v>0</v>
      </c>
      <c r="V134" s="173">
        <f t="shared" si="48"/>
        <v>-21035.53</v>
      </c>
      <c r="W134" s="174">
        <v>0</v>
      </c>
      <c r="X134" s="173">
        <f t="shared" si="49"/>
        <v>-21035.53</v>
      </c>
    </row>
    <row r="135" spans="1:24" ht="12.75" hidden="1" outlineLevel="1">
      <c r="A135" s="173" t="s">
        <v>3051</v>
      </c>
      <c r="C135" s="174" t="s">
        <v>3052</v>
      </c>
      <c r="D135" s="174" t="s">
        <v>3053</v>
      </c>
      <c r="E135" s="173">
        <v>0</v>
      </c>
      <c r="F135" s="173">
        <v>747.05</v>
      </c>
      <c r="G135" s="222">
        <f t="shared" si="43"/>
        <v>747.05</v>
      </c>
      <c r="H135" s="223">
        <v>0</v>
      </c>
      <c r="I135" s="223">
        <v>0</v>
      </c>
      <c r="J135" s="223">
        <v>0</v>
      </c>
      <c r="K135" s="223">
        <f t="shared" si="44"/>
        <v>0</v>
      </c>
      <c r="L135" s="223">
        <v>0</v>
      </c>
      <c r="M135" s="223">
        <v>0</v>
      </c>
      <c r="N135" s="223">
        <f t="shared" si="45"/>
        <v>0</v>
      </c>
      <c r="O135" s="222">
        <v>0</v>
      </c>
      <c r="P135" s="222">
        <v>0</v>
      </c>
      <c r="Q135" s="222">
        <v>0</v>
      </c>
      <c r="R135" s="222">
        <v>0</v>
      </c>
      <c r="S135" s="222">
        <f t="shared" si="46"/>
        <v>0</v>
      </c>
      <c r="T135" s="222">
        <f t="shared" si="47"/>
        <v>747.05</v>
      </c>
      <c r="U135" s="173">
        <v>0</v>
      </c>
      <c r="V135" s="173">
        <f t="shared" si="48"/>
        <v>747.05</v>
      </c>
      <c r="W135" s="174">
        <v>0</v>
      </c>
      <c r="X135" s="173">
        <f t="shared" si="49"/>
        <v>747.05</v>
      </c>
    </row>
    <row r="136" spans="1:24" ht="12.75" hidden="1" outlineLevel="1">
      <c r="A136" s="173" t="s">
        <v>3054</v>
      </c>
      <c r="C136" s="174" t="s">
        <v>3055</v>
      </c>
      <c r="D136" s="174" t="s">
        <v>3056</v>
      </c>
      <c r="E136" s="173">
        <v>0</v>
      </c>
      <c r="F136" s="173">
        <v>37.61</v>
      </c>
      <c r="G136" s="222">
        <f t="shared" si="43"/>
        <v>37.61</v>
      </c>
      <c r="H136" s="223">
        <v>3388.84</v>
      </c>
      <c r="I136" s="223">
        <v>0</v>
      </c>
      <c r="J136" s="223">
        <v>0</v>
      </c>
      <c r="K136" s="223">
        <f t="shared" si="44"/>
        <v>0</v>
      </c>
      <c r="L136" s="223">
        <v>0</v>
      </c>
      <c r="M136" s="223">
        <v>0</v>
      </c>
      <c r="N136" s="223">
        <f t="shared" si="45"/>
        <v>0</v>
      </c>
      <c r="O136" s="222">
        <v>0</v>
      </c>
      <c r="P136" s="222">
        <v>0</v>
      </c>
      <c r="Q136" s="222">
        <v>0</v>
      </c>
      <c r="R136" s="222">
        <v>0</v>
      </c>
      <c r="S136" s="222">
        <f t="shared" si="46"/>
        <v>0</v>
      </c>
      <c r="T136" s="222">
        <f t="shared" si="47"/>
        <v>3426.4500000000003</v>
      </c>
      <c r="U136" s="173">
        <v>0</v>
      </c>
      <c r="V136" s="173">
        <f t="shared" si="48"/>
        <v>3426.4500000000003</v>
      </c>
      <c r="W136" s="174">
        <v>0</v>
      </c>
      <c r="X136" s="173">
        <f t="shared" si="49"/>
        <v>3426.4500000000003</v>
      </c>
    </row>
    <row r="137" spans="1:24" ht="12.75" hidden="1" outlineLevel="1">
      <c r="A137" s="173" t="s">
        <v>3057</v>
      </c>
      <c r="C137" s="174" t="s">
        <v>3058</v>
      </c>
      <c r="D137" s="174" t="s">
        <v>3059</v>
      </c>
      <c r="E137" s="173">
        <v>0</v>
      </c>
      <c r="F137" s="173">
        <v>46356.95</v>
      </c>
      <c r="G137" s="222">
        <f t="shared" si="43"/>
        <v>46356.95</v>
      </c>
      <c r="H137" s="223">
        <v>4517.79</v>
      </c>
      <c r="I137" s="223">
        <v>0</v>
      </c>
      <c r="J137" s="223">
        <v>0</v>
      </c>
      <c r="K137" s="223">
        <f t="shared" si="44"/>
        <v>0</v>
      </c>
      <c r="L137" s="223">
        <v>0</v>
      </c>
      <c r="M137" s="223">
        <v>0</v>
      </c>
      <c r="N137" s="223">
        <f t="shared" si="45"/>
        <v>0</v>
      </c>
      <c r="O137" s="222">
        <v>0</v>
      </c>
      <c r="P137" s="222">
        <v>0</v>
      </c>
      <c r="Q137" s="222">
        <v>0</v>
      </c>
      <c r="R137" s="222">
        <v>0</v>
      </c>
      <c r="S137" s="222">
        <f t="shared" si="46"/>
        <v>0</v>
      </c>
      <c r="T137" s="222">
        <f t="shared" si="47"/>
        <v>50874.74</v>
      </c>
      <c r="U137" s="173">
        <v>0</v>
      </c>
      <c r="V137" s="173">
        <f t="shared" si="48"/>
        <v>50874.74</v>
      </c>
      <c r="W137" s="174">
        <v>0</v>
      </c>
      <c r="X137" s="173">
        <f t="shared" si="49"/>
        <v>50874.74</v>
      </c>
    </row>
    <row r="138" spans="1:24" ht="12.75" hidden="1" outlineLevel="1">
      <c r="A138" s="173" t="s">
        <v>3060</v>
      </c>
      <c r="C138" s="174" t="s">
        <v>3061</v>
      </c>
      <c r="D138" s="174" t="s">
        <v>3062</v>
      </c>
      <c r="E138" s="173">
        <v>0</v>
      </c>
      <c r="F138" s="173">
        <v>7753.92</v>
      </c>
      <c r="G138" s="222">
        <f t="shared" si="43"/>
        <v>7753.92</v>
      </c>
      <c r="H138" s="223">
        <v>0</v>
      </c>
      <c r="I138" s="223">
        <v>0</v>
      </c>
      <c r="J138" s="223">
        <v>0</v>
      </c>
      <c r="K138" s="223">
        <f t="shared" si="44"/>
        <v>0</v>
      </c>
      <c r="L138" s="223">
        <v>0</v>
      </c>
      <c r="M138" s="223">
        <v>0</v>
      </c>
      <c r="N138" s="223">
        <f t="shared" si="45"/>
        <v>0</v>
      </c>
      <c r="O138" s="222">
        <v>0</v>
      </c>
      <c r="P138" s="222">
        <v>0</v>
      </c>
      <c r="Q138" s="222">
        <v>0</v>
      </c>
      <c r="R138" s="222">
        <v>0</v>
      </c>
      <c r="S138" s="222">
        <f t="shared" si="46"/>
        <v>0</v>
      </c>
      <c r="T138" s="222">
        <f t="shared" si="47"/>
        <v>7753.92</v>
      </c>
      <c r="U138" s="173">
        <v>0</v>
      </c>
      <c r="V138" s="173">
        <f t="shared" si="48"/>
        <v>7753.92</v>
      </c>
      <c r="W138" s="174">
        <v>0</v>
      </c>
      <c r="X138" s="173">
        <f t="shared" si="49"/>
        <v>7753.92</v>
      </c>
    </row>
    <row r="139" spans="1:24" ht="12.75" hidden="1" outlineLevel="1">
      <c r="A139" s="173" t="s">
        <v>3063</v>
      </c>
      <c r="C139" s="174" t="s">
        <v>3064</v>
      </c>
      <c r="D139" s="174" t="s">
        <v>3065</v>
      </c>
      <c r="E139" s="173">
        <v>0</v>
      </c>
      <c r="F139" s="173">
        <v>257737.3</v>
      </c>
      <c r="G139" s="222">
        <f t="shared" si="43"/>
        <v>257737.3</v>
      </c>
      <c r="H139" s="223">
        <v>24074.41</v>
      </c>
      <c r="I139" s="223">
        <v>0</v>
      </c>
      <c r="J139" s="223">
        <v>0</v>
      </c>
      <c r="K139" s="223">
        <f t="shared" si="44"/>
        <v>0</v>
      </c>
      <c r="L139" s="223">
        <v>0</v>
      </c>
      <c r="M139" s="223">
        <v>0</v>
      </c>
      <c r="N139" s="223">
        <f t="shared" si="45"/>
        <v>0</v>
      </c>
      <c r="O139" s="222">
        <v>0</v>
      </c>
      <c r="P139" s="222">
        <v>0</v>
      </c>
      <c r="Q139" s="222">
        <v>0</v>
      </c>
      <c r="R139" s="222">
        <v>0</v>
      </c>
      <c r="S139" s="222">
        <f t="shared" si="46"/>
        <v>0</v>
      </c>
      <c r="T139" s="222">
        <f t="shared" si="47"/>
        <v>281811.70999999996</v>
      </c>
      <c r="U139" s="173">
        <v>0</v>
      </c>
      <c r="V139" s="173">
        <f t="shared" si="48"/>
        <v>281811.70999999996</v>
      </c>
      <c r="W139" s="174">
        <v>17.01</v>
      </c>
      <c r="X139" s="173">
        <f t="shared" si="49"/>
        <v>281828.72</v>
      </c>
    </row>
    <row r="140" spans="1:24" ht="12.75" hidden="1" outlineLevel="1">
      <c r="A140" s="173" t="s">
        <v>3066</v>
      </c>
      <c r="C140" s="174" t="s">
        <v>3067</v>
      </c>
      <c r="D140" s="174" t="s">
        <v>3068</v>
      </c>
      <c r="E140" s="173">
        <v>0</v>
      </c>
      <c r="F140" s="173">
        <v>98496.87</v>
      </c>
      <c r="G140" s="222">
        <f t="shared" si="43"/>
        <v>98496.87</v>
      </c>
      <c r="H140" s="223">
        <v>14870.73</v>
      </c>
      <c r="I140" s="223">
        <v>0</v>
      </c>
      <c r="J140" s="223">
        <v>0</v>
      </c>
      <c r="K140" s="223">
        <f t="shared" si="44"/>
        <v>0</v>
      </c>
      <c r="L140" s="223">
        <v>0</v>
      </c>
      <c r="M140" s="223">
        <v>0</v>
      </c>
      <c r="N140" s="223">
        <f t="shared" si="45"/>
        <v>0</v>
      </c>
      <c r="O140" s="222">
        <v>41.7</v>
      </c>
      <c r="P140" s="222">
        <v>0</v>
      </c>
      <c r="Q140" s="222">
        <v>0</v>
      </c>
      <c r="R140" s="222">
        <v>0</v>
      </c>
      <c r="S140" s="222">
        <f t="shared" si="46"/>
        <v>41.7</v>
      </c>
      <c r="T140" s="222">
        <f t="shared" si="47"/>
        <v>113409.29999999999</v>
      </c>
      <c r="U140" s="173">
        <v>0</v>
      </c>
      <c r="V140" s="173">
        <f t="shared" si="48"/>
        <v>113409.29999999999</v>
      </c>
      <c r="W140" s="174">
        <v>0</v>
      </c>
      <c r="X140" s="173">
        <f t="shared" si="49"/>
        <v>113409.29999999999</v>
      </c>
    </row>
    <row r="141" spans="1:24" ht="12.75" hidden="1" outlineLevel="1">
      <c r="A141" s="173" t="s">
        <v>3069</v>
      </c>
      <c r="C141" s="174" t="s">
        <v>3070</v>
      </c>
      <c r="D141" s="174" t="s">
        <v>3071</v>
      </c>
      <c r="E141" s="173">
        <v>0</v>
      </c>
      <c r="F141" s="173">
        <v>44352.44</v>
      </c>
      <c r="G141" s="222">
        <f t="shared" si="43"/>
        <v>44352.44</v>
      </c>
      <c r="H141" s="223">
        <v>19862.66</v>
      </c>
      <c r="I141" s="223">
        <v>0</v>
      </c>
      <c r="J141" s="223">
        <v>0</v>
      </c>
      <c r="K141" s="223">
        <f t="shared" si="44"/>
        <v>0</v>
      </c>
      <c r="L141" s="223">
        <v>0</v>
      </c>
      <c r="M141" s="223">
        <v>39.21</v>
      </c>
      <c r="N141" s="223">
        <f t="shared" si="45"/>
        <v>39.21</v>
      </c>
      <c r="O141" s="222">
        <v>0</v>
      </c>
      <c r="P141" s="222">
        <v>0</v>
      </c>
      <c r="Q141" s="222">
        <v>0</v>
      </c>
      <c r="R141" s="222">
        <v>0</v>
      </c>
      <c r="S141" s="222">
        <f t="shared" si="46"/>
        <v>0</v>
      </c>
      <c r="T141" s="222">
        <f t="shared" si="47"/>
        <v>64254.310000000005</v>
      </c>
      <c r="U141" s="173">
        <v>0</v>
      </c>
      <c r="V141" s="173">
        <f t="shared" si="48"/>
        <v>64254.310000000005</v>
      </c>
      <c r="W141" s="174">
        <v>0</v>
      </c>
      <c r="X141" s="173">
        <f t="shared" si="49"/>
        <v>64254.310000000005</v>
      </c>
    </row>
    <row r="142" spans="1:24" ht="12.75" hidden="1" outlineLevel="1">
      <c r="A142" s="173" t="s">
        <v>3072</v>
      </c>
      <c r="C142" s="174" t="s">
        <v>3073</v>
      </c>
      <c r="D142" s="174" t="s">
        <v>3074</v>
      </c>
      <c r="E142" s="173">
        <v>0</v>
      </c>
      <c r="F142" s="173">
        <v>5340</v>
      </c>
      <c r="G142" s="222">
        <f t="shared" si="43"/>
        <v>5340</v>
      </c>
      <c r="H142" s="223">
        <v>0</v>
      </c>
      <c r="I142" s="223">
        <v>0</v>
      </c>
      <c r="J142" s="223">
        <v>0</v>
      </c>
      <c r="K142" s="223">
        <f t="shared" si="44"/>
        <v>0</v>
      </c>
      <c r="L142" s="223">
        <v>0</v>
      </c>
      <c r="M142" s="223">
        <v>0</v>
      </c>
      <c r="N142" s="223">
        <f t="shared" si="45"/>
        <v>0</v>
      </c>
      <c r="O142" s="222">
        <v>0</v>
      </c>
      <c r="P142" s="222">
        <v>0</v>
      </c>
      <c r="Q142" s="222">
        <v>0</v>
      </c>
      <c r="R142" s="222">
        <v>0</v>
      </c>
      <c r="S142" s="222">
        <f t="shared" si="46"/>
        <v>0</v>
      </c>
      <c r="T142" s="222">
        <f t="shared" si="47"/>
        <v>5340</v>
      </c>
      <c r="U142" s="173">
        <v>0</v>
      </c>
      <c r="V142" s="173">
        <f t="shared" si="48"/>
        <v>5340</v>
      </c>
      <c r="W142" s="174">
        <v>0</v>
      </c>
      <c r="X142" s="173">
        <f t="shared" si="49"/>
        <v>5340</v>
      </c>
    </row>
    <row r="143" spans="1:24" ht="12.75" hidden="1" outlineLevel="1">
      <c r="A143" s="173" t="s">
        <v>3075</v>
      </c>
      <c r="C143" s="174" t="s">
        <v>3076</v>
      </c>
      <c r="D143" s="174" t="s">
        <v>3077</v>
      </c>
      <c r="E143" s="173">
        <v>0</v>
      </c>
      <c r="F143" s="173">
        <v>370</v>
      </c>
      <c r="G143" s="222">
        <f t="shared" si="43"/>
        <v>370</v>
      </c>
      <c r="H143" s="223">
        <v>0</v>
      </c>
      <c r="I143" s="223">
        <v>0</v>
      </c>
      <c r="J143" s="223">
        <v>0</v>
      </c>
      <c r="K143" s="223">
        <f t="shared" si="44"/>
        <v>0</v>
      </c>
      <c r="L143" s="223">
        <v>0</v>
      </c>
      <c r="M143" s="223">
        <v>0</v>
      </c>
      <c r="N143" s="223">
        <f t="shared" si="45"/>
        <v>0</v>
      </c>
      <c r="O143" s="222">
        <v>0</v>
      </c>
      <c r="P143" s="222">
        <v>0</v>
      </c>
      <c r="Q143" s="222">
        <v>0</v>
      </c>
      <c r="R143" s="222">
        <v>0</v>
      </c>
      <c r="S143" s="222">
        <f t="shared" si="46"/>
        <v>0</v>
      </c>
      <c r="T143" s="222">
        <f t="shared" si="47"/>
        <v>370</v>
      </c>
      <c r="U143" s="173">
        <v>0</v>
      </c>
      <c r="V143" s="173">
        <f t="shared" si="48"/>
        <v>370</v>
      </c>
      <c r="W143" s="174">
        <v>0</v>
      </c>
      <c r="X143" s="173">
        <f t="shared" si="49"/>
        <v>370</v>
      </c>
    </row>
    <row r="144" spans="1:24" ht="12.75" hidden="1" outlineLevel="1">
      <c r="A144" s="173" t="s">
        <v>3078</v>
      </c>
      <c r="C144" s="174" t="s">
        <v>3079</v>
      </c>
      <c r="D144" s="174" t="s">
        <v>3080</v>
      </c>
      <c r="E144" s="173">
        <v>0</v>
      </c>
      <c r="F144" s="173">
        <v>36875.29</v>
      </c>
      <c r="G144" s="222">
        <f t="shared" si="43"/>
        <v>36875.29</v>
      </c>
      <c r="H144" s="223">
        <v>3483.83</v>
      </c>
      <c r="I144" s="223">
        <v>0</v>
      </c>
      <c r="J144" s="223">
        <v>0</v>
      </c>
      <c r="K144" s="223">
        <f t="shared" si="44"/>
        <v>0</v>
      </c>
      <c r="L144" s="223">
        <v>0</v>
      </c>
      <c r="M144" s="223">
        <v>0</v>
      </c>
      <c r="N144" s="223">
        <f t="shared" si="45"/>
        <v>0</v>
      </c>
      <c r="O144" s="222">
        <v>0</v>
      </c>
      <c r="P144" s="222">
        <v>0</v>
      </c>
      <c r="Q144" s="222">
        <v>0</v>
      </c>
      <c r="R144" s="222">
        <v>0</v>
      </c>
      <c r="S144" s="222">
        <f t="shared" si="46"/>
        <v>0</v>
      </c>
      <c r="T144" s="222">
        <f t="shared" si="47"/>
        <v>40359.12</v>
      </c>
      <c r="U144" s="173">
        <v>0</v>
      </c>
      <c r="V144" s="173">
        <f t="shared" si="48"/>
        <v>40359.12</v>
      </c>
      <c r="W144" s="174">
        <v>0</v>
      </c>
      <c r="X144" s="173">
        <f t="shared" si="49"/>
        <v>40359.12</v>
      </c>
    </row>
    <row r="145" spans="1:24" ht="12.75" hidden="1" outlineLevel="1">
      <c r="A145" s="173" t="s">
        <v>3081</v>
      </c>
      <c r="C145" s="174" t="s">
        <v>3082</v>
      </c>
      <c r="D145" s="174" t="s">
        <v>3083</v>
      </c>
      <c r="E145" s="173">
        <v>0</v>
      </c>
      <c r="F145" s="173">
        <v>100</v>
      </c>
      <c r="G145" s="222">
        <f t="shared" si="43"/>
        <v>100</v>
      </c>
      <c r="H145" s="223">
        <v>0</v>
      </c>
      <c r="I145" s="223">
        <v>0</v>
      </c>
      <c r="J145" s="223">
        <v>0</v>
      </c>
      <c r="K145" s="223">
        <f t="shared" si="44"/>
        <v>0</v>
      </c>
      <c r="L145" s="223">
        <v>0</v>
      </c>
      <c r="M145" s="223">
        <v>0</v>
      </c>
      <c r="N145" s="223">
        <f t="shared" si="45"/>
        <v>0</v>
      </c>
      <c r="O145" s="222">
        <v>0</v>
      </c>
      <c r="P145" s="222">
        <v>0</v>
      </c>
      <c r="Q145" s="222">
        <v>0</v>
      </c>
      <c r="R145" s="222">
        <v>0</v>
      </c>
      <c r="S145" s="222">
        <f t="shared" si="46"/>
        <v>0</v>
      </c>
      <c r="T145" s="222">
        <f t="shared" si="47"/>
        <v>100</v>
      </c>
      <c r="U145" s="173">
        <v>0</v>
      </c>
      <c r="V145" s="173">
        <f t="shared" si="48"/>
        <v>100</v>
      </c>
      <c r="W145" s="174">
        <v>0</v>
      </c>
      <c r="X145" s="173">
        <f t="shared" si="49"/>
        <v>100</v>
      </c>
    </row>
    <row r="146" spans="1:24" ht="12.75" hidden="1" outlineLevel="1">
      <c r="A146" s="173" t="s">
        <v>3084</v>
      </c>
      <c r="C146" s="174" t="s">
        <v>3085</v>
      </c>
      <c r="D146" s="174" t="s">
        <v>3086</v>
      </c>
      <c r="E146" s="173">
        <v>0</v>
      </c>
      <c r="F146" s="173">
        <v>381609.32</v>
      </c>
      <c r="G146" s="222">
        <f t="shared" si="43"/>
        <v>381609.32</v>
      </c>
      <c r="H146" s="223">
        <v>2725.08</v>
      </c>
      <c r="I146" s="223">
        <v>0</v>
      </c>
      <c r="J146" s="223">
        <v>0</v>
      </c>
      <c r="K146" s="223">
        <f t="shared" si="44"/>
        <v>0</v>
      </c>
      <c r="L146" s="223">
        <v>0</v>
      </c>
      <c r="M146" s="223">
        <v>0</v>
      </c>
      <c r="N146" s="223">
        <f t="shared" si="45"/>
        <v>0</v>
      </c>
      <c r="O146" s="222">
        <v>0</v>
      </c>
      <c r="P146" s="222">
        <v>0</v>
      </c>
      <c r="Q146" s="222">
        <v>0</v>
      </c>
      <c r="R146" s="222">
        <v>0</v>
      </c>
      <c r="S146" s="222">
        <f t="shared" si="46"/>
        <v>0</v>
      </c>
      <c r="T146" s="222">
        <f t="shared" si="47"/>
        <v>384334.4</v>
      </c>
      <c r="U146" s="173">
        <v>0</v>
      </c>
      <c r="V146" s="173">
        <f t="shared" si="48"/>
        <v>384334.4</v>
      </c>
      <c r="W146" s="174">
        <v>180</v>
      </c>
      <c r="X146" s="173">
        <f t="shared" si="49"/>
        <v>384514.4</v>
      </c>
    </row>
    <row r="147" spans="1:24" ht="12.75" hidden="1" outlineLevel="1">
      <c r="A147" s="173" t="s">
        <v>3087</v>
      </c>
      <c r="C147" s="174" t="s">
        <v>3088</v>
      </c>
      <c r="D147" s="174" t="s">
        <v>3089</v>
      </c>
      <c r="E147" s="173">
        <v>0</v>
      </c>
      <c r="F147" s="173">
        <v>0</v>
      </c>
      <c r="G147" s="222">
        <f t="shared" si="43"/>
        <v>0</v>
      </c>
      <c r="H147" s="223">
        <v>8</v>
      </c>
      <c r="I147" s="223">
        <v>0</v>
      </c>
      <c r="J147" s="223">
        <v>0</v>
      </c>
      <c r="K147" s="223">
        <f t="shared" si="44"/>
        <v>0</v>
      </c>
      <c r="L147" s="223">
        <v>0</v>
      </c>
      <c r="M147" s="223">
        <v>0</v>
      </c>
      <c r="N147" s="223">
        <f t="shared" si="45"/>
        <v>0</v>
      </c>
      <c r="O147" s="222">
        <v>0</v>
      </c>
      <c r="P147" s="222">
        <v>0</v>
      </c>
      <c r="Q147" s="222">
        <v>0</v>
      </c>
      <c r="R147" s="222">
        <v>0</v>
      </c>
      <c r="S147" s="222">
        <f t="shared" si="46"/>
        <v>0</v>
      </c>
      <c r="T147" s="222">
        <f t="shared" si="47"/>
        <v>8</v>
      </c>
      <c r="U147" s="173">
        <v>0</v>
      </c>
      <c r="V147" s="173">
        <f t="shared" si="48"/>
        <v>8</v>
      </c>
      <c r="W147" s="174">
        <v>0</v>
      </c>
      <c r="X147" s="173">
        <f t="shared" si="49"/>
        <v>8</v>
      </c>
    </row>
    <row r="148" spans="1:24" ht="12.75" hidden="1" outlineLevel="1">
      <c r="A148" s="173" t="s">
        <v>3090</v>
      </c>
      <c r="C148" s="174" t="s">
        <v>3091</v>
      </c>
      <c r="D148" s="174" t="s">
        <v>3092</v>
      </c>
      <c r="E148" s="173">
        <v>0</v>
      </c>
      <c r="F148" s="173">
        <v>47383.58</v>
      </c>
      <c r="G148" s="222">
        <f t="shared" si="43"/>
        <v>47383.58</v>
      </c>
      <c r="H148" s="223">
        <v>13001.47</v>
      </c>
      <c r="I148" s="223">
        <v>0</v>
      </c>
      <c r="J148" s="223">
        <v>0</v>
      </c>
      <c r="K148" s="223">
        <f t="shared" si="44"/>
        <v>0</v>
      </c>
      <c r="L148" s="223">
        <v>0</v>
      </c>
      <c r="M148" s="223">
        <v>0</v>
      </c>
      <c r="N148" s="223">
        <f t="shared" si="45"/>
        <v>0</v>
      </c>
      <c r="O148" s="222">
        <v>0</v>
      </c>
      <c r="P148" s="222">
        <v>0</v>
      </c>
      <c r="Q148" s="222">
        <v>0</v>
      </c>
      <c r="R148" s="222">
        <v>0</v>
      </c>
      <c r="S148" s="222">
        <f t="shared" si="46"/>
        <v>0</v>
      </c>
      <c r="T148" s="222">
        <f t="shared" si="47"/>
        <v>60385.05</v>
      </c>
      <c r="U148" s="173">
        <v>0</v>
      </c>
      <c r="V148" s="173">
        <f t="shared" si="48"/>
        <v>60385.05</v>
      </c>
      <c r="W148" s="174">
        <v>89.22</v>
      </c>
      <c r="X148" s="173">
        <f t="shared" si="49"/>
        <v>60474.270000000004</v>
      </c>
    </row>
    <row r="149" spans="1:24" ht="12.75" hidden="1" outlineLevel="1">
      <c r="A149" s="173" t="s">
        <v>3093</v>
      </c>
      <c r="C149" s="174" t="s">
        <v>3094</v>
      </c>
      <c r="D149" s="174" t="s">
        <v>3095</v>
      </c>
      <c r="E149" s="173">
        <v>0</v>
      </c>
      <c r="F149" s="173">
        <v>338487.07</v>
      </c>
      <c r="G149" s="222">
        <f t="shared" si="43"/>
        <v>338487.07</v>
      </c>
      <c r="H149" s="223">
        <v>52670.99</v>
      </c>
      <c r="I149" s="223">
        <v>0</v>
      </c>
      <c r="J149" s="223">
        <v>0</v>
      </c>
      <c r="K149" s="223">
        <f t="shared" si="44"/>
        <v>0</v>
      </c>
      <c r="L149" s="223">
        <v>0</v>
      </c>
      <c r="M149" s="223">
        <v>0</v>
      </c>
      <c r="N149" s="223">
        <f t="shared" si="45"/>
        <v>0</v>
      </c>
      <c r="O149" s="222">
        <v>0</v>
      </c>
      <c r="P149" s="222">
        <v>0</v>
      </c>
      <c r="Q149" s="222">
        <v>0</v>
      </c>
      <c r="R149" s="222">
        <v>0</v>
      </c>
      <c r="S149" s="222">
        <f t="shared" si="46"/>
        <v>0</v>
      </c>
      <c r="T149" s="222">
        <f t="shared" si="47"/>
        <v>391158.06</v>
      </c>
      <c r="U149" s="173">
        <v>0</v>
      </c>
      <c r="V149" s="173">
        <f t="shared" si="48"/>
        <v>391158.06</v>
      </c>
      <c r="W149" s="174">
        <v>0</v>
      </c>
      <c r="X149" s="173">
        <f t="shared" si="49"/>
        <v>391158.06</v>
      </c>
    </row>
    <row r="150" spans="1:24" ht="12.75" hidden="1" outlineLevel="1">
      <c r="A150" s="173" t="s">
        <v>3096</v>
      </c>
      <c r="C150" s="174" t="s">
        <v>3097</v>
      </c>
      <c r="D150" s="174" t="s">
        <v>3098</v>
      </c>
      <c r="E150" s="173">
        <v>0</v>
      </c>
      <c r="F150" s="173">
        <v>161318.69</v>
      </c>
      <c r="G150" s="222">
        <f t="shared" si="43"/>
        <v>161318.69</v>
      </c>
      <c r="H150" s="223">
        <v>57182.61</v>
      </c>
      <c r="I150" s="223">
        <v>0</v>
      </c>
      <c r="J150" s="223">
        <v>0</v>
      </c>
      <c r="K150" s="223">
        <f t="shared" si="44"/>
        <v>0</v>
      </c>
      <c r="L150" s="223">
        <v>0</v>
      </c>
      <c r="M150" s="223">
        <v>0</v>
      </c>
      <c r="N150" s="223">
        <f t="shared" si="45"/>
        <v>0</v>
      </c>
      <c r="O150" s="222">
        <v>0</v>
      </c>
      <c r="P150" s="222">
        <v>0.65</v>
      </c>
      <c r="Q150" s="222">
        <v>0</v>
      </c>
      <c r="R150" s="222">
        <v>0</v>
      </c>
      <c r="S150" s="222">
        <f t="shared" si="46"/>
        <v>0.65</v>
      </c>
      <c r="T150" s="222">
        <f t="shared" si="47"/>
        <v>218501.94999999998</v>
      </c>
      <c r="U150" s="173">
        <v>0</v>
      </c>
      <c r="V150" s="173">
        <f t="shared" si="48"/>
        <v>218501.94999999998</v>
      </c>
      <c r="W150" s="174">
        <v>1043.28</v>
      </c>
      <c r="X150" s="173">
        <f t="shared" si="49"/>
        <v>219545.22999999998</v>
      </c>
    </row>
    <row r="151" spans="1:24" ht="12.75" hidden="1" outlineLevel="1">
      <c r="A151" s="173" t="s">
        <v>3099</v>
      </c>
      <c r="C151" s="174" t="s">
        <v>370</v>
      </c>
      <c r="D151" s="174" t="s">
        <v>371</v>
      </c>
      <c r="E151" s="173">
        <v>0</v>
      </c>
      <c r="F151" s="173">
        <v>17.27</v>
      </c>
      <c r="G151" s="222">
        <f t="shared" si="43"/>
        <v>17.27</v>
      </c>
      <c r="H151" s="223">
        <v>636.7</v>
      </c>
      <c r="I151" s="223">
        <v>0</v>
      </c>
      <c r="J151" s="223">
        <v>0</v>
      </c>
      <c r="K151" s="223">
        <f t="shared" si="44"/>
        <v>0</v>
      </c>
      <c r="L151" s="223">
        <v>0</v>
      </c>
      <c r="M151" s="223">
        <v>0</v>
      </c>
      <c r="N151" s="223">
        <f t="shared" si="45"/>
        <v>0</v>
      </c>
      <c r="O151" s="222">
        <v>0</v>
      </c>
      <c r="P151" s="222">
        <v>0</v>
      </c>
      <c r="Q151" s="222">
        <v>0</v>
      </c>
      <c r="R151" s="222">
        <v>0</v>
      </c>
      <c r="S151" s="222">
        <f t="shared" si="46"/>
        <v>0</v>
      </c>
      <c r="T151" s="222">
        <f t="shared" si="47"/>
        <v>653.97</v>
      </c>
      <c r="U151" s="173">
        <v>0</v>
      </c>
      <c r="V151" s="173">
        <f t="shared" si="48"/>
        <v>653.97</v>
      </c>
      <c r="W151" s="174">
        <v>0</v>
      </c>
      <c r="X151" s="173">
        <f t="shared" si="49"/>
        <v>653.97</v>
      </c>
    </row>
    <row r="152" spans="1:24" ht="12.75" hidden="1" outlineLevel="1">
      <c r="A152" s="173" t="s">
        <v>372</v>
      </c>
      <c r="C152" s="174" t="s">
        <v>373</v>
      </c>
      <c r="D152" s="174" t="s">
        <v>374</v>
      </c>
      <c r="E152" s="173">
        <v>0</v>
      </c>
      <c r="F152" s="173">
        <v>3225677.98</v>
      </c>
      <c r="G152" s="222">
        <f t="shared" si="43"/>
        <v>3225677.98</v>
      </c>
      <c r="H152" s="223">
        <v>1000858.27</v>
      </c>
      <c r="I152" s="223">
        <v>0</v>
      </c>
      <c r="J152" s="223">
        <v>0</v>
      </c>
      <c r="K152" s="223">
        <f t="shared" si="44"/>
        <v>0</v>
      </c>
      <c r="L152" s="223">
        <v>0</v>
      </c>
      <c r="M152" s="223">
        <v>-385.27</v>
      </c>
      <c r="N152" s="223">
        <f t="shared" si="45"/>
        <v>-385.27</v>
      </c>
      <c r="O152" s="222">
        <v>7839.6</v>
      </c>
      <c r="P152" s="222">
        <v>7348.28</v>
      </c>
      <c r="Q152" s="222">
        <v>0</v>
      </c>
      <c r="R152" s="222">
        <v>0</v>
      </c>
      <c r="S152" s="222">
        <f t="shared" si="46"/>
        <v>15187.880000000001</v>
      </c>
      <c r="T152" s="222">
        <f t="shared" si="47"/>
        <v>4241338.86</v>
      </c>
      <c r="U152" s="173">
        <v>0</v>
      </c>
      <c r="V152" s="173">
        <f t="shared" si="48"/>
        <v>4241338.86</v>
      </c>
      <c r="W152" s="174">
        <v>29493.55</v>
      </c>
      <c r="X152" s="173">
        <f t="shared" si="49"/>
        <v>4270832.41</v>
      </c>
    </row>
    <row r="153" spans="1:24" ht="12.75" hidden="1" outlineLevel="1">
      <c r="A153" s="173" t="s">
        <v>375</v>
      </c>
      <c r="C153" s="174" t="s">
        <v>376</v>
      </c>
      <c r="D153" s="174" t="s">
        <v>377</v>
      </c>
      <c r="E153" s="173">
        <v>0</v>
      </c>
      <c r="F153" s="173">
        <v>245622.37</v>
      </c>
      <c r="G153" s="222">
        <f t="shared" si="43"/>
        <v>245622.37</v>
      </c>
      <c r="H153" s="223">
        <v>74591.34</v>
      </c>
      <c r="I153" s="223">
        <v>0</v>
      </c>
      <c r="J153" s="223">
        <v>0</v>
      </c>
      <c r="K153" s="223">
        <f t="shared" si="44"/>
        <v>0</v>
      </c>
      <c r="L153" s="223">
        <v>0</v>
      </c>
      <c r="M153" s="223">
        <v>0</v>
      </c>
      <c r="N153" s="223">
        <f t="shared" si="45"/>
        <v>0</v>
      </c>
      <c r="O153" s="222">
        <v>0</v>
      </c>
      <c r="P153" s="222">
        <v>22508.23</v>
      </c>
      <c r="Q153" s="222">
        <v>0</v>
      </c>
      <c r="R153" s="222">
        <v>0</v>
      </c>
      <c r="S153" s="222">
        <f t="shared" si="46"/>
        <v>22508.23</v>
      </c>
      <c r="T153" s="222">
        <f t="shared" si="47"/>
        <v>342721.93999999994</v>
      </c>
      <c r="U153" s="173">
        <v>0</v>
      </c>
      <c r="V153" s="173">
        <f t="shared" si="48"/>
        <v>342721.93999999994</v>
      </c>
      <c r="W153" s="174">
        <v>173.54</v>
      </c>
      <c r="X153" s="173">
        <f t="shared" si="49"/>
        <v>342895.4799999999</v>
      </c>
    </row>
    <row r="154" spans="1:24" ht="12.75" hidden="1" outlineLevel="1">
      <c r="A154" s="173" t="s">
        <v>378</v>
      </c>
      <c r="C154" s="174" t="s">
        <v>379</v>
      </c>
      <c r="D154" s="174" t="s">
        <v>380</v>
      </c>
      <c r="E154" s="173">
        <v>0</v>
      </c>
      <c r="F154" s="173">
        <v>651.64</v>
      </c>
      <c r="G154" s="222">
        <f t="shared" si="43"/>
        <v>651.64</v>
      </c>
      <c r="H154" s="223">
        <v>1926</v>
      </c>
      <c r="I154" s="223">
        <v>0</v>
      </c>
      <c r="J154" s="223">
        <v>0</v>
      </c>
      <c r="K154" s="223">
        <f t="shared" si="44"/>
        <v>0</v>
      </c>
      <c r="L154" s="223">
        <v>0</v>
      </c>
      <c r="M154" s="223">
        <v>0</v>
      </c>
      <c r="N154" s="223">
        <f t="shared" si="45"/>
        <v>0</v>
      </c>
      <c r="O154" s="222">
        <v>0</v>
      </c>
      <c r="P154" s="222">
        <v>0</v>
      </c>
      <c r="Q154" s="222">
        <v>0</v>
      </c>
      <c r="R154" s="222">
        <v>0</v>
      </c>
      <c r="S154" s="222">
        <f t="shared" si="46"/>
        <v>0</v>
      </c>
      <c r="T154" s="222">
        <f t="shared" si="47"/>
        <v>2577.64</v>
      </c>
      <c r="U154" s="173">
        <v>0</v>
      </c>
      <c r="V154" s="173">
        <f t="shared" si="48"/>
        <v>2577.64</v>
      </c>
      <c r="W154" s="174">
        <v>0</v>
      </c>
      <c r="X154" s="173">
        <f t="shared" si="49"/>
        <v>2577.64</v>
      </c>
    </row>
    <row r="155" spans="1:24" ht="12.75" hidden="1" outlineLevel="1">
      <c r="A155" s="173" t="s">
        <v>381</v>
      </c>
      <c r="C155" s="174" t="s">
        <v>382</v>
      </c>
      <c r="D155" s="174" t="s">
        <v>383</v>
      </c>
      <c r="E155" s="173">
        <v>0</v>
      </c>
      <c r="F155" s="173">
        <v>13.5</v>
      </c>
      <c r="G155" s="222">
        <f t="shared" si="43"/>
        <v>13.5</v>
      </c>
      <c r="H155" s="223">
        <v>0</v>
      </c>
      <c r="I155" s="223">
        <v>0</v>
      </c>
      <c r="J155" s="223">
        <v>0</v>
      </c>
      <c r="K155" s="223">
        <f t="shared" si="44"/>
        <v>0</v>
      </c>
      <c r="L155" s="223">
        <v>0</v>
      </c>
      <c r="M155" s="223">
        <v>0</v>
      </c>
      <c r="N155" s="223">
        <f t="shared" si="45"/>
        <v>0</v>
      </c>
      <c r="O155" s="222">
        <v>0</v>
      </c>
      <c r="P155" s="222">
        <v>0</v>
      </c>
      <c r="Q155" s="222">
        <v>0</v>
      </c>
      <c r="R155" s="222">
        <v>0</v>
      </c>
      <c r="S155" s="222">
        <f t="shared" si="46"/>
        <v>0</v>
      </c>
      <c r="T155" s="222">
        <f t="shared" si="47"/>
        <v>13.5</v>
      </c>
      <c r="U155" s="173">
        <v>0</v>
      </c>
      <c r="V155" s="173">
        <f t="shared" si="48"/>
        <v>13.5</v>
      </c>
      <c r="W155" s="174">
        <v>0</v>
      </c>
      <c r="X155" s="173">
        <f t="shared" si="49"/>
        <v>13.5</v>
      </c>
    </row>
    <row r="156" spans="1:24" ht="12.75" hidden="1" outlineLevel="1">
      <c r="A156" s="173" t="s">
        <v>384</v>
      </c>
      <c r="C156" s="174" t="s">
        <v>385</v>
      </c>
      <c r="D156" s="174" t="s">
        <v>386</v>
      </c>
      <c r="E156" s="173">
        <v>0</v>
      </c>
      <c r="F156" s="173">
        <v>9998.16</v>
      </c>
      <c r="G156" s="222">
        <f t="shared" si="43"/>
        <v>9998.16</v>
      </c>
      <c r="H156" s="223">
        <v>18418.05</v>
      </c>
      <c r="I156" s="223">
        <v>0</v>
      </c>
      <c r="J156" s="223">
        <v>0</v>
      </c>
      <c r="K156" s="223">
        <f t="shared" si="44"/>
        <v>0</v>
      </c>
      <c r="L156" s="223">
        <v>0</v>
      </c>
      <c r="M156" s="223">
        <v>0</v>
      </c>
      <c r="N156" s="223">
        <f t="shared" si="45"/>
        <v>0</v>
      </c>
      <c r="O156" s="222">
        <v>0</v>
      </c>
      <c r="P156" s="222">
        <v>0</v>
      </c>
      <c r="Q156" s="222">
        <v>0</v>
      </c>
      <c r="R156" s="222">
        <v>0</v>
      </c>
      <c r="S156" s="222">
        <f t="shared" si="46"/>
        <v>0</v>
      </c>
      <c r="T156" s="222">
        <f t="shared" si="47"/>
        <v>28416.21</v>
      </c>
      <c r="U156" s="173">
        <v>0</v>
      </c>
      <c r="V156" s="173">
        <f t="shared" si="48"/>
        <v>28416.21</v>
      </c>
      <c r="W156" s="174">
        <v>0</v>
      </c>
      <c r="X156" s="173">
        <f t="shared" si="49"/>
        <v>28416.21</v>
      </c>
    </row>
    <row r="157" spans="1:24" ht="12.75" hidden="1" outlineLevel="1">
      <c r="A157" s="173" t="s">
        <v>387</v>
      </c>
      <c r="C157" s="174" t="s">
        <v>388</v>
      </c>
      <c r="D157" s="174" t="s">
        <v>389</v>
      </c>
      <c r="E157" s="173">
        <v>0</v>
      </c>
      <c r="F157" s="173">
        <v>69218.66</v>
      </c>
      <c r="G157" s="222">
        <f aca="true" t="shared" si="50" ref="G157:G220">E157+F157</f>
        <v>69218.66</v>
      </c>
      <c r="H157" s="223">
        <v>47229.33</v>
      </c>
      <c r="I157" s="223">
        <v>0</v>
      </c>
      <c r="J157" s="223">
        <v>0</v>
      </c>
      <c r="K157" s="223">
        <f aca="true" t="shared" si="51" ref="K157:K220">J157+I157</f>
        <v>0</v>
      </c>
      <c r="L157" s="223">
        <v>0</v>
      </c>
      <c r="M157" s="223">
        <v>0</v>
      </c>
      <c r="N157" s="223">
        <f aca="true" t="shared" si="52" ref="N157:N220">L157+M157</f>
        <v>0</v>
      </c>
      <c r="O157" s="222">
        <v>0</v>
      </c>
      <c r="P157" s="222">
        <v>0</v>
      </c>
      <c r="Q157" s="222">
        <v>0</v>
      </c>
      <c r="R157" s="222">
        <v>0</v>
      </c>
      <c r="S157" s="222">
        <f aca="true" t="shared" si="53" ref="S157:S220">O157+P157+Q157+R157</f>
        <v>0</v>
      </c>
      <c r="T157" s="222">
        <f aca="true" t="shared" si="54" ref="T157:T220">G157+H157+K157+N157+S157</f>
        <v>116447.99</v>
      </c>
      <c r="U157" s="173">
        <v>0</v>
      </c>
      <c r="V157" s="173">
        <f aca="true" t="shared" si="55" ref="V157:V220">T157+U157</f>
        <v>116447.99</v>
      </c>
      <c r="W157" s="174">
        <v>-1005.37</v>
      </c>
      <c r="X157" s="173">
        <f aca="true" t="shared" si="56" ref="X157:X220">V157+W157</f>
        <v>115442.62000000001</v>
      </c>
    </row>
    <row r="158" spans="1:24" ht="12.75" hidden="1" outlineLevel="1">
      <c r="A158" s="173" t="s">
        <v>390</v>
      </c>
      <c r="C158" s="174" t="s">
        <v>391</v>
      </c>
      <c r="D158" s="174" t="s">
        <v>392</v>
      </c>
      <c r="E158" s="173">
        <v>0</v>
      </c>
      <c r="F158" s="173">
        <v>36582.1</v>
      </c>
      <c r="G158" s="222">
        <f t="shared" si="50"/>
        <v>36582.1</v>
      </c>
      <c r="H158" s="223">
        <v>12124.35</v>
      </c>
      <c r="I158" s="223">
        <v>0</v>
      </c>
      <c r="J158" s="223">
        <v>0</v>
      </c>
      <c r="K158" s="223">
        <f t="shared" si="51"/>
        <v>0</v>
      </c>
      <c r="L158" s="223">
        <v>0</v>
      </c>
      <c r="M158" s="223">
        <v>0</v>
      </c>
      <c r="N158" s="223">
        <f t="shared" si="52"/>
        <v>0</v>
      </c>
      <c r="O158" s="222">
        <v>0</v>
      </c>
      <c r="P158" s="222">
        <v>0</v>
      </c>
      <c r="Q158" s="222">
        <v>0</v>
      </c>
      <c r="R158" s="222">
        <v>0</v>
      </c>
      <c r="S158" s="222">
        <f t="shared" si="53"/>
        <v>0</v>
      </c>
      <c r="T158" s="222">
        <f t="shared" si="54"/>
        <v>48706.45</v>
      </c>
      <c r="U158" s="173">
        <v>0</v>
      </c>
      <c r="V158" s="173">
        <f t="shared" si="55"/>
        <v>48706.45</v>
      </c>
      <c r="W158" s="174">
        <v>0</v>
      </c>
      <c r="X158" s="173">
        <f t="shared" si="56"/>
        <v>48706.45</v>
      </c>
    </row>
    <row r="159" spans="1:24" ht="12.75" hidden="1" outlineLevel="1">
      <c r="A159" s="173" t="s">
        <v>393</v>
      </c>
      <c r="C159" s="174" t="s">
        <v>394</v>
      </c>
      <c r="D159" s="174" t="s">
        <v>395</v>
      </c>
      <c r="E159" s="173">
        <v>0</v>
      </c>
      <c r="F159" s="173">
        <v>100688.03</v>
      </c>
      <c r="G159" s="222">
        <f t="shared" si="50"/>
        <v>100688.03</v>
      </c>
      <c r="H159" s="223">
        <v>2695.32</v>
      </c>
      <c r="I159" s="223">
        <v>0</v>
      </c>
      <c r="J159" s="223">
        <v>0</v>
      </c>
      <c r="K159" s="223">
        <f t="shared" si="51"/>
        <v>0</v>
      </c>
      <c r="L159" s="223">
        <v>0</v>
      </c>
      <c r="M159" s="223">
        <v>0</v>
      </c>
      <c r="N159" s="223">
        <f t="shared" si="52"/>
        <v>0</v>
      </c>
      <c r="O159" s="222">
        <v>0</v>
      </c>
      <c r="P159" s="222">
        <v>13378.2</v>
      </c>
      <c r="Q159" s="222">
        <v>0</v>
      </c>
      <c r="R159" s="222">
        <v>0</v>
      </c>
      <c r="S159" s="222">
        <f t="shared" si="53"/>
        <v>13378.2</v>
      </c>
      <c r="T159" s="222">
        <f t="shared" si="54"/>
        <v>116761.55</v>
      </c>
      <c r="U159" s="173">
        <v>0</v>
      </c>
      <c r="V159" s="173">
        <f t="shared" si="55"/>
        <v>116761.55</v>
      </c>
      <c r="W159" s="174">
        <v>0</v>
      </c>
      <c r="X159" s="173">
        <f t="shared" si="56"/>
        <v>116761.55</v>
      </c>
    </row>
    <row r="160" spans="1:24" ht="12.75" hidden="1" outlineLevel="1">
      <c r="A160" s="173" t="s">
        <v>396</v>
      </c>
      <c r="C160" s="174" t="s">
        <v>397</v>
      </c>
      <c r="D160" s="174" t="s">
        <v>398</v>
      </c>
      <c r="E160" s="173">
        <v>0</v>
      </c>
      <c r="F160" s="173">
        <v>20401.02</v>
      </c>
      <c r="G160" s="222">
        <f t="shared" si="50"/>
        <v>20401.02</v>
      </c>
      <c r="H160" s="223">
        <v>8974.52</v>
      </c>
      <c r="I160" s="223">
        <v>0</v>
      </c>
      <c r="J160" s="223">
        <v>0</v>
      </c>
      <c r="K160" s="223">
        <f t="shared" si="51"/>
        <v>0</v>
      </c>
      <c r="L160" s="223">
        <v>0</v>
      </c>
      <c r="M160" s="223">
        <v>0</v>
      </c>
      <c r="N160" s="223">
        <f t="shared" si="52"/>
        <v>0</v>
      </c>
      <c r="O160" s="222">
        <v>0</v>
      </c>
      <c r="P160" s="222">
        <v>0</v>
      </c>
      <c r="Q160" s="222">
        <v>0</v>
      </c>
      <c r="R160" s="222">
        <v>0</v>
      </c>
      <c r="S160" s="222">
        <f t="shared" si="53"/>
        <v>0</v>
      </c>
      <c r="T160" s="222">
        <f t="shared" si="54"/>
        <v>29375.54</v>
      </c>
      <c r="U160" s="173">
        <v>0</v>
      </c>
      <c r="V160" s="173">
        <f t="shared" si="55"/>
        <v>29375.54</v>
      </c>
      <c r="W160" s="174">
        <v>0</v>
      </c>
      <c r="X160" s="173">
        <f t="shared" si="56"/>
        <v>29375.54</v>
      </c>
    </row>
    <row r="161" spans="1:24" ht="12.75" hidden="1" outlineLevel="1">
      <c r="A161" s="173" t="s">
        <v>399</v>
      </c>
      <c r="C161" s="174" t="s">
        <v>400</v>
      </c>
      <c r="D161" s="174" t="s">
        <v>401</v>
      </c>
      <c r="E161" s="173">
        <v>0</v>
      </c>
      <c r="F161" s="173">
        <v>175647.91</v>
      </c>
      <c r="G161" s="222">
        <f t="shared" si="50"/>
        <v>175647.91</v>
      </c>
      <c r="H161" s="223">
        <v>542734.72</v>
      </c>
      <c r="I161" s="223">
        <v>0</v>
      </c>
      <c r="J161" s="223">
        <v>0</v>
      </c>
      <c r="K161" s="223">
        <f t="shared" si="51"/>
        <v>0</v>
      </c>
      <c r="L161" s="223">
        <v>0</v>
      </c>
      <c r="M161" s="223">
        <v>0</v>
      </c>
      <c r="N161" s="223">
        <f t="shared" si="52"/>
        <v>0</v>
      </c>
      <c r="O161" s="222">
        <v>0</v>
      </c>
      <c r="P161" s="222">
        <v>732.04</v>
      </c>
      <c r="Q161" s="222">
        <v>0</v>
      </c>
      <c r="R161" s="222">
        <v>0</v>
      </c>
      <c r="S161" s="222">
        <f t="shared" si="53"/>
        <v>732.04</v>
      </c>
      <c r="T161" s="222">
        <f t="shared" si="54"/>
        <v>719114.67</v>
      </c>
      <c r="U161" s="173">
        <v>0</v>
      </c>
      <c r="V161" s="173">
        <f t="shared" si="55"/>
        <v>719114.67</v>
      </c>
      <c r="W161" s="174">
        <v>276</v>
      </c>
      <c r="X161" s="173">
        <f t="shared" si="56"/>
        <v>719390.67</v>
      </c>
    </row>
    <row r="162" spans="1:24" ht="12.75" hidden="1" outlineLevel="1">
      <c r="A162" s="173" t="s">
        <v>402</v>
      </c>
      <c r="C162" s="174" t="s">
        <v>403</v>
      </c>
      <c r="D162" s="174" t="s">
        <v>404</v>
      </c>
      <c r="E162" s="173">
        <v>0</v>
      </c>
      <c r="F162" s="173">
        <v>27745.61</v>
      </c>
      <c r="G162" s="222">
        <f t="shared" si="50"/>
        <v>27745.61</v>
      </c>
      <c r="H162" s="223">
        <v>20327.49</v>
      </c>
      <c r="I162" s="223">
        <v>0</v>
      </c>
      <c r="J162" s="223">
        <v>0</v>
      </c>
      <c r="K162" s="223">
        <f t="shared" si="51"/>
        <v>0</v>
      </c>
      <c r="L162" s="223">
        <v>0</v>
      </c>
      <c r="M162" s="223">
        <v>0</v>
      </c>
      <c r="N162" s="223">
        <f t="shared" si="52"/>
        <v>0</v>
      </c>
      <c r="O162" s="222">
        <v>0</v>
      </c>
      <c r="P162" s="222">
        <v>0</v>
      </c>
      <c r="Q162" s="222">
        <v>0</v>
      </c>
      <c r="R162" s="222">
        <v>0</v>
      </c>
      <c r="S162" s="222">
        <f t="shared" si="53"/>
        <v>0</v>
      </c>
      <c r="T162" s="222">
        <f t="shared" si="54"/>
        <v>48073.100000000006</v>
      </c>
      <c r="U162" s="173">
        <v>0</v>
      </c>
      <c r="V162" s="173">
        <f t="shared" si="55"/>
        <v>48073.100000000006</v>
      </c>
      <c r="W162" s="174">
        <v>37306.3</v>
      </c>
      <c r="X162" s="173">
        <f t="shared" si="56"/>
        <v>85379.40000000001</v>
      </c>
    </row>
    <row r="163" spans="1:24" ht="12.75" hidden="1" outlineLevel="1">
      <c r="A163" s="173" t="s">
        <v>405</v>
      </c>
      <c r="C163" s="174" t="s">
        <v>406</v>
      </c>
      <c r="D163" s="174" t="s">
        <v>407</v>
      </c>
      <c r="E163" s="173">
        <v>0</v>
      </c>
      <c r="F163" s="173">
        <v>19308.34</v>
      </c>
      <c r="G163" s="222">
        <f t="shared" si="50"/>
        <v>19308.34</v>
      </c>
      <c r="H163" s="223">
        <v>2367.69</v>
      </c>
      <c r="I163" s="223">
        <v>0</v>
      </c>
      <c r="J163" s="223">
        <v>0</v>
      </c>
      <c r="K163" s="223">
        <f t="shared" si="51"/>
        <v>0</v>
      </c>
      <c r="L163" s="223">
        <v>0</v>
      </c>
      <c r="M163" s="223">
        <v>0</v>
      </c>
      <c r="N163" s="223">
        <f t="shared" si="52"/>
        <v>0</v>
      </c>
      <c r="O163" s="222">
        <v>0</v>
      </c>
      <c r="P163" s="222">
        <v>0</v>
      </c>
      <c r="Q163" s="222">
        <v>0</v>
      </c>
      <c r="R163" s="222">
        <v>0</v>
      </c>
      <c r="S163" s="222">
        <f t="shared" si="53"/>
        <v>0</v>
      </c>
      <c r="T163" s="222">
        <f t="shared" si="54"/>
        <v>21676.03</v>
      </c>
      <c r="U163" s="173">
        <v>0</v>
      </c>
      <c r="V163" s="173">
        <f t="shared" si="55"/>
        <v>21676.03</v>
      </c>
      <c r="W163" s="174">
        <v>0</v>
      </c>
      <c r="X163" s="173">
        <f t="shared" si="56"/>
        <v>21676.03</v>
      </c>
    </row>
    <row r="164" spans="1:24" ht="12.75" hidden="1" outlineLevel="1">
      <c r="A164" s="173" t="s">
        <v>408</v>
      </c>
      <c r="C164" s="174" t="s">
        <v>409</v>
      </c>
      <c r="D164" s="174" t="s">
        <v>410</v>
      </c>
      <c r="E164" s="173">
        <v>0</v>
      </c>
      <c r="F164" s="173">
        <v>75171.5</v>
      </c>
      <c r="G164" s="222">
        <f t="shared" si="50"/>
        <v>75171.5</v>
      </c>
      <c r="H164" s="223">
        <v>5420.88</v>
      </c>
      <c r="I164" s="223">
        <v>0</v>
      </c>
      <c r="J164" s="223">
        <v>0</v>
      </c>
      <c r="K164" s="223">
        <f t="shared" si="51"/>
        <v>0</v>
      </c>
      <c r="L164" s="223">
        <v>0</v>
      </c>
      <c r="M164" s="223">
        <v>0</v>
      </c>
      <c r="N164" s="223">
        <f t="shared" si="52"/>
        <v>0</v>
      </c>
      <c r="O164" s="222">
        <v>0</v>
      </c>
      <c r="P164" s="222">
        <v>0</v>
      </c>
      <c r="Q164" s="222">
        <v>0</v>
      </c>
      <c r="R164" s="222">
        <v>0</v>
      </c>
      <c r="S164" s="222">
        <f t="shared" si="53"/>
        <v>0</v>
      </c>
      <c r="T164" s="222">
        <f t="shared" si="54"/>
        <v>80592.38</v>
      </c>
      <c r="U164" s="173">
        <v>0</v>
      </c>
      <c r="V164" s="173">
        <f t="shared" si="55"/>
        <v>80592.38</v>
      </c>
      <c r="W164" s="174">
        <v>353.8</v>
      </c>
      <c r="X164" s="173">
        <f t="shared" si="56"/>
        <v>80946.18000000001</v>
      </c>
    </row>
    <row r="165" spans="1:24" ht="12.75" hidden="1" outlineLevel="1">
      <c r="A165" s="173" t="s">
        <v>411</v>
      </c>
      <c r="C165" s="174" t="s">
        <v>412</v>
      </c>
      <c r="D165" s="174" t="s">
        <v>413</v>
      </c>
      <c r="E165" s="173">
        <v>0</v>
      </c>
      <c r="F165" s="173">
        <v>43516.02</v>
      </c>
      <c r="G165" s="222">
        <f t="shared" si="50"/>
        <v>43516.02</v>
      </c>
      <c r="H165" s="223">
        <v>3240.34</v>
      </c>
      <c r="I165" s="223">
        <v>0</v>
      </c>
      <c r="J165" s="223">
        <v>0</v>
      </c>
      <c r="K165" s="223">
        <f t="shared" si="51"/>
        <v>0</v>
      </c>
      <c r="L165" s="223">
        <v>0</v>
      </c>
      <c r="M165" s="223">
        <v>0</v>
      </c>
      <c r="N165" s="223">
        <f t="shared" si="52"/>
        <v>0</v>
      </c>
      <c r="O165" s="222">
        <v>0</v>
      </c>
      <c r="P165" s="222">
        <v>0</v>
      </c>
      <c r="Q165" s="222">
        <v>0</v>
      </c>
      <c r="R165" s="222">
        <v>0</v>
      </c>
      <c r="S165" s="222">
        <f t="shared" si="53"/>
        <v>0</v>
      </c>
      <c r="T165" s="222">
        <f t="shared" si="54"/>
        <v>46756.36</v>
      </c>
      <c r="U165" s="173">
        <v>0</v>
      </c>
      <c r="V165" s="173">
        <f t="shared" si="55"/>
        <v>46756.36</v>
      </c>
      <c r="W165" s="174">
        <v>0</v>
      </c>
      <c r="X165" s="173">
        <f t="shared" si="56"/>
        <v>46756.36</v>
      </c>
    </row>
    <row r="166" spans="1:24" ht="12.75" hidden="1" outlineLevel="1">
      <c r="A166" s="173" t="s">
        <v>414</v>
      </c>
      <c r="C166" s="174" t="s">
        <v>415</v>
      </c>
      <c r="D166" s="174" t="s">
        <v>416</v>
      </c>
      <c r="E166" s="173">
        <v>0</v>
      </c>
      <c r="F166" s="173">
        <v>8118.43</v>
      </c>
      <c r="G166" s="222">
        <f t="shared" si="50"/>
        <v>8118.43</v>
      </c>
      <c r="H166" s="223">
        <v>614.95</v>
      </c>
      <c r="I166" s="223">
        <v>0</v>
      </c>
      <c r="J166" s="223">
        <v>0</v>
      </c>
      <c r="K166" s="223">
        <f t="shared" si="51"/>
        <v>0</v>
      </c>
      <c r="L166" s="223">
        <v>0</v>
      </c>
      <c r="M166" s="223">
        <v>0</v>
      </c>
      <c r="N166" s="223">
        <f t="shared" si="52"/>
        <v>0</v>
      </c>
      <c r="O166" s="222">
        <v>0</v>
      </c>
      <c r="P166" s="222">
        <v>0</v>
      </c>
      <c r="Q166" s="222">
        <v>0</v>
      </c>
      <c r="R166" s="222">
        <v>0</v>
      </c>
      <c r="S166" s="222">
        <f t="shared" si="53"/>
        <v>0</v>
      </c>
      <c r="T166" s="222">
        <f t="shared" si="54"/>
        <v>8733.380000000001</v>
      </c>
      <c r="U166" s="173">
        <v>0</v>
      </c>
      <c r="V166" s="173">
        <f t="shared" si="55"/>
        <v>8733.380000000001</v>
      </c>
      <c r="W166" s="174">
        <v>0</v>
      </c>
      <c r="X166" s="173">
        <f t="shared" si="56"/>
        <v>8733.380000000001</v>
      </c>
    </row>
    <row r="167" spans="1:24" ht="12.75" hidden="1" outlineLevel="1">
      <c r="A167" s="173" t="s">
        <v>417</v>
      </c>
      <c r="C167" s="174" t="s">
        <v>418</v>
      </c>
      <c r="D167" s="174" t="s">
        <v>419</v>
      </c>
      <c r="E167" s="173">
        <v>0</v>
      </c>
      <c r="F167" s="173">
        <v>9391.33</v>
      </c>
      <c r="G167" s="222">
        <f t="shared" si="50"/>
        <v>9391.33</v>
      </c>
      <c r="H167" s="223">
        <v>1957.54</v>
      </c>
      <c r="I167" s="223">
        <v>0</v>
      </c>
      <c r="J167" s="223">
        <v>0</v>
      </c>
      <c r="K167" s="223">
        <f t="shared" si="51"/>
        <v>0</v>
      </c>
      <c r="L167" s="223">
        <v>0</v>
      </c>
      <c r="M167" s="223">
        <v>0</v>
      </c>
      <c r="N167" s="223">
        <f t="shared" si="52"/>
        <v>0</v>
      </c>
      <c r="O167" s="222">
        <v>0</v>
      </c>
      <c r="P167" s="222">
        <v>0</v>
      </c>
      <c r="Q167" s="222">
        <v>0</v>
      </c>
      <c r="R167" s="222">
        <v>0</v>
      </c>
      <c r="S167" s="222">
        <f t="shared" si="53"/>
        <v>0</v>
      </c>
      <c r="T167" s="222">
        <f t="shared" si="54"/>
        <v>11348.869999999999</v>
      </c>
      <c r="U167" s="173">
        <v>0</v>
      </c>
      <c r="V167" s="173">
        <f t="shared" si="55"/>
        <v>11348.869999999999</v>
      </c>
      <c r="W167" s="174">
        <v>0</v>
      </c>
      <c r="X167" s="173">
        <f t="shared" si="56"/>
        <v>11348.869999999999</v>
      </c>
    </row>
    <row r="168" spans="1:24" ht="12.75" hidden="1" outlineLevel="1">
      <c r="A168" s="173" t="s">
        <v>420</v>
      </c>
      <c r="C168" s="174" t="s">
        <v>421</v>
      </c>
      <c r="D168" s="174" t="s">
        <v>422</v>
      </c>
      <c r="E168" s="173">
        <v>0</v>
      </c>
      <c r="F168" s="173">
        <v>36607.65</v>
      </c>
      <c r="G168" s="222">
        <f t="shared" si="50"/>
        <v>36607.65</v>
      </c>
      <c r="H168" s="223">
        <v>5234.7</v>
      </c>
      <c r="I168" s="223">
        <v>0</v>
      </c>
      <c r="J168" s="223">
        <v>0</v>
      </c>
      <c r="K168" s="223">
        <f t="shared" si="51"/>
        <v>0</v>
      </c>
      <c r="L168" s="223">
        <v>0</v>
      </c>
      <c r="M168" s="223">
        <v>0</v>
      </c>
      <c r="N168" s="223">
        <f t="shared" si="52"/>
        <v>0</v>
      </c>
      <c r="O168" s="222">
        <v>0</v>
      </c>
      <c r="P168" s="222">
        <v>0</v>
      </c>
      <c r="Q168" s="222">
        <v>0</v>
      </c>
      <c r="R168" s="222">
        <v>0</v>
      </c>
      <c r="S168" s="222">
        <f t="shared" si="53"/>
        <v>0</v>
      </c>
      <c r="T168" s="222">
        <f t="shared" si="54"/>
        <v>41842.35</v>
      </c>
      <c r="U168" s="173">
        <v>0</v>
      </c>
      <c r="V168" s="173">
        <f t="shared" si="55"/>
        <v>41842.35</v>
      </c>
      <c r="W168" s="174">
        <v>0</v>
      </c>
      <c r="X168" s="173">
        <f t="shared" si="56"/>
        <v>41842.35</v>
      </c>
    </row>
    <row r="169" spans="1:24" ht="12.75" hidden="1" outlineLevel="1">
      <c r="A169" s="173" t="s">
        <v>423</v>
      </c>
      <c r="C169" s="174" t="s">
        <v>424</v>
      </c>
      <c r="D169" s="174" t="s">
        <v>425</v>
      </c>
      <c r="E169" s="173">
        <v>0</v>
      </c>
      <c r="F169" s="173">
        <v>13048.8</v>
      </c>
      <c r="G169" s="222">
        <f t="shared" si="50"/>
        <v>13048.8</v>
      </c>
      <c r="H169" s="223">
        <v>0</v>
      </c>
      <c r="I169" s="223">
        <v>0</v>
      </c>
      <c r="J169" s="223">
        <v>0</v>
      </c>
      <c r="K169" s="223">
        <f t="shared" si="51"/>
        <v>0</v>
      </c>
      <c r="L169" s="223">
        <v>0</v>
      </c>
      <c r="M169" s="223">
        <v>0</v>
      </c>
      <c r="N169" s="223">
        <f t="shared" si="52"/>
        <v>0</v>
      </c>
      <c r="O169" s="222">
        <v>0</v>
      </c>
      <c r="P169" s="222">
        <v>0</v>
      </c>
      <c r="Q169" s="222">
        <v>0</v>
      </c>
      <c r="R169" s="222">
        <v>0</v>
      </c>
      <c r="S169" s="222">
        <f t="shared" si="53"/>
        <v>0</v>
      </c>
      <c r="T169" s="222">
        <f t="shared" si="54"/>
        <v>13048.8</v>
      </c>
      <c r="U169" s="173">
        <v>0</v>
      </c>
      <c r="V169" s="173">
        <f t="shared" si="55"/>
        <v>13048.8</v>
      </c>
      <c r="W169" s="174">
        <v>0</v>
      </c>
      <c r="X169" s="173">
        <f t="shared" si="56"/>
        <v>13048.8</v>
      </c>
    </row>
    <row r="170" spans="1:24" ht="12.75" hidden="1" outlineLevel="1">
      <c r="A170" s="173" t="s">
        <v>426</v>
      </c>
      <c r="C170" s="174" t="s">
        <v>427</v>
      </c>
      <c r="D170" s="174" t="s">
        <v>428</v>
      </c>
      <c r="E170" s="173">
        <v>0</v>
      </c>
      <c r="F170" s="173">
        <v>5235.83</v>
      </c>
      <c r="G170" s="222">
        <f t="shared" si="50"/>
        <v>5235.83</v>
      </c>
      <c r="H170" s="223">
        <v>0</v>
      </c>
      <c r="I170" s="223">
        <v>0</v>
      </c>
      <c r="J170" s="223">
        <v>0</v>
      </c>
      <c r="K170" s="223">
        <f t="shared" si="51"/>
        <v>0</v>
      </c>
      <c r="L170" s="223">
        <v>0</v>
      </c>
      <c r="M170" s="223">
        <v>0</v>
      </c>
      <c r="N170" s="223">
        <f t="shared" si="52"/>
        <v>0</v>
      </c>
      <c r="O170" s="222">
        <v>0</v>
      </c>
      <c r="P170" s="222">
        <v>0</v>
      </c>
      <c r="Q170" s="222">
        <v>0</v>
      </c>
      <c r="R170" s="222">
        <v>0</v>
      </c>
      <c r="S170" s="222">
        <f t="shared" si="53"/>
        <v>0</v>
      </c>
      <c r="T170" s="222">
        <f t="shared" si="54"/>
        <v>5235.83</v>
      </c>
      <c r="U170" s="173">
        <v>0</v>
      </c>
      <c r="V170" s="173">
        <f t="shared" si="55"/>
        <v>5235.83</v>
      </c>
      <c r="W170" s="174">
        <v>0</v>
      </c>
      <c r="X170" s="173">
        <f t="shared" si="56"/>
        <v>5235.83</v>
      </c>
    </row>
    <row r="171" spans="1:24" ht="12.75" hidden="1" outlineLevel="1">
      <c r="A171" s="173" t="s">
        <v>429</v>
      </c>
      <c r="C171" s="174" t="s">
        <v>430</v>
      </c>
      <c r="D171" s="174" t="s">
        <v>431</v>
      </c>
      <c r="E171" s="173">
        <v>0</v>
      </c>
      <c r="F171" s="173">
        <v>428.99</v>
      </c>
      <c r="G171" s="222">
        <f t="shared" si="50"/>
        <v>428.99</v>
      </c>
      <c r="H171" s="223">
        <v>0</v>
      </c>
      <c r="I171" s="223">
        <v>0</v>
      </c>
      <c r="J171" s="223">
        <v>0</v>
      </c>
      <c r="K171" s="223">
        <f t="shared" si="51"/>
        <v>0</v>
      </c>
      <c r="L171" s="223">
        <v>0</v>
      </c>
      <c r="M171" s="223">
        <v>0</v>
      </c>
      <c r="N171" s="223">
        <f t="shared" si="52"/>
        <v>0</v>
      </c>
      <c r="O171" s="222">
        <v>0</v>
      </c>
      <c r="P171" s="222">
        <v>0</v>
      </c>
      <c r="Q171" s="222">
        <v>0</v>
      </c>
      <c r="R171" s="222">
        <v>0</v>
      </c>
      <c r="S171" s="222">
        <f t="shared" si="53"/>
        <v>0</v>
      </c>
      <c r="T171" s="222">
        <f t="shared" si="54"/>
        <v>428.99</v>
      </c>
      <c r="U171" s="173">
        <v>0</v>
      </c>
      <c r="V171" s="173">
        <f t="shared" si="55"/>
        <v>428.99</v>
      </c>
      <c r="W171" s="174">
        <v>0</v>
      </c>
      <c r="X171" s="173">
        <f t="shared" si="56"/>
        <v>428.99</v>
      </c>
    </row>
    <row r="172" spans="1:24" ht="12.75" hidden="1" outlineLevel="1">
      <c r="A172" s="173" t="s">
        <v>432</v>
      </c>
      <c r="C172" s="174" t="s">
        <v>433</v>
      </c>
      <c r="D172" s="174" t="s">
        <v>434</v>
      </c>
      <c r="E172" s="173">
        <v>0</v>
      </c>
      <c r="F172" s="173">
        <v>40136.13</v>
      </c>
      <c r="G172" s="222">
        <f t="shared" si="50"/>
        <v>40136.13</v>
      </c>
      <c r="H172" s="223">
        <v>1239.11</v>
      </c>
      <c r="I172" s="223">
        <v>0</v>
      </c>
      <c r="J172" s="223">
        <v>0</v>
      </c>
      <c r="K172" s="223">
        <f t="shared" si="51"/>
        <v>0</v>
      </c>
      <c r="L172" s="223">
        <v>0</v>
      </c>
      <c r="M172" s="223">
        <v>0</v>
      </c>
      <c r="N172" s="223">
        <f t="shared" si="52"/>
        <v>0</v>
      </c>
      <c r="O172" s="222">
        <v>0</v>
      </c>
      <c r="P172" s="222">
        <v>70.1</v>
      </c>
      <c r="Q172" s="222">
        <v>0</v>
      </c>
      <c r="R172" s="222">
        <v>0</v>
      </c>
      <c r="S172" s="222">
        <f t="shared" si="53"/>
        <v>70.1</v>
      </c>
      <c r="T172" s="222">
        <f t="shared" si="54"/>
        <v>41445.34</v>
      </c>
      <c r="U172" s="173">
        <v>0</v>
      </c>
      <c r="V172" s="173">
        <f t="shared" si="55"/>
        <v>41445.34</v>
      </c>
      <c r="W172" s="174">
        <v>0</v>
      </c>
      <c r="X172" s="173">
        <f t="shared" si="56"/>
        <v>41445.34</v>
      </c>
    </row>
    <row r="173" spans="1:24" ht="12.75" hidden="1" outlineLevel="1">
      <c r="A173" s="173" t="s">
        <v>435</v>
      </c>
      <c r="C173" s="174" t="s">
        <v>436</v>
      </c>
      <c r="D173" s="174" t="s">
        <v>437</v>
      </c>
      <c r="E173" s="173">
        <v>0</v>
      </c>
      <c r="F173" s="173">
        <v>0</v>
      </c>
      <c r="G173" s="222">
        <f t="shared" si="50"/>
        <v>0</v>
      </c>
      <c r="H173" s="223">
        <v>-78</v>
      </c>
      <c r="I173" s="223">
        <v>0</v>
      </c>
      <c r="J173" s="223">
        <v>0</v>
      </c>
      <c r="K173" s="223">
        <f t="shared" si="51"/>
        <v>0</v>
      </c>
      <c r="L173" s="223">
        <v>0</v>
      </c>
      <c r="M173" s="223">
        <v>0</v>
      </c>
      <c r="N173" s="223">
        <f t="shared" si="52"/>
        <v>0</v>
      </c>
      <c r="O173" s="222">
        <v>0</v>
      </c>
      <c r="P173" s="222">
        <v>0</v>
      </c>
      <c r="Q173" s="222">
        <v>0</v>
      </c>
      <c r="R173" s="222">
        <v>0</v>
      </c>
      <c r="S173" s="222">
        <f t="shared" si="53"/>
        <v>0</v>
      </c>
      <c r="T173" s="222">
        <f t="shared" si="54"/>
        <v>-78</v>
      </c>
      <c r="U173" s="173">
        <v>0</v>
      </c>
      <c r="V173" s="173">
        <f t="shared" si="55"/>
        <v>-78</v>
      </c>
      <c r="W173" s="174">
        <v>0</v>
      </c>
      <c r="X173" s="173">
        <f t="shared" si="56"/>
        <v>-78</v>
      </c>
    </row>
    <row r="174" spans="1:24" ht="12.75" hidden="1" outlineLevel="1">
      <c r="A174" s="173" t="s">
        <v>438</v>
      </c>
      <c r="C174" s="174" t="s">
        <v>439</v>
      </c>
      <c r="D174" s="174" t="s">
        <v>440</v>
      </c>
      <c r="E174" s="173">
        <v>0</v>
      </c>
      <c r="F174" s="173">
        <v>20435.72</v>
      </c>
      <c r="G174" s="222">
        <f t="shared" si="50"/>
        <v>20435.72</v>
      </c>
      <c r="H174" s="223">
        <v>18029.21</v>
      </c>
      <c r="I174" s="223">
        <v>0</v>
      </c>
      <c r="J174" s="223">
        <v>0</v>
      </c>
      <c r="K174" s="223">
        <f t="shared" si="51"/>
        <v>0</v>
      </c>
      <c r="L174" s="223">
        <v>0</v>
      </c>
      <c r="M174" s="223">
        <v>0</v>
      </c>
      <c r="N174" s="223">
        <f t="shared" si="52"/>
        <v>0</v>
      </c>
      <c r="O174" s="222">
        <v>0</v>
      </c>
      <c r="P174" s="222">
        <v>0</v>
      </c>
      <c r="Q174" s="222">
        <v>0</v>
      </c>
      <c r="R174" s="222">
        <v>0</v>
      </c>
      <c r="S174" s="222">
        <f t="shared" si="53"/>
        <v>0</v>
      </c>
      <c r="T174" s="222">
        <f t="shared" si="54"/>
        <v>38464.93</v>
      </c>
      <c r="U174" s="173">
        <v>0</v>
      </c>
      <c r="V174" s="173">
        <f t="shared" si="55"/>
        <v>38464.93</v>
      </c>
      <c r="W174" s="174">
        <v>0</v>
      </c>
      <c r="X174" s="173">
        <f t="shared" si="56"/>
        <v>38464.93</v>
      </c>
    </row>
    <row r="175" spans="1:24" ht="12.75" hidden="1" outlineLevel="1">
      <c r="A175" s="173" t="s">
        <v>441</v>
      </c>
      <c r="C175" s="174" t="s">
        <v>442</v>
      </c>
      <c r="D175" s="174" t="s">
        <v>443</v>
      </c>
      <c r="E175" s="173">
        <v>0</v>
      </c>
      <c r="F175" s="173">
        <v>1848.14</v>
      </c>
      <c r="G175" s="222">
        <f t="shared" si="50"/>
        <v>1848.14</v>
      </c>
      <c r="H175" s="223">
        <v>4521.28</v>
      </c>
      <c r="I175" s="223">
        <v>0</v>
      </c>
      <c r="J175" s="223">
        <v>0</v>
      </c>
      <c r="K175" s="223">
        <f t="shared" si="51"/>
        <v>0</v>
      </c>
      <c r="L175" s="223">
        <v>0</v>
      </c>
      <c r="M175" s="223">
        <v>0</v>
      </c>
      <c r="N175" s="223">
        <f t="shared" si="52"/>
        <v>0</v>
      </c>
      <c r="O175" s="222">
        <v>0</v>
      </c>
      <c r="P175" s="222">
        <v>0</v>
      </c>
      <c r="Q175" s="222">
        <v>0</v>
      </c>
      <c r="R175" s="222">
        <v>0</v>
      </c>
      <c r="S175" s="222">
        <f t="shared" si="53"/>
        <v>0</v>
      </c>
      <c r="T175" s="222">
        <f t="shared" si="54"/>
        <v>6369.42</v>
      </c>
      <c r="U175" s="173">
        <v>0</v>
      </c>
      <c r="V175" s="173">
        <f t="shared" si="55"/>
        <v>6369.42</v>
      </c>
      <c r="W175" s="174">
        <v>0</v>
      </c>
      <c r="X175" s="173">
        <f t="shared" si="56"/>
        <v>6369.42</v>
      </c>
    </row>
    <row r="176" spans="1:24" ht="12.75" hidden="1" outlineLevel="1">
      <c r="A176" s="173" t="s">
        <v>444</v>
      </c>
      <c r="C176" s="174" t="s">
        <v>445</v>
      </c>
      <c r="D176" s="174" t="s">
        <v>446</v>
      </c>
      <c r="E176" s="173">
        <v>0</v>
      </c>
      <c r="F176" s="173">
        <v>0</v>
      </c>
      <c r="G176" s="222">
        <f t="shared" si="50"/>
        <v>0</v>
      </c>
      <c r="H176" s="223">
        <v>41697.62</v>
      </c>
      <c r="I176" s="223">
        <v>0</v>
      </c>
      <c r="J176" s="223">
        <v>0</v>
      </c>
      <c r="K176" s="223">
        <f t="shared" si="51"/>
        <v>0</v>
      </c>
      <c r="L176" s="223">
        <v>0</v>
      </c>
      <c r="M176" s="223">
        <v>0</v>
      </c>
      <c r="N176" s="223">
        <f t="shared" si="52"/>
        <v>0</v>
      </c>
      <c r="O176" s="222">
        <v>0</v>
      </c>
      <c r="P176" s="222">
        <v>0</v>
      </c>
      <c r="Q176" s="222">
        <v>0</v>
      </c>
      <c r="R176" s="222">
        <v>0</v>
      </c>
      <c r="S176" s="222">
        <f t="shared" si="53"/>
        <v>0</v>
      </c>
      <c r="T176" s="222">
        <f t="shared" si="54"/>
        <v>41697.62</v>
      </c>
      <c r="U176" s="173">
        <v>0</v>
      </c>
      <c r="V176" s="173">
        <f t="shared" si="55"/>
        <v>41697.62</v>
      </c>
      <c r="W176" s="174">
        <v>0</v>
      </c>
      <c r="X176" s="173">
        <f t="shared" si="56"/>
        <v>41697.62</v>
      </c>
    </row>
    <row r="177" spans="1:24" ht="12.75" hidden="1" outlineLevel="1">
      <c r="A177" s="173" t="s">
        <v>447</v>
      </c>
      <c r="C177" s="174" t="s">
        <v>448</v>
      </c>
      <c r="D177" s="174" t="s">
        <v>449</v>
      </c>
      <c r="E177" s="173">
        <v>0</v>
      </c>
      <c r="F177" s="173">
        <v>0</v>
      </c>
      <c r="G177" s="222">
        <f t="shared" si="50"/>
        <v>0</v>
      </c>
      <c r="H177" s="223">
        <v>1883.65</v>
      </c>
      <c r="I177" s="223">
        <v>0</v>
      </c>
      <c r="J177" s="223">
        <v>0</v>
      </c>
      <c r="K177" s="223">
        <f t="shared" si="51"/>
        <v>0</v>
      </c>
      <c r="L177" s="223">
        <v>0</v>
      </c>
      <c r="M177" s="223">
        <v>0</v>
      </c>
      <c r="N177" s="223">
        <f t="shared" si="52"/>
        <v>0</v>
      </c>
      <c r="O177" s="222">
        <v>0</v>
      </c>
      <c r="P177" s="222">
        <v>0</v>
      </c>
      <c r="Q177" s="222">
        <v>0</v>
      </c>
      <c r="R177" s="222">
        <v>0</v>
      </c>
      <c r="S177" s="222">
        <f t="shared" si="53"/>
        <v>0</v>
      </c>
      <c r="T177" s="222">
        <f t="shared" si="54"/>
        <v>1883.65</v>
      </c>
      <c r="U177" s="173">
        <v>0</v>
      </c>
      <c r="V177" s="173">
        <f t="shared" si="55"/>
        <v>1883.65</v>
      </c>
      <c r="W177" s="174">
        <v>0</v>
      </c>
      <c r="X177" s="173">
        <f t="shared" si="56"/>
        <v>1883.65</v>
      </c>
    </row>
    <row r="178" spans="1:24" ht="12.75" hidden="1" outlineLevel="1">
      <c r="A178" s="173" t="s">
        <v>450</v>
      </c>
      <c r="C178" s="174" t="s">
        <v>451</v>
      </c>
      <c r="D178" s="174" t="s">
        <v>452</v>
      </c>
      <c r="E178" s="173">
        <v>0</v>
      </c>
      <c r="F178" s="173">
        <v>732.92</v>
      </c>
      <c r="G178" s="222">
        <f t="shared" si="50"/>
        <v>732.92</v>
      </c>
      <c r="H178" s="223">
        <v>16207.17</v>
      </c>
      <c r="I178" s="223">
        <v>0</v>
      </c>
      <c r="J178" s="223">
        <v>0</v>
      </c>
      <c r="K178" s="223">
        <f t="shared" si="51"/>
        <v>0</v>
      </c>
      <c r="L178" s="223">
        <v>0</v>
      </c>
      <c r="M178" s="223">
        <v>0</v>
      </c>
      <c r="N178" s="223">
        <f t="shared" si="52"/>
        <v>0</v>
      </c>
      <c r="O178" s="222">
        <v>0</v>
      </c>
      <c r="P178" s="222">
        <v>0</v>
      </c>
      <c r="Q178" s="222">
        <v>0</v>
      </c>
      <c r="R178" s="222">
        <v>0</v>
      </c>
      <c r="S178" s="222">
        <f t="shared" si="53"/>
        <v>0</v>
      </c>
      <c r="T178" s="222">
        <f t="shared" si="54"/>
        <v>16940.09</v>
      </c>
      <c r="U178" s="173">
        <v>0</v>
      </c>
      <c r="V178" s="173">
        <f t="shared" si="55"/>
        <v>16940.09</v>
      </c>
      <c r="W178" s="174">
        <v>0</v>
      </c>
      <c r="X178" s="173">
        <f t="shared" si="56"/>
        <v>16940.09</v>
      </c>
    </row>
    <row r="179" spans="1:24" ht="12.75" hidden="1" outlineLevel="1">
      <c r="A179" s="173" t="s">
        <v>453</v>
      </c>
      <c r="C179" s="174" t="s">
        <v>454</v>
      </c>
      <c r="D179" s="174" t="s">
        <v>455</v>
      </c>
      <c r="E179" s="173">
        <v>0</v>
      </c>
      <c r="F179" s="173">
        <v>0</v>
      </c>
      <c r="G179" s="222">
        <f t="shared" si="50"/>
        <v>0</v>
      </c>
      <c r="H179" s="223">
        <v>5670.83</v>
      </c>
      <c r="I179" s="223">
        <v>0</v>
      </c>
      <c r="J179" s="223">
        <v>0</v>
      </c>
      <c r="K179" s="223">
        <f t="shared" si="51"/>
        <v>0</v>
      </c>
      <c r="L179" s="223">
        <v>0</v>
      </c>
      <c r="M179" s="223">
        <v>0</v>
      </c>
      <c r="N179" s="223">
        <f t="shared" si="52"/>
        <v>0</v>
      </c>
      <c r="O179" s="222">
        <v>0</v>
      </c>
      <c r="P179" s="222">
        <v>0</v>
      </c>
      <c r="Q179" s="222">
        <v>0</v>
      </c>
      <c r="R179" s="222">
        <v>0</v>
      </c>
      <c r="S179" s="222">
        <f t="shared" si="53"/>
        <v>0</v>
      </c>
      <c r="T179" s="222">
        <f t="shared" si="54"/>
        <v>5670.83</v>
      </c>
      <c r="U179" s="173">
        <v>0</v>
      </c>
      <c r="V179" s="173">
        <f t="shared" si="55"/>
        <v>5670.83</v>
      </c>
      <c r="W179" s="174">
        <v>0</v>
      </c>
      <c r="X179" s="173">
        <f t="shared" si="56"/>
        <v>5670.83</v>
      </c>
    </row>
    <row r="180" spans="1:24" ht="12.75" hidden="1" outlineLevel="1">
      <c r="A180" s="173" t="s">
        <v>456</v>
      </c>
      <c r="C180" s="174" t="s">
        <v>457</v>
      </c>
      <c r="D180" s="174" t="s">
        <v>458</v>
      </c>
      <c r="E180" s="173">
        <v>0</v>
      </c>
      <c r="F180" s="173">
        <v>0</v>
      </c>
      <c r="G180" s="222">
        <f t="shared" si="50"/>
        <v>0</v>
      </c>
      <c r="H180" s="223">
        <v>547.59</v>
      </c>
      <c r="I180" s="223">
        <v>0</v>
      </c>
      <c r="J180" s="223">
        <v>0</v>
      </c>
      <c r="K180" s="223">
        <f t="shared" si="51"/>
        <v>0</v>
      </c>
      <c r="L180" s="223">
        <v>0</v>
      </c>
      <c r="M180" s="223">
        <v>0</v>
      </c>
      <c r="N180" s="223">
        <f t="shared" si="52"/>
        <v>0</v>
      </c>
      <c r="O180" s="222">
        <v>0</v>
      </c>
      <c r="P180" s="222">
        <v>0</v>
      </c>
      <c r="Q180" s="222">
        <v>0</v>
      </c>
      <c r="R180" s="222">
        <v>0</v>
      </c>
      <c r="S180" s="222">
        <f t="shared" si="53"/>
        <v>0</v>
      </c>
      <c r="T180" s="222">
        <f t="shared" si="54"/>
        <v>547.59</v>
      </c>
      <c r="U180" s="173">
        <v>0</v>
      </c>
      <c r="V180" s="173">
        <f t="shared" si="55"/>
        <v>547.59</v>
      </c>
      <c r="W180" s="174">
        <v>0</v>
      </c>
      <c r="X180" s="173">
        <f t="shared" si="56"/>
        <v>547.59</v>
      </c>
    </row>
    <row r="181" spans="1:24" ht="12.75" hidden="1" outlineLevel="1">
      <c r="A181" s="173" t="s">
        <v>459</v>
      </c>
      <c r="C181" s="174" t="s">
        <v>460</v>
      </c>
      <c r="D181" s="174" t="s">
        <v>461</v>
      </c>
      <c r="E181" s="173">
        <v>0</v>
      </c>
      <c r="F181" s="173">
        <v>19729.14</v>
      </c>
      <c r="G181" s="222">
        <f t="shared" si="50"/>
        <v>19729.14</v>
      </c>
      <c r="H181" s="223">
        <v>3386.95</v>
      </c>
      <c r="I181" s="223">
        <v>0</v>
      </c>
      <c r="J181" s="223">
        <v>0</v>
      </c>
      <c r="K181" s="223">
        <f t="shared" si="51"/>
        <v>0</v>
      </c>
      <c r="L181" s="223">
        <v>0</v>
      </c>
      <c r="M181" s="223">
        <v>0</v>
      </c>
      <c r="N181" s="223">
        <f t="shared" si="52"/>
        <v>0</v>
      </c>
      <c r="O181" s="222">
        <v>0</v>
      </c>
      <c r="P181" s="222">
        <v>0</v>
      </c>
      <c r="Q181" s="222">
        <v>0</v>
      </c>
      <c r="R181" s="222">
        <v>0</v>
      </c>
      <c r="S181" s="222">
        <f t="shared" si="53"/>
        <v>0</v>
      </c>
      <c r="T181" s="222">
        <f t="shared" si="54"/>
        <v>23116.09</v>
      </c>
      <c r="U181" s="173">
        <v>0</v>
      </c>
      <c r="V181" s="173">
        <f t="shared" si="55"/>
        <v>23116.09</v>
      </c>
      <c r="W181" s="174">
        <v>391.5</v>
      </c>
      <c r="X181" s="173">
        <f t="shared" si="56"/>
        <v>23507.59</v>
      </c>
    </row>
    <row r="182" spans="1:24" ht="12.75" hidden="1" outlineLevel="1">
      <c r="A182" s="173" t="s">
        <v>462</v>
      </c>
      <c r="C182" s="174" t="s">
        <v>463</v>
      </c>
      <c r="D182" s="174" t="s">
        <v>464</v>
      </c>
      <c r="E182" s="173">
        <v>0</v>
      </c>
      <c r="F182" s="173">
        <v>0</v>
      </c>
      <c r="G182" s="222">
        <f t="shared" si="50"/>
        <v>0</v>
      </c>
      <c r="H182" s="223">
        <v>50</v>
      </c>
      <c r="I182" s="223">
        <v>0</v>
      </c>
      <c r="J182" s="223">
        <v>0</v>
      </c>
      <c r="K182" s="223">
        <f t="shared" si="51"/>
        <v>0</v>
      </c>
      <c r="L182" s="223">
        <v>0</v>
      </c>
      <c r="M182" s="223">
        <v>0</v>
      </c>
      <c r="N182" s="223">
        <f t="shared" si="52"/>
        <v>0</v>
      </c>
      <c r="O182" s="222">
        <v>0</v>
      </c>
      <c r="P182" s="222">
        <v>0</v>
      </c>
      <c r="Q182" s="222">
        <v>0</v>
      </c>
      <c r="R182" s="222">
        <v>0</v>
      </c>
      <c r="S182" s="222">
        <f t="shared" si="53"/>
        <v>0</v>
      </c>
      <c r="T182" s="222">
        <f t="shared" si="54"/>
        <v>50</v>
      </c>
      <c r="U182" s="173">
        <v>0</v>
      </c>
      <c r="V182" s="173">
        <f t="shared" si="55"/>
        <v>50</v>
      </c>
      <c r="W182" s="174">
        <v>0</v>
      </c>
      <c r="X182" s="173">
        <f t="shared" si="56"/>
        <v>50</v>
      </c>
    </row>
    <row r="183" spans="1:24" ht="12.75" hidden="1" outlineLevel="1">
      <c r="A183" s="173" t="s">
        <v>465</v>
      </c>
      <c r="C183" s="174" t="s">
        <v>466</v>
      </c>
      <c r="D183" s="174" t="s">
        <v>467</v>
      </c>
      <c r="E183" s="173">
        <v>0</v>
      </c>
      <c r="F183" s="173">
        <v>2110.23</v>
      </c>
      <c r="G183" s="222">
        <f t="shared" si="50"/>
        <v>2110.23</v>
      </c>
      <c r="H183" s="223">
        <v>2161.74</v>
      </c>
      <c r="I183" s="223">
        <v>0</v>
      </c>
      <c r="J183" s="223">
        <v>0</v>
      </c>
      <c r="K183" s="223">
        <f t="shared" si="51"/>
        <v>0</v>
      </c>
      <c r="L183" s="223">
        <v>0</v>
      </c>
      <c r="M183" s="223">
        <v>0</v>
      </c>
      <c r="N183" s="223">
        <f t="shared" si="52"/>
        <v>0</v>
      </c>
      <c r="O183" s="222">
        <v>0</v>
      </c>
      <c r="P183" s="222">
        <v>0</v>
      </c>
      <c r="Q183" s="222">
        <v>0</v>
      </c>
      <c r="R183" s="222">
        <v>0</v>
      </c>
      <c r="S183" s="222">
        <f t="shared" si="53"/>
        <v>0</v>
      </c>
      <c r="T183" s="222">
        <f t="shared" si="54"/>
        <v>4271.969999999999</v>
      </c>
      <c r="U183" s="173">
        <v>0</v>
      </c>
      <c r="V183" s="173">
        <f t="shared" si="55"/>
        <v>4271.969999999999</v>
      </c>
      <c r="W183" s="174">
        <v>0</v>
      </c>
      <c r="X183" s="173">
        <f t="shared" si="56"/>
        <v>4271.969999999999</v>
      </c>
    </row>
    <row r="184" spans="1:24" ht="12.75" hidden="1" outlineLevel="1">
      <c r="A184" s="173" t="s">
        <v>468</v>
      </c>
      <c r="C184" s="174" t="s">
        <v>469</v>
      </c>
      <c r="D184" s="174" t="s">
        <v>470</v>
      </c>
      <c r="E184" s="173">
        <v>0</v>
      </c>
      <c r="F184" s="173">
        <v>0</v>
      </c>
      <c r="G184" s="222">
        <f t="shared" si="50"/>
        <v>0</v>
      </c>
      <c r="H184" s="223">
        <v>4</v>
      </c>
      <c r="I184" s="223">
        <v>0</v>
      </c>
      <c r="J184" s="223">
        <v>0</v>
      </c>
      <c r="K184" s="223">
        <f t="shared" si="51"/>
        <v>0</v>
      </c>
      <c r="L184" s="223">
        <v>0</v>
      </c>
      <c r="M184" s="223">
        <v>0</v>
      </c>
      <c r="N184" s="223">
        <f t="shared" si="52"/>
        <v>0</v>
      </c>
      <c r="O184" s="222">
        <v>0</v>
      </c>
      <c r="P184" s="222">
        <v>0</v>
      </c>
      <c r="Q184" s="222">
        <v>0</v>
      </c>
      <c r="R184" s="222">
        <v>0</v>
      </c>
      <c r="S184" s="222">
        <f t="shared" si="53"/>
        <v>0</v>
      </c>
      <c r="T184" s="222">
        <f t="shared" si="54"/>
        <v>4</v>
      </c>
      <c r="U184" s="173">
        <v>0</v>
      </c>
      <c r="V184" s="173">
        <f t="shared" si="55"/>
        <v>4</v>
      </c>
      <c r="W184" s="174">
        <v>0</v>
      </c>
      <c r="X184" s="173">
        <f t="shared" si="56"/>
        <v>4</v>
      </c>
    </row>
    <row r="185" spans="1:24" ht="12.75" hidden="1" outlineLevel="1">
      <c r="A185" s="173" t="s">
        <v>471</v>
      </c>
      <c r="C185" s="174" t="s">
        <v>472</v>
      </c>
      <c r="D185" s="174" t="s">
        <v>473</v>
      </c>
      <c r="E185" s="173">
        <v>0</v>
      </c>
      <c r="F185" s="173">
        <v>0</v>
      </c>
      <c r="G185" s="222">
        <f t="shared" si="50"/>
        <v>0</v>
      </c>
      <c r="H185" s="223">
        <v>144.3</v>
      </c>
      <c r="I185" s="223">
        <v>0</v>
      </c>
      <c r="J185" s="223">
        <v>0</v>
      </c>
      <c r="K185" s="223">
        <f t="shared" si="51"/>
        <v>0</v>
      </c>
      <c r="L185" s="223">
        <v>0</v>
      </c>
      <c r="M185" s="223">
        <v>0</v>
      </c>
      <c r="N185" s="223">
        <f t="shared" si="52"/>
        <v>0</v>
      </c>
      <c r="O185" s="222">
        <v>0</v>
      </c>
      <c r="P185" s="222">
        <v>0</v>
      </c>
      <c r="Q185" s="222">
        <v>0</v>
      </c>
      <c r="R185" s="222">
        <v>0</v>
      </c>
      <c r="S185" s="222">
        <f t="shared" si="53"/>
        <v>0</v>
      </c>
      <c r="T185" s="222">
        <f t="shared" si="54"/>
        <v>144.3</v>
      </c>
      <c r="U185" s="173">
        <v>0</v>
      </c>
      <c r="V185" s="173">
        <f t="shared" si="55"/>
        <v>144.3</v>
      </c>
      <c r="W185" s="174">
        <v>0</v>
      </c>
      <c r="X185" s="173">
        <f t="shared" si="56"/>
        <v>144.3</v>
      </c>
    </row>
    <row r="186" spans="1:24" ht="12.75" hidden="1" outlineLevel="1">
      <c r="A186" s="173" t="s">
        <v>474</v>
      </c>
      <c r="C186" s="174" t="s">
        <v>475</v>
      </c>
      <c r="D186" s="174" t="s">
        <v>476</v>
      </c>
      <c r="E186" s="173">
        <v>0</v>
      </c>
      <c r="F186" s="173">
        <v>-217.96</v>
      </c>
      <c r="G186" s="222">
        <f t="shared" si="50"/>
        <v>-217.96</v>
      </c>
      <c r="H186" s="223">
        <v>0</v>
      </c>
      <c r="I186" s="223">
        <v>0</v>
      </c>
      <c r="J186" s="223">
        <v>0</v>
      </c>
      <c r="K186" s="223">
        <f t="shared" si="51"/>
        <v>0</v>
      </c>
      <c r="L186" s="223">
        <v>0</v>
      </c>
      <c r="M186" s="223">
        <v>0</v>
      </c>
      <c r="N186" s="223">
        <f t="shared" si="52"/>
        <v>0</v>
      </c>
      <c r="O186" s="222">
        <v>0</v>
      </c>
      <c r="P186" s="222">
        <v>0</v>
      </c>
      <c r="Q186" s="222">
        <v>0</v>
      </c>
      <c r="R186" s="222">
        <v>0</v>
      </c>
      <c r="S186" s="222">
        <f t="shared" si="53"/>
        <v>0</v>
      </c>
      <c r="T186" s="222">
        <f t="shared" si="54"/>
        <v>-217.96</v>
      </c>
      <c r="U186" s="173">
        <v>0</v>
      </c>
      <c r="V186" s="173">
        <f t="shared" si="55"/>
        <v>-217.96</v>
      </c>
      <c r="W186" s="174">
        <v>0</v>
      </c>
      <c r="X186" s="173">
        <f t="shared" si="56"/>
        <v>-217.96</v>
      </c>
    </row>
    <row r="187" spans="1:24" ht="12.75" hidden="1" outlineLevel="1">
      <c r="A187" s="173" t="s">
        <v>477</v>
      </c>
      <c r="C187" s="174" t="s">
        <v>478</v>
      </c>
      <c r="D187" s="174" t="s">
        <v>479</v>
      </c>
      <c r="E187" s="173">
        <v>0</v>
      </c>
      <c r="F187" s="173">
        <v>37310.19</v>
      </c>
      <c r="G187" s="222">
        <f t="shared" si="50"/>
        <v>37310.19</v>
      </c>
      <c r="H187" s="223">
        <v>2634.81</v>
      </c>
      <c r="I187" s="223">
        <v>0</v>
      </c>
      <c r="J187" s="223">
        <v>0</v>
      </c>
      <c r="K187" s="223">
        <f t="shared" si="51"/>
        <v>0</v>
      </c>
      <c r="L187" s="223">
        <v>0</v>
      </c>
      <c r="M187" s="223">
        <v>0</v>
      </c>
      <c r="N187" s="223">
        <f t="shared" si="52"/>
        <v>0</v>
      </c>
      <c r="O187" s="222">
        <v>0</v>
      </c>
      <c r="P187" s="222">
        <v>0</v>
      </c>
      <c r="Q187" s="222">
        <v>0</v>
      </c>
      <c r="R187" s="222">
        <v>0</v>
      </c>
      <c r="S187" s="222">
        <f t="shared" si="53"/>
        <v>0</v>
      </c>
      <c r="T187" s="222">
        <f t="shared" si="54"/>
        <v>39945</v>
      </c>
      <c r="U187" s="173">
        <v>0</v>
      </c>
      <c r="V187" s="173">
        <f t="shared" si="55"/>
        <v>39945</v>
      </c>
      <c r="W187" s="174">
        <v>0</v>
      </c>
      <c r="X187" s="173">
        <f t="shared" si="56"/>
        <v>39945</v>
      </c>
    </row>
    <row r="188" spans="1:24" ht="12.75" hidden="1" outlineLevel="1">
      <c r="A188" s="173" t="s">
        <v>480</v>
      </c>
      <c r="C188" s="174" t="s">
        <v>481</v>
      </c>
      <c r="D188" s="174" t="s">
        <v>482</v>
      </c>
      <c r="E188" s="173">
        <v>0</v>
      </c>
      <c r="F188" s="173">
        <v>94707.52</v>
      </c>
      <c r="G188" s="222">
        <f t="shared" si="50"/>
        <v>94707.52</v>
      </c>
      <c r="H188" s="223">
        <v>25535.95</v>
      </c>
      <c r="I188" s="223">
        <v>0</v>
      </c>
      <c r="J188" s="223">
        <v>0</v>
      </c>
      <c r="K188" s="223">
        <f t="shared" si="51"/>
        <v>0</v>
      </c>
      <c r="L188" s="223">
        <v>0</v>
      </c>
      <c r="M188" s="223">
        <v>0</v>
      </c>
      <c r="N188" s="223">
        <f t="shared" si="52"/>
        <v>0</v>
      </c>
      <c r="O188" s="222">
        <v>0</v>
      </c>
      <c r="P188" s="222">
        <v>0</v>
      </c>
      <c r="Q188" s="222">
        <v>0</v>
      </c>
      <c r="R188" s="222">
        <v>0</v>
      </c>
      <c r="S188" s="222">
        <f t="shared" si="53"/>
        <v>0</v>
      </c>
      <c r="T188" s="222">
        <f t="shared" si="54"/>
        <v>120243.47</v>
      </c>
      <c r="U188" s="173">
        <v>0</v>
      </c>
      <c r="V188" s="173">
        <f t="shared" si="55"/>
        <v>120243.47</v>
      </c>
      <c r="W188" s="174">
        <v>-5834</v>
      </c>
      <c r="X188" s="173">
        <f t="shared" si="56"/>
        <v>114409.47</v>
      </c>
    </row>
    <row r="189" spans="1:24" ht="12.75" hidden="1" outlineLevel="1">
      <c r="A189" s="173" t="s">
        <v>483</v>
      </c>
      <c r="C189" s="174" t="s">
        <v>484</v>
      </c>
      <c r="D189" s="174" t="s">
        <v>485</v>
      </c>
      <c r="E189" s="173">
        <v>0</v>
      </c>
      <c r="F189" s="173">
        <v>2327.52</v>
      </c>
      <c r="G189" s="222">
        <f t="shared" si="50"/>
        <v>2327.52</v>
      </c>
      <c r="H189" s="223">
        <v>462</v>
      </c>
      <c r="I189" s="223">
        <v>0</v>
      </c>
      <c r="J189" s="223">
        <v>0</v>
      </c>
      <c r="K189" s="223">
        <f t="shared" si="51"/>
        <v>0</v>
      </c>
      <c r="L189" s="223">
        <v>0</v>
      </c>
      <c r="M189" s="223">
        <v>0</v>
      </c>
      <c r="N189" s="223">
        <f t="shared" si="52"/>
        <v>0</v>
      </c>
      <c r="O189" s="222">
        <v>0</v>
      </c>
      <c r="P189" s="222">
        <v>0</v>
      </c>
      <c r="Q189" s="222">
        <v>0</v>
      </c>
      <c r="R189" s="222">
        <v>0</v>
      </c>
      <c r="S189" s="222">
        <f t="shared" si="53"/>
        <v>0</v>
      </c>
      <c r="T189" s="222">
        <f t="shared" si="54"/>
        <v>2789.52</v>
      </c>
      <c r="U189" s="173">
        <v>0</v>
      </c>
      <c r="V189" s="173">
        <f t="shared" si="55"/>
        <v>2789.52</v>
      </c>
      <c r="W189" s="174">
        <v>0</v>
      </c>
      <c r="X189" s="173">
        <f t="shared" si="56"/>
        <v>2789.52</v>
      </c>
    </row>
    <row r="190" spans="1:24" ht="12.75" hidden="1" outlineLevel="1">
      <c r="A190" s="173" t="s">
        <v>486</v>
      </c>
      <c r="C190" s="174" t="s">
        <v>487</v>
      </c>
      <c r="D190" s="174" t="s">
        <v>488</v>
      </c>
      <c r="E190" s="173">
        <v>0</v>
      </c>
      <c r="F190" s="173">
        <v>86</v>
      </c>
      <c r="G190" s="222">
        <f t="shared" si="50"/>
        <v>86</v>
      </c>
      <c r="H190" s="223">
        <v>0</v>
      </c>
      <c r="I190" s="223">
        <v>0</v>
      </c>
      <c r="J190" s="223">
        <v>0</v>
      </c>
      <c r="K190" s="223">
        <f t="shared" si="51"/>
        <v>0</v>
      </c>
      <c r="L190" s="223">
        <v>0</v>
      </c>
      <c r="M190" s="223">
        <v>0</v>
      </c>
      <c r="N190" s="223">
        <f t="shared" si="52"/>
        <v>0</v>
      </c>
      <c r="O190" s="222">
        <v>0</v>
      </c>
      <c r="P190" s="222">
        <v>0</v>
      </c>
      <c r="Q190" s="222">
        <v>0</v>
      </c>
      <c r="R190" s="222">
        <v>0</v>
      </c>
      <c r="S190" s="222">
        <f t="shared" si="53"/>
        <v>0</v>
      </c>
      <c r="T190" s="222">
        <f t="shared" si="54"/>
        <v>86</v>
      </c>
      <c r="U190" s="173">
        <v>0</v>
      </c>
      <c r="V190" s="173">
        <f t="shared" si="55"/>
        <v>86</v>
      </c>
      <c r="W190" s="174">
        <v>0</v>
      </c>
      <c r="X190" s="173">
        <f t="shared" si="56"/>
        <v>86</v>
      </c>
    </row>
    <row r="191" spans="1:24" ht="12.75" hidden="1" outlineLevel="1">
      <c r="A191" s="173" t="s">
        <v>489</v>
      </c>
      <c r="C191" s="174" t="s">
        <v>490</v>
      </c>
      <c r="D191" s="174" t="s">
        <v>491</v>
      </c>
      <c r="E191" s="173">
        <v>0</v>
      </c>
      <c r="F191" s="173">
        <v>47069.7</v>
      </c>
      <c r="G191" s="222">
        <f t="shared" si="50"/>
        <v>47069.7</v>
      </c>
      <c r="H191" s="223">
        <v>0</v>
      </c>
      <c r="I191" s="223">
        <v>0</v>
      </c>
      <c r="J191" s="223">
        <v>0</v>
      </c>
      <c r="K191" s="223">
        <f t="shared" si="51"/>
        <v>0</v>
      </c>
      <c r="L191" s="223">
        <v>0</v>
      </c>
      <c r="M191" s="223">
        <v>0</v>
      </c>
      <c r="N191" s="223">
        <f t="shared" si="52"/>
        <v>0</v>
      </c>
      <c r="O191" s="222">
        <v>0</v>
      </c>
      <c r="P191" s="222">
        <v>0</v>
      </c>
      <c r="Q191" s="222">
        <v>0</v>
      </c>
      <c r="R191" s="222">
        <v>0</v>
      </c>
      <c r="S191" s="222">
        <f t="shared" si="53"/>
        <v>0</v>
      </c>
      <c r="T191" s="222">
        <f t="shared" si="54"/>
        <v>47069.7</v>
      </c>
      <c r="U191" s="173">
        <v>0</v>
      </c>
      <c r="V191" s="173">
        <f t="shared" si="55"/>
        <v>47069.7</v>
      </c>
      <c r="W191" s="174">
        <v>0</v>
      </c>
      <c r="X191" s="173">
        <f t="shared" si="56"/>
        <v>47069.7</v>
      </c>
    </row>
    <row r="192" spans="1:24" ht="12.75" hidden="1" outlineLevel="1">
      <c r="A192" s="173" t="s">
        <v>492</v>
      </c>
      <c r="C192" s="174" t="s">
        <v>493</v>
      </c>
      <c r="D192" s="174" t="s">
        <v>494</v>
      </c>
      <c r="E192" s="173">
        <v>0</v>
      </c>
      <c r="F192" s="173">
        <v>319406.35</v>
      </c>
      <c r="G192" s="222">
        <f t="shared" si="50"/>
        <v>319406.35</v>
      </c>
      <c r="H192" s="223">
        <v>100779.66</v>
      </c>
      <c r="I192" s="223">
        <v>0</v>
      </c>
      <c r="J192" s="223">
        <v>0</v>
      </c>
      <c r="K192" s="223">
        <f t="shared" si="51"/>
        <v>0</v>
      </c>
      <c r="L192" s="223">
        <v>0</v>
      </c>
      <c r="M192" s="223">
        <v>0</v>
      </c>
      <c r="N192" s="223">
        <f t="shared" si="52"/>
        <v>0</v>
      </c>
      <c r="O192" s="222">
        <v>5484.14</v>
      </c>
      <c r="P192" s="222">
        <v>56340.1</v>
      </c>
      <c r="Q192" s="222">
        <v>0</v>
      </c>
      <c r="R192" s="222">
        <v>0</v>
      </c>
      <c r="S192" s="222">
        <f t="shared" si="53"/>
        <v>61824.24</v>
      </c>
      <c r="T192" s="222">
        <f t="shared" si="54"/>
        <v>482010.25</v>
      </c>
      <c r="U192" s="173">
        <v>0</v>
      </c>
      <c r="V192" s="173">
        <f t="shared" si="55"/>
        <v>482010.25</v>
      </c>
      <c r="W192" s="174">
        <v>0</v>
      </c>
      <c r="X192" s="173">
        <f t="shared" si="56"/>
        <v>482010.25</v>
      </c>
    </row>
    <row r="193" spans="1:24" ht="12.75" hidden="1" outlineLevel="1">
      <c r="A193" s="173" t="s">
        <v>495</v>
      </c>
      <c r="C193" s="174" t="s">
        <v>496</v>
      </c>
      <c r="D193" s="174" t="s">
        <v>497</v>
      </c>
      <c r="E193" s="173">
        <v>0</v>
      </c>
      <c r="F193" s="173">
        <v>72922.38</v>
      </c>
      <c r="G193" s="222">
        <f t="shared" si="50"/>
        <v>72922.38</v>
      </c>
      <c r="H193" s="223">
        <v>7729.24</v>
      </c>
      <c r="I193" s="223">
        <v>0</v>
      </c>
      <c r="J193" s="223">
        <v>0</v>
      </c>
      <c r="K193" s="223">
        <f t="shared" si="51"/>
        <v>0</v>
      </c>
      <c r="L193" s="223">
        <v>0</v>
      </c>
      <c r="M193" s="223">
        <v>0</v>
      </c>
      <c r="N193" s="223">
        <f t="shared" si="52"/>
        <v>0</v>
      </c>
      <c r="O193" s="222">
        <v>0</v>
      </c>
      <c r="P193" s="222">
        <v>0</v>
      </c>
      <c r="Q193" s="222">
        <v>0</v>
      </c>
      <c r="R193" s="222">
        <v>0</v>
      </c>
      <c r="S193" s="222">
        <f t="shared" si="53"/>
        <v>0</v>
      </c>
      <c r="T193" s="222">
        <f t="shared" si="54"/>
        <v>80651.62000000001</v>
      </c>
      <c r="U193" s="173">
        <v>0</v>
      </c>
      <c r="V193" s="173">
        <f t="shared" si="55"/>
        <v>80651.62000000001</v>
      </c>
      <c r="W193" s="174">
        <v>0</v>
      </c>
      <c r="X193" s="173">
        <f t="shared" si="56"/>
        <v>80651.62000000001</v>
      </c>
    </row>
    <row r="194" spans="1:24" ht="12.75" hidden="1" outlineLevel="1">
      <c r="A194" s="173" t="s">
        <v>498</v>
      </c>
      <c r="C194" s="174" t="s">
        <v>499</v>
      </c>
      <c r="D194" s="174" t="s">
        <v>500</v>
      </c>
      <c r="E194" s="173">
        <v>0</v>
      </c>
      <c r="F194" s="173">
        <v>156282.42</v>
      </c>
      <c r="G194" s="222">
        <f t="shared" si="50"/>
        <v>156282.42</v>
      </c>
      <c r="H194" s="223">
        <v>75008.18</v>
      </c>
      <c r="I194" s="223">
        <v>0</v>
      </c>
      <c r="J194" s="223">
        <v>0</v>
      </c>
      <c r="K194" s="223">
        <f t="shared" si="51"/>
        <v>0</v>
      </c>
      <c r="L194" s="223">
        <v>0</v>
      </c>
      <c r="M194" s="223">
        <v>0</v>
      </c>
      <c r="N194" s="223">
        <f t="shared" si="52"/>
        <v>0</v>
      </c>
      <c r="O194" s="222">
        <v>416.27</v>
      </c>
      <c r="P194" s="222">
        <v>2083.32</v>
      </c>
      <c r="Q194" s="222">
        <v>0</v>
      </c>
      <c r="R194" s="222">
        <v>0</v>
      </c>
      <c r="S194" s="222">
        <f t="shared" si="53"/>
        <v>2499.59</v>
      </c>
      <c r="T194" s="222">
        <f t="shared" si="54"/>
        <v>233790.19</v>
      </c>
      <c r="U194" s="173">
        <v>0</v>
      </c>
      <c r="V194" s="173">
        <f t="shared" si="55"/>
        <v>233790.19</v>
      </c>
      <c r="W194" s="174">
        <v>0</v>
      </c>
      <c r="X194" s="173">
        <f t="shared" si="56"/>
        <v>233790.19</v>
      </c>
    </row>
    <row r="195" spans="1:24" ht="12.75" hidden="1" outlineLevel="1">
      <c r="A195" s="173" t="s">
        <v>501</v>
      </c>
      <c r="C195" s="174" t="s">
        <v>502</v>
      </c>
      <c r="D195" s="174" t="s">
        <v>503</v>
      </c>
      <c r="E195" s="173">
        <v>0</v>
      </c>
      <c r="F195" s="173">
        <v>167754.24</v>
      </c>
      <c r="G195" s="222">
        <f t="shared" si="50"/>
        <v>167754.24</v>
      </c>
      <c r="H195" s="223">
        <v>127263.36</v>
      </c>
      <c r="I195" s="223">
        <v>0</v>
      </c>
      <c r="J195" s="223">
        <v>195.55</v>
      </c>
      <c r="K195" s="223">
        <f t="shared" si="51"/>
        <v>195.55</v>
      </c>
      <c r="L195" s="223">
        <v>0</v>
      </c>
      <c r="M195" s="223">
        <v>0</v>
      </c>
      <c r="N195" s="223">
        <f t="shared" si="52"/>
        <v>0</v>
      </c>
      <c r="O195" s="222">
        <v>11275.71</v>
      </c>
      <c r="P195" s="222">
        <v>40.25</v>
      </c>
      <c r="Q195" s="222">
        <v>0</v>
      </c>
      <c r="R195" s="222">
        <v>0</v>
      </c>
      <c r="S195" s="222">
        <f t="shared" si="53"/>
        <v>11315.96</v>
      </c>
      <c r="T195" s="222">
        <f t="shared" si="54"/>
        <v>306529.11</v>
      </c>
      <c r="U195" s="173">
        <v>0</v>
      </c>
      <c r="V195" s="173">
        <f t="shared" si="55"/>
        <v>306529.11</v>
      </c>
      <c r="W195" s="174">
        <v>833.33</v>
      </c>
      <c r="X195" s="173">
        <f t="shared" si="56"/>
        <v>307362.44</v>
      </c>
    </row>
    <row r="196" spans="1:24" ht="12.75" hidden="1" outlineLevel="1">
      <c r="A196" s="173" t="s">
        <v>504</v>
      </c>
      <c r="C196" s="174" t="s">
        <v>505</v>
      </c>
      <c r="D196" s="174" t="s">
        <v>506</v>
      </c>
      <c r="E196" s="173">
        <v>0</v>
      </c>
      <c r="F196" s="173">
        <v>1400.1</v>
      </c>
      <c r="G196" s="222">
        <f t="shared" si="50"/>
        <v>1400.1</v>
      </c>
      <c r="H196" s="223">
        <v>2757.68</v>
      </c>
      <c r="I196" s="223">
        <v>0</v>
      </c>
      <c r="J196" s="223">
        <v>0</v>
      </c>
      <c r="K196" s="223">
        <f t="shared" si="51"/>
        <v>0</v>
      </c>
      <c r="L196" s="223">
        <v>0</v>
      </c>
      <c r="M196" s="223">
        <v>0</v>
      </c>
      <c r="N196" s="223">
        <f t="shared" si="52"/>
        <v>0</v>
      </c>
      <c r="O196" s="222">
        <v>0</v>
      </c>
      <c r="P196" s="222">
        <v>0</v>
      </c>
      <c r="Q196" s="222">
        <v>0</v>
      </c>
      <c r="R196" s="222">
        <v>0</v>
      </c>
      <c r="S196" s="222">
        <f t="shared" si="53"/>
        <v>0</v>
      </c>
      <c r="T196" s="222">
        <f t="shared" si="54"/>
        <v>4157.78</v>
      </c>
      <c r="U196" s="173">
        <v>0</v>
      </c>
      <c r="V196" s="173">
        <f t="shared" si="55"/>
        <v>4157.78</v>
      </c>
      <c r="W196" s="174">
        <v>0</v>
      </c>
      <c r="X196" s="173">
        <f t="shared" si="56"/>
        <v>4157.78</v>
      </c>
    </row>
    <row r="197" spans="1:24" ht="12.75" hidden="1" outlineLevel="1">
      <c r="A197" s="173" t="s">
        <v>507</v>
      </c>
      <c r="C197" s="174" t="s">
        <v>508</v>
      </c>
      <c r="D197" s="174" t="s">
        <v>509</v>
      </c>
      <c r="E197" s="173">
        <v>0</v>
      </c>
      <c r="F197" s="173">
        <v>205.54</v>
      </c>
      <c r="G197" s="222">
        <f t="shared" si="50"/>
        <v>205.54</v>
      </c>
      <c r="H197" s="223">
        <v>50</v>
      </c>
      <c r="I197" s="223">
        <v>0</v>
      </c>
      <c r="J197" s="223">
        <v>0</v>
      </c>
      <c r="K197" s="223">
        <f t="shared" si="51"/>
        <v>0</v>
      </c>
      <c r="L197" s="223">
        <v>0</v>
      </c>
      <c r="M197" s="223">
        <v>0</v>
      </c>
      <c r="N197" s="223">
        <f t="shared" si="52"/>
        <v>0</v>
      </c>
      <c r="O197" s="222">
        <v>0</v>
      </c>
      <c r="P197" s="222">
        <v>0</v>
      </c>
      <c r="Q197" s="222">
        <v>0</v>
      </c>
      <c r="R197" s="222">
        <v>0</v>
      </c>
      <c r="S197" s="222">
        <f t="shared" si="53"/>
        <v>0</v>
      </c>
      <c r="T197" s="222">
        <f t="shared" si="54"/>
        <v>255.54</v>
      </c>
      <c r="U197" s="173">
        <v>0</v>
      </c>
      <c r="V197" s="173">
        <f t="shared" si="55"/>
        <v>255.54</v>
      </c>
      <c r="W197" s="174">
        <v>0</v>
      </c>
      <c r="X197" s="173">
        <f t="shared" si="56"/>
        <v>255.54</v>
      </c>
    </row>
    <row r="198" spans="1:24" ht="12.75" hidden="1" outlineLevel="1">
      <c r="A198" s="173" t="s">
        <v>510</v>
      </c>
      <c r="C198" s="174" t="s">
        <v>511</v>
      </c>
      <c r="D198" s="174" t="s">
        <v>512</v>
      </c>
      <c r="E198" s="173">
        <v>0</v>
      </c>
      <c r="F198" s="173">
        <v>218369.5</v>
      </c>
      <c r="G198" s="222">
        <f t="shared" si="50"/>
        <v>218369.5</v>
      </c>
      <c r="H198" s="223">
        <v>0</v>
      </c>
      <c r="I198" s="223">
        <v>0</v>
      </c>
      <c r="J198" s="223">
        <v>0</v>
      </c>
      <c r="K198" s="223">
        <f t="shared" si="51"/>
        <v>0</v>
      </c>
      <c r="L198" s="223">
        <v>0</v>
      </c>
      <c r="M198" s="223">
        <v>0</v>
      </c>
      <c r="N198" s="223">
        <f t="shared" si="52"/>
        <v>0</v>
      </c>
      <c r="O198" s="222">
        <v>13200</v>
      </c>
      <c r="P198" s="222">
        <v>0</v>
      </c>
      <c r="Q198" s="222">
        <v>0</v>
      </c>
      <c r="R198" s="222">
        <v>0</v>
      </c>
      <c r="S198" s="222">
        <f t="shared" si="53"/>
        <v>13200</v>
      </c>
      <c r="T198" s="222">
        <f t="shared" si="54"/>
        <v>231569.5</v>
      </c>
      <c r="U198" s="173">
        <v>0</v>
      </c>
      <c r="V198" s="173">
        <f t="shared" si="55"/>
        <v>231569.5</v>
      </c>
      <c r="W198" s="174">
        <v>29.4</v>
      </c>
      <c r="X198" s="173">
        <f t="shared" si="56"/>
        <v>231598.9</v>
      </c>
    </row>
    <row r="199" spans="1:24" ht="12.75" hidden="1" outlineLevel="1">
      <c r="A199" s="173" t="s">
        <v>513</v>
      </c>
      <c r="C199" s="174" t="s">
        <v>514</v>
      </c>
      <c r="D199" s="174" t="s">
        <v>515</v>
      </c>
      <c r="E199" s="173">
        <v>0</v>
      </c>
      <c r="F199" s="173">
        <v>94930.54</v>
      </c>
      <c r="G199" s="222">
        <f t="shared" si="50"/>
        <v>94930.54</v>
      </c>
      <c r="H199" s="223">
        <v>36687.64</v>
      </c>
      <c r="I199" s="223">
        <v>0</v>
      </c>
      <c r="J199" s="223">
        <v>0</v>
      </c>
      <c r="K199" s="223">
        <f t="shared" si="51"/>
        <v>0</v>
      </c>
      <c r="L199" s="223">
        <v>0</v>
      </c>
      <c r="M199" s="223">
        <v>0</v>
      </c>
      <c r="N199" s="223">
        <f t="shared" si="52"/>
        <v>0</v>
      </c>
      <c r="O199" s="222">
        <v>0</v>
      </c>
      <c r="P199" s="222">
        <v>0</v>
      </c>
      <c r="Q199" s="222">
        <v>0</v>
      </c>
      <c r="R199" s="222">
        <v>0</v>
      </c>
      <c r="S199" s="222">
        <f t="shared" si="53"/>
        <v>0</v>
      </c>
      <c r="T199" s="222">
        <f t="shared" si="54"/>
        <v>131618.18</v>
      </c>
      <c r="U199" s="173">
        <v>0</v>
      </c>
      <c r="V199" s="173">
        <f t="shared" si="55"/>
        <v>131618.18</v>
      </c>
      <c r="W199" s="174">
        <v>609</v>
      </c>
      <c r="X199" s="173">
        <f t="shared" si="56"/>
        <v>132227.18</v>
      </c>
    </row>
    <row r="200" spans="1:24" ht="12.75" hidden="1" outlineLevel="1">
      <c r="A200" s="173" t="s">
        <v>516</v>
      </c>
      <c r="C200" s="174" t="s">
        <v>517</v>
      </c>
      <c r="D200" s="174" t="s">
        <v>518</v>
      </c>
      <c r="E200" s="173">
        <v>0</v>
      </c>
      <c r="F200" s="173">
        <v>308486.78</v>
      </c>
      <c r="G200" s="222">
        <f t="shared" si="50"/>
        <v>308486.78</v>
      </c>
      <c r="H200" s="223">
        <v>376459.98</v>
      </c>
      <c r="I200" s="223">
        <v>0</v>
      </c>
      <c r="J200" s="223">
        <v>0</v>
      </c>
      <c r="K200" s="223">
        <f t="shared" si="51"/>
        <v>0</v>
      </c>
      <c r="L200" s="223">
        <v>0</v>
      </c>
      <c r="M200" s="223">
        <v>0</v>
      </c>
      <c r="N200" s="223">
        <f t="shared" si="52"/>
        <v>0</v>
      </c>
      <c r="O200" s="222">
        <v>0</v>
      </c>
      <c r="P200" s="222">
        <v>0</v>
      </c>
      <c r="Q200" s="222">
        <v>0</v>
      </c>
      <c r="R200" s="222">
        <v>0</v>
      </c>
      <c r="S200" s="222">
        <f t="shared" si="53"/>
        <v>0</v>
      </c>
      <c r="T200" s="222">
        <f t="shared" si="54"/>
        <v>684946.76</v>
      </c>
      <c r="U200" s="173">
        <v>0</v>
      </c>
      <c r="V200" s="173">
        <f t="shared" si="55"/>
        <v>684946.76</v>
      </c>
      <c r="W200" s="174">
        <v>0</v>
      </c>
      <c r="X200" s="173">
        <f t="shared" si="56"/>
        <v>684946.76</v>
      </c>
    </row>
    <row r="201" spans="1:24" ht="12.75" hidden="1" outlineLevel="1">
      <c r="A201" s="173" t="s">
        <v>519</v>
      </c>
      <c r="C201" s="174" t="s">
        <v>520</v>
      </c>
      <c r="D201" s="174" t="s">
        <v>521</v>
      </c>
      <c r="E201" s="173">
        <v>0</v>
      </c>
      <c r="F201" s="173">
        <v>1007981.22</v>
      </c>
      <c r="G201" s="222">
        <f t="shared" si="50"/>
        <v>1007981.22</v>
      </c>
      <c r="H201" s="223">
        <v>148693.23</v>
      </c>
      <c r="I201" s="223">
        <v>0</v>
      </c>
      <c r="J201" s="223">
        <v>0</v>
      </c>
      <c r="K201" s="223">
        <f t="shared" si="51"/>
        <v>0</v>
      </c>
      <c r="L201" s="223">
        <v>0</v>
      </c>
      <c r="M201" s="223">
        <v>0</v>
      </c>
      <c r="N201" s="223">
        <f t="shared" si="52"/>
        <v>0</v>
      </c>
      <c r="O201" s="222">
        <v>607378.45</v>
      </c>
      <c r="P201" s="222">
        <v>0</v>
      </c>
      <c r="Q201" s="222">
        <v>0</v>
      </c>
      <c r="R201" s="222">
        <v>0</v>
      </c>
      <c r="S201" s="222">
        <f t="shared" si="53"/>
        <v>607378.45</v>
      </c>
      <c r="T201" s="222">
        <f t="shared" si="54"/>
        <v>1764052.9</v>
      </c>
      <c r="U201" s="173">
        <v>0</v>
      </c>
      <c r="V201" s="173">
        <f t="shared" si="55"/>
        <v>1764052.9</v>
      </c>
      <c r="W201" s="174">
        <v>0</v>
      </c>
      <c r="X201" s="173">
        <f t="shared" si="56"/>
        <v>1764052.9</v>
      </c>
    </row>
    <row r="202" spans="1:24" ht="12.75" hidden="1" outlineLevel="1">
      <c r="A202" s="173" t="s">
        <v>522</v>
      </c>
      <c r="C202" s="174" t="s">
        <v>523</v>
      </c>
      <c r="D202" s="174" t="s">
        <v>524</v>
      </c>
      <c r="E202" s="173">
        <v>0</v>
      </c>
      <c r="F202" s="173">
        <v>20981.11</v>
      </c>
      <c r="G202" s="222">
        <f t="shared" si="50"/>
        <v>20981.11</v>
      </c>
      <c r="H202" s="223">
        <v>1813.07</v>
      </c>
      <c r="I202" s="223">
        <v>0</v>
      </c>
      <c r="J202" s="223">
        <v>0</v>
      </c>
      <c r="K202" s="223">
        <f t="shared" si="51"/>
        <v>0</v>
      </c>
      <c r="L202" s="223">
        <v>0</v>
      </c>
      <c r="M202" s="223">
        <v>0</v>
      </c>
      <c r="N202" s="223">
        <f t="shared" si="52"/>
        <v>0</v>
      </c>
      <c r="O202" s="222">
        <v>0</v>
      </c>
      <c r="P202" s="222">
        <v>0</v>
      </c>
      <c r="Q202" s="222">
        <v>0</v>
      </c>
      <c r="R202" s="222">
        <v>0</v>
      </c>
      <c r="S202" s="222">
        <f t="shared" si="53"/>
        <v>0</v>
      </c>
      <c r="T202" s="222">
        <f t="shared" si="54"/>
        <v>22794.18</v>
      </c>
      <c r="U202" s="173">
        <v>0</v>
      </c>
      <c r="V202" s="173">
        <f t="shared" si="55"/>
        <v>22794.18</v>
      </c>
      <c r="W202" s="174">
        <v>0</v>
      </c>
      <c r="X202" s="173">
        <f t="shared" si="56"/>
        <v>22794.18</v>
      </c>
    </row>
    <row r="203" spans="1:24" ht="12.75" hidden="1" outlineLevel="1">
      <c r="A203" s="173" t="s">
        <v>525</v>
      </c>
      <c r="C203" s="174" t="s">
        <v>526</v>
      </c>
      <c r="D203" s="174" t="s">
        <v>527</v>
      </c>
      <c r="E203" s="173">
        <v>0</v>
      </c>
      <c r="F203" s="173">
        <v>48126.08</v>
      </c>
      <c r="G203" s="222">
        <f t="shared" si="50"/>
        <v>48126.08</v>
      </c>
      <c r="H203" s="223">
        <v>189733.19</v>
      </c>
      <c r="I203" s="223">
        <v>0</v>
      </c>
      <c r="J203" s="223">
        <v>0</v>
      </c>
      <c r="K203" s="223">
        <f t="shared" si="51"/>
        <v>0</v>
      </c>
      <c r="L203" s="223">
        <v>0</v>
      </c>
      <c r="M203" s="223">
        <v>0</v>
      </c>
      <c r="N203" s="223">
        <f t="shared" si="52"/>
        <v>0</v>
      </c>
      <c r="O203" s="222">
        <v>0</v>
      </c>
      <c r="P203" s="222">
        <v>6135.5</v>
      </c>
      <c r="Q203" s="222">
        <v>0</v>
      </c>
      <c r="R203" s="222">
        <v>0</v>
      </c>
      <c r="S203" s="222">
        <f t="shared" si="53"/>
        <v>6135.5</v>
      </c>
      <c r="T203" s="222">
        <f t="shared" si="54"/>
        <v>243994.77000000002</v>
      </c>
      <c r="U203" s="173">
        <v>0</v>
      </c>
      <c r="V203" s="173">
        <f t="shared" si="55"/>
        <v>243994.77000000002</v>
      </c>
      <c r="W203" s="174">
        <v>0</v>
      </c>
      <c r="X203" s="173">
        <f t="shared" si="56"/>
        <v>243994.77000000002</v>
      </c>
    </row>
    <row r="204" spans="1:24" ht="12.75" hidden="1" outlineLevel="1">
      <c r="A204" s="173" t="s">
        <v>528</v>
      </c>
      <c r="C204" s="174" t="s">
        <v>529</v>
      </c>
      <c r="D204" s="174" t="s">
        <v>530</v>
      </c>
      <c r="E204" s="173">
        <v>0</v>
      </c>
      <c r="F204" s="173">
        <v>33419.72</v>
      </c>
      <c r="G204" s="222">
        <f t="shared" si="50"/>
        <v>33419.72</v>
      </c>
      <c r="H204" s="223">
        <v>2277.28</v>
      </c>
      <c r="I204" s="223">
        <v>0</v>
      </c>
      <c r="J204" s="223">
        <v>0</v>
      </c>
      <c r="K204" s="223">
        <f t="shared" si="51"/>
        <v>0</v>
      </c>
      <c r="L204" s="223">
        <v>0</v>
      </c>
      <c r="M204" s="223">
        <v>0</v>
      </c>
      <c r="N204" s="223">
        <f t="shared" si="52"/>
        <v>0</v>
      </c>
      <c r="O204" s="222">
        <v>772</v>
      </c>
      <c r="P204" s="222">
        <v>0</v>
      </c>
      <c r="Q204" s="222">
        <v>0</v>
      </c>
      <c r="R204" s="222">
        <v>0</v>
      </c>
      <c r="S204" s="222">
        <f t="shared" si="53"/>
        <v>772</v>
      </c>
      <c r="T204" s="222">
        <f t="shared" si="54"/>
        <v>36469</v>
      </c>
      <c r="U204" s="173">
        <v>0</v>
      </c>
      <c r="V204" s="173">
        <f t="shared" si="55"/>
        <v>36469</v>
      </c>
      <c r="W204" s="174">
        <v>0</v>
      </c>
      <c r="X204" s="173">
        <f t="shared" si="56"/>
        <v>36469</v>
      </c>
    </row>
    <row r="205" spans="1:24" ht="12.75" hidden="1" outlineLevel="1">
      <c r="A205" s="173" t="s">
        <v>531</v>
      </c>
      <c r="C205" s="174" t="s">
        <v>532</v>
      </c>
      <c r="D205" s="174" t="s">
        <v>533</v>
      </c>
      <c r="E205" s="173">
        <v>0</v>
      </c>
      <c r="F205" s="173">
        <v>50526.76</v>
      </c>
      <c r="G205" s="222">
        <f t="shared" si="50"/>
        <v>50526.76</v>
      </c>
      <c r="H205" s="223">
        <v>112298.79</v>
      </c>
      <c r="I205" s="223">
        <v>0</v>
      </c>
      <c r="J205" s="223">
        <v>0</v>
      </c>
      <c r="K205" s="223">
        <f t="shared" si="51"/>
        <v>0</v>
      </c>
      <c r="L205" s="223">
        <v>0</v>
      </c>
      <c r="M205" s="223">
        <v>0</v>
      </c>
      <c r="N205" s="223">
        <f t="shared" si="52"/>
        <v>0</v>
      </c>
      <c r="O205" s="222">
        <v>0</v>
      </c>
      <c r="P205" s="222">
        <v>0</v>
      </c>
      <c r="Q205" s="222">
        <v>0</v>
      </c>
      <c r="R205" s="222">
        <v>0</v>
      </c>
      <c r="S205" s="222">
        <f t="shared" si="53"/>
        <v>0</v>
      </c>
      <c r="T205" s="222">
        <f t="shared" si="54"/>
        <v>162825.55</v>
      </c>
      <c r="U205" s="173">
        <v>0</v>
      </c>
      <c r="V205" s="173">
        <f t="shared" si="55"/>
        <v>162825.55</v>
      </c>
      <c r="W205" s="174">
        <v>0</v>
      </c>
      <c r="X205" s="173">
        <f t="shared" si="56"/>
        <v>162825.55</v>
      </c>
    </row>
    <row r="206" spans="1:24" ht="12.75" hidden="1" outlineLevel="1">
      <c r="A206" s="173" t="s">
        <v>534</v>
      </c>
      <c r="C206" s="174" t="s">
        <v>535</v>
      </c>
      <c r="D206" s="174" t="s">
        <v>536</v>
      </c>
      <c r="E206" s="173">
        <v>0</v>
      </c>
      <c r="F206" s="173">
        <v>317855.7</v>
      </c>
      <c r="G206" s="222">
        <f t="shared" si="50"/>
        <v>317855.7</v>
      </c>
      <c r="H206" s="223">
        <v>80473.38</v>
      </c>
      <c r="I206" s="223">
        <v>0</v>
      </c>
      <c r="J206" s="223">
        <v>0</v>
      </c>
      <c r="K206" s="223">
        <f t="shared" si="51"/>
        <v>0</v>
      </c>
      <c r="L206" s="223">
        <v>0</v>
      </c>
      <c r="M206" s="223">
        <v>0</v>
      </c>
      <c r="N206" s="223">
        <f t="shared" si="52"/>
        <v>0</v>
      </c>
      <c r="O206" s="222">
        <v>0</v>
      </c>
      <c r="P206" s="222">
        <v>60104.61</v>
      </c>
      <c r="Q206" s="222">
        <v>0</v>
      </c>
      <c r="R206" s="222">
        <v>0</v>
      </c>
      <c r="S206" s="222">
        <f t="shared" si="53"/>
        <v>60104.61</v>
      </c>
      <c r="T206" s="222">
        <f t="shared" si="54"/>
        <v>458433.69</v>
      </c>
      <c r="U206" s="173">
        <v>0</v>
      </c>
      <c r="V206" s="173">
        <f t="shared" si="55"/>
        <v>458433.69</v>
      </c>
      <c r="W206" s="174">
        <v>0</v>
      </c>
      <c r="X206" s="173">
        <f t="shared" si="56"/>
        <v>458433.69</v>
      </c>
    </row>
    <row r="207" spans="1:24" ht="12.75" hidden="1" outlineLevel="1">
      <c r="A207" s="173" t="s">
        <v>537</v>
      </c>
      <c r="C207" s="174" t="s">
        <v>538</v>
      </c>
      <c r="D207" s="174" t="s">
        <v>539</v>
      </c>
      <c r="E207" s="173">
        <v>0</v>
      </c>
      <c r="F207" s="173">
        <v>4457.37</v>
      </c>
      <c r="G207" s="222">
        <f t="shared" si="50"/>
        <v>4457.37</v>
      </c>
      <c r="H207" s="223">
        <v>0</v>
      </c>
      <c r="I207" s="223">
        <v>0</v>
      </c>
      <c r="J207" s="223">
        <v>0</v>
      </c>
      <c r="K207" s="223">
        <f t="shared" si="51"/>
        <v>0</v>
      </c>
      <c r="L207" s="223">
        <v>0</v>
      </c>
      <c r="M207" s="223">
        <v>0</v>
      </c>
      <c r="N207" s="223">
        <f t="shared" si="52"/>
        <v>0</v>
      </c>
      <c r="O207" s="222">
        <v>0</v>
      </c>
      <c r="P207" s="222">
        <v>0</v>
      </c>
      <c r="Q207" s="222">
        <v>0</v>
      </c>
      <c r="R207" s="222">
        <v>0</v>
      </c>
      <c r="S207" s="222">
        <f t="shared" si="53"/>
        <v>0</v>
      </c>
      <c r="T207" s="222">
        <f t="shared" si="54"/>
        <v>4457.37</v>
      </c>
      <c r="U207" s="173">
        <v>0</v>
      </c>
      <c r="V207" s="173">
        <f t="shared" si="55"/>
        <v>4457.37</v>
      </c>
      <c r="W207" s="174">
        <v>0</v>
      </c>
      <c r="X207" s="173">
        <f t="shared" si="56"/>
        <v>4457.37</v>
      </c>
    </row>
    <row r="208" spans="1:24" ht="12.75" hidden="1" outlineLevel="1">
      <c r="A208" s="173" t="s">
        <v>540</v>
      </c>
      <c r="C208" s="174" t="s">
        <v>541</v>
      </c>
      <c r="D208" s="174" t="s">
        <v>542</v>
      </c>
      <c r="E208" s="173">
        <v>0</v>
      </c>
      <c r="F208" s="173">
        <v>25</v>
      </c>
      <c r="G208" s="222">
        <f t="shared" si="50"/>
        <v>25</v>
      </c>
      <c r="H208" s="223">
        <v>0</v>
      </c>
      <c r="I208" s="223">
        <v>0</v>
      </c>
      <c r="J208" s="223">
        <v>0</v>
      </c>
      <c r="K208" s="223">
        <f t="shared" si="51"/>
        <v>0</v>
      </c>
      <c r="L208" s="223">
        <v>0</v>
      </c>
      <c r="M208" s="223">
        <v>0</v>
      </c>
      <c r="N208" s="223">
        <f t="shared" si="52"/>
        <v>0</v>
      </c>
      <c r="O208" s="222">
        <v>0</v>
      </c>
      <c r="P208" s="222">
        <v>0</v>
      </c>
      <c r="Q208" s="222">
        <v>0</v>
      </c>
      <c r="R208" s="222">
        <v>0</v>
      </c>
      <c r="S208" s="222">
        <f t="shared" si="53"/>
        <v>0</v>
      </c>
      <c r="T208" s="222">
        <f t="shared" si="54"/>
        <v>25</v>
      </c>
      <c r="U208" s="173">
        <v>0</v>
      </c>
      <c r="V208" s="173">
        <f t="shared" si="55"/>
        <v>25</v>
      </c>
      <c r="W208" s="174">
        <v>0</v>
      </c>
      <c r="X208" s="173">
        <f t="shared" si="56"/>
        <v>25</v>
      </c>
    </row>
    <row r="209" spans="1:24" ht="12.75" hidden="1" outlineLevel="1">
      <c r="A209" s="173" t="s">
        <v>543</v>
      </c>
      <c r="C209" s="174" t="s">
        <v>544</v>
      </c>
      <c r="D209" s="174" t="s">
        <v>545</v>
      </c>
      <c r="E209" s="173">
        <v>0</v>
      </c>
      <c r="F209" s="173">
        <v>3150</v>
      </c>
      <c r="G209" s="222">
        <f t="shared" si="50"/>
        <v>3150</v>
      </c>
      <c r="H209" s="223">
        <v>146</v>
      </c>
      <c r="I209" s="223">
        <v>0</v>
      </c>
      <c r="J209" s="223">
        <v>0</v>
      </c>
      <c r="K209" s="223">
        <f t="shared" si="51"/>
        <v>0</v>
      </c>
      <c r="L209" s="223">
        <v>0</v>
      </c>
      <c r="M209" s="223">
        <v>0</v>
      </c>
      <c r="N209" s="223">
        <f t="shared" si="52"/>
        <v>0</v>
      </c>
      <c r="O209" s="222">
        <v>0</v>
      </c>
      <c r="P209" s="222">
        <v>0</v>
      </c>
      <c r="Q209" s="222">
        <v>0</v>
      </c>
      <c r="R209" s="222">
        <v>0</v>
      </c>
      <c r="S209" s="222">
        <f t="shared" si="53"/>
        <v>0</v>
      </c>
      <c r="T209" s="222">
        <f t="shared" si="54"/>
        <v>3296</v>
      </c>
      <c r="U209" s="173">
        <v>0</v>
      </c>
      <c r="V209" s="173">
        <f t="shared" si="55"/>
        <v>3296</v>
      </c>
      <c r="W209" s="174">
        <v>0</v>
      </c>
      <c r="X209" s="173">
        <f t="shared" si="56"/>
        <v>3296</v>
      </c>
    </row>
    <row r="210" spans="1:24" ht="12.75" hidden="1" outlineLevel="1">
      <c r="A210" s="173" t="s">
        <v>546</v>
      </c>
      <c r="C210" s="174" t="s">
        <v>547</v>
      </c>
      <c r="D210" s="174" t="s">
        <v>548</v>
      </c>
      <c r="E210" s="173">
        <v>0</v>
      </c>
      <c r="F210" s="173">
        <v>329.47</v>
      </c>
      <c r="G210" s="222">
        <f t="shared" si="50"/>
        <v>329.47</v>
      </c>
      <c r="H210" s="223">
        <v>0</v>
      </c>
      <c r="I210" s="223">
        <v>0</v>
      </c>
      <c r="J210" s="223">
        <v>0</v>
      </c>
      <c r="K210" s="223">
        <f t="shared" si="51"/>
        <v>0</v>
      </c>
      <c r="L210" s="223">
        <v>0</v>
      </c>
      <c r="M210" s="223">
        <v>0</v>
      </c>
      <c r="N210" s="223">
        <f t="shared" si="52"/>
        <v>0</v>
      </c>
      <c r="O210" s="222">
        <v>0</v>
      </c>
      <c r="P210" s="222">
        <v>0</v>
      </c>
      <c r="Q210" s="222">
        <v>0</v>
      </c>
      <c r="R210" s="222">
        <v>0</v>
      </c>
      <c r="S210" s="222">
        <f t="shared" si="53"/>
        <v>0</v>
      </c>
      <c r="T210" s="222">
        <f t="shared" si="54"/>
        <v>329.47</v>
      </c>
      <c r="U210" s="173">
        <v>0</v>
      </c>
      <c r="V210" s="173">
        <f t="shared" si="55"/>
        <v>329.47</v>
      </c>
      <c r="W210" s="174">
        <v>0</v>
      </c>
      <c r="X210" s="173">
        <f t="shared" si="56"/>
        <v>329.47</v>
      </c>
    </row>
    <row r="211" spans="1:24" ht="12.75" hidden="1" outlineLevel="1">
      <c r="A211" s="173" t="s">
        <v>549</v>
      </c>
      <c r="C211" s="174" t="s">
        <v>550</v>
      </c>
      <c r="D211" s="174" t="s">
        <v>551</v>
      </c>
      <c r="E211" s="173">
        <v>0</v>
      </c>
      <c r="F211" s="173">
        <v>569.1</v>
      </c>
      <c r="G211" s="222">
        <f t="shared" si="50"/>
        <v>569.1</v>
      </c>
      <c r="H211" s="223">
        <v>0</v>
      </c>
      <c r="I211" s="223">
        <v>0</v>
      </c>
      <c r="J211" s="223">
        <v>0</v>
      </c>
      <c r="K211" s="223">
        <f t="shared" si="51"/>
        <v>0</v>
      </c>
      <c r="L211" s="223">
        <v>0</v>
      </c>
      <c r="M211" s="223">
        <v>0</v>
      </c>
      <c r="N211" s="223">
        <f t="shared" si="52"/>
        <v>0</v>
      </c>
      <c r="O211" s="222">
        <v>0</v>
      </c>
      <c r="P211" s="222">
        <v>0</v>
      </c>
      <c r="Q211" s="222">
        <v>0</v>
      </c>
      <c r="R211" s="222">
        <v>0</v>
      </c>
      <c r="S211" s="222">
        <f t="shared" si="53"/>
        <v>0</v>
      </c>
      <c r="T211" s="222">
        <f t="shared" si="54"/>
        <v>569.1</v>
      </c>
      <c r="U211" s="173">
        <v>0</v>
      </c>
      <c r="V211" s="173">
        <f t="shared" si="55"/>
        <v>569.1</v>
      </c>
      <c r="W211" s="174">
        <v>0</v>
      </c>
      <c r="X211" s="173">
        <f t="shared" si="56"/>
        <v>569.1</v>
      </c>
    </row>
    <row r="212" spans="1:24" ht="12.75" hidden="1" outlineLevel="1">
      <c r="A212" s="173" t="s">
        <v>552</v>
      </c>
      <c r="C212" s="174" t="s">
        <v>553</v>
      </c>
      <c r="D212" s="174" t="s">
        <v>554</v>
      </c>
      <c r="E212" s="173">
        <v>0</v>
      </c>
      <c r="F212" s="173">
        <v>80</v>
      </c>
      <c r="G212" s="222">
        <f t="shared" si="50"/>
        <v>80</v>
      </c>
      <c r="H212" s="223">
        <v>0</v>
      </c>
      <c r="I212" s="223">
        <v>0</v>
      </c>
      <c r="J212" s="223">
        <v>0</v>
      </c>
      <c r="K212" s="223">
        <f t="shared" si="51"/>
        <v>0</v>
      </c>
      <c r="L212" s="223">
        <v>0</v>
      </c>
      <c r="M212" s="223">
        <v>0</v>
      </c>
      <c r="N212" s="223">
        <f t="shared" si="52"/>
        <v>0</v>
      </c>
      <c r="O212" s="222">
        <v>0</v>
      </c>
      <c r="P212" s="222">
        <v>0</v>
      </c>
      <c r="Q212" s="222">
        <v>0</v>
      </c>
      <c r="R212" s="222">
        <v>0</v>
      </c>
      <c r="S212" s="222">
        <f t="shared" si="53"/>
        <v>0</v>
      </c>
      <c r="T212" s="222">
        <f t="shared" si="54"/>
        <v>80</v>
      </c>
      <c r="U212" s="173">
        <v>0</v>
      </c>
      <c r="V212" s="173">
        <f t="shared" si="55"/>
        <v>80</v>
      </c>
      <c r="W212" s="174">
        <v>0</v>
      </c>
      <c r="X212" s="173">
        <f t="shared" si="56"/>
        <v>80</v>
      </c>
    </row>
    <row r="213" spans="1:24" ht="12.75" hidden="1" outlineLevel="1">
      <c r="A213" s="173" t="s">
        <v>555</v>
      </c>
      <c r="C213" s="174" t="s">
        <v>556</v>
      </c>
      <c r="D213" s="174" t="s">
        <v>557</v>
      </c>
      <c r="E213" s="173">
        <v>0</v>
      </c>
      <c r="F213" s="173">
        <v>23644.7</v>
      </c>
      <c r="G213" s="222">
        <f t="shared" si="50"/>
        <v>23644.7</v>
      </c>
      <c r="H213" s="223">
        <v>490.2</v>
      </c>
      <c r="I213" s="223">
        <v>0</v>
      </c>
      <c r="J213" s="223">
        <v>0</v>
      </c>
      <c r="K213" s="223">
        <f t="shared" si="51"/>
        <v>0</v>
      </c>
      <c r="L213" s="223">
        <v>0</v>
      </c>
      <c r="M213" s="223">
        <v>0</v>
      </c>
      <c r="N213" s="223">
        <f t="shared" si="52"/>
        <v>0</v>
      </c>
      <c r="O213" s="222">
        <v>-400</v>
      </c>
      <c r="P213" s="222">
        <v>0</v>
      </c>
      <c r="Q213" s="222">
        <v>0</v>
      </c>
      <c r="R213" s="222">
        <v>0</v>
      </c>
      <c r="S213" s="222">
        <f t="shared" si="53"/>
        <v>-400</v>
      </c>
      <c r="T213" s="222">
        <f t="shared" si="54"/>
        <v>23734.9</v>
      </c>
      <c r="U213" s="173">
        <v>0</v>
      </c>
      <c r="V213" s="173">
        <f t="shared" si="55"/>
        <v>23734.9</v>
      </c>
      <c r="W213" s="174">
        <v>0</v>
      </c>
      <c r="X213" s="173">
        <f t="shared" si="56"/>
        <v>23734.9</v>
      </c>
    </row>
    <row r="214" spans="1:24" ht="12.75" hidden="1" outlineLevel="1">
      <c r="A214" s="173" t="s">
        <v>558</v>
      </c>
      <c r="C214" s="174" t="s">
        <v>559</v>
      </c>
      <c r="D214" s="174" t="s">
        <v>560</v>
      </c>
      <c r="E214" s="173">
        <v>0</v>
      </c>
      <c r="F214" s="173">
        <v>1218.77</v>
      </c>
      <c r="G214" s="222">
        <f t="shared" si="50"/>
        <v>1218.77</v>
      </c>
      <c r="H214" s="223">
        <v>595.76</v>
      </c>
      <c r="I214" s="223">
        <v>0</v>
      </c>
      <c r="J214" s="223">
        <v>0</v>
      </c>
      <c r="K214" s="223">
        <f t="shared" si="51"/>
        <v>0</v>
      </c>
      <c r="L214" s="223">
        <v>0</v>
      </c>
      <c r="M214" s="223">
        <v>0</v>
      </c>
      <c r="N214" s="223">
        <f t="shared" si="52"/>
        <v>0</v>
      </c>
      <c r="O214" s="222">
        <v>0</v>
      </c>
      <c r="P214" s="222">
        <v>0</v>
      </c>
      <c r="Q214" s="222">
        <v>0</v>
      </c>
      <c r="R214" s="222">
        <v>0</v>
      </c>
      <c r="S214" s="222">
        <f t="shared" si="53"/>
        <v>0</v>
      </c>
      <c r="T214" s="222">
        <f t="shared" si="54"/>
        <v>1814.53</v>
      </c>
      <c r="U214" s="173">
        <v>0</v>
      </c>
      <c r="V214" s="173">
        <f t="shared" si="55"/>
        <v>1814.53</v>
      </c>
      <c r="W214" s="174">
        <v>0</v>
      </c>
      <c r="X214" s="173">
        <f t="shared" si="56"/>
        <v>1814.53</v>
      </c>
    </row>
    <row r="215" spans="1:24" ht="12.75" hidden="1" outlineLevel="1">
      <c r="A215" s="173" t="s">
        <v>561</v>
      </c>
      <c r="C215" s="174" t="s">
        <v>562</v>
      </c>
      <c r="D215" s="174" t="s">
        <v>563</v>
      </c>
      <c r="E215" s="173">
        <v>0</v>
      </c>
      <c r="F215" s="173">
        <v>2538681.23</v>
      </c>
      <c r="G215" s="222">
        <f t="shared" si="50"/>
        <v>2538681.23</v>
      </c>
      <c r="H215" s="223">
        <v>-102231.24</v>
      </c>
      <c r="I215" s="223">
        <v>0</v>
      </c>
      <c r="J215" s="223">
        <v>41.47</v>
      </c>
      <c r="K215" s="223">
        <f t="shared" si="51"/>
        <v>41.47</v>
      </c>
      <c r="L215" s="223">
        <v>0</v>
      </c>
      <c r="M215" s="223">
        <v>239.47</v>
      </c>
      <c r="N215" s="223">
        <f t="shared" si="52"/>
        <v>239.47</v>
      </c>
      <c r="O215" s="222">
        <v>0</v>
      </c>
      <c r="P215" s="222">
        <v>1964.31</v>
      </c>
      <c r="Q215" s="222">
        <v>0</v>
      </c>
      <c r="R215" s="222">
        <v>0</v>
      </c>
      <c r="S215" s="222">
        <f t="shared" si="53"/>
        <v>1964.31</v>
      </c>
      <c r="T215" s="222">
        <f t="shared" si="54"/>
        <v>2438695.24</v>
      </c>
      <c r="U215" s="173">
        <v>0</v>
      </c>
      <c r="V215" s="173">
        <f t="shared" si="55"/>
        <v>2438695.24</v>
      </c>
      <c r="W215" s="174">
        <v>10485602.96</v>
      </c>
      <c r="X215" s="173">
        <f t="shared" si="56"/>
        <v>12924298.200000001</v>
      </c>
    </row>
    <row r="216" spans="1:24" ht="12.75" hidden="1" outlineLevel="1">
      <c r="A216" s="173" t="s">
        <v>564</v>
      </c>
      <c r="C216" s="174" t="s">
        <v>565</v>
      </c>
      <c r="D216" s="174" t="s">
        <v>566</v>
      </c>
      <c r="E216" s="173">
        <v>0</v>
      </c>
      <c r="F216" s="173">
        <v>-700.3</v>
      </c>
      <c r="G216" s="222">
        <f t="shared" si="50"/>
        <v>-700.3</v>
      </c>
      <c r="H216" s="223">
        <v>0</v>
      </c>
      <c r="I216" s="223">
        <v>0</v>
      </c>
      <c r="J216" s="223">
        <v>0</v>
      </c>
      <c r="K216" s="223">
        <f t="shared" si="51"/>
        <v>0</v>
      </c>
      <c r="L216" s="223">
        <v>0</v>
      </c>
      <c r="M216" s="223">
        <v>0</v>
      </c>
      <c r="N216" s="223">
        <f t="shared" si="52"/>
        <v>0</v>
      </c>
      <c r="O216" s="222">
        <v>0</v>
      </c>
      <c r="P216" s="222">
        <v>0</v>
      </c>
      <c r="Q216" s="222">
        <v>0</v>
      </c>
      <c r="R216" s="222">
        <v>0</v>
      </c>
      <c r="S216" s="222">
        <f t="shared" si="53"/>
        <v>0</v>
      </c>
      <c r="T216" s="222">
        <f t="shared" si="54"/>
        <v>-700.3</v>
      </c>
      <c r="U216" s="173">
        <v>0</v>
      </c>
      <c r="V216" s="173">
        <f t="shared" si="55"/>
        <v>-700.3</v>
      </c>
      <c r="W216" s="174">
        <v>0</v>
      </c>
      <c r="X216" s="173">
        <f t="shared" si="56"/>
        <v>-700.3</v>
      </c>
    </row>
    <row r="217" spans="1:24" ht="12.75" hidden="1" outlineLevel="1">
      <c r="A217" s="173" t="s">
        <v>567</v>
      </c>
      <c r="C217" s="174" t="s">
        <v>568</v>
      </c>
      <c r="D217" s="174" t="s">
        <v>569</v>
      </c>
      <c r="E217" s="173">
        <v>0</v>
      </c>
      <c r="F217" s="173">
        <v>5905.2</v>
      </c>
      <c r="G217" s="222">
        <f t="shared" si="50"/>
        <v>5905.2</v>
      </c>
      <c r="H217" s="223">
        <v>0</v>
      </c>
      <c r="I217" s="223">
        <v>0</v>
      </c>
      <c r="J217" s="223">
        <v>0</v>
      </c>
      <c r="K217" s="223">
        <f t="shared" si="51"/>
        <v>0</v>
      </c>
      <c r="L217" s="223">
        <v>0</v>
      </c>
      <c r="M217" s="223">
        <v>0</v>
      </c>
      <c r="N217" s="223">
        <f t="shared" si="52"/>
        <v>0</v>
      </c>
      <c r="O217" s="222">
        <v>0</v>
      </c>
      <c r="P217" s="222">
        <v>0</v>
      </c>
      <c r="Q217" s="222">
        <v>0</v>
      </c>
      <c r="R217" s="222">
        <v>0</v>
      </c>
      <c r="S217" s="222">
        <f t="shared" si="53"/>
        <v>0</v>
      </c>
      <c r="T217" s="222">
        <f t="shared" si="54"/>
        <v>5905.2</v>
      </c>
      <c r="U217" s="173">
        <v>0</v>
      </c>
      <c r="V217" s="173">
        <f t="shared" si="55"/>
        <v>5905.2</v>
      </c>
      <c r="W217" s="174">
        <v>0</v>
      </c>
      <c r="X217" s="173">
        <f t="shared" si="56"/>
        <v>5905.2</v>
      </c>
    </row>
    <row r="218" spans="1:24" ht="12.75" hidden="1" outlineLevel="1">
      <c r="A218" s="173" t="s">
        <v>570</v>
      </c>
      <c r="C218" s="174" t="s">
        <v>571</v>
      </c>
      <c r="D218" s="174" t="s">
        <v>572</v>
      </c>
      <c r="E218" s="173">
        <v>0</v>
      </c>
      <c r="F218" s="173">
        <v>1964.75</v>
      </c>
      <c r="G218" s="222">
        <f t="shared" si="50"/>
        <v>1964.75</v>
      </c>
      <c r="H218" s="223">
        <v>57.29</v>
      </c>
      <c r="I218" s="223">
        <v>0</v>
      </c>
      <c r="J218" s="223">
        <v>0</v>
      </c>
      <c r="K218" s="223">
        <f t="shared" si="51"/>
        <v>0</v>
      </c>
      <c r="L218" s="223">
        <v>0</v>
      </c>
      <c r="M218" s="223">
        <v>0</v>
      </c>
      <c r="N218" s="223">
        <f t="shared" si="52"/>
        <v>0</v>
      </c>
      <c r="O218" s="222">
        <v>0</v>
      </c>
      <c r="P218" s="222">
        <v>0</v>
      </c>
      <c r="Q218" s="222">
        <v>0</v>
      </c>
      <c r="R218" s="222">
        <v>0</v>
      </c>
      <c r="S218" s="222">
        <f t="shared" si="53"/>
        <v>0</v>
      </c>
      <c r="T218" s="222">
        <f t="shared" si="54"/>
        <v>2022.04</v>
      </c>
      <c r="U218" s="173">
        <v>0</v>
      </c>
      <c r="V218" s="173">
        <f t="shared" si="55"/>
        <v>2022.04</v>
      </c>
      <c r="W218" s="174">
        <v>0</v>
      </c>
      <c r="X218" s="173">
        <f t="shared" si="56"/>
        <v>2022.04</v>
      </c>
    </row>
    <row r="219" spans="1:24" ht="12.75" hidden="1" outlineLevel="1">
      <c r="A219" s="173" t="s">
        <v>573</v>
      </c>
      <c r="C219" s="174" t="s">
        <v>574</v>
      </c>
      <c r="D219" s="174" t="s">
        <v>575</v>
      </c>
      <c r="E219" s="173">
        <v>0</v>
      </c>
      <c r="F219" s="173">
        <v>810</v>
      </c>
      <c r="G219" s="222">
        <f t="shared" si="50"/>
        <v>810</v>
      </c>
      <c r="H219" s="223">
        <v>0</v>
      </c>
      <c r="I219" s="223">
        <v>0</v>
      </c>
      <c r="J219" s="223">
        <v>0</v>
      </c>
      <c r="K219" s="223">
        <f t="shared" si="51"/>
        <v>0</v>
      </c>
      <c r="L219" s="223">
        <v>0</v>
      </c>
      <c r="M219" s="223">
        <v>0</v>
      </c>
      <c r="N219" s="223">
        <f t="shared" si="52"/>
        <v>0</v>
      </c>
      <c r="O219" s="222">
        <v>0</v>
      </c>
      <c r="P219" s="222">
        <v>0</v>
      </c>
      <c r="Q219" s="222">
        <v>0</v>
      </c>
      <c r="R219" s="222">
        <v>0</v>
      </c>
      <c r="S219" s="222">
        <f t="shared" si="53"/>
        <v>0</v>
      </c>
      <c r="T219" s="222">
        <f t="shared" si="54"/>
        <v>810</v>
      </c>
      <c r="U219" s="173">
        <v>0</v>
      </c>
      <c r="V219" s="173">
        <f t="shared" si="55"/>
        <v>810</v>
      </c>
      <c r="W219" s="174">
        <v>0</v>
      </c>
      <c r="X219" s="173">
        <f t="shared" si="56"/>
        <v>810</v>
      </c>
    </row>
    <row r="220" spans="1:24" ht="12.75" hidden="1" outlineLevel="1">
      <c r="A220" s="173" t="s">
        <v>576</v>
      </c>
      <c r="C220" s="174" t="s">
        <v>577</v>
      </c>
      <c r="D220" s="174" t="s">
        <v>578</v>
      </c>
      <c r="E220" s="173">
        <v>0</v>
      </c>
      <c r="F220" s="173">
        <v>3000</v>
      </c>
      <c r="G220" s="222">
        <f t="shared" si="50"/>
        <v>3000</v>
      </c>
      <c r="H220" s="223">
        <v>0</v>
      </c>
      <c r="I220" s="223">
        <v>0</v>
      </c>
      <c r="J220" s="223">
        <v>0</v>
      </c>
      <c r="K220" s="223">
        <f t="shared" si="51"/>
        <v>0</v>
      </c>
      <c r="L220" s="223">
        <v>0</v>
      </c>
      <c r="M220" s="223">
        <v>0</v>
      </c>
      <c r="N220" s="223">
        <f t="shared" si="52"/>
        <v>0</v>
      </c>
      <c r="O220" s="222">
        <v>0</v>
      </c>
      <c r="P220" s="222">
        <v>0</v>
      </c>
      <c r="Q220" s="222">
        <v>0</v>
      </c>
      <c r="R220" s="222">
        <v>0</v>
      </c>
      <c r="S220" s="222">
        <f t="shared" si="53"/>
        <v>0</v>
      </c>
      <c r="T220" s="222">
        <f t="shared" si="54"/>
        <v>3000</v>
      </c>
      <c r="U220" s="173">
        <v>0</v>
      </c>
      <c r="V220" s="173">
        <f t="shared" si="55"/>
        <v>3000</v>
      </c>
      <c r="W220" s="174">
        <v>0</v>
      </c>
      <c r="X220" s="173">
        <f t="shared" si="56"/>
        <v>3000</v>
      </c>
    </row>
    <row r="221" spans="1:24" ht="12.75" hidden="1" outlineLevel="1">
      <c r="A221" s="173" t="s">
        <v>579</v>
      </c>
      <c r="C221" s="174" t="s">
        <v>580</v>
      </c>
      <c r="D221" s="174" t="s">
        <v>581</v>
      </c>
      <c r="E221" s="173">
        <v>0</v>
      </c>
      <c r="F221" s="173">
        <v>3085.35</v>
      </c>
      <c r="G221" s="222">
        <f aca="true" t="shared" si="57" ref="G221:G278">E221+F221</f>
        <v>3085.35</v>
      </c>
      <c r="H221" s="223">
        <v>700</v>
      </c>
      <c r="I221" s="223">
        <v>0</v>
      </c>
      <c r="J221" s="223">
        <v>0</v>
      </c>
      <c r="K221" s="223">
        <f aca="true" t="shared" si="58" ref="K221:K278">J221+I221</f>
        <v>0</v>
      </c>
      <c r="L221" s="223">
        <v>0</v>
      </c>
      <c r="M221" s="223">
        <v>0</v>
      </c>
      <c r="N221" s="223">
        <f aca="true" t="shared" si="59" ref="N221:N278">L221+M221</f>
        <v>0</v>
      </c>
      <c r="O221" s="222">
        <v>0</v>
      </c>
      <c r="P221" s="222">
        <v>0</v>
      </c>
      <c r="Q221" s="222">
        <v>0</v>
      </c>
      <c r="R221" s="222">
        <v>0</v>
      </c>
      <c r="S221" s="222">
        <f aca="true" t="shared" si="60" ref="S221:S278">O221+P221+Q221+R221</f>
        <v>0</v>
      </c>
      <c r="T221" s="222">
        <f aca="true" t="shared" si="61" ref="T221:T278">G221+H221+K221+N221+S221</f>
        <v>3785.35</v>
      </c>
      <c r="U221" s="173">
        <v>0</v>
      </c>
      <c r="V221" s="173">
        <f aca="true" t="shared" si="62" ref="V221:V278">T221+U221</f>
        <v>3785.35</v>
      </c>
      <c r="W221" s="174">
        <v>0</v>
      </c>
      <c r="X221" s="173">
        <f aca="true" t="shared" si="63" ref="X221:X278">V221+W221</f>
        <v>3785.35</v>
      </c>
    </row>
    <row r="222" spans="1:24" ht="12.75" hidden="1" outlineLevel="1">
      <c r="A222" s="173" t="s">
        <v>582</v>
      </c>
      <c r="C222" s="174" t="s">
        <v>583</v>
      </c>
      <c r="D222" s="174" t="s">
        <v>584</v>
      </c>
      <c r="E222" s="173">
        <v>0</v>
      </c>
      <c r="F222" s="173">
        <v>753.12</v>
      </c>
      <c r="G222" s="222">
        <f t="shared" si="57"/>
        <v>753.12</v>
      </c>
      <c r="H222" s="223">
        <v>0</v>
      </c>
      <c r="I222" s="223">
        <v>0</v>
      </c>
      <c r="J222" s="223">
        <v>0</v>
      </c>
      <c r="K222" s="223">
        <f t="shared" si="58"/>
        <v>0</v>
      </c>
      <c r="L222" s="223">
        <v>0</v>
      </c>
      <c r="M222" s="223">
        <v>0</v>
      </c>
      <c r="N222" s="223">
        <f t="shared" si="59"/>
        <v>0</v>
      </c>
      <c r="O222" s="222">
        <v>0</v>
      </c>
      <c r="P222" s="222">
        <v>0</v>
      </c>
      <c r="Q222" s="222">
        <v>0</v>
      </c>
      <c r="R222" s="222">
        <v>0</v>
      </c>
      <c r="S222" s="222">
        <f t="shared" si="60"/>
        <v>0</v>
      </c>
      <c r="T222" s="222">
        <f t="shared" si="61"/>
        <v>753.12</v>
      </c>
      <c r="U222" s="173">
        <v>0</v>
      </c>
      <c r="V222" s="173">
        <f t="shared" si="62"/>
        <v>753.12</v>
      </c>
      <c r="W222" s="174">
        <v>0</v>
      </c>
      <c r="X222" s="173">
        <f t="shared" si="63"/>
        <v>753.12</v>
      </c>
    </row>
    <row r="223" spans="1:24" ht="12.75" hidden="1" outlineLevel="1">
      <c r="A223" s="173" t="s">
        <v>585</v>
      </c>
      <c r="C223" s="174" t="s">
        <v>586</v>
      </c>
      <c r="D223" s="174" t="s">
        <v>587</v>
      </c>
      <c r="E223" s="173">
        <v>0</v>
      </c>
      <c r="F223" s="173">
        <v>0</v>
      </c>
      <c r="G223" s="222">
        <f t="shared" si="57"/>
        <v>0</v>
      </c>
      <c r="H223" s="223">
        <v>1386.4</v>
      </c>
      <c r="I223" s="223">
        <v>0</v>
      </c>
      <c r="J223" s="223">
        <v>0</v>
      </c>
      <c r="K223" s="223">
        <f t="shared" si="58"/>
        <v>0</v>
      </c>
      <c r="L223" s="223">
        <v>0</v>
      </c>
      <c r="M223" s="223">
        <v>0</v>
      </c>
      <c r="N223" s="223">
        <f t="shared" si="59"/>
        <v>0</v>
      </c>
      <c r="O223" s="222">
        <v>0</v>
      </c>
      <c r="P223" s="222">
        <v>0</v>
      </c>
      <c r="Q223" s="222">
        <v>0</v>
      </c>
      <c r="R223" s="222">
        <v>0</v>
      </c>
      <c r="S223" s="222">
        <f t="shared" si="60"/>
        <v>0</v>
      </c>
      <c r="T223" s="222">
        <f t="shared" si="61"/>
        <v>1386.4</v>
      </c>
      <c r="U223" s="173">
        <v>0</v>
      </c>
      <c r="V223" s="173">
        <f t="shared" si="62"/>
        <v>1386.4</v>
      </c>
      <c r="W223" s="174">
        <v>0</v>
      </c>
      <c r="X223" s="173">
        <f t="shared" si="63"/>
        <v>1386.4</v>
      </c>
    </row>
    <row r="224" spans="1:24" ht="12.75" hidden="1" outlineLevel="1">
      <c r="A224" s="173" t="s">
        <v>588</v>
      </c>
      <c r="C224" s="174" t="s">
        <v>589</v>
      </c>
      <c r="D224" s="174" t="s">
        <v>590</v>
      </c>
      <c r="E224" s="173">
        <v>0</v>
      </c>
      <c r="F224" s="173">
        <v>43302.63</v>
      </c>
      <c r="G224" s="222">
        <f t="shared" si="57"/>
        <v>43302.63</v>
      </c>
      <c r="H224" s="223">
        <v>115559.88</v>
      </c>
      <c r="I224" s="223">
        <v>0</v>
      </c>
      <c r="J224" s="223">
        <v>0</v>
      </c>
      <c r="K224" s="223">
        <f t="shared" si="58"/>
        <v>0</v>
      </c>
      <c r="L224" s="223">
        <v>0</v>
      </c>
      <c r="M224" s="223">
        <v>0</v>
      </c>
      <c r="N224" s="223">
        <f t="shared" si="59"/>
        <v>0</v>
      </c>
      <c r="O224" s="222">
        <v>0</v>
      </c>
      <c r="P224" s="222">
        <v>0</v>
      </c>
      <c r="Q224" s="222">
        <v>0</v>
      </c>
      <c r="R224" s="222">
        <v>0</v>
      </c>
      <c r="S224" s="222">
        <f t="shared" si="60"/>
        <v>0</v>
      </c>
      <c r="T224" s="222">
        <f t="shared" si="61"/>
        <v>158862.51</v>
      </c>
      <c r="U224" s="173">
        <v>0</v>
      </c>
      <c r="V224" s="173">
        <f t="shared" si="62"/>
        <v>158862.51</v>
      </c>
      <c r="W224" s="174">
        <v>-35</v>
      </c>
      <c r="X224" s="173">
        <f t="shared" si="63"/>
        <v>158827.51</v>
      </c>
    </row>
    <row r="225" spans="1:24" ht="12.75" hidden="1" outlineLevel="1">
      <c r="A225" s="173" t="s">
        <v>591</v>
      </c>
      <c r="C225" s="174" t="s">
        <v>592</v>
      </c>
      <c r="D225" s="174" t="s">
        <v>593</v>
      </c>
      <c r="E225" s="173">
        <v>0</v>
      </c>
      <c r="F225" s="173">
        <v>36018.16</v>
      </c>
      <c r="G225" s="222">
        <f t="shared" si="57"/>
        <v>36018.16</v>
      </c>
      <c r="H225" s="223">
        <v>0</v>
      </c>
      <c r="I225" s="223">
        <v>0</v>
      </c>
      <c r="J225" s="223">
        <v>0</v>
      </c>
      <c r="K225" s="223">
        <f t="shared" si="58"/>
        <v>0</v>
      </c>
      <c r="L225" s="223">
        <v>0</v>
      </c>
      <c r="M225" s="223">
        <v>0</v>
      </c>
      <c r="N225" s="223">
        <f t="shared" si="59"/>
        <v>0</v>
      </c>
      <c r="O225" s="222">
        <v>0</v>
      </c>
      <c r="P225" s="222">
        <v>0</v>
      </c>
      <c r="Q225" s="222">
        <v>0</v>
      </c>
      <c r="R225" s="222">
        <v>0</v>
      </c>
      <c r="S225" s="222">
        <f t="shared" si="60"/>
        <v>0</v>
      </c>
      <c r="T225" s="222">
        <f t="shared" si="61"/>
        <v>36018.16</v>
      </c>
      <c r="U225" s="173">
        <v>0</v>
      </c>
      <c r="V225" s="173">
        <f t="shared" si="62"/>
        <v>36018.16</v>
      </c>
      <c r="W225" s="174">
        <v>0</v>
      </c>
      <c r="X225" s="173">
        <f t="shared" si="63"/>
        <v>36018.16</v>
      </c>
    </row>
    <row r="226" spans="1:24" ht="12.75" hidden="1" outlineLevel="1">
      <c r="A226" s="173" t="s">
        <v>594</v>
      </c>
      <c r="C226" s="174" t="s">
        <v>595</v>
      </c>
      <c r="D226" s="174" t="s">
        <v>596</v>
      </c>
      <c r="E226" s="173">
        <v>0</v>
      </c>
      <c r="F226" s="173">
        <v>5073.14</v>
      </c>
      <c r="G226" s="222">
        <f t="shared" si="57"/>
        <v>5073.14</v>
      </c>
      <c r="H226" s="223">
        <v>0</v>
      </c>
      <c r="I226" s="223">
        <v>0</v>
      </c>
      <c r="J226" s="223">
        <v>0</v>
      </c>
      <c r="K226" s="223">
        <f t="shared" si="58"/>
        <v>0</v>
      </c>
      <c r="L226" s="223">
        <v>0</v>
      </c>
      <c r="M226" s="223">
        <v>0</v>
      </c>
      <c r="N226" s="223">
        <f t="shared" si="59"/>
        <v>0</v>
      </c>
      <c r="O226" s="222">
        <v>0</v>
      </c>
      <c r="P226" s="222">
        <v>0</v>
      </c>
      <c r="Q226" s="222">
        <v>0</v>
      </c>
      <c r="R226" s="222">
        <v>0</v>
      </c>
      <c r="S226" s="222">
        <f t="shared" si="60"/>
        <v>0</v>
      </c>
      <c r="T226" s="222">
        <f t="shared" si="61"/>
        <v>5073.14</v>
      </c>
      <c r="U226" s="173">
        <v>0</v>
      </c>
      <c r="V226" s="173">
        <f t="shared" si="62"/>
        <v>5073.14</v>
      </c>
      <c r="W226" s="174">
        <v>0</v>
      </c>
      <c r="X226" s="173">
        <f t="shared" si="63"/>
        <v>5073.14</v>
      </c>
    </row>
    <row r="227" spans="1:24" ht="12.75" hidden="1" outlineLevel="1">
      <c r="A227" s="173" t="s">
        <v>597</v>
      </c>
      <c r="C227" s="174" t="s">
        <v>598</v>
      </c>
      <c r="D227" s="174" t="s">
        <v>599</v>
      </c>
      <c r="E227" s="173">
        <v>0</v>
      </c>
      <c r="F227" s="173">
        <v>1472.38</v>
      </c>
      <c r="G227" s="222">
        <f t="shared" si="57"/>
        <v>1472.38</v>
      </c>
      <c r="H227" s="223">
        <v>24043.47</v>
      </c>
      <c r="I227" s="223">
        <v>0</v>
      </c>
      <c r="J227" s="223">
        <v>0</v>
      </c>
      <c r="K227" s="223">
        <f t="shared" si="58"/>
        <v>0</v>
      </c>
      <c r="L227" s="223">
        <v>0</v>
      </c>
      <c r="M227" s="223">
        <v>0</v>
      </c>
      <c r="N227" s="223">
        <f t="shared" si="59"/>
        <v>0</v>
      </c>
      <c r="O227" s="222">
        <v>0</v>
      </c>
      <c r="P227" s="222">
        <v>0</v>
      </c>
      <c r="Q227" s="222">
        <v>0</v>
      </c>
      <c r="R227" s="222">
        <v>0</v>
      </c>
      <c r="S227" s="222">
        <f t="shared" si="60"/>
        <v>0</v>
      </c>
      <c r="T227" s="222">
        <f t="shared" si="61"/>
        <v>25515.850000000002</v>
      </c>
      <c r="U227" s="173">
        <v>0</v>
      </c>
      <c r="V227" s="173">
        <f t="shared" si="62"/>
        <v>25515.850000000002</v>
      </c>
      <c r="W227" s="174">
        <v>0</v>
      </c>
      <c r="X227" s="173">
        <f t="shared" si="63"/>
        <v>25515.850000000002</v>
      </c>
    </row>
    <row r="228" spans="1:24" ht="12.75" hidden="1" outlineLevel="1">
      <c r="A228" s="173" t="s">
        <v>600</v>
      </c>
      <c r="C228" s="174" t="s">
        <v>601</v>
      </c>
      <c r="D228" s="174" t="s">
        <v>602</v>
      </c>
      <c r="E228" s="173">
        <v>0</v>
      </c>
      <c r="F228" s="173">
        <v>390573.41</v>
      </c>
      <c r="G228" s="222">
        <f t="shared" si="57"/>
        <v>390573.41</v>
      </c>
      <c r="H228" s="223">
        <v>26123.42</v>
      </c>
      <c r="I228" s="223">
        <v>0</v>
      </c>
      <c r="J228" s="223">
        <v>0</v>
      </c>
      <c r="K228" s="223">
        <f t="shared" si="58"/>
        <v>0</v>
      </c>
      <c r="L228" s="223">
        <v>0</v>
      </c>
      <c r="M228" s="223">
        <v>0</v>
      </c>
      <c r="N228" s="223">
        <f t="shared" si="59"/>
        <v>0</v>
      </c>
      <c r="O228" s="222">
        <v>2089.03</v>
      </c>
      <c r="P228" s="222">
        <v>0</v>
      </c>
      <c r="Q228" s="222">
        <v>0</v>
      </c>
      <c r="R228" s="222">
        <v>0</v>
      </c>
      <c r="S228" s="222">
        <f t="shared" si="60"/>
        <v>2089.03</v>
      </c>
      <c r="T228" s="222">
        <f t="shared" si="61"/>
        <v>418785.86</v>
      </c>
      <c r="U228" s="173">
        <v>0</v>
      </c>
      <c r="V228" s="173">
        <f t="shared" si="62"/>
        <v>418785.86</v>
      </c>
      <c r="W228" s="174">
        <v>0</v>
      </c>
      <c r="X228" s="173">
        <f t="shared" si="63"/>
        <v>418785.86</v>
      </c>
    </row>
    <row r="229" spans="1:24" ht="12.75" hidden="1" outlineLevel="1">
      <c r="A229" s="173" t="s">
        <v>603</v>
      </c>
      <c r="C229" s="174" t="s">
        <v>604</v>
      </c>
      <c r="D229" s="174" t="s">
        <v>605</v>
      </c>
      <c r="E229" s="173">
        <v>0</v>
      </c>
      <c r="F229" s="173">
        <v>210633.7</v>
      </c>
      <c r="G229" s="222">
        <f t="shared" si="57"/>
        <v>210633.7</v>
      </c>
      <c r="H229" s="223">
        <v>86140.5</v>
      </c>
      <c r="I229" s="223">
        <v>0</v>
      </c>
      <c r="J229" s="223">
        <v>0</v>
      </c>
      <c r="K229" s="223">
        <f t="shared" si="58"/>
        <v>0</v>
      </c>
      <c r="L229" s="223">
        <v>0</v>
      </c>
      <c r="M229" s="223">
        <v>4022.64</v>
      </c>
      <c r="N229" s="223">
        <f t="shared" si="59"/>
        <v>4022.64</v>
      </c>
      <c r="O229" s="222">
        <v>0</v>
      </c>
      <c r="P229" s="222">
        <v>0</v>
      </c>
      <c r="Q229" s="222">
        <v>0</v>
      </c>
      <c r="R229" s="222">
        <v>0</v>
      </c>
      <c r="S229" s="222">
        <f t="shared" si="60"/>
        <v>0</v>
      </c>
      <c r="T229" s="222">
        <f t="shared" si="61"/>
        <v>300796.84</v>
      </c>
      <c r="U229" s="173">
        <v>0</v>
      </c>
      <c r="V229" s="173">
        <f t="shared" si="62"/>
        <v>300796.84</v>
      </c>
      <c r="W229" s="174">
        <v>0</v>
      </c>
      <c r="X229" s="173">
        <f t="shared" si="63"/>
        <v>300796.84</v>
      </c>
    </row>
    <row r="230" spans="1:24" ht="12.75" hidden="1" outlineLevel="1">
      <c r="A230" s="173" t="s">
        <v>606</v>
      </c>
      <c r="C230" s="174" t="s">
        <v>607</v>
      </c>
      <c r="D230" s="174" t="s">
        <v>608</v>
      </c>
      <c r="E230" s="173">
        <v>0</v>
      </c>
      <c r="F230" s="173">
        <v>38941.64</v>
      </c>
      <c r="G230" s="222">
        <f t="shared" si="57"/>
        <v>38941.64</v>
      </c>
      <c r="H230" s="223">
        <v>22279.32</v>
      </c>
      <c r="I230" s="223">
        <v>0</v>
      </c>
      <c r="J230" s="223">
        <v>0</v>
      </c>
      <c r="K230" s="223">
        <f t="shared" si="58"/>
        <v>0</v>
      </c>
      <c r="L230" s="223">
        <v>0</v>
      </c>
      <c r="M230" s="223">
        <v>0</v>
      </c>
      <c r="N230" s="223">
        <f t="shared" si="59"/>
        <v>0</v>
      </c>
      <c r="O230" s="222">
        <v>0</v>
      </c>
      <c r="P230" s="222">
        <v>0</v>
      </c>
      <c r="Q230" s="222">
        <v>0</v>
      </c>
      <c r="R230" s="222">
        <v>0</v>
      </c>
      <c r="S230" s="222">
        <f t="shared" si="60"/>
        <v>0</v>
      </c>
      <c r="T230" s="222">
        <f t="shared" si="61"/>
        <v>61220.96</v>
      </c>
      <c r="U230" s="173">
        <v>0</v>
      </c>
      <c r="V230" s="173">
        <f t="shared" si="62"/>
        <v>61220.96</v>
      </c>
      <c r="W230" s="174">
        <v>0</v>
      </c>
      <c r="X230" s="173">
        <f t="shared" si="63"/>
        <v>61220.96</v>
      </c>
    </row>
    <row r="231" spans="1:24" ht="12.75" hidden="1" outlineLevel="1">
      <c r="A231" s="173" t="s">
        <v>609</v>
      </c>
      <c r="C231" s="174" t="s">
        <v>610</v>
      </c>
      <c r="D231" s="174" t="s">
        <v>611</v>
      </c>
      <c r="E231" s="173">
        <v>0</v>
      </c>
      <c r="F231" s="173">
        <v>159.5</v>
      </c>
      <c r="G231" s="222">
        <f t="shared" si="57"/>
        <v>159.5</v>
      </c>
      <c r="H231" s="223">
        <v>57.14</v>
      </c>
      <c r="I231" s="223">
        <v>0</v>
      </c>
      <c r="J231" s="223">
        <v>0</v>
      </c>
      <c r="K231" s="223">
        <f t="shared" si="58"/>
        <v>0</v>
      </c>
      <c r="L231" s="223">
        <v>0</v>
      </c>
      <c r="M231" s="223">
        <v>0</v>
      </c>
      <c r="N231" s="223">
        <f t="shared" si="59"/>
        <v>0</v>
      </c>
      <c r="O231" s="222">
        <v>0</v>
      </c>
      <c r="P231" s="222">
        <v>0</v>
      </c>
      <c r="Q231" s="222">
        <v>0</v>
      </c>
      <c r="R231" s="222">
        <v>0</v>
      </c>
      <c r="S231" s="222">
        <f t="shared" si="60"/>
        <v>0</v>
      </c>
      <c r="T231" s="222">
        <f t="shared" si="61"/>
        <v>216.64</v>
      </c>
      <c r="U231" s="173">
        <v>0</v>
      </c>
      <c r="V231" s="173">
        <f t="shared" si="62"/>
        <v>216.64</v>
      </c>
      <c r="W231" s="174">
        <v>0</v>
      </c>
      <c r="X231" s="173">
        <f t="shared" si="63"/>
        <v>216.64</v>
      </c>
    </row>
    <row r="232" spans="1:24" ht="12.75" hidden="1" outlineLevel="1">
      <c r="A232" s="173" t="s">
        <v>612</v>
      </c>
      <c r="C232" s="174" t="s">
        <v>613</v>
      </c>
      <c r="D232" s="174" t="s">
        <v>614</v>
      </c>
      <c r="E232" s="173">
        <v>0</v>
      </c>
      <c r="F232" s="173">
        <v>125935.66</v>
      </c>
      <c r="G232" s="222">
        <f t="shared" si="57"/>
        <v>125935.66</v>
      </c>
      <c r="H232" s="223">
        <v>928.16</v>
      </c>
      <c r="I232" s="223">
        <v>0</v>
      </c>
      <c r="J232" s="223">
        <v>0</v>
      </c>
      <c r="K232" s="223">
        <f t="shared" si="58"/>
        <v>0</v>
      </c>
      <c r="L232" s="223">
        <v>0</v>
      </c>
      <c r="M232" s="223">
        <v>0</v>
      </c>
      <c r="N232" s="223">
        <f t="shared" si="59"/>
        <v>0</v>
      </c>
      <c r="O232" s="222">
        <v>0</v>
      </c>
      <c r="P232" s="222">
        <v>0</v>
      </c>
      <c r="Q232" s="222">
        <v>0</v>
      </c>
      <c r="R232" s="222">
        <v>0</v>
      </c>
      <c r="S232" s="222">
        <f t="shared" si="60"/>
        <v>0</v>
      </c>
      <c r="T232" s="222">
        <f t="shared" si="61"/>
        <v>126863.82</v>
      </c>
      <c r="U232" s="173">
        <v>0</v>
      </c>
      <c r="V232" s="173">
        <f t="shared" si="62"/>
        <v>126863.82</v>
      </c>
      <c r="W232" s="174">
        <v>0</v>
      </c>
      <c r="X232" s="173">
        <f t="shared" si="63"/>
        <v>126863.82</v>
      </c>
    </row>
    <row r="233" spans="1:24" ht="12.75" hidden="1" outlineLevel="1">
      <c r="A233" s="173" t="s">
        <v>615</v>
      </c>
      <c r="C233" s="174" t="s">
        <v>616</v>
      </c>
      <c r="D233" s="174" t="s">
        <v>617</v>
      </c>
      <c r="E233" s="173">
        <v>0</v>
      </c>
      <c r="F233" s="173">
        <v>100634.93</v>
      </c>
      <c r="G233" s="222">
        <f t="shared" si="57"/>
        <v>100634.93</v>
      </c>
      <c r="H233" s="223">
        <v>143870.26</v>
      </c>
      <c r="I233" s="223">
        <v>0</v>
      </c>
      <c r="J233" s="223">
        <v>0</v>
      </c>
      <c r="K233" s="223">
        <f t="shared" si="58"/>
        <v>0</v>
      </c>
      <c r="L233" s="223">
        <v>0</v>
      </c>
      <c r="M233" s="223">
        <v>0</v>
      </c>
      <c r="N233" s="223">
        <f t="shared" si="59"/>
        <v>0</v>
      </c>
      <c r="O233" s="222">
        <v>0</v>
      </c>
      <c r="P233" s="222">
        <v>0</v>
      </c>
      <c r="Q233" s="222">
        <v>0</v>
      </c>
      <c r="R233" s="222">
        <v>0</v>
      </c>
      <c r="S233" s="222">
        <f t="shared" si="60"/>
        <v>0</v>
      </c>
      <c r="T233" s="222">
        <f t="shared" si="61"/>
        <v>244505.19</v>
      </c>
      <c r="U233" s="173">
        <v>0</v>
      </c>
      <c r="V233" s="173">
        <f t="shared" si="62"/>
        <v>244505.19</v>
      </c>
      <c r="W233" s="174">
        <v>701.2</v>
      </c>
      <c r="X233" s="173">
        <f t="shared" si="63"/>
        <v>245206.39</v>
      </c>
    </row>
    <row r="234" spans="1:24" ht="12.75" hidden="1" outlineLevel="1">
      <c r="A234" s="173" t="s">
        <v>618</v>
      </c>
      <c r="C234" s="174" t="s">
        <v>619</v>
      </c>
      <c r="D234" s="174" t="s">
        <v>620</v>
      </c>
      <c r="E234" s="173">
        <v>0</v>
      </c>
      <c r="F234" s="173">
        <v>2500</v>
      </c>
      <c r="G234" s="222">
        <f t="shared" si="57"/>
        <v>2500</v>
      </c>
      <c r="H234" s="223">
        <v>0</v>
      </c>
      <c r="I234" s="223">
        <v>0</v>
      </c>
      <c r="J234" s="223">
        <v>0</v>
      </c>
      <c r="K234" s="223">
        <f t="shared" si="58"/>
        <v>0</v>
      </c>
      <c r="L234" s="223">
        <v>0</v>
      </c>
      <c r="M234" s="223">
        <v>0</v>
      </c>
      <c r="N234" s="223">
        <f t="shared" si="59"/>
        <v>0</v>
      </c>
      <c r="O234" s="222">
        <v>0</v>
      </c>
      <c r="P234" s="222">
        <v>0</v>
      </c>
      <c r="Q234" s="222">
        <v>0</v>
      </c>
      <c r="R234" s="222">
        <v>0</v>
      </c>
      <c r="S234" s="222">
        <f t="shared" si="60"/>
        <v>0</v>
      </c>
      <c r="T234" s="222">
        <f t="shared" si="61"/>
        <v>2500</v>
      </c>
      <c r="U234" s="173">
        <v>0</v>
      </c>
      <c r="V234" s="173">
        <f t="shared" si="62"/>
        <v>2500</v>
      </c>
      <c r="W234" s="174">
        <v>0</v>
      </c>
      <c r="X234" s="173">
        <f t="shared" si="63"/>
        <v>2500</v>
      </c>
    </row>
    <row r="235" spans="1:24" ht="12.75" hidden="1" outlineLevel="1">
      <c r="A235" s="173" t="s">
        <v>621</v>
      </c>
      <c r="C235" s="174" t="s">
        <v>622</v>
      </c>
      <c r="D235" s="174" t="s">
        <v>623</v>
      </c>
      <c r="E235" s="173">
        <v>0</v>
      </c>
      <c r="F235" s="173">
        <v>10988.17</v>
      </c>
      <c r="G235" s="222">
        <f t="shared" si="57"/>
        <v>10988.17</v>
      </c>
      <c r="H235" s="223">
        <v>-1660</v>
      </c>
      <c r="I235" s="223">
        <v>0</v>
      </c>
      <c r="J235" s="223">
        <v>0</v>
      </c>
      <c r="K235" s="223">
        <f t="shared" si="58"/>
        <v>0</v>
      </c>
      <c r="L235" s="223">
        <v>0</v>
      </c>
      <c r="M235" s="223">
        <v>0</v>
      </c>
      <c r="N235" s="223">
        <f t="shared" si="59"/>
        <v>0</v>
      </c>
      <c r="O235" s="222">
        <v>0</v>
      </c>
      <c r="P235" s="222">
        <v>0</v>
      </c>
      <c r="Q235" s="222">
        <v>0</v>
      </c>
      <c r="R235" s="222">
        <v>0</v>
      </c>
      <c r="S235" s="222">
        <f t="shared" si="60"/>
        <v>0</v>
      </c>
      <c r="T235" s="222">
        <f t="shared" si="61"/>
        <v>9328.17</v>
      </c>
      <c r="U235" s="173">
        <v>0</v>
      </c>
      <c r="V235" s="173">
        <f t="shared" si="62"/>
        <v>9328.17</v>
      </c>
      <c r="W235" s="174">
        <v>0</v>
      </c>
      <c r="X235" s="173">
        <f t="shared" si="63"/>
        <v>9328.17</v>
      </c>
    </row>
    <row r="236" spans="1:24" ht="12.75" hidden="1" outlineLevel="1">
      <c r="A236" s="173" t="s">
        <v>624</v>
      </c>
      <c r="C236" s="174" t="s">
        <v>625</v>
      </c>
      <c r="D236" s="174" t="s">
        <v>626</v>
      </c>
      <c r="E236" s="173">
        <v>0</v>
      </c>
      <c r="F236" s="173">
        <v>-7822</v>
      </c>
      <c r="G236" s="222">
        <f t="shared" si="57"/>
        <v>-7822</v>
      </c>
      <c r="H236" s="223">
        <v>7822</v>
      </c>
      <c r="I236" s="223">
        <v>0</v>
      </c>
      <c r="J236" s="223">
        <v>0</v>
      </c>
      <c r="K236" s="223">
        <f t="shared" si="58"/>
        <v>0</v>
      </c>
      <c r="L236" s="223">
        <v>0</v>
      </c>
      <c r="M236" s="223">
        <v>0</v>
      </c>
      <c r="N236" s="223">
        <f t="shared" si="59"/>
        <v>0</v>
      </c>
      <c r="O236" s="222">
        <v>0</v>
      </c>
      <c r="P236" s="222">
        <v>0</v>
      </c>
      <c r="Q236" s="222">
        <v>0</v>
      </c>
      <c r="R236" s="222">
        <v>0</v>
      </c>
      <c r="S236" s="222">
        <f t="shared" si="60"/>
        <v>0</v>
      </c>
      <c r="T236" s="222">
        <f t="shared" si="61"/>
        <v>0</v>
      </c>
      <c r="U236" s="173">
        <v>0</v>
      </c>
      <c r="V236" s="173">
        <f t="shared" si="62"/>
        <v>0</v>
      </c>
      <c r="W236" s="174">
        <v>0</v>
      </c>
      <c r="X236" s="173">
        <f t="shared" si="63"/>
        <v>0</v>
      </c>
    </row>
    <row r="237" spans="1:24" ht="12.75" hidden="1" outlineLevel="1">
      <c r="A237" s="173" t="s">
        <v>627</v>
      </c>
      <c r="C237" s="174" t="s">
        <v>628</v>
      </c>
      <c r="D237" s="174" t="s">
        <v>629</v>
      </c>
      <c r="E237" s="173">
        <v>0</v>
      </c>
      <c r="F237" s="173">
        <v>4800</v>
      </c>
      <c r="G237" s="222">
        <f t="shared" si="57"/>
        <v>4800</v>
      </c>
      <c r="H237" s="223">
        <v>4900</v>
      </c>
      <c r="I237" s="223">
        <v>0</v>
      </c>
      <c r="J237" s="223">
        <v>0</v>
      </c>
      <c r="K237" s="223">
        <f t="shared" si="58"/>
        <v>0</v>
      </c>
      <c r="L237" s="223">
        <v>0</v>
      </c>
      <c r="M237" s="223">
        <v>0</v>
      </c>
      <c r="N237" s="223">
        <f t="shared" si="59"/>
        <v>0</v>
      </c>
      <c r="O237" s="222">
        <v>0</v>
      </c>
      <c r="P237" s="222">
        <v>0</v>
      </c>
      <c r="Q237" s="222">
        <v>0</v>
      </c>
      <c r="R237" s="222">
        <v>0</v>
      </c>
      <c r="S237" s="222">
        <f t="shared" si="60"/>
        <v>0</v>
      </c>
      <c r="T237" s="222">
        <f t="shared" si="61"/>
        <v>9700</v>
      </c>
      <c r="U237" s="173">
        <v>0</v>
      </c>
      <c r="V237" s="173">
        <f t="shared" si="62"/>
        <v>9700</v>
      </c>
      <c r="W237" s="174">
        <v>0</v>
      </c>
      <c r="X237" s="173">
        <f t="shared" si="63"/>
        <v>9700</v>
      </c>
    </row>
    <row r="238" spans="1:24" ht="12.75" hidden="1" outlineLevel="1">
      <c r="A238" s="173" t="s">
        <v>630</v>
      </c>
      <c r="C238" s="174" t="s">
        <v>631</v>
      </c>
      <c r="D238" s="174" t="s">
        <v>632</v>
      </c>
      <c r="E238" s="173">
        <v>0</v>
      </c>
      <c r="F238" s="173">
        <v>-62692.65</v>
      </c>
      <c r="G238" s="222">
        <f t="shared" si="57"/>
        <v>-62692.65</v>
      </c>
      <c r="H238" s="223">
        <v>0</v>
      </c>
      <c r="I238" s="223">
        <v>0</v>
      </c>
      <c r="J238" s="223">
        <v>0</v>
      </c>
      <c r="K238" s="223">
        <f t="shared" si="58"/>
        <v>0</v>
      </c>
      <c r="L238" s="223">
        <v>0</v>
      </c>
      <c r="M238" s="223">
        <v>0</v>
      </c>
      <c r="N238" s="223">
        <f t="shared" si="59"/>
        <v>0</v>
      </c>
      <c r="O238" s="222">
        <v>0</v>
      </c>
      <c r="P238" s="222">
        <v>0</v>
      </c>
      <c r="Q238" s="222">
        <v>0</v>
      </c>
      <c r="R238" s="222">
        <v>0</v>
      </c>
      <c r="S238" s="222">
        <f t="shared" si="60"/>
        <v>0</v>
      </c>
      <c r="T238" s="222">
        <f t="shared" si="61"/>
        <v>-62692.65</v>
      </c>
      <c r="U238" s="173">
        <v>0</v>
      </c>
      <c r="V238" s="173">
        <f t="shared" si="62"/>
        <v>-62692.65</v>
      </c>
      <c r="W238" s="174">
        <v>0</v>
      </c>
      <c r="X238" s="173">
        <f t="shared" si="63"/>
        <v>-62692.65</v>
      </c>
    </row>
    <row r="239" spans="1:24" ht="12.75" hidden="1" outlineLevel="1">
      <c r="A239" s="173" t="s">
        <v>633</v>
      </c>
      <c r="C239" s="174" t="s">
        <v>634</v>
      </c>
      <c r="D239" s="174" t="s">
        <v>635</v>
      </c>
      <c r="E239" s="173">
        <v>0</v>
      </c>
      <c r="F239" s="173">
        <v>3000</v>
      </c>
      <c r="G239" s="222">
        <f t="shared" si="57"/>
        <v>3000</v>
      </c>
      <c r="H239" s="223">
        <v>0</v>
      </c>
      <c r="I239" s="223">
        <v>0</v>
      </c>
      <c r="J239" s="223">
        <v>0</v>
      </c>
      <c r="K239" s="223">
        <f t="shared" si="58"/>
        <v>0</v>
      </c>
      <c r="L239" s="223">
        <v>0</v>
      </c>
      <c r="M239" s="223">
        <v>0</v>
      </c>
      <c r="N239" s="223">
        <f t="shared" si="59"/>
        <v>0</v>
      </c>
      <c r="O239" s="222">
        <v>0</v>
      </c>
      <c r="P239" s="222">
        <v>0</v>
      </c>
      <c r="Q239" s="222">
        <v>0</v>
      </c>
      <c r="R239" s="222">
        <v>0</v>
      </c>
      <c r="S239" s="222">
        <f t="shared" si="60"/>
        <v>0</v>
      </c>
      <c r="T239" s="222">
        <f t="shared" si="61"/>
        <v>3000</v>
      </c>
      <c r="U239" s="173">
        <v>0</v>
      </c>
      <c r="V239" s="173">
        <f t="shared" si="62"/>
        <v>3000</v>
      </c>
      <c r="W239" s="174">
        <v>0</v>
      </c>
      <c r="X239" s="173">
        <f t="shared" si="63"/>
        <v>3000</v>
      </c>
    </row>
    <row r="240" spans="1:24" ht="12.75" hidden="1" outlineLevel="1">
      <c r="A240" s="173" t="s">
        <v>636</v>
      </c>
      <c r="C240" s="174" t="s">
        <v>637</v>
      </c>
      <c r="D240" s="174" t="s">
        <v>638</v>
      </c>
      <c r="E240" s="173">
        <v>0</v>
      </c>
      <c r="F240" s="173">
        <v>536682.43</v>
      </c>
      <c r="G240" s="222">
        <f t="shared" si="57"/>
        <v>536682.43</v>
      </c>
      <c r="H240" s="223">
        <v>257093.09</v>
      </c>
      <c r="I240" s="223">
        <v>0</v>
      </c>
      <c r="J240" s="223">
        <v>0</v>
      </c>
      <c r="K240" s="223">
        <f t="shared" si="58"/>
        <v>0</v>
      </c>
      <c r="L240" s="223">
        <v>0</v>
      </c>
      <c r="M240" s="223">
        <v>0</v>
      </c>
      <c r="N240" s="223">
        <f t="shared" si="59"/>
        <v>0</v>
      </c>
      <c r="O240" s="222">
        <v>0</v>
      </c>
      <c r="P240" s="222">
        <v>0</v>
      </c>
      <c r="Q240" s="222">
        <v>0</v>
      </c>
      <c r="R240" s="222">
        <v>0</v>
      </c>
      <c r="S240" s="222">
        <f t="shared" si="60"/>
        <v>0</v>
      </c>
      <c r="T240" s="222">
        <f t="shared" si="61"/>
        <v>793775.52</v>
      </c>
      <c r="U240" s="173">
        <v>0</v>
      </c>
      <c r="V240" s="173">
        <f t="shared" si="62"/>
        <v>793775.52</v>
      </c>
      <c r="W240" s="174">
        <v>1574.75</v>
      </c>
      <c r="X240" s="173">
        <f t="shared" si="63"/>
        <v>795350.27</v>
      </c>
    </row>
    <row r="241" spans="1:24" ht="12.75" hidden="1" outlineLevel="1">
      <c r="A241" s="173" t="s">
        <v>639</v>
      </c>
      <c r="C241" s="174" t="s">
        <v>640</v>
      </c>
      <c r="D241" s="174" t="s">
        <v>641</v>
      </c>
      <c r="E241" s="173">
        <v>0</v>
      </c>
      <c r="F241" s="173">
        <v>0</v>
      </c>
      <c r="G241" s="222">
        <f t="shared" si="57"/>
        <v>0</v>
      </c>
      <c r="H241" s="223">
        <v>276549.37</v>
      </c>
      <c r="I241" s="223">
        <v>0</v>
      </c>
      <c r="J241" s="223">
        <v>0</v>
      </c>
      <c r="K241" s="223">
        <f t="shared" si="58"/>
        <v>0</v>
      </c>
      <c r="L241" s="223">
        <v>0</v>
      </c>
      <c r="M241" s="223">
        <v>0</v>
      </c>
      <c r="N241" s="223">
        <f t="shared" si="59"/>
        <v>0</v>
      </c>
      <c r="O241" s="222">
        <v>0</v>
      </c>
      <c r="P241" s="222">
        <v>0</v>
      </c>
      <c r="Q241" s="222">
        <v>0</v>
      </c>
      <c r="R241" s="222">
        <v>0</v>
      </c>
      <c r="S241" s="222">
        <f t="shared" si="60"/>
        <v>0</v>
      </c>
      <c r="T241" s="222">
        <f t="shared" si="61"/>
        <v>276549.37</v>
      </c>
      <c r="U241" s="173">
        <v>0</v>
      </c>
      <c r="V241" s="173">
        <f t="shared" si="62"/>
        <v>276549.37</v>
      </c>
      <c r="W241" s="174">
        <v>0</v>
      </c>
      <c r="X241" s="173">
        <f t="shared" si="63"/>
        <v>276549.37</v>
      </c>
    </row>
    <row r="242" spans="1:24" ht="12.75" hidden="1" outlineLevel="1">
      <c r="A242" s="173" t="s">
        <v>642</v>
      </c>
      <c r="C242" s="174" t="s">
        <v>643</v>
      </c>
      <c r="D242" s="174" t="s">
        <v>644</v>
      </c>
      <c r="E242" s="173">
        <v>0</v>
      </c>
      <c r="F242" s="173">
        <v>0</v>
      </c>
      <c r="G242" s="222">
        <f t="shared" si="57"/>
        <v>0</v>
      </c>
      <c r="H242" s="223">
        <v>1700442.42</v>
      </c>
      <c r="I242" s="223">
        <v>0</v>
      </c>
      <c r="J242" s="223">
        <v>0</v>
      </c>
      <c r="K242" s="223">
        <f t="shared" si="58"/>
        <v>0</v>
      </c>
      <c r="L242" s="223">
        <v>0</v>
      </c>
      <c r="M242" s="223">
        <v>0</v>
      </c>
      <c r="N242" s="223">
        <f t="shared" si="59"/>
        <v>0</v>
      </c>
      <c r="O242" s="222">
        <v>0</v>
      </c>
      <c r="P242" s="222">
        <v>0</v>
      </c>
      <c r="Q242" s="222">
        <v>0</v>
      </c>
      <c r="R242" s="222">
        <v>0</v>
      </c>
      <c r="S242" s="222">
        <f t="shared" si="60"/>
        <v>0</v>
      </c>
      <c r="T242" s="222">
        <f t="shared" si="61"/>
        <v>1700442.42</v>
      </c>
      <c r="U242" s="173">
        <v>0</v>
      </c>
      <c r="V242" s="173">
        <f t="shared" si="62"/>
        <v>1700442.42</v>
      </c>
      <c r="W242" s="174">
        <v>0</v>
      </c>
      <c r="X242" s="173">
        <f t="shared" si="63"/>
        <v>1700442.42</v>
      </c>
    </row>
    <row r="243" spans="1:24" ht="12.75" hidden="1" outlineLevel="1">
      <c r="A243" s="173" t="s">
        <v>645</v>
      </c>
      <c r="C243" s="174" t="s">
        <v>646</v>
      </c>
      <c r="D243" s="174" t="s">
        <v>647</v>
      </c>
      <c r="E243" s="173">
        <v>0</v>
      </c>
      <c r="F243" s="173">
        <v>471546.45</v>
      </c>
      <c r="G243" s="222">
        <f t="shared" si="57"/>
        <v>471546.45</v>
      </c>
      <c r="H243" s="223">
        <v>0</v>
      </c>
      <c r="I243" s="223">
        <v>0</v>
      </c>
      <c r="J243" s="223">
        <v>0</v>
      </c>
      <c r="K243" s="223">
        <f t="shared" si="58"/>
        <v>0</v>
      </c>
      <c r="L243" s="223">
        <v>0</v>
      </c>
      <c r="M243" s="223">
        <v>0</v>
      </c>
      <c r="N243" s="223">
        <f t="shared" si="59"/>
        <v>0</v>
      </c>
      <c r="O243" s="222">
        <v>0</v>
      </c>
      <c r="P243" s="222">
        <v>0</v>
      </c>
      <c r="Q243" s="222">
        <v>0</v>
      </c>
      <c r="R243" s="222">
        <v>0</v>
      </c>
      <c r="S243" s="222">
        <f t="shared" si="60"/>
        <v>0</v>
      </c>
      <c r="T243" s="222">
        <f t="shared" si="61"/>
        <v>471546.45</v>
      </c>
      <c r="U243" s="173">
        <v>0</v>
      </c>
      <c r="V243" s="173">
        <f t="shared" si="62"/>
        <v>471546.45</v>
      </c>
      <c r="W243" s="174">
        <v>0</v>
      </c>
      <c r="X243" s="173">
        <f t="shared" si="63"/>
        <v>471546.45</v>
      </c>
    </row>
    <row r="244" spans="1:24" ht="12.75" hidden="1" outlineLevel="1">
      <c r="A244" s="173" t="s">
        <v>648</v>
      </c>
      <c r="C244" s="174" t="s">
        <v>649</v>
      </c>
      <c r="D244" s="174" t="s">
        <v>650</v>
      </c>
      <c r="E244" s="173">
        <v>0</v>
      </c>
      <c r="F244" s="173">
        <v>484758.05</v>
      </c>
      <c r="G244" s="222">
        <f t="shared" si="57"/>
        <v>484758.05</v>
      </c>
      <c r="H244" s="223">
        <v>33991.11</v>
      </c>
      <c r="I244" s="223">
        <v>0</v>
      </c>
      <c r="J244" s="223">
        <v>0</v>
      </c>
      <c r="K244" s="223">
        <f t="shared" si="58"/>
        <v>0</v>
      </c>
      <c r="L244" s="223">
        <v>0</v>
      </c>
      <c r="M244" s="223">
        <v>0</v>
      </c>
      <c r="N244" s="223">
        <f t="shared" si="59"/>
        <v>0</v>
      </c>
      <c r="O244" s="222">
        <v>-5700</v>
      </c>
      <c r="P244" s="222">
        <v>0</v>
      </c>
      <c r="Q244" s="222">
        <v>0</v>
      </c>
      <c r="R244" s="222">
        <v>0</v>
      </c>
      <c r="S244" s="222">
        <f t="shared" si="60"/>
        <v>-5700</v>
      </c>
      <c r="T244" s="222">
        <f t="shared" si="61"/>
        <v>513049.16</v>
      </c>
      <c r="U244" s="173">
        <v>0</v>
      </c>
      <c r="V244" s="173">
        <f t="shared" si="62"/>
        <v>513049.16</v>
      </c>
      <c r="W244" s="174">
        <v>0</v>
      </c>
      <c r="X244" s="173">
        <f t="shared" si="63"/>
        <v>513049.16</v>
      </c>
    </row>
    <row r="245" spans="1:24" ht="12.75" hidden="1" outlineLevel="1">
      <c r="A245" s="173" t="s">
        <v>651</v>
      </c>
      <c r="C245" s="174" t="s">
        <v>652</v>
      </c>
      <c r="D245" s="174" t="s">
        <v>653</v>
      </c>
      <c r="E245" s="173">
        <v>0</v>
      </c>
      <c r="F245" s="173">
        <v>900.32</v>
      </c>
      <c r="G245" s="222">
        <f t="shared" si="57"/>
        <v>900.32</v>
      </c>
      <c r="H245" s="223">
        <v>3579.82</v>
      </c>
      <c r="I245" s="223">
        <v>0</v>
      </c>
      <c r="J245" s="223">
        <v>0</v>
      </c>
      <c r="K245" s="223">
        <f t="shared" si="58"/>
        <v>0</v>
      </c>
      <c r="L245" s="223">
        <v>0</v>
      </c>
      <c r="M245" s="223">
        <v>0</v>
      </c>
      <c r="N245" s="223">
        <f t="shared" si="59"/>
        <v>0</v>
      </c>
      <c r="O245" s="222">
        <v>0</v>
      </c>
      <c r="P245" s="222">
        <v>0</v>
      </c>
      <c r="Q245" s="222">
        <v>0</v>
      </c>
      <c r="R245" s="222">
        <v>0</v>
      </c>
      <c r="S245" s="222">
        <f t="shared" si="60"/>
        <v>0</v>
      </c>
      <c r="T245" s="222">
        <f t="shared" si="61"/>
        <v>4480.14</v>
      </c>
      <c r="U245" s="173">
        <v>0</v>
      </c>
      <c r="V245" s="173">
        <f t="shared" si="62"/>
        <v>4480.14</v>
      </c>
      <c r="W245" s="174">
        <v>0</v>
      </c>
      <c r="X245" s="173">
        <f t="shared" si="63"/>
        <v>4480.14</v>
      </c>
    </row>
    <row r="246" spans="1:24" ht="12.75" hidden="1" outlineLevel="1">
      <c r="A246" s="173" t="s">
        <v>654</v>
      </c>
      <c r="C246" s="174" t="s">
        <v>655</v>
      </c>
      <c r="D246" s="174" t="s">
        <v>656</v>
      </c>
      <c r="E246" s="173">
        <v>0</v>
      </c>
      <c r="F246" s="173">
        <v>561.58</v>
      </c>
      <c r="G246" s="222">
        <f t="shared" si="57"/>
        <v>561.58</v>
      </c>
      <c r="H246" s="223">
        <v>0</v>
      </c>
      <c r="I246" s="223">
        <v>0</v>
      </c>
      <c r="J246" s="223">
        <v>0</v>
      </c>
      <c r="K246" s="223">
        <f t="shared" si="58"/>
        <v>0</v>
      </c>
      <c r="L246" s="223">
        <v>0</v>
      </c>
      <c r="M246" s="223">
        <v>0</v>
      </c>
      <c r="N246" s="223">
        <f t="shared" si="59"/>
        <v>0</v>
      </c>
      <c r="O246" s="222">
        <v>0</v>
      </c>
      <c r="P246" s="222">
        <v>0</v>
      </c>
      <c r="Q246" s="222">
        <v>0</v>
      </c>
      <c r="R246" s="222">
        <v>0</v>
      </c>
      <c r="S246" s="222">
        <f t="shared" si="60"/>
        <v>0</v>
      </c>
      <c r="T246" s="222">
        <f t="shared" si="61"/>
        <v>561.58</v>
      </c>
      <c r="U246" s="173">
        <v>0</v>
      </c>
      <c r="V246" s="173">
        <f t="shared" si="62"/>
        <v>561.58</v>
      </c>
      <c r="W246" s="174">
        <v>0</v>
      </c>
      <c r="X246" s="173">
        <f t="shared" si="63"/>
        <v>561.58</v>
      </c>
    </row>
    <row r="247" spans="1:24" ht="12.75" hidden="1" outlineLevel="1">
      <c r="A247" s="173" t="s">
        <v>657</v>
      </c>
      <c r="C247" s="174" t="s">
        <v>658</v>
      </c>
      <c r="D247" s="174" t="s">
        <v>659</v>
      </c>
      <c r="E247" s="173">
        <v>0</v>
      </c>
      <c r="F247" s="173">
        <v>1037</v>
      </c>
      <c r="G247" s="222">
        <f t="shared" si="57"/>
        <v>1037</v>
      </c>
      <c r="H247" s="223">
        <v>4195</v>
      </c>
      <c r="I247" s="223">
        <v>0</v>
      </c>
      <c r="J247" s="223">
        <v>0</v>
      </c>
      <c r="K247" s="223">
        <f t="shared" si="58"/>
        <v>0</v>
      </c>
      <c r="L247" s="223">
        <v>0</v>
      </c>
      <c r="M247" s="223">
        <v>0</v>
      </c>
      <c r="N247" s="223">
        <f t="shared" si="59"/>
        <v>0</v>
      </c>
      <c r="O247" s="222">
        <v>0</v>
      </c>
      <c r="P247" s="222">
        <v>0</v>
      </c>
      <c r="Q247" s="222">
        <v>0</v>
      </c>
      <c r="R247" s="222">
        <v>0</v>
      </c>
      <c r="S247" s="222">
        <f t="shared" si="60"/>
        <v>0</v>
      </c>
      <c r="T247" s="222">
        <f t="shared" si="61"/>
        <v>5232</v>
      </c>
      <c r="U247" s="173">
        <v>0</v>
      </c>
      <c r="V247" s="173">
        <f t="shared" si="62"/>
        <v>5232</v>
      </c>
      <c r="W247" s="174">
        <v>0</v>
      </c>
      <c r="X247" s="173">
        <f t="shared" si="63"/>
        <v>5232</v>
      </c>
    </row>
    <row r="248" spans="1:24" ht="12.75" hidden="1" outlineLevel="1">
      <c r="A248" s="173" t="s">
        <v>660</v>
      </c>
      <c r="C248" s="174" t="s">
        <v>661</v>
      </c>
      <c r="D248" s="174" t="s">
        <v>662</v>
      </c>
      <c r="E248" s="173">
        <v>0</v>
      </c>
      <c r="F248" s="173">
        <v>499</v>
      </c>
      <c r="G248" s="222">
        <f t="shared" si="57"/>
        <v>499</v>
      </c>
      <c r="H248" s="223">
        <v>927</v>
      </c>
      <c r="I248" s="223">
        <v>0</v>
      </c>
      <c r="J248" s="223">
        <v>0</v>
      </c>
      <c r="K248" s="223">
        <f t="shared" si="58"/>
        <v>0</v>
      </c>
      <c r="L248" s="223">
        <v>0</v>
      </c>
      <c r="M248" s="223">
        <v>0</v>
      </c>
      <c r="N248" s="223">
        <f t="shared" si="59"/>
        <v>0</v>
      </c>
      <c r="O248" s="222">
        <v>0</v>
      </c>
      <c r="P248" s="222">
        <v>0</v>
      </c>
      <c r="Q248" s="222">
        <v>0</v>
      </c>
      <c r="R248" s="222">
        <v>0</v>
      </c>
      <c r="S248" s="222">
        <f t="shared" si="60"/>
        <v>0</v>
      </c>
      <c r="T248" s="222">
        <f t="shared" si="61"/>
        <v>1426</v>
      </c>
      <c r="U248" s="173">
        <v>0</v>
      </c>
      <c r="V248" s="173">
        <f t="shared" si="62"/>
        <v>1426</v>
      </c>
      <c r="W248" s="174">
        <v>0</v>
      </c>
      <c r="X248" s="173">
        <f t="shared" si="63"/>
        <v>1426</v>
      </c>
    </row>
    <row r="249" spans="1:24" ht="12.75" hidden="1" outlineLevel="1">
      <c r="A249" s="173" t="s">
        <v>663</v>
      </c>
      <c r="C249" s="174" t="s">
        <v>664</v>
      </c>
      <c r="D249" s="174" t="s">
        <v>665</v>
      </c>
      <c r="E249" s="173">
        <v>0</v>
      </c>
      <c r="F249" s="173">
        <v>20673.46</v>
      </c>
      <c r="G249" s="222">
        <f t="shared" si="57"/>
        <v>20673.46</v>
      </c>
      <c r="H249" s="223">
        <v>-6103.11</v>
      </c>
      <c r="I249" s="223">
        <v>0</v>
      </c>
      <c r="J249" s="223">
        <v>0</v>
      </c>
      <c r="K249" s="223">
        <f t="shared" si="58"/>
        <v>0</v>
      </c>
      <c r="L249" s="223">
        <v>0</v>
      </c>
      <c r="M249" s="223">
        <v>0</v>
      </c>
      <c r="N249" s="223">
        <f t="shared" si="59"/>
        <v>0</v>
      </c>
      <c r="O249" s="222">
        <v>0</v>
      </c>
      <c r="P249" s="222">
        <v>0</v>
      </c>
      <c r="Q249" s="222">
        <v>0</v>
      </c>
      <c r="R249" s="222">
        <v>0</v>
      </c>
      <c r="S249" s="222">
        <f t="shared" si="60"/>
        <v>0</v>
      </c>
      <c r="T249" s="222">
        <f t="shared" si="61"/>
        <v>14570.349999999999</v>
      </c>
      <c r="U249" s="173">
        <v>0</v>
      </c>
      <c r="V249" s="173">
        <f t="shared" si="62"/>
        <v>14570.349999999999</v>
      </c>
      <c r="W249" s="174">
        <v>0</v>
      </c>
      <c r="X249" s="173">
        <f t="shared" si="63"/>
        <v>14570.349999999999</v>
      </c>
    </row>
    <row r="250" spans="1:24" ht="12.75" hidden="1" outlineLevel="1">
      <c r="A250" s="173" t="s">
        <v>666</v>
      </c>
      <c r="C250" s="174" t="s">
        <v>667</v>
      </c>
      <c r="D250" s="174" t="s">
        <v>668</v>
      </c>
      <c r="E250" s="173">
        <v>0</v>
      </c>
      <c r="F250" s="173">
        <v>26689.5</v>
      </c>
      <c r="G250" s="222">
        <f t="shared" si="57"/>
        <v>26689.5</v>
      </c>
      <c r="H250" s="223">
        <v>72607.96</v>
      </c>
      <c r="I250" s="223">
        <v>0</v>
      </c>
      <c r="J250" s="223">
        <v>0</v>
      </c>
      <c r="K250" s="223">
        <f t="shared" si="58"/>
        <v>0</v>
      </c>
      <c r="L250" s="223">
        <v>0</v>
      </c>
      <c r="M250" s="223">
        <v>0</v>
      </c>
      <c r="N250" s="223">
        <f t="shared" si="59"/>
        <v>0</v>
      </c>
      <c r="O250" s="222">
        <v>0</v>
      </c>
      <c r="P250" s="222">
        <v>0</v>
      </c>
      <c r="Q250" s="222">
        <v>0</v>
      </c>
      <c r="R250" s="222">
        <v>0</v>
      </c>
      <c r="S250" s="222">
        <f t="shared" si="60"/>
        <v>0</v>
      </c>
      <c r="T250" s="222">
        <f t="shared" si="61"/>
        <v>99297.46</v>
      </c>
      <c r="U250" s="173">
        <v>0</v>
      </c>
      <c r="V250" s="173">
        <f t="shared" si="62"/>
        <v>99297.46</v>
      </c>
      <c r="W250" s="174">
        <v>0</v>
      </c>
      <c r="X250" s="173">
        <f t="shared" si="63"/>
        <v>99297.46</v>
      </c>
    </row>
    <row r="251" spans="1:24" ht="12.75" hidden="1" outlineLevel="1">
      <c r="A251" s="173" t="s">
        <v>669</v>
      </c>
      <c r="C251" s="174" t="s">
        <v>670</v>
      </c>
      <c r="D251" s="174" t="s">
        <v>671</v>
      </c>
      <c r="E251" s="173">
        <v>0</v>
      </c>
      <c r="F251" s="173">
        <v>0</v>
      </c>
      <c r="G251" s="222">
        <f t="shared" si="57"/>
        <v>0</v>
      </c>
      <c r="H251" s="223">
        <v>1756</v>
      </c>
      <c r="I251" s="223">
        <v>0</v>
      </c>
      <c r="J251" s="223">
        <v>0</v>
      </c>
      <c r="K251" s="223">
        <f t="shared" si="58"/>
        <v>0</v>
      </c>
      <c r="L251" s="223">
        <v>0</v>
      </c>
      <c r="M251" s="223">
        <v>0</v>
      </c>
      <c r="N251" s="223">
        <f t="shared" si="59"/>
        <v>0</v>
      </c>
      <c r="O251" s="222">
        <v>0</v>
      </c>
      <c r="P251" s="222">
        <v>0</v>
      </c>
      <c r="Q251" s="222">
        <v>0</v>
      </c>
      <c r="R251" s="222">
        <v>0</v>
      </c>
      <c r="S251" s="222">
        <f t="shared" si="60"/>
        <v>0</v>
      </c>
      <c r="T251" s="222">
        <f t="shared" si="61"/>
        <v>1756</v>
      </c>
      <c r="U251" s="173">
        <v>0</v>
      </c>
      <c r="V251" s="173">
        <f t="shared" si="62"/>
        <v>1756</v>
      </c>
      <c r="W251" s="174">
        <v>0</v>
      </c>
      <c r="X251" s="173">
        <f t="shared" si="63"/>
        <v>1756</v>
      </c>
    </row>
    <row r="252" spans="1:24" ht="12.75" hidden="1" outlineLevel="1">
      <c r="A252" s="173" t="s">
        <v>672</v>
      </c>
      <c r="C252" s="174" t="s">
        <v>673</v>
      </c>
      <c r="D252" s="174" t="s">
        <v>674</v>
      </c>
      <c r="E252" s="173">
        <v>0</v>
      </c>
      <c r="F252" s="173">
        <v>83993.81</v>
      </c>
      <c r="G252" s="222">
        <f t="shared" si="57"/>
        <v>83993.81</v>
      </c>
      <c r="H252" s="223">
        <v>184</v>
      </c>
      <c r="I252" s="223">
        <v>0</v>
      </c>
      <c r="J252" s="223">
        <v>0</v>
      </c>
      <c r="K252" s="223">
        <f t="shared" si="58"/>
        <v>0</v>
      </c>
      <c r="L252" s="223">
        <v>0</v>
      </c>
      <c r="M252" s="223">
        <v>0</v>
      </c>
      <c r="N252" s="223">
        <f t="shared" si="59"/>
        <v>0</v>
      </c>
      <c r="O252" s="222">
        <v>0</v>
      </c>
      <c r="P252" s="222">
        <v>0</v>
      </c>
      <c r="Q252" s="222">
        <v>0</v>
      </c>
      <c r="R252" s="222">
        <v>0</v>
      </c>
      <c r="S252" s="222">
        <f t="shared" si="60"/>
        <v>0</v>
      </c>
      <c r="T252" s="222">
        <f t="shared" si="61"/>
        <v>84177.81</v>
      </c>
      <c r="U252" s="173">
        <v>0</v>
      </c>
      <c r="V252" s="173">
        <f t="shared" si="62"/>
        <v>84177.81</v>
      </c>
      <c r="W252" s="174">
        <v>0</v>
      </c>
      <c r="X252" s="173">
        <f t="shared" si="63"/>
        <v>84177.81</v>
      </c>
    </row>
    <row r="253" spans="1:24" ht="12.75" hidden="1" outlineLevel="1">
      <c r="A253" s="173" t="s">
        <v>675</v>
      </c>
      <c r="C253" s="174" t="s">
        <v>676</v>
      </c>
      <c r="D253" s="174" t="s">
        <v>677</v>
      </c>
      <c r="E253" s="173">
        <v>0</v>
      </c>
      <c r="F253" s="173">
        <v>27107.4</v>
      </c>
      <c r="G253" s="222">
        <f t="shared" si="57"/>
        <v>27107.4</v>
      </c>
      <c r="H253" s="223">
        <v>0</v>
      </c>
      <c r="I253" s="223">
        <v>0</v>
      </c>
      <c r="J253" s="223">
        <v>0</v>
      </c>
      <c r="K253" s="223">
        <f t="shared" si="58"/>
        <v>0</v>
      </c>
      <c r="L253" s="223">
        <v>0</v>
      </c>
      <c r="M253" s="223">
        <v>0</v>
      </c>
      <c r="N253" s="223">
        <f t="shared" si="59"/>
        <v>0</v>
      </c>
      <c r="O253" s="222">
        <v>0</v>
      </c>
      <c r="P253" s="222">
        <v>0</v>
      </c>
      <c r="Q253" s="222">
        <v>0</v>
      </c>
      <c r="R253" s="222">
        <v>0</v>
      </c>
      <c r="S253" s="222">
        <f t="shared" si="60"/>
        <v>0</v>
      </c>
      <c r="T253" s="222">
        <f t="shared" si="61"/>
        <v>27107.4</v>
      </c>
      <c r="U253" s="173">
        <v>0</v>
      </c>
      <c r="V253" s="173">
        <f t="shared" si="62"/>
        <v>27107.4</v>
      </c>
      <c r="W253" s="174">
        <v>0</v>
      </c>
      <c r="X253" s="173">
        <f t="shared" si="63"/>
        <v>27107.4</v>
      </c>
    </row>
    <row r="254" spans="1:24" ht="12.75" hidden="1" outlineLevel="1">
      <c r="A254" s="173" t="s">
        <v>678</v>
      </c>
      <c r="C254" s="174" t="s">
        <v>679</v>
      </c>
      <c r="D254" s="174" t="s">
        <v>680</v>
      </c>
      <c r="E254" s="173">
        <v>0</v>
      </c>
      <c r="F254" s="173">
        <v>115901.47</v>
      </c>
      <c r="G254" s="222">
        <f t="shared" si="57"/>
        <v>115901.47</v>
      </c>
      <c r="H254" s="223">
        <v>700.55</v>
      </c>
      <c r="I254" s="223">
        <v>0</v>
      </c>
      <c r="J254" s="223">
        <v>0</v>
      </c>
      <c r="K254" s="223">
        <f t="shared" si="58"/>
        <v>0</v>
      </c>
      <c r="L254" s="223">
        <v>0</v>
      </c>
      <c r="M254" s="223">
        <v>0</v>
      </c>
      <c r="N254" s="223">
        <f t="shared" si="59"/>
        <v>0</v>
      </c>
      <c r="O254" s="222">
        <v>0</v>
      </c>
      <c r="P254" s="222">
        <v>0</v>
      </c>
      <c r="Q254" s="222">
        <v>0</v>
      </c>
      <c r="R254" s="222">
        <v>0</v>
      </c>
      <c r="S254" s="222">
        <f t="shared" si="60"/>
        <v>0</v>
      </c>
      <c r="T254" s="222">
        <f t="shared" si="61"/>
        <v>116602.02</v>
      </c>
      <c r="U254" s="173">
        <v>0</v>
      </c>
      <c r="V254" s="173">
        <f t="shared" si="62"/>
        <v>116602.02</v>
      </c>
      <c r="W254" s="174">
        <v>0</v>
      </c>
      <c r="X254" s="173">
        <f t="shared" si="63"/>
        <v>116602.02</v>
      </c>
    </row>
    <row r="255" spans="1:24" ht="12.75" hidden="1" outlineLevel="1">
      <c r="A255" s="173" t="s">
        <v>681</v>
      </c>
      <c r="C255" s="174" t="s">
        <v>682</v>
      </c>
      <c r="D255" s="174" t="s">
        <v>683</v>
      </c>
      <c r="E255" s="173">
        <v>0</v>
      </c>
      <c r="F255" s="173">
        <v>1032456.05</v>
      </c>
      <c r="G255" s="222">
        <f t="shared" si="57"/>
        <v>1032456.05</v>
      </c>
      <c r="H255" s="223">
        <v>6492.51</v>
      </c>
      <c r="I255" s="223">
        <v>0</v>
      </c>
      <c r="J255" s="223">
        <v>0</v>
      </c>
      <c r="K255" s="223">
        <f t="shared" si="58"/>
        <v>0</v>
      </c>
      <c r="L255" s="223">
        <v>0</v>
      </c>
      <c r="M255" s="223">
        <v>0</v>
      </c>
      <c r="N255" s="223">
        <f t="shared" si="59"/>
        <v>0</v>
      </c>
      <c r="O255" s="222">
        <v>0</v>
      </c>
      <c r="P255" s="222">
        <v>0</v>
      </c>
      <c r="Q255" s="222">
        <v>0</v>
      </c>
      <c r="R255" s="222">
        <v>0</v>
      </c>
      <c r="S255" s="222">
        <f t="shared" si="60"/>
        <v>0</v>
      </c>
      <c r="T255" s="222">
        <f t="shared" si="61"/>
        <v>1038948.56</v>
      </c>
      <c r="U255" s="173">
        <v>0</v>
      </c>
      <c r="V255" s="173">
        <f t="shared" si="62"/>
        <v>1038948.56</v>
      </c>
      <c r="W255" s="174">
        <v>0</v>
      </c>
      <c r="X255" s="173">
        <f t="shared" si="63"/>
        <v>1038948.56</v>
      </c>
    </row>
    <row r="256" spans="1:24" ht="12.75" hidden="1" outlineLevel="1">
      <c r="A256" s="173" t="s">
        <v>684</v>
      </c>
      <c r="C256" s="174" t="s">
        <v>685</v>
      </c>
      <c r="D256" s="174" t="s">
        <v>686</v>
      </c>
      <c r="E256" s="173">
        <v>0</v>
      </c>
      <c r="F256" s="173">
        <v>42382.58</v>
      </c>
      <c r="G256" s="222">
        <f t="shared" si="57"/>
        <v>42382.58</v>
      </c>
      <c r="H256" s="223">
        <v>8626.85</v>
      </c>
      <c r="I256" s="223">
        <v>0</v>
      </c>
      <c r="J256" s="223">
        <v>0</v>
      </c>
      <c r="K256" s="223">
        <f t="shared" si="58"/>
        <v>0</v>
      </c>
      <c r="L256" s="223">
        <v>0</v>
      </c>
      <c r="M256" s="223">
        <v>0</v>
      </c>
      <c r="N256" s="223">
        <f t="shared" si="59"/>
        <v>0</v>
      </c>
      <c r="O256" s="222">
        <v>0</v>
      </c>
      <c r="P256" s="222">
        <v>0</v>
      </c>
      <c r="Q256" s="222">
        <v>0</v>
      </c>
      <c r="R256" s="222">
        <v>0</v>
      </c>
      <c r="S256" s="222">
        <f t="shared" si="60"/>
        <v>0</v>
      </c>
      <c r="T256" s="222">
        <f t="shared" si="61"/>
        <v>51009.43</v>
      </c>
      <c r="U256" s="173">
        <v>0</v>
      </c>
      <c r="V256" s="173">
        <f t="shared" si="62"/>
        <v>51009.43</v>
      </c>
      <c r="W256" s="174">
        <v>0</v>
      </c>
      <c r="X256" s="173">
        <f t="shared" si="63"/>
        <v>51009.43</v>
      </c>
    </row>
    <row r="257" spans="1:24" ht="12.75" hidden="1" outlineLevel="1">
      <c r="A257" s="173" t="s">
        <v>687</v>
      </c>
      <c r="C257" s="174" t="s">
        <v>688</v>
      </c>
      <c r="D257" s="174" t="s">
        <v>689</v>
      </c>
      <c r="E257" s="173">
        <v>0</v>
      </c>
      <c r="F257" s="173">
        <v>156662.32</v>
      </c>
      <c r="G257" s="222">
        <f t="shared" si="57"/>
        <v>156662.32</v>
      </c>
      <c r="H257" s="223">
        <v>0</v>
      </c>
      <c r="I257" s="223">
        <v>0</v>
      </c>
      <c r="J257" s="223">
        <v>0</v>
      </c>
      <c r="K257" s="223">
        <f t="shared" si="58"/>
        <v>0</v>
      </c>
      <c r="L257" s="223">
        <v>0</v>
      </c>
      <c r="M257" s="223">
        <v>0</v>
      </c>
      <c r="N257" s="223">
        <f t="shared" si="59"/>
        <v>0</v>
      </c>
      <c r="O257" s="222">
        <v>0</v>
      </c>
      <c r="P257" s="222">
        <v>0</v>
      </c>
      <c r="Q257" s="222">
        <v>0</v>
      </c>
      <c r="R257" s="222">
        <v>0</v>
      </c>
      <c r="S257" s="222">
        <f t="shared" si="60"/>
        <v>0</v>
      </c>
      <c r="T257" s="222">
        <f t="shared" si="61"/>
        <v>156662.32</v>
      </c>
      <c r="U257" s="173">
        <v>0</v>
      </c>
      <c r="V257" s="173">
        <f t="shared" si="62"/>
        <v>156662.32</v>
      </c>
      <c r="W257" s="174">
        <v>0</v>
      </c>
      <c r="X257" s="173">
        <f t="shared" si="63"/>
        <v>156662.32</v>
      </c>
    </row>
    <row r="258" spans="1:24" ht="12.75" hidden="1" outlineLevel="1">
      <c r="A258" s="173" t="s">
        <v>690</v>
      </c>
      <c r="C258" s="174" t="s">
        <v>691</v>
      </c>
      <c r="D258" s="174" t="s">
        <v>692</v>
      </c>
      <c r="E258" s="173">
        <v>0</v>
      </c>
      <c r="F258" s="173">
        <v>0</v>
      </c>
      <c r="G258" s="222">
        <f t="shared" si="57"/>
        <v>0</v>
      </c>
      <c r="H258" s="223">
        <v>211.47</v>
      </c>
      <c r="I258" s="223">
        <v>0</v>
      </c>
      <c r="J258" s="223">
        <v>0</v>
      </c>
      <c r="K258" s="223">
        <f t="shared" si="58"/>
        <v>0</v>
      </c>
      <c r="L258" s="223">
        <v>0</v>
      </c>
      <c r="M258" s="223">
        <v>0</v>
      </c>
      <c r="N258" s="223">
        <f t="shared" si="59"/>
        <v>0</v>
      </c>
      <c r="O258" s="222">
        <v>0</v>
      </c>
      <c r="P258" s="222">
        <v>0</v>
      </c>
      <c r="Q258" s="222">
        <v>0</v>
      </c>
      <c r="R258" s="222">
        <v>0</v>
      </c>
      <c r="S258" s="222">
        <f t="shared" si="60"/>
        <v>0</v>
      </c>
      <c r="T258" s="222">
        <f t="shared" si="61"/>
        <v>211.47</v>
      </c>
      <c r="U258" s="173">
        <v>0</v>
      </c>
      <c r="V258" s="173">
        <f t="shared" si="62"/>
        <v>211.47</v>
      </c>
      <c r="W258" s="174">
        <v>0</v>
      </c>
      <c r="X258" s="173">
        <f t="shared" si="63"/>
        <v>211.47</v>
      </c>
    </row>
    <row r="259" spans="1:24" ht="12.75" hidden="1" outlineLevel="1">
      <c r="A259" s="173" t="s">
        <v>693</v>
      </c>
      <c r="C259" s="174" t="s">
        <v>694</v>
      </c>
      <c r="D259" s="174" t="s">
        <v>695</v>
      </c>
      <c r="E259" s="173">
        <v>0</v>
      </c>
      <c r="F259" s="173">
        <v>-11034</v>
      </c>
      <c r="G259" s="222">
        <f t="shared" si="57"/>
        <v>-11034</v>
      </c>
      <c r="H259" s="223">
        <v>0</v>
      </c>
      <c r="I259" s="223">
        <v>0</v>
      </c>
      <c r="J259" s="223">
        <v>0</v>
      </c>
      <c r="K259" s="223">
        <f t="shared" si="58"/>
        <v>0</v>
      </c>
      <c r="L259" s="223">
        <v>0</v>
      </c>
      <c r="M259" s="223">
        <v>0</v>
      </c>
      <c r="N259" s="223">
        <f t="shared" si="59"/>
        <v>0</v>
      </c>
      <c r="O259" s="222">
        <v>0</v>
      </c>
      <c r="P259" s="222">
        <v>0</v>
      </c>
      <c r="Q259" s="222">
        <v>0</v>
      </c>
      <c r="R259" s="222">
        <v>0</v>
      </c>
      <c r="S259" s="222">
        <f t="shared" si="60"/>
        <v>0</v>
      </c>
      <c r="T259" s="222">
        <f t="shared" si="61"/>
        <v>-11034</v>
      </c>
      <c r="U259" s="173">
        <v>0</v>
      </c>
      <c r="V259" s="173">
        <f t="shared" si="62"/>
        <v>-11034</v>
      </c>
      <c r="W259" s="174">
        <v>0</v>
      </c>
      <c r="X259" s="173">
        <f t="shared" si="63"/>
        <v>-11034</v>
      </c>
    </row>
    <row r="260" spans="1:24" ht="12.75" hidden="1" outlineLevel="1">
      <c r="A260" s="173" t="s">
        <v>696</v>
      </c>
      <c r="C260" s="174" t="s">
        <v>697</v>
      </c>
      <c r="D260" s="174" t="s">
        <v>698</v>
      </c>
      <c r="E260" s="173">
        <v>0</v>
      </c>
      <c r="F260" s="173">
        <v>1200.08</v>
      </c>
      <c r="G260" s="222">
        <f t="shared" si="57"/>
        <v>1200.08</v>
      </c>
      <c r="H260" s="223">
        <v>0</v>
      </c>
      <c r="I260" s="223">
        <v>0</v>
      </c>
      <c r="J260" s="223">
        <v>0</v>
      </c>
      <c r="K260" s="223">
        <f t="shared" si="58"/>
        <v>0</v>
      </c>
      <c r="L260" s="223">
        <v>0</v>
      </c>
      <c r="M260" s="223">
        <v>0</v>
      </c>
      <c r="N260" s="223">
        <f t="shared" si="59"/>
        <v>0</v>
      </c>
      <c r="O260" s="222">
        <v>0</v>
      </c>
      <c r="P260" s="222">
        <v>0</v>
      </c>
      <c r="Q260" s="222">
        <v>0</v>
      </c>
      <c r="R260" s="222">
        <v>0</v>
      </c>
      <c r="S260" s="222">
        <f t="shared" si="60"/>
        <v>0</v>
      </c>
      <c r="T260" s="222">
        <f t="shared" si="61"/>
        <v>1200.08</v>
      </c>
      <c r="U260" s="173">
        <v>0</v>
      </c>
      <c r="V260" s="173">
        <f t="shared" si="62"/>
        <v>1200.08</v>
      </c>
      <c r="W260" s="174">
        <v>0</v>
      </c>
      <c r="X260" s="173">
        <f t="shared" si="63"/>
        <v>1200.08</v>
      </c>
    </row>
    <row r="261" spans="1:24" ht="12.75" hidden="1" outlineLevel="1">
      <c r="A261" s="173" t="s">
        <v>699</v>
      </c>
      <c r="C261" s="174" t="s">
        <v>700</v>
      </c>
      <c r="D261" s="174" t="s">
        <v>701</v>
      </c>
      <c r="E261" s="173">
        <v>0</v>
      </c>
      <c r="F261" s="173">
        <v>1983654.49</v>
      </c>
      <c r="G261" s="222">
        <f t="shared" si="57"/>
        <v>1983654.49</v>
      </c>
      <c r="H261" s="223">
        <v>11595.22</v>
      </c>
      <c r="I261" s="223">
        <v>0</v>
      </c>
      <c r="J261" s="223">
        <v>0</v>
      </c>
      <c r="K261" s="223">
        <f t="shared" si="58"/>
        <v>0</v>
      </c>
      <c r="L261" s="223">
        <v>0</v>
      </c>
      <c r="M261" s="223">
        <v>0</v>
      </c>
      <c r="N261" s="223">
        <f t="shared" si="59"/>
        <v>0</v>
      </c>
      <c r="O261" s="222">
        <v>0</v>
      </c>
      <c r="P261" s="222">
        <v>0</v>
      </c>
      <c r="Q261" s="222">
        <v>0</v>
      </c>
      <c r="R261" s="222">
        <v>0</v>
      </c>
      <c r="S261" s="222">
        <f t="shared" si="60"/>
        <v>0</v>
      </c>
      <c r="T261" s="222">
        <f t="shared" si="61"/>
        <v>1995249.71</v>
      </c>
      <c r="U261" s="173">
        <v>0</v>
      </c>
      <c r="V261" s="173">
        <f t="shared" si="62"/>
        <v>1995249.71</v>
      </c>
      <c r="W261" s="174">
        <v>0</v>
      </c>
      <c r="X261" s="173">
        <f t="shared" si="63"/>
        <v>1995249.71</v>
      </c>
    </row>
    <row r="262" spans="1:24" ht="12.75" hidden="1" outlineLevel="1">
      <c r="A262" s="173" t="s">
        <v>702</v>
      </c>
      <c r="C262" s="174" t="s">
        <v>703</v>
      </c>
      <c r="D262" s="174" t="s">
        <v>704</v>
      </c>
      <c r="E262" s="173">
        <v>0</v>
      </c>
      <c r="F262" s="173">
        <v>215792.66</v>
      </c>
      <c r="G262" s="222">
        <f t="shared" si="57"/>
        <v>215792.66</v>
      </c>
      <c r="H262" s="223">
        <v>127.83</v>
      </c>
      <c r="I262" s="223">
        <v>0</v>
      </c>
      <c r="J262" s="223">
        <v>0</v>
      </c>
      <c r="K262" s="223">
        <f t="shared" si="58"/>
        <v>0</v>
      </c>
      <c r="L262" s="223">
        <v>0</v>
      </c>
      <c r="M262" s="223">
        <v>0</v>
      </c>
      <c r="N262" s="223">
        <f t="shared" si="59"/>
        <v>0</v>
      </c>
      <c r="O262" s="222">
        <v>0</v>
      </c>
      <c r="P262" s="222">
        <v>0</v>
      </c>
      <c r="Q262" s="222">
        <v>0</v>
      </c>
      <c r="R262" s="222">
        <v>0</v>
      </c>
      <c r="S262" s="222">
        <f t="shared" si="60"/>
        <v>0</v>
      </c>
      <c r="T262" s="222">
        <f t="shared" si="61"/>
        <v>215920.49</v>
      </c>
      <c r="U262" s="173">
        <v>0</v>
      </c>
      <c r="V262" s="173">
        <f t="shared" si="62"/>
        <v>215920.49</v>
      </c>
      <c r="W262" s="174">
        <v>0</v>
      </c>
      <c r="X262" s="173">
        <f t="shared" si="63"/>
        <v>215920.49</v>
      </c>
    </row>
    <row r="263" spans="1:24" ht="12.75" hidden="1" outlineLevel="1">
      <c r="A263" s="173" t="s">
        <v>705</v>
      </c>
      <c r="C263" s="174" t="s">
        <v>706</v>
      </c>
      <c r="D263" s="174" t="s">
        <v>707</v>
      </c>
      <c r="E263" s="173">
        <v>0</v>
      </c>
      <c r="F263" s="173">
        <v>119691.7</v>
      </c>
      <c r="G263" s="222">
        <f t="shared" si="57"/>
        <v>119691.7</v>
      </c>
      <c r="H263" s="223">
        <v>163.47</v>
      </c>
      <c r="I263" s="223">
        <v>0</v>
      </c>
      <c r="J263" s="223">
        <v>0</v>
      </c>
      <c r="K263" s="223">
        <f t="shared" si="58"/>
        <v>0</v>
      </c>
      <c r="L263" s="223">
        <v>0</v>
      </c>
      <c r="M263" s="223">
        <v>0</v>
      </c>
      <c r="N263" s="223">
        <f t="shared" si="59"/>
        <v>0</v>
      </c>
      <c r="O263" s="222">
        <v>0</v>
      </c>
      <c r="P263" s="222">
        <v>0</v>
      </c>
      <c r="Q263" s="222">
        <v>0</v>
      </c>
      <c r="R263" s="222">
        <v>0</v>
      </c>
      <c r="S263" s="222">
        <f t="shared" si="60"/>
        <v>0</v>
      </c>
      <c r="T263" s="222">
        <f t="shared" si="61"/>
        <v>119855.17</v>
      </c>
      <c r="U263" s="173">
        <v>0</v>
      </c>
      <c r="V263" s="173">
        <f t="shared" si="62"/>
        <v>119855.17</v>
      </c>
      <c r="W263" s="174">
        <v>0</v>
      </c>
      <c r="X263" s="173">
        <f t="shared" si="63"/>
        <v>119855.17</v>
      </c>
    </row>
    <row r="264" spans="1:24" ht="12.75" hidden="1" outlineLevel="1">
      <c r="A264" s="173" t="s">
        <v>708</v>
      </c>
      <c r="C264" s="174" t="s">
        <v>709</v>
      </c>
      <c r="D264" s="174" t="s">
        <v>710</v>
      </c>
      <c r="E264" s="173">
        <v>0</v>
      </c>
      <c r="F264" s="173">
        <v>25253.13</v>
      </c>
      <c r="G264" s="222">
        <f t="shared" si="57"/>
        <v>25253.13</v>
      </c>
      <c r="H264" s="223">
        <v>83.47</v>
      </c>
      <c r="I264" s="223">
        <v>0</v>
      </c>
      <c r="J264" s="223">
        <v>0</v>
      </c>
      <c r="K264" s="223">
        <f t="shared" si="58"/>
        <v>0</v>
      </c>
      <c r="L264" s="223">
        <v>0</v>
      </c>
      <c r="M264" s="223">
        <v>0</v>
      </c>
      <c r="N264" s="223">
        <f t="shared" si="59"/>
        <v>0</v>
      </c>
      <c r="O264" s="222">
        <v>0</v>
      </c>
      <c r="P264" s="222">
        <v>0</v>
      </c>
      <c r="Q264" s="222">
        <v>0</v>
      </c>
      <c r="R264" s="222">
        <v>0</v>
      </c>
      <c r="S264" s="222">
        <f t="shared" si="60"/>
        <v>0</v>
      </c>
      <c r="T264" s="222">
        <f t="shared" si="61"/>
        <v>25336.600000000002</v>
      </c>
      <c r="U264" s="173">
        <v>0</v>
      </c>
      <c r="V264" s="173">
        <f t="shared" si="62"/>
        <v>25336.600000000002</v>
      </c>
      <c r="W264" s="174">
        <v>0</v>
      </c>
      <c r="X264" s="173">
        <f t="shared" si="63"/>
        <v>25336.600000000002</v>
      </c>
    </row>
    <row r="265" spans="1:24" ht="12.75" hidden="1" outlineLevel="1">
      <c r="A265" s="173" t="s">
        <v>711</v>
      </c>
      <c r="C265" s="174" t="s">
        <v>712</v>
      </c>
      <c r="D265" s="174" t="s">
        <v>713</v>
      </c>
      <c r="E265" s="173">
        <v>0</v>
      </c>
      <c r="F265" s="173">
        <v>203306.77</v>
      </c>
      <c r="G265" s="222">
        <f t="shared" si="57"/>
        <v>203306.77</v>
      </c>
      <c r="H265" s="223">
        <v>213.54</v>
      </c>
      <c r="I265" s="223">
        <v>0</v>
      </c>
      <c r="J265" s="223">
        <v>0</v>
      </c>
      <c r="K265" s="223">
        <f t="shared" si="58"/>
        <v>0</v>
      </c>
      <c r="L265" s="223">
        <v>0</v>
      </c>
      <c r="M265" s="223">
        <v>0</v>
      </c>
      <c r="N265" s="223">
        <f t="shared" si="59"/>
        <v>0</v>
      </c>
      <c r="O265" s="222">
        <v>0</v>
      </c>
      <c r="P265" s="222">
        <v>0</v>
      </c>
      <c r="Q265" s="222">
        <v>0</v>
      </c>
      <c r="R265" s="222">
        <v>0</v>
      </c>
      <c r="S265" s="222">
        <f t="shared" si="60"/>
        <v>0</v>
      </c>
      <c r="T265" s="222">
        <f t="shared" si="61"/>
        <v>203520.31</v>
      </c>
      <c r="U265" s="173">
        <v>0</v>
      </c>
      <c r="V265" s="173">
        <f t="shared" si="62"/>
        <v>203520.31</v>
      </c>
      <c r="W265" s="174">
        <v>0</v>
      </c>
      <c r="X265" s="173">
        <f t="shared" si="63"/>
        <v>203520.31</v>
      </c>
    </row>
    <row r="266" spans="1:24" ht="12.75" hidden="1" outlineLevel="1">
      <c r="A266" s="173" t="s">
        <v>714</v>
      </c>
      <c r="C266" s="174" t="s">
        <v>715</v>
      </c>
      <c r="D266" s="174" t="s">
        <v>716</v>
      </c>
      <c r="E266" s="173">
        <v>0</v>
      </c>
      <c r="F266" s="173">
        <v>10546.24</v>
      </c>
      <c r="G266" s="222">
        <f t="shared" si="57"/>
        <v>10546.24</v>
      </c>
      <c r="H266" s="223">
        <v>0</v>
      </c>
      <c r="I266" s="223">
        <v>0</v>
      </c>
      <c r="J266" s="223">
        <v>0</v>
      </c>
      <c r="K266" s="223">
        <f t="shared" si="58"/>
        <v>0</v>
      </c>
      <c r="L266" s="223">
        <v>0</v>
      </c>
      <c r="M266" s="223">
        <v>0</v>
      </c>
      <c r="N266" s="223">
        <f t="shared" si="59"/>
        <v>0</v>
      </c>
      <c r="O266" s="222">
        <v>0</v>
      </c>
      <c r="P266" s="222">
        <v>0</v>
      </c>
      <c r="Q266" s="222">
        <v>0</v>
      </c>
      <c r="R266" s="222">
        <v>0</v>
      </c>
      <c r="S266" s="222">
        <f t="shared" si="60"/>
        <v>0</v>
      </c>
      <c r="T266" s="222">
        <f t="shared" si="61"/>
        <v>10546.24</v>
      </c>
      <c r="U266" s="173">
        <v>0</v>
      </c>
      <c r="V266" s="173">
        <f t="shared" si="62"/>
        <v>10546.24</v>
      </c>
      <c r="W266" s="174">
        <v>0</v>
      </c>
      <c r="X266" s="173">
        <f t="shared" si="63"/>
        <v>10546.24</v>
      </c>
    </row>
    <row r="267" spans="1:24" ht="12.75" hidden="1" outlineLevel="1">
      <c r="A267" s="173" t="s">
        <v>717</v>
      </c>
      <c r="C267" s="174" t="s">
        <v>718</v>
      </c>
      <c r="D267" s="174" t="s">
        <v>719</v>
      </c>
      <c r="E267" s="173">
        <v>0</v>
      </c>
      <c r="F267" s="173">
        <v>76449.78</v>
      </c>
      <c r="G267" s="222">
        <f t="shared" si="57"/>
        <v>76449.78</v>
      </c>
      <c r="H267" s="223">
        <v>380.08</v>
      </c>
      <c r="I267" s="223">
        <v>0</v>
      </c>
      <c r="J267" s="223">
        <v>0</v>
      </c>
      <c r="K267" s="223">
        <f t="shared" si="58"/>
        <v>0</v>
      </c>
      <c r="L267" s="223">
        <v>0</v>
      </c>
      <c r="M267" s="223">
        <v>0</v>
      </c>
      <c r="N267" s="223">
        <f t="shared" si="59"/>
        <v>0</v>
      </c>
      <c r="O267" s="222">
        <v>0</v>
      </c>
      <c r="P267" s="222">
        <v>0</v>
      </c>
      <c r="Q267" s="222">
        <v>0</v>
      </c>
      <c r="R267" s="222">
        <v>0</v>
      </c>
      <c r="S267" s="222">
        <f t="shared" si="60"/>
        <v>0</v>
      </c>
      <c r="T267" s="222">
        <f t="shared" si="61"/>
        <v>76829.86</v>
      </c>
      <c r="U267" s="173">
        <v>0</v>
      </c>
      <c r="V267" s="173">
        <f t="shared" si="62"/>
        <v>76829.86</v>
      </c>
      <c r="W267" s="174">
        <v>0</v>
      </c>
      <c r="X267" s="173">
        <f t="shared" si="63"/>
        <v>76829.86</v>
      </c>
    </row>
    <row r="268" spans="1:24" ht="12.75" hidden="1" outlineLevel="1">
      <c r="A268" s="173" t="s">
        <v>720</v>
      </c>
      <c r="C268" s="174" t="s">
        <v>721</v>
      </c>
      <c r="D268" s="174" t="s">
        <v>722</v>
      </c>
      <c r="E268" s="173">
        <v>0</v>
      </c>
      <c r="F268" s="173">
        <v>0</v>
      </c>
      <c r="G268" s="222">
        <f t="shared" si="57"/>
        <v>0</v>
      </c>
      <c r="H268" s="223">
        <v>0</v>
      </c>
      <c r="I268" s="223">
        <v>0</v>
      </c>
      <c r="J268" s="223">
        <v>0</v>
      </c>
      <c r="K268" s="223">
        <f t="shared" si="58"/>
        <v>0</v>
      </c>
      <c r="L268" s="223">
        <v>0</v>
      </c>
      <c r="M268" s="223">
        <v>0</v>
      </c>
      <c r="N268" s="223">
        <f t="shared" si="59"/>
        <v>0</v>
      </c>
      <c r="O268" s="222">
        <v>0</v>
      </c>
      <c r="P268" s="222">
        <v>0</v>
      </c>
      <c r="Q268" s="222">
        <v>0</v>
      </c>
      <c r="R268" s="222">
        <v>1033776.6</v>
      </c>
      <c r="S268" s="222">
        <f t="shared" si="60"/>
        <v>1033776.6</v>
      </c>
      <c r="T268" s="222">
        <f t="shared" si="61"/>
        <v>1033776.6</v>
      </c>
      <c r="U268" s="173">
        <v>0</v>
      </c>
      <c r="V268" s="173">
        <f t="shared" si="62"/>
        <v>1033776.6</v>
      </c>
      <c r="W268" s="174">
        <v>0</v>
      </c>
      <c r="X268" s="173">
        <f t="shared" si="63"/>
        <v>1033776.6</v>
      </c>
    </row>
    <row r="269" spans="1:24" ht="12.75" hidden="1" outlineLevel="1">
      <c r="A269" s="173" t="s">
        <v>723</v>
      </c>
      <c r="C269" s="174" t="s">
        <v>724</v>
      </c>
      <c r="D269" s="174" t="s">
        <v>725</v>
      </c>
      <c r="E269" s="173">
        <v>0</v>
      </c>
      <c r="F269" s="173">
        <v>22784407.01</v>
      </c>
      <c r="G269" s="222">
        <f t="shared" si="57"/>
        <v>22784407.01</v>
      </c>
      <c r="H269" s="223">
        <v>824973.28</v>
      </c>
      <c r="I269" s="223">
        <v>0</v>
      </c>
      <c r="J269" s="223">
        <v>-85124.47</v>
      </c>
      <c r="K269" s="223">
        <f t="shared" si="58"/>
        <v>-85124.47</v>
      </c>
      <c r="L269" s="223">
        <v>0</v>
      </c>
      <c r="M269" s="223">
        <v>19289.73</v>
      </c>
      <c r="N269" s="223">
        <f t="shared" si="59"/>
        <v>19289.73</v>
      </c>
      <c r="O269" s="222">
        <v>901456.02</v>
      </c>
      <c r="P269" s="222">
        <v>0</v>
      </c>
      <c r="Q269" s="222">
        <v>0</v>
      </c>
      <c r="R269" s="222">
        <v>0</v>
      </c>
      <c r="S269" s="222">
        <f t="shared" si="60"/>
        <v>901456.02</v>
      </c>
      <c r="T269" s="222">
        <f t="shared" si="61"/>
        <v>24445001.570000004</v>
      </c>
      <c r="U269" s="173">
        <v>0</v>
      </c>
      <c r="V269" s="173">
        <f t="shared" si="62"/>
        <v>24445001.570000004</v>
      </c>
      <c r="W269" s="174">
        <v>5400</v>
      </c>
      <c r="X269" s="173">
        <f t="shared" si="63"/>
        <v>24450401.570000004</v>
      </c>
    </row>
    <row r="270" spans="1:24" ht="12.75" hidden="1" outlineLevel="1">
      <c r="A270" s="173" t="s">
        <v>726</v>
      </c>
      <c r="C270" s="174" t="s">
        <v>727</v>
      </c>
      <c r="D270" s="174" t="s">
        <v>728</v>
      </c>
      <c r="E270" s="173">
        <v>0</v>
      </c>
      <c r="F270" s="173">
        <v>87.76999999998952</v>
      </c>
      <c r="G270" s="222">
        <f t="shared" si="57"/>
        <v>87.76999999998952</v>
      </c>
      <c r="H270" s="223">
        <v>0</v>
      </c>
      <c r="I270" s="223">
        <v>0</v>
      </c>
      <c r="J270" s="223">
        <v>0</v>
      </c>
      <c r="K270" s="223">
        <f t="shared" si="58"/>
        <v>0</v>
      </c>
      <c r="L270" s="223">
        <v>0</v>
      </c>
      <c r="M270" s="223">
        <v>0</v>
      </c>
      <c r="N270" s="223">
        <f t="shared" si="59"/>
        <v>0</v>
      </c>
      <c r="O270" s="222">
        <v>0</v>
      </c>
      <c r="P270" s="222">
        <v>0</v>
      </c>
      <c r="Q270" s="222">
        <v>0</v>
      </c>
      <c r="R270" s="222">
        <v>0</v>
      </c>
      <c r="S270" s="222">
        <f t="shared" si="60"/>
        <v>0</v>
      </c>
      <c r="T270" s="222">
        <f t="shared" si="61"/>
        <v>87.76999999998952</v>
      </c>
      <c r="U270" s="173">
        <v>0</v>
      </c>
      <c r="V270" s="173">
        <f t="shared" si="62"/>
        <v>87.76999999998952</v>
      </c>
      <c r="W270" s="174">
        <v>0</v>
      </c>
      <c r="X270" s="173">
        <f t="shared" si="63"/>
        <v>87.76999999998952</v>
      </c>
    </row>
    <row r="271" spans="1:24" ht="12.75" hidden="1" outlineLevel="1">
      <c r="A271" s="173" t="s">
        <v>729</v>
      </c>
      <c r="C271" s="174" t="s">
        <v>730</v>
      </c>
      <c r="D271" s="174" t="s">
        <v>731</v>
      </c>
      <c r="E271" s="173">
        <v>0</v>
      </c>
      <c r="F271" s="173">
        <v>0</v>
      </c>
      <c r="G271" s="222">
        <f t="shared" si="57"/>
        <v>0</v>
      </c>
      <c r="H271" s="223">
        <v>0</v>
      </c>
      <c r="I271" s="223">
        <v>0</v>
      </c>
      <c r="J271" s="223">
        <v>0</v>
      </c>
      <c r="K271" s="223">
        <f t="shared" si="58"/>
        <v>0</v>
      </c>
      <c r="L271" s="223">
        <v>0</v>
      </c>
      <c r="M271" s="223">
        <v>0</v>
      </c>
      <c r="N271" s="223">
        <f t="shared" si="59"/>
        <v>0</v>
      </c>
      <c r="O271" s="222">
        <v>0</v>
      </c>
      <c r="P271" s="222">
        <v>0</v>
      </c>
      <c r="Q271" s="222">
        <v>0</v>
      </c>
      <c r="R271" s="222">
        <v>0</v>
      </c>
      <c r="S271" s="222">
        <f t="shared" si="60"/>
        <v>0</v>
      </c>
      <c r="T271" s="222">
        <f t="shared" si="61"/>
        <v>0</v>
      </c>
      <c r="U271" s="173">
        <v>0</v>
      </c>
      <c r="V271" s="173">
        <f t="shared" si="62"/>
        <v>0</v>
      </c>
      <c r="W271" s="174">
        <v>0</v>
      </c>
      <c r="X271" s="173">
        <f t="shared" si="63"/>
        <v>0</v>
      </c>
    </row>
    <row r="272" spans="1:24" ht="12.75" hidden="1" outlineLevel="1">
      <c r="A272" s="173" t="s">
        <v>732</v>
      </c>
      <c r="C272" s="174" t="s">
        <v>733</v>
      </c>
      <c r="D272" s="174" t="s">
        <v>734</v>
      </c>
      <c r="E272" s="173">
        <v>0</v>
      </c>
      <c r="F272" s="173">
        <v>3500</v>
      </c>
      <c r="G272" s="222">
        <f t="shared" si="57"/>
        <v>3500</v>
      </c>
      <c r="H272" s="223">
        <v>0</v>
      </c>
      <c r="I272" s="223">
        <v>0</v>
      </c>
      <c r="J272" s="223">
        <v>0</v>
      </c>
      <c r="K272" s="223">
        <f t="shared" si="58"/>
        <v>0</v>
      </c>
      <c r="L272" s="223">
        <v>0</v>
      </c>
      <c r="M272" s="223">
        <v>0</v>
      </c>
      <c r="N272" s="223">
        <f t="shared" si="59"/>
        <v>0</v>
      </c>
      <c r="O272" s="222">
        <v>0</v>
      </c>
      <c r="P272" s="222">
        <v>0</v>
      </c>
      <c r="Q272" s="222">
        <v>0</v>
      </c>
      <c r="R272" s="222">
        <v>0</v>
      </c>
      <c r="S272" s="222">
        <f t="shared" si="60"/>
        <v>0</v>
      </c>
      <c r="T272" s="222">
        <f t="shared" si="61"/>
        <v>3500</v>
      </c>
      <c r="U272" s="173">
        <v>0</v>
      </c>
      <c r="V272" s="173">
        <f t="shared" si="62"/>
        <v>3500</v>
      </c>
      <c r="W272" s="174">
        <v>0</v>
      </c>
      <c r="X272" s="173">
        <f t="shared" si="63"/>
        <v>3500</v>
      </c>
    </row>
    <row r="273" spans="1:24" ht="12.75" hidden="1" outlineLevel="1">
      <c r="A273" s="173" t="s">
        <v>735</v>
      </c>
      <c r="C273" s="174" t="s">
        <v>736</v>
      </c>
      <c r="D273" s="174" t="s">
        <v>737</v>
      </c>
      <c r="E273" s="173">
        <v>0</v>
      </c>
      <c r="F273" s="173">
        <v>144099.9</v>
      </c>
      <c r="G273" s="222">
        <f t="shared" si="57"/>
        <v>144099.9</v>
      </c>
      <c r="H273" s="223">
        <v>-144099.9</v>
      </c>
      <c r="I273" s="223">
        <v>0</v>
      </c>
      <c r="J273" s="223">
        <v>0</v>
      </c>
      <c r="K273" s="223">
        <f t="shared" si="58"/>
        <v>0</v>
      </c>
      <c r="L273" s="223">
        <v>0</v>
      </c>
      <c r="M273" s="223">
        <v>0</v>
      </c>
      <c r="N273" s="223">
        <f t="shared" si="59"/>
        <v>0</v>
      </c>
      <c r="O273" s="222">
        <v>0</v>
      </c>
      <c r="P273" s="222">
        <v>0</v>
      </c>
      <c r="Q273" s="222">
        <v>0</v>
      </c>
      <c r="R273" s="222">
        <v>0</v>
      </c>
      <c r="S273" s="222">
        <f t="shared" si="60"/>
        <v>0</v>
      </c>
      <c r="T273" s="222">
        <f t="shared" si="61"/>
        <v>0</v>
      </c>
      <c r="U273" s="173">
        <v>0</v>
      </c>
      <c r="V273" s="173">
        <f t="shared" si="62"/>
        <v>0</v>
      </c>
      <c r="W273" s="174">
        <v>0</v>
      </c>
      <c r="X273" s="173">
        <f t="shared" si="63"/>
        <v>0</v>
      </c>
    </row>
    <row r="274" spans="1:24" ht="12.75" hidden="1" outlineLevel="1">
      <c r="A274" s="173" t="s">
        <v>738</v>
      </c>
      <c r="C274" s="174" t="s">
        <v>739</v>
      </c>
      <c r="D274" s="174" t="s">
        <v>740</v>
      </c>
      <c r="E274" s="173">
        <v>0</v>
      </c>
      <c r="F274" s="173">
        <v>0</v>
      </c>
      <c r="G274" s="222">
        <f t="shared" si="57"/>
        <v>0</v>
      </c>
      <c r="H274" s="223">
        <v>316315.62</v>
      </c>
      <c r="I274" s="223">
        <v>0</v>
      </c>
      <c r="J274" s="223">
        <v>0</v>
      </c>
      <c r="K274" s="223">
        <f t="shared" si="58"/>
        <v>0</v>
      </c>
      <c r="L274" s="223">
        <v>0</v>
      </c>
      <c r="M274" s="223">
        <v>0</v>
      </c>
      <c r="N274" s="223">
        <f t="shared" si="59"/>
        <v>0</v>
      </c>
      <c r="O274" s="222">
        <v>0</v>
      </c>
      <c r="P274" s="222">
        <v>0</v>
      </c>
      <c r="Q274" s="222">
        <v>0</v>
      </c>
      <c r="R274" s="222">
        <v>0</v>
      </c>
      <c r="S274" s="222">
        <f t="shared" si="60"/>
        <v>0</v>
      </c>
      <c r="T274" s="222">
        <f t="shared" si="61"/>
        <v>316315.62</v>
      </c>
      <c r="U274" s="173">
        <v>0</v>
      </c>
      <c r="V274" s="173">
        <f t="shared" si="62"/>
        <v>316315.62</v>
      </c>
      <c r="W274" s="174">
        <v>0</v>
      </c>
      <c r="X274" s="173">
        <f t="shared" si="63"/>
        <v>316315.62</v>
      </c>
    </row>
    <row r="275" spans="1:24" ht="12.75" hidden="1" outlineLevel="1">
      <c r="A275" s="173" t="s">
        <v>741</v>
      </c>
      <c r="C275" s="174" t="s">
        <v>742</v>
      </c>
      <c r="D275" s="174" t="s">
        <v>743</v>
      </c>
      <c r="E275" s="173">
        <v>0</v>
      </c>
      <c r="F275" s="173">
        <v>-141790.96</v>
      </c>
      <c r="G275" s="222">
        <f t="shared" si="57"/>
        <v>-141790.96</v>
      </c>
      <c r="H275" s="223">
        <v>0</v>
      </c>
      <c r="I275" s="223">
        <v>0</v>
      </c>
      <c r="J275" s="223">
        <v>0</v>
      </c>
      <c r="K275" s="223">
        <f t="shared" si="58"/>
        <v>0</v>
      </c>
      <c r="L275" s="223">
        <v>0</v>
      </c>
      <c r="M275" s="223">
        <v>0</v>
      </c>
      <c r="N275" s="223">
        <f t="shared" si="59"/>
        <v>0</v>
      </c>
      <c r="O275" s="222">
        <v>0</v>
      </c>
      <c r="P275" s="222">
        <v>0</v>
      </c>
      <c r="Q275" s="222">
        <v>0</v>
      </c>
      <c r="R275" s="222">
        <v>0</v>
      </c>
      <c r="S275" s="222">
        <f t="shared" si="60"/>
        <v>0</v>
      </c>
      <c r="T275" s="222">
        <f t="shared" si="61"/>
        <v>-141790.96</v>
      </c>
      <c r="U275" s="173">
        <v>0</v>
      </c>
      <c r="V275" s="173">
        <f t="shared" si="62"/>
        <v>-141790.96</v>
      </c>
      <c r="W275" s="174">
        <v>0</v>
      </c>
      <c r="X275" s="173">
        <f t="shared" si="63"/>
        <v>-141790.96</v>
      </c>
    </row>
    <row r="276" spans="1:24" ht="12.75" hidden="1" outlineLevel="1">
      <c r="A276" s="173" t="s">
        <v>744</v>
      </c>
      <c r="C276" s="174" t="s">
        <v>745</v>
      </c>
      <c r="D276" s="174" t="s">
        <v>746</v>
      </c>
      <c r="E276" s="173">
        <v>0</v>
      </c>
      <c r="F276" s="173">
        <v>495943.74</v>
      </c>
      <c r="G276" s="222">
        <f t="shared" si="57"/>
        <v>495943.74</v>
      </c>
      <c r="H276" s="223">
        <v>0</v>
      </c>
      <c r="I276" s="223">
        <v>0</v>
      </c>
      <c r="J276" s="223">
        <v>0</v>
      </c>
      <c r="K276" s="223">
        <f t="shared" si="58"/>
        <v>0</v>
      </c>
      <c r="L276" s="223">
        <v>0</v>
      </c>
      <c r="M276" s="223">
        <v>0</v>
      </c>
      <c r="N276" s="223">
        <f t="shared" si="59"/>
        <v>0</v>
      </c>
      <c r="O276" s="222">
        <v>0</v>
      </c>
      <c r="P276" s="222">
        <v>0</v>
      </c>
      <c r="Q276" s="222">
        <v>0</v>
      </c>
      <c r="R276" s="222">
        <v>0</v>
      </c>
      <c r="S276" s="222">
        <f t="shared" si="60"/>
        <v>0</v>
      </c>
      <c r="T276" s="222">
        <f t="shared" si="61"/>
        <v>495943.74</v>
      </c>
      <c r="U276" s="173">
        <v>0</v>
      </c>
      <c r="V276" s="173">
        <f t="shared" si="62"/>
        <v>495943.74</v>
      </c>
      <c r="W276" s="174">
        <v>0</v>
      </c>
      <c r="X276" s="173">
        <f t="shared" si="63"/>
        <v>495943.74</v>
      </c>
    </row>
    <row r="277" spans="1:24" ht="12.75" hidden="1" outlineLevel="1">
      <c r="A277" s="173" t="s">
        <v>747</v>
      </c>
      <c r="C277" s="174" t="s">
        <v>748</v>
      </c>
      <c r="D277" s="174" t="s">
        <v>749</v>
      </c>
      <c r="E277" s="173">
        <v>0</v>
      </c>
      <c r="F277" s="173">
        <v>0</v>
      </c>
      <c r="G277" s="222">
        <f t="shared" si="57"/>
        <v>0</v>
      </c>
      <c r="H277" s="223">
        <v>0</v>
      </c>
      <c r="I277" s="223">
        <v>646.33</v>
      </c>
      <c r="J277" s="223">
        <v>-1589.83</v>
      </c>
      <c r="K277" s="223">
        <f t="shared" si="58"/>
        <v>-943.4999999999999</v>
      </c>
      <c r="L277" s="223">
        <v>0</v>
      </c>
      <c r="M277" s="223">
        <v>0</v>
      </c>
      <c r="N277" s="223">
        <f t="shared" si="59"/>
        <v>0</v>
      </c>
      <c r="O277" s="222">
        <v>0</v>
      </c>
      <c r="P277" s="222">
        <v>0</v>
      </c>
      <c r="Q277" s="222">
        <v>0</v>
      </c>
      <c r="R277" s="222">
        <v>0</v>
      </c>
      <c r="S277" s="222">
        <f t="shared" si="60"/>
        <v>0</v>
      </c>
      <c r="T277" s="222">
        <f t="shared" si="61"/>
        <v>-943.4999999999999</v>
      </c>
      <c r="U277" s="173">
        <v>0</v>
      </c>
      <c r="V277" s="173">
        <f t="shared" si="62"/>
        <v>-943.4999999999999</v>
      </c>
      <c r="W277" s="174">
        <v>0</v>
      </c>
      <c r="X277" s="173">
        <f t="shared" si="63"/>
        <v>-943.4999999999999</v>
      </c>
    </row>
    <row r="278" spans="1:24" ht="12.75" hidden="1" outlineLevel="1">
      <c r="A278" s="173" t="s">
        <v>750</v>
      </c>
      <c r="C278" s="174" t="s">
        <v>751</v>
      </c>
      <c r="D278" s="174" t="s">
        <v>752</v>
      </c>
      <c r="E278" s="173">
        <v>0</v>
      </c>
      <c r="F278" s="173">
        <v>0</v>
      </c>
      <c r="G278" s="222">
        <f t="shared" si="57"/>
        <v>0</v>
      </c>
      <c r="H278" s="223">
        <v>0</v>
      </c>
      <c r="I278" s="223">
        <v>0</v>
      </c>
      <c r="J278" s="223">
        <v>61890.3</v>
      </c>
      <c r="K278" s="223">
        <f t="shared" si="58"/>
        <v>61890.3</v>
      </c>
      <c r="L278" s="223">
        <v>0</v>
      </c>
      <c r="M278" s="223">
        <v>0</v>
      </c>
      <c r="N278" s="223">
        <f t="shared" si="59"/>
        <v>0</v>
      </c>
      <c r="O278" s="222">
        <v>0</v>
      </c>
      <c r="P278" s="222">
        <v>0</v>
      </c>
      <c r="Q278" s="222">
        <v>0</v>
      </c>
      <c r="R278" s="222">
        <v>0</v>
      </c>
      <c r="S278" s="222">
        <f t="shared" si="60"/>
        <v>0</v>
      </c>
      <c r="T278" s="222">
        <f t="shared" si="61"/>
        <v>61890.3</v>
      </c>
      <c r="U278" s="173">
        <v>0</v>
      </c>
      <c r="V278" s="173">
        <f t="shared" si="62"/>
        <v>61890.3</v>
      </c>
      <c r="W278" s="174">
        <v>0</v>
      </c>
      <c r="X278" s="173">
        <f t="shared" si="63"/>
        <v>61890.3</v>
      </c>
    </row>
    <row r="279" spans="1:25" ht="12.75" collapsed="1">
      <c r="A279" s="214" t="s">
        <v>753</v>
      </c>
      <c r="B279" s="215"/>
      <c r="C279" s="214" t="s">
        <v>2381</v>
      </c>
      <c r="D279" s="216"/>
      <c r="E279" s="191">
        <v>0</v>
      </c>
      <c r="F279" s="191">
        <v>15744537.049999993</v>
      </c>
      <c r="G279" s="101">
        <f>E279+F279</f>
        <v>15744537.049999993</v>
      </c>
      <c r="H279" s="101">
        <v>7848852.519999999</v>
      </c>
      <c r="I279" s="101">
        <v>646.33</v>
      </c>
      <c r="J279" s="101">
        <v>-24586.98</v>
      </c>
      <c r="K279" s="101">
        <f>J279+I279</f>
        <v>-23940.649999999998</v>
      </c>
      <c r="L279" s="101">
        <v>0</v>
      </c>
      <c r="M279" s="101">
        <v>-149198.88</v>
      </c>
      <c r="N279" s="101">
        <f>L279+M279</f>
        <v>-149198.88</v>
      </c>
      <c r="O279" s="101">
        <v>1488424.85</v>
      </c>
      <c r="P279" s="101">
        <v>-669420.78</v>
      </c>
      <c r="Q279" s="101">
        <v>0</v>
      </c>
      <c r="R279" s="101">
        <v>1033776.6</v>
      </c>
      <c r="S279" s="101">
        <f>O279+P279+Q279+R279</f>
        <v>1852780.67</v>
      </c>
      <c r="T279" s="101">
        <f>G279+H279+K279+N279+S279</f>
        <v>25273030.709999993</v>
      </c>
      <c r="U279" s="191">
        <v>0</v>
      </c>
      <c r="V279" s="191">
        <f>T279+U279</f>
        <v>25273030.709999993</v>
      </c>
      <c r="W279" s="191">
        <v>10553928.9</v>
      </c>
      <c r="X279" s="191">
        <f>V279+W279</f>
        <v>35826959.60999999</v>
      </c>
      <c r="Y279" s="214"/>
    </row>
    <row r="280" spans="1:24" ht="12.75" hidden="1" outlineLevel="1">
      <c r="A280" s="173" t="s">
        <v>754</v>
      </c>
      <c r="C280" s="174" t="s">
        <v>1736</v>
      </c>
      <c r="D280" s="174" t="s">
        <v>1737</v>
      </c>
      <c r="E280" s="173">
        <v>0</v>
      </c>
      <c r="F280" s="173">
        <v>3193000</v>
      </c>
      <c r="G280" s="222">
        <f>E280+F280</f>
        <v>3193000</v>
      </c>
      <c r="H280" s="223">
        <v>0</v>
      </c>
      <c r="I280" s="223">
        <v>0</v>
      </c>
      <c r="J280" s="223">
        <v>0</v>
      </c>
      <c r="K280" s="223">
        <f>J280+I280</f>
        <v>0</v>
      </c>
      <c r="L280" s="223">
        <v>0</v>
      </c>
      <c r="M280" s="223">
        <v>0</v>
      </c>
      <c r="N280" s="223">
        <f>L280+M280</f>
        <v>0</v>
      </c>
      <c r="O280" s="222">
        <v>0</v>
      </c>
      <c r="P280" s="222">
        <v>0</v>
      </c>
      <c r="Q280" s="222">
        <v>0</v>
      </c>
      <c r="R280" s="222">
        <v>0</v>
      </c>
      <c r="S280" s="222">
        <f>O280+P280+Q280+R280</f>
        <v>0</v>
      </c>
      <c r="T280" s="222">
        <f>G280+H280+K280+N280+S280</f>
        <v>3193000</v>
      </c>
      <c r="U280" s="173">
        <v>0</v>
      </c>
      <c r="V280" s="173">
        <f>T280+U280</f>
        <v>3193000</v>
      </c>
      <c r="W280" s="174">
        <v>0</v>
      </c>
      <c r="X280" s="173">
        <f>V280+W280</f>
        <v>3193000</v>
      </c>
    </row>
    <row r="281" spans="1:25" ht="12.75" collapsed="1">
      <c r="A281" s="214" t="s">
        <v>1738</v>
      </c>
      <c r="B281" s="215"/>
      <c r="C281" s="214" t="s">
        <v>2382</v>
      </c>
      <c r="D281" s="216"/>
      <c r="E281" s="191">
        <v>0</v>
      </c>
      <c r="F281" s="191">
        <v>3193000</v>
      </c>
      <c r="G281" s="101">
        <f>E281+F281</f>
        <v>3193000</v>
      </c>
      <c r="H281" s="101">
        <v>0</v>
      </c>
      <c r="I281" s="101">
        <v>0</v>
      </c>
      <c r="J281" s="101">
        <v>0</v>
      </c>
      <c r="K281" s="101">
        <f>J281+I281</f>
        <v>0</v>
      </c>
      <c r="L281" s="101">
        <v>0</v>
      </c>
      <c r="M281" s="101">
        <v>0</v>
      </c>
      <c r="N281" s="101">
        <f>L281+M281</f>
        <v>0</v>
      </c>
      <c r="O281" s="101">
        <v>0</v>
      </c>
      <c r="P281" s="101">
        <v>0</v>
      </c>
      <c r="Q281" s="101">
        <v>0</v>
      </c>
      <c r="R281" s="101">
        <v>0</v>
      </c>
      <c r="S281" s="101">
        <f>O281+P281+Q281+R281</f>
        <v>0</v>
      </c>
      <c r="T281" s="101">
        <f>G281+H281+K281+N281+S281</f>
        <v>3193000</v>
      </c>
      <c r="U281" s="191">
        <v>0</v>
      </c>
      <c r="V281" s="191">
        <f>T281+U281</f>
        <v>3193000</v>
      </c>
      <c r="W281" s="191">
        <v>0</v>
      </c>
      <c r="X281" s="191">
        <f>V281+W281</f>
        <v>3193000</v>
      </c>
      <c r="Y281" s="214"/>
    </row>
    <row r="282" spans="1:24" ht="12.75" hidden="1" outlineLevel="1">
      <c r="A282" s="173" t="s">
        <v>1739</v>
      </c>
      <c r="C282" s="174" t="s">
        <v>1740</v>
      </c>
      <c r="D282" s="174" t="s">
        <v>1741</v>
      </c>
      <c r="E282" s="173">
        <v>0</v>
      </c>
      <c r="F282" s="173">
        <v>0</v>
      </c>
      <c r="G282" s="222">
        <f aca="true" t="shared" si="64" ref="G282:G304">E282+F282</f>
        <v>0</v>
      </c>
      <c r="H282" s="223">
        <v>0</v>
      </c>
      <c r="I282" s="223">
        <v>0</v>
      </c>
      <c r="J282" s="223">
        <v>0</v>
      </c>
      <c r="K282" s="223">
        <f aca="true" t="shared" si="65" ref="K282:K304">J282+I282</f>
        <v>0</v>
      </c>
      <c r="L282" s="223">
        <v>0</v>
      </c>
      <c r="M282" s="223">
        <v>0</v>
      </c>
      <c r="N282" s="223">
        <f aca="true" t="shared" si="66" ref="N282:N304">L282+M282</f>
        <v>0</v>
      </c>
      <c r="O282" s="222">
        <v>0</v>
      </c>
      <c r="P282" s="222">
        <v>0</v>
      </c>
      <c r="Q282" s="222">
        <v>0</v>
      </c>
      <c r="R282" s="222">
        <v>-2972783.53</v>
      </c>
      <c r="S282" s="222">
        <f aca="true" t="shared" si="67" ref="S282:S304">O282+P282+Q282+R282</f>
        <v>-2972783.53</v>
      </c>
      <c r="T282" s="222">
        <f aca="true" t="shared" si="68" ref="T282:T304">G282+H282+K282+N282+S282</f>
        <v>-2972783.53</v>
      </c>
      <c r="U282" s="173">
        <v>0</v>
      </c>
      <c r="V282" s="173">
        <f aca="true" t="shared" si="69" ref="V282:V304">T282+U282</f>
        <v>-2972783.53</v>
      </c>
      <c r="W282" s="174">
        <v>0</v>
      </c>
      <c r="X282" s="173">
        <f aca="true" t="shared" si="70" ref="X282:X304">V282+W282</f>
        <v>-2972783.53</v>
      </c>
    </row>
    <row r="283" spans="1:24" ht="12.75" hidden="1" outlineLevel="1">
      <c r="A283" s="173" t="s">
        <v>1742</v>
      </c>
      <c r="C283" s="174" t="s">
        <v>1743</v>
      </c>
      <c r="D283" s="174" t="s">
        <v>1744</v>
      </c>
      <c r="E283" s="173">
        <v>0</v>
      </c>
      <c r="F283" s="173">
        <v>0</v>
      </c>
      <c r="G283" s="222">
        <f t="shared" si="64"/>
        <v>0</v>
      </c>
      <c r="H283" s="223">
        <v>0</v>
      </c>
      <c r="I283" s="223">
        <v>0</v>
      </c>
      <c r="J283" s="223">
        <v>0</v>
      </c>
      <c r="K283" s="223">
        <f t="shared" si="65"/>
        <v>0</v>
      </c>
      <c r="L283" s="223">
        <v>0</v>
      </c>
      <c r="M283" s="223">
        <v>0</v>
      </c>
      <c r="N283" s="223">
        <f t="shared" si="66"/>
        <v>0</v>
      </c>
      <c r="O283" s="222">
        <v>0</v>
      </c>
      <c r="P283" s="222">
        <v>0</v>
      </c>
      <c r="Q283" s="222">
        <v>0</v>
      </c>
      <c r="R283" s="222">
        <v>-8722491.43</v>
      </c>
      <c r="S283" s="222">
        <f t="shared" si="67"/>
        <v>-8722491.43</v>
      </c>
      <c r="T283" s="222">
        <f t="shared" si="68"/>
        <v>-8722491.43</v>
      </c>
      <c r="U283" s="173">
        <v>0</v>
      </c>
      <c r="V283" s="173">
        <f t="shared" si="69"/>
        <v>-8722491.43</v>
      </c>
      <c r="W283" s="174">
        <v>0</v>
      </c>
      <c r="X283" s="173">
        <f t="shared" si="70"/>
        <v>-8722491.43</v>
      </c>
    </row>
    <row r="284" spans="1:24" ht="12.75" hidden="1" outlineLevel="1">
      <c r="A284" s="173" t="s">
        <v>1745</v>
      </c>
      <c r="C284" s="174" t="s">
        <v>1746</v>
      </c>
      <c r="D284" s="174" t="s">
        <v>1747</v>
      </c>
      <c r="E284" s="173">
        <v>0</v>
      </c>
      <c r="F284" s="173">
        <v>0</v>
      </c>
      <c r="G284" s="222">
        <f t="shared" si="64"/>
        <v>0</v>
      </c>
      <c r="H284" s="223">
        <v>0</v>
      </c>
      <c r="I284" s="223">
        <v>0</v>
      </c>
      <c r="J284" s="223">
        <v>0</v>
      </c>
      <c r="K284" s="223">
        <f t="shared" si="65"/>
        <v>0</v>
      </c>
      <c r="L284" s="223">
        <v>0</v>
      </c>
      <c r="M284" s="223">
        <v>0</v>
      </c>
      <c r="N284" s="223">
        <f t="shared" si="66"/>
        <v>0</v>
      </c>
      <c r="O284" s="222">
        <v>0</v>
      </c>
      <c r="P284" s="222">
        <v>0</v>
      </c>
      <c r="Q284" s="222">
        <v>0</v>
      </c>
      <c r="R284" s="222">
        <v>-19000</v>
      </c>
      <c r="S284" s="222">
        <f t="shared" si="67"/>
        <v>-19000</v>
      </c>
      <c r="T284" s="222">
        <f t="shared" si="68"/>
        <v>-19000</v>
      </c>
      <c r="U284" s="173">
        <v>0</v>
      </c>
      <c r="V284" s="173">
        <f t="shared" si="69"/>
        <v>-19000</v>
      </c>
      <c r="W284" s="174">
        <v>0</v>
      </c>
      <c r="X284" s="173">
        <f t="shared" si="70"/>
        <v>-19000</v>
      </c>
    </row>
    <row r="285" spans="1:24" ht="12.75" hidden="1" outlineLevel="1">
      <c r="A285" s="173" t="s">
        <v>1748</v>
      </c>
      <c r="C285" s="174" t="s">
        <v>1749</v>
      </c>
      <c r="D285" s="174" t="s">
        <v>1750</v>
      </c>
      <c r="E285" s="173">
        <v>0</v>
      </c>
      <c r="F285" s="173">
        <v>0</v>
      </c>
      <c r="G285" s="222">
        <f t="shared" si="64"/>
        <v>0</v>
      </c>
      <c r="H285" s="223">
        <v>0</v>
      </c>
      <c r="I285" s="223">
        <v>0</v>
      </c>
      <c r="J285" s="223">
        <v>0</v>
      </c>
      <c r="K285" s="223">
        <f t="shared" si="65"/>
        <v>0</v>
      </c>
      <c r="L285" s="223">
        <v>0</v>
      </c>
      <c r="M285" s="223">
        <v>0</v>
      </c>
      <c r="N285" s="223">
        <f t="shared" si="66"/>
        <v>0</v>
      </c>
      <c r="O285" s="222">
        <v>0</v>
      </c>
      <c r="P285" s="222">
        <v>0</v>
      </c>
      <c r="Q285" s="222">
        <v>0</v>
      </c>
      <c r="R285" s="222">
        <v>-755864.85</v>
      </c>
      <c r="S285" s="222">
        <f t="shared" si="67"/>
        <v>-755864.85</v>
      </c>
      <c r="T285" s="222">
        <f t="shared" si="68"/>
        <v>-755864.85</v>
      </c>
      <c r="U285" s="173">
        <v>0</v>
      </c>
      <c r="V285" s="173">
        <f t="shared" si="69"/>
        <v>-755864.85</v>
      </c>
      <c r="W285" s="174">
        <v>0</v>
      </c>
      <c r="X285" s="173">
        <f t="shared" si="70"/>
        <v>-755864.85</v>
      </c>
    </row>
    <row r="286" spans="1:24" ht="12.75" hidden="1" outlineLevel="1">
      <c r="A286" s="173" t="s">
        <v>1751</v>
      </c>
      <c r="C286" s="174" t="s">
        <v>1752</v>
      </c>
      <c r="D286" s="174" t="s">
        <v>1753</v>
      </c>
      <c r="E286" s="173">
        <v>0</v>
      </c>
      <c r="F286" s="173">
        <v>0</v>
      </c>
      <c r="G286" s="222">
        <f t="shared" si="64"/>
        <v>0</v>
      </c>
      <c r="H286" s="223">
        <v>0</v>
      </c>
      <c r="I286" s="223">
        <v>0</v>
      </c>
      <c r="J286" s="223">
        <v>0</v>
      </c>
      <c r="K286" s="223">
        <f t="shared" si="65"/>
        <v>0</v>
      </c>
      <c r="L286" s="223">
        <v>0</v>
      </c>
      <c r="M286" s="223">
        <v>0</v>
      </c>
      <c r="N286" s="223">
        <f t="shared" si="66"/>
        <v>0</v>
      </c>
      <c r="O286" s="222">
        <v>0</v>
      </c>
      <c r="P286" s="222">
        <v>0</v>
      </c>
      <c r="Q286" s="222">
        <v>0</v>
      </c>
      <c r="R286" s="222">
        <v>124444.25</v>
      </c>
      <c r="S286" s="222">
        <f t="shared" si="67"/>
        <v>124444.25</v>
      </c>
      <c r="T286" s="222">
        <f t="shared" si="68"/>
        <v>124444.25</v>
      </c>
      <c r="U286" s="173">
        <v>0</v>
      </c>
      <c r="V286" s="173">
        <f t="shared" si="69"/>
        <v>124444.25</v>
      </c>
      <c r="W286" s="174">
        <v>0</v>
      </c>
      <c r="X286" s="173">
        <f t="shared" si="70"/>
        <v>124444.25</v>
      </c>
    </row>
    <row r="287" spans="1:24" ht="12.75" hidden="1" outlineLevel="1">
      <c r="A287" s="173" t="s">
        <v>1754</v>
      </c>
      <c r="C287" s="174" t="s">
        <v>1755</v>
      </c>
      <c r="D287" s="174" t="s">
        <v>1756</v>
      </c>
      <c r="E287" s="173">
        <v>0</v>
      </c>
      <c r="F287" s="173">
        <v>897400.65</v>
      </c>
      <c r="G287" s="222">
        <f t="shared" si="64"/>
        <v>897400.65</v>
      </c>
      <c r="H287" s="223">
        <v>905482.98</v>
      </c>
      <c r="I287" s="223">
        <v>0</v>
      </c>
      <c r="J287" s="223">
        <v>0</v>
      </c>
      <c r="K287" s="223">
        <f t="shared" si="65"/>
        <v>0</v>
      </c>
      <c r="L287" s="223">
        <v>0</v>
      </c>
      <c r="M287" s="223">
        <v>0</v>
      </c>
      <c r="N287" s="223">
        <f t="shared" si="66"/>
        <v>0</v>
      </c>
      <c r="O287" s="222">
        <v>0</v>
      </c>
      <c r="P287" s="222">
        <v>0</v>
      </c>
      <c r="Q287" s="222">
        <v>0</v>
      </c>
      <c r="R287" s="222">
        <v>0</v>
      </c>
      <c r="S287" s="222">
        <f t="shared" si="67"/>
        <v>0</v>
      </c>
      <c r="T287" s="222">
        <f t="shared" si="68"/>
        <v>1802883.63</v>
      </c>
      <c r="U287" s="173">
        <v>0</v>
      </c>
      <c r="V287" s="173">
        <f t="shared" si="69"/>
        <v>1802883.63</v>
      </c>
      <c r="W287" s="174">
        <v>0</v>
      </c>
      <c r="X287" s="173">
        <f t="shared" si="70"/>
        <v>1802883.63</v>
      </c>
    </row>
    <row r="288" spans="1:24" ht="12.75" hidden="1" outlineLevel="1">
      <c r="A288" s="173" t="s">
        <v>1757</v>
      </c>
      <c r="C288" s="174" t="s">
        <v>1758</v>
      </c>
      <c r="D288" s="174" t="s">
        <v>1759</v>
      </c>
      <c r="E288" s="173">
        <v>0</v>
      </c>
      <c r="F288" s="173">
        <v>36772.74</v>
      </c>
      <c r="G288" s="222">
        <f t="shared" si="64"/>
        <v>36772.74</v>
      </c>
      <c r="H288" s="223">
        <v>42986.64</v>
      </c>
      <c r="I288" s="223">
        <v>0</v>
      </c>
      <c r="J288" s="223">
        <v>0</v>
      </c>
      <c r="K288" s="223">
        <f t="shared" si="65"/>
        <v>0</v>
      </c>
      <c r="L288" s="223">
        <v>0</v>
      </c>
      <c r="M288" s="223">
        <v>0</v>
      </c>
      <c r="N288" s="223">
        <f t="shared" si="66"/>
        <v>0</v>
      </c>
      <c r="O288" s="222">
        <v>14511.05</v>
      </c>
      <c r="P288" s="222">
        <v>55965</v>
      </c>
      <c r="Q288" s="222">
        <v>0</v>
      </c>
      <c r="R288" s="222">
        <v>0</v>
      </c>
      <c r="S288" s="222">
        <f t="shared" si="67"/>
        <v>70476.05</v>
      </c>
      <c r="T288" s="222">
        <f t="shared" si="68"/>
        <v>150235.43</v>
      </c>
      <c r="U288" s="173">
        <v>0</v>
      </c>
      <c r="V288" s="173">
        <f t="shared" si="69"/>
        <v>150235.43</v>
      </c>
      <c r="W288" s="174">
        <v>0</v>
      </c>
      <c r="X288" s="173">
        <f t="shared" si="70"/>
        <v>150235.43</v>
      </c>
    </row>
    <row r="289" spans="1:24" ht="12.75" hidden="1" outlineLevel="1">
      <c r="A289" s="173" t="s">
        <v>1760</v>
      </c>
      <c r="C289" s="174" t="s">
        <v>1761</v>
      </c>
      <c r="D289" s="174" t="s">
        <v>1762</v>
      </c>
      <c r="E289" s="173">
        <v>0</v>
      </c>
      <c r="F289" s="173">
        <v>31872</v>
      </c>
      <c r="G289" s="222">
        <f t="shared" si="64"/>
        <v>31872</v>
      </c>
      <c r="H289" s="223">
        <v>0</v>
      </c>
      <c r="I289" s="223">
        <v>0</v>
      </c>
      <c r="J289" s="223">
        <v>0</v>
      </c>
      <c r="K289" s="223">
        <f t="shared" si="65"/>
        <v>0</v>
      </c>
      <c r="L289" s="223">
        <v>0</v>
      </c>
      <c r="M289" s="223">
        <v>0</v>
      </c>
      <c r="N289" s="223">
        <f t="shared" si="66"/>
        <v>0</v>
      </c>
      <c r="O289" s="222">
        <v>0</v>
      </c>
      <c r="P289" s="222">
        <v>0</v>
      </c>
      <c r="Q289" s="222">
        <v>0</v>
      </c>
      <c r="R289" s="222">
        <v>0</v>
      </c>
      <c r="S289" s="222">
        <f t="shared" si="67"/>
        <v>0</v>
      </c>
      <c r="T289" s="222">
        <f t="shared" si="68"/>
        <v>31872</v>
      </c>
      <c r="U289" s="173">
        <v>0</v>
      </c>
      <c r="V289" s="173">
        <f t="shared" si="69"/>
        <v>31872</v>
      </c>
      <c r="W289" s="174">
        <v>0</v>
      </c>
      <c r="X289" s="173">
        <f t="shared" si="70"/>
        <v>31872</v>
      </c>
    </row>
    <row r="290" spans="1:24" ht="12.75" hidden="1" outlineLevel="1">
      <c r="A290" s="173" t="s">
        <v>1763</v>
      </c>
      <c r="C290" s="174" t="s">
        <v>1764</v>
      </c>
      <c r="D290" s="174" t="s">
        <v>1765</v>
      </c>
      <c r="E290" s="173">
        <v>0</v>
      </c>
      <c r="F290" s="173">
        <v>199694.63</v>
      </c>
      <c r="G290" s="222">
        <f t="shared" si="64"/>
        <v>199694.63</v>
      </c>
      <c r="H290" s="223">
        <v>467078.27</v>
      </c>
      <c r="I290" s="223">
        <v>0</v>
      </c>
      <c r="J290" s="223">
        <v>0</v>
      </c>
      <c r="K290" s="223">
        <f t="shared" si="65"/>
        <v>0</v>
      </c>
      <c r="L290" s="223">
        <v>0</v>
      </c>
      <c r="M290" s="223">
        <v>0</v>
      </c>
      <c r="N290" s="223">
        <f t="shared" si="66"/>
        <v>0</v>
      </c>
      <c r="O290" s="222">
        <v>0</v>
      </c>
      <c r="P290" s="222">
        <v>0</v>
      </c>
      <c r="Q290" s="222">
        <v>0</v>
      </c>
      <c r="R290" s="222">
        <v>0</v>
      </c>
      <c r="S290" s="222">
        <f t="shared" si="67"/>
        <v>0</v>
      </c>
      <c r="T290" s="222">
        <f t="shared" si="68"/>
        <v>666772.9</v>
      </c>
      <c r="U290" s="173">
        <v>0</v>
      </c>
      <c r="V290" s="173">
        <f t="shared" si="69"/>
        <v>666772.9</v>
      </c>
      <c r="W290" s="174">
        <v>0</v>
      </c>
      <c r="X290" s="173">
        <f t="shared" si="70"/>
        <v>666772.9</v>
      </c>
    </row>
    <row r="291" spans="1:24" ht="12.75" hidden="1" outlineLevel="1">
      <c r="A291" s="173" t="s">
        <v>1766</v>
      </c>
      <c r="C291" s="174" t="s">
        <v>1767</v>
      </c>
      <c r="D291" s="174" t="s">
        <v>1768</v>
      </c>
      <c r="E291" s="173">
        <v>0</v>
      </c>
      <c r="F291" s="173">
        <v>-12972.8</v>
      </c>
      <c r="G291" s="222">
        <f t="shared" si="64"/>
        <v>-12972.8</v>
      </c>
      <c r="H291" s="223">
        <v>0</v>
      </c>
      <c r="I291" s="223">
        <v>0</v>
      </c>
      <c r="J291" s="223">
        <v>0</v>
      </c>
      <c r="K291" s="223">
        <f t="shared" si="65"/>
        <v>0</v>
      </c>
      <c r="L291" s="223">
        <v>0</v>
      </c>
      <c r="M291" s="223">
        <v>0</v>
      </c>
      <c r="N291" s="223">
        <f t="shared" si="66"/>
        <v>0</v>
      </c>
      <c r="O291" s="222">
        <v>0</v>
      </c>
      <c r="P291" s="222">
        <v>0</v>
      </c>
      <c r="Q291" s="222">
        <v>0</v>
      </c>
      <c r="R291" s="222">
        <v>0</v>
      </c>
      <c r="S291" s="222">
        <f t="shared" si="67"/>
        <v>0</v>
      </c>
      <c r="T291" s="222">
        <f t="shared" si="68"/>
        <v>-12972.8</v>
      </c>
      <c r="U291" s="173">
        <v>0</v>
      </c>
      <c r="V291" s="173">
        <f t="shared" si="69"/>
        <v>-12972.8</v>
      </c>
      <c r="W291" s="174">
        <v>0</v>
      </c>
      <c r="X291" s="173">
        <f t="shared" si="70"/>
        <v>-12972.8</v>
      </c>
    </row>
    <row r="292" spans="1:24" ht="12.75" hidden="1" outlineLevel="1">
      <c r="A292" s="173" t="s">
        <v>1769</v>
      </c>
      <c r="C292" s="174" t="s">
        <v>1770</v>
      </c>
      <c r="D292" s="174" t="s">
        <v>1771</v>
      </c>
      <c r="E292" s="173">
        <v>0</v>
      </c>
      <c r="F292" s="173">
        <v>75081.6</v>
      </c>
      <c r="G292" s="222">
        <f t="shared" si="64"/>
        <v>75081.6</v>
      </c>
      <c r="H292" s="223">
        <v>33173</v>
      </c>
      <c r="I292" s="223">
        <v>0</v>
      </c>
      <c r="J292" s="223">
        <v>0</v>
      </c>
      <c r="K292" s="223">
        <f t="shared" si="65"/>
        <v>0</v>
      </c>
      <c r="L292" s="223">
        <v>0</v>
      </c>
      <c r="M292" s="223">
        <v>0</v>
      </c>
      <c r="N292" s="223">
        <f t="shared" si="66"/>
        <v>0</v>
      </c>
      <c r="O292" s="222">
        <v>0</v>
      </c>
      <c r="P292" s="222">
        <v>0</v>
      </c>
      <c r="Q292" s="222">
        <v>0</v>
      </c>
      <c r="R292" s="222">
        <v>0</v>
      </c>
      <c r="S292" s="222">
        <f t="shared" si="67"/>
        <v>0</v>
      </c>
      <c r="T292" s="222">
        <f t="shared" si="68"/>
        <v>108254.6</v>
      </c>
      <c r="U292" s="173">
        <v>0</v>
      </c>
      <c r="V292" s="173">
        <f t="shared" si="69"/>
        <v>108254.6</v>
      </c>
      <c r="W292" s="174">
        <v>0</v>
      </c>
      <c r="X292" s="173">
        <f t="shared" si="70"/>
        <v>108254.6</v>
      </c>
    </row>
    <row r="293" spans="1:24" ht="12.75" hidden="1" outlineLevel="1">
      <c r="A293" s="173" t="s">
        <v>1772</v>
      </c>
      <c r="C293" s="174" t="s">
        <v>1773</v>
      </c>
      <c r="D293" s="174" t="s">
        <v>1774</v>
      </c>
      <c r="E293" s="173">
        <v>0</v>
      </c>
      <c r="F293" s="173">
        <v>11350</v>
      </c>
      <c r="G293" s="222">
        <f t="shared" si="64"/>
        <v>11350</v>
      </c>
      <c r="H293" s="223">
        <v>9600</v>
      </c>
      <c r="I293" s="223">
        <v>0</v>
      </c>
      <c r="J293" s="223">
        <v>0</v>
      </c>
      <c r="K293" s="223">
        <f t="shared" si="65"/>
        <v>0</v>
      </c>
      <c r="L293" s="223">
        <v>0</v>
      </c>
      <c r="M293" s="223">
        <v>0</v>
      </c>
      <c r="N293" s="223">
        <f t="shared" si="66"/>
        <v>0</v>
      </c>
      <c r="O293" s="222">
        <v>0</v>
      </c>
      <c r="P293" s="222">
        <v>8290</v>
      </c>
      <c r="Q293" s="222">
        <v>0</v>
      </c>
      <c r="R293" s="222">
        <v>0</v>
      </c>
      <c r="S293" s="222">
        <f t="shared" si="67"/>
        <v>8290</v>
      </c>
      <c r="T293" s="222">
        <f t="shared" si="68"/>
        <v>29240</v>
      </c>
      <c r="U293" s="173">
        <v>0</v>
      </c>
      <c r="V293" s="173">
        <f t="shared" si="69"/>
        <v>29240</v>
      </c>
      <c r="W293" s="174">
        <v>0</v>
      </c>
      <c r="X293" s="173">
        <f t="shared" si="70"/>
        <v>29240</v>
      </c>
    </row>
    <row r="294" spans="1:24" ht="12.75" hidden="1" outlineLevel="1">
      <c r="A294" s="173" t="s">
        <v>1775</v>
      </c>
      <c r="C294" s="174" t="s">
        <v>1776</v>
      </c>
      <c r="D294" s="174" t="s">
        <v>1777</v>
      </c>
      <c r="E294" s="173">
        <v>0</v>
      </c>
      <c r="F294" s="173">
        <v>0</v>
      </c>
      <c r="G294" s="222">
        <f t="shared" si="64"/>
        <v>0</v>
      </c>
      <c r="H294" s="223">
        <v>5700</v>
      </c>
      <c r="I294" s="223">
        <v>0</v>
      </c>
      <c r="J294" s="223">
        <v>0</v>
      </c>
      <c r="K294" s="223">
        <f t="shared" si="65"/>
        <v>0</v>
      </c>
      <c r="L294" s="223">
        <v>0</v>
      </c>
      <c r="M294" s="223">
        <v>0</v>
      </c>
      <c r="N294" s="223">
        <f t="shared" si="66"/>
        <v>0</v>
      </c>
      <c r="O294" s="222">
        <v>5700</v>
      </c>
      <c r="P294" s="222">
        <v>0</v>
      </c>
      <c r="Q294" s="222">
        <v>0</v>
      </c>
      <c r="R294" s="222">
        <v>0</v>
      </c>
      <c r="S294" s="222">
        <f t="shared" si="67"/>
        <v>5700</v>
      </c>
      <c r="T294" s="222">
        <f t="shared" si="68"/>
        <v>11400</v>
      </c>
      <c r="U294" s="173">
        <v>0</v>
      </c>
      <c r="V294" s="173">
        <f t="shared" si="69"/>
        <v>11400</v>
      </c>
      <c r="W294" s="174">
        <v>0</v>
      </c>
      <c r="X294" s="173">
        <f t="shared" si="70"/>
        <v>11400</v>
      </c>
    </row>
    <row r="295" spans="1:24" ht="12.75" hidden="1" outlineLevel="1">
      <c r="A295" s="173" t="s">
        <v>1778</v>
      </c>
      <c r="C295" s="174" t="s">
        <v>1779</v>
      </c>
      <c r="D295" s="174" t="s">
        <v>1780</v>
      </c>
      <c r="E295" s="173">
        <v>0</v>
      </c>
      <c r="F295" s="173">
        <v>744576.82</v>
      </c>
      <c r="G295" s="222">
        <f t="shared" si="64"/>
        <v>744576.82</v>
      </c>
      <c r="H295" s="223">
        <v>11288.03</v>
      </c>
      <c r="I295" s="223">
        <v>0</v>
      </c>
      <c r="J295" s="223">
        <v>0</v>
      </c>
      <c r="K295" s="223">
        <f t="shared" si="65"/>
        <v>0</v>
      </c>
      <c r="L295" s="223">
        <v>0</v>
      </c>
      <c r="M295" s="223">
        <v>0</v>
      </c>
      <c r="N295" s="223">
        <f t="shared" si="66"/>
        <v>0</v>
      </c>
      <c r="O295" s="222">
        <v>0</v>
      </c>
      <c r="P295" s="222">
        <v>0</v>
      </c>
      <c r="Q295" s="222">
        <v>0</v>
      </c>
      <c r="R295" s="222">
        <v>0</v>
      </c>
      <c r="S295" s="222">
        <f t="shared" si="67"/>
        <v>0</v>
      </c>
      <c r="T295" s="222">
        <f t="shared" si="68"/>
        <v>755864.85</v>
      </c>
      <c r="U295" s="173">
        <v>0</v>
      </c>
      <c r="V295" s="173">
        <f t="shared" si="69"/>
        <v>755864.85</v>
      </c>
      <c r="W295" s="174">
        <v>0</v>
      </c>
      <c r="X295" s="173">
        <f t="shared" si="70"/>
        <v>755864.85</v>
      </c>
    </row>
    <row r="296" spans="1:24" ht="12.75" hidden="1" outlineLevel="1">
      <c r="A296" s="173" t="s">
        <v>1781</v>
      </c>
      <c r="C296" s="174" t="s">
        <v>1782</v>
      </c>
      <c r="D296" s="174" t="s">
        <v>1783</v>
      </c>
      <c r="E296" s="173">
        <v>0</v>
      </c>
      <c r="F296" s="173">
        <v>-23332.6</v>
      </c>
      <c r="G296" s="222">
        <f t="shared" si="64"/>
        <v>-23332.6</v>
      </c>
      <c r="H296" s="223">
        <v>23332.6</v>
      </c>
      <c r="I296" s="223">
        <v>0</v>
      </c>
      <c r="J296" s="223">
        <v>0</v>
      </c>
      <c r="K296" s="223">
        <f t="shared" si="65"/>
        <v>0</v>
      </c>
      <c r="L296" s="223">
        <v>0</v>
      </c>
      <c r="M296" s="223">
        <v>0</v>
      </c>
      <c r="N296" s="223">
        <f t="shared" si="66"/>
        <v>0</v>
      </c>
      <c r="O296" s="222">
        <v>0</v>
      </c>
      <c r="P296" s="222">
        <v>0</v>
      </c>
      <c r="Q296" s="222">
        <v>0</v>
      </c>
      <c r="R296" s="222">
        <v>0</v>
      </c>
      <c r="S296" s="222">
        <f t="shared" si="67"/>
        <v>0</v>
      </c>
      <c r="T296" s="222">
        <f t="shared" si="68"/>
        <v>0</v>
      </c>
      <c r="U296" s="173">
        <v>0</v>
      </c>
      <c r="V296" s="173">
        <f t="shared" si="69"/>
        <v>0</v>
      </c>
      <c r="W296" s="174">
        <v>0</v>
      </c>
      <c r="X296" s="173">
        <f t="shared" si="70"/>
        <v>0</v>
      </c>
    </row>
    <row r="297" spans="1:24" ht="12.75" hidden="1" outlineLevel="1">
      <c r="A297" s="173" t="s">
        <v>1784</v>
      </c>
      <c r="C297" s="174" t="s">
        <v>1785</v>
      </c>
      <c r="D297" s="174" t="s">
        <v>1786</v>
      </c>
      <c r="E297" s="173">
        <v>0</v>
      </c>
      <c r="F297" s="173">
        <v>38787.36</v>
      </c>
      <c r="G297" s="222">
        <f t="shared" si="64"/>
        <v>38787.36</v>
      </c>
      <c r="H297" s="223">
        <v>0</v>
      </c>
      <c r="I297" s="223">
        <v>0</v>
      </c>
      <c r="J297" s="223">
        <v>0</v>
      </c>
      <c r="K297" s="223">
        <f t="shared" si="65"/>
        <v>0</v>
      </c>
      <c r="L297" s="223">
        <v>0</v>
      </c>
      <c r="M297" s="223">
        <v>0</v>
      </c>
      <c r="N297" s="223">
        <f t="shared" si="66"/>
        <v>0</v>
      </c>
      <c r="O297" s="222">
        <v>57201.43</v>
      </c>
      <c r="P297" s="222">
        <v>84362.06</v>
      </c>
      <c r="Q297" s="222">
        <v>0</v>
      </c>
      <c r="R297" s="222">
        <v>0</v>
      </c>
      <c r="S297" s="222">
        <f t="shared" si="67"/>
        <v>141563.49</v>
      </c>
      <c r="T297" s="222">
        <f t="shared" si="68"/>
        <v>180350.84999999998</v>
      </c>
      <c r="U297" s="173">
        <v>0</v>
      </c>
      <c r="V297" s="173">
        <f t="shared" si="69"/>
        <v>180350.84999999998</v>
      </c>
      <c r="W297" s="174">
        <v>0</v>
      </c>
      <c r="X297" s="173">
        <f t="shared" si="70"/>
        <v>180350.84999999998</v>
      </c>
    </row>
    <row r="298" spans="1:24" ht="12.75" hidden="1" outlineLevel="1">
      <c r="A298" s="173" t="s">
        <v>1787</v>
      </c>
      <c r="C298" s="174" t="s">
        <v>1788</v>
      </c>
      <c r="D298" s="174" t="s">
        <v>1789</v>
      </c>
      <c r="E298" s="173">
        <v>0</v>
      </c>
      <c r="F298" s="173">
        <v>387404.02</v>
      </c>
      <c r="G298" s="222">
        <f t="shared" si="64"/>
        <v>387404.02</v>
      </c>
      <c r="H298" s="223">
        <v>58114.02</v>
      </c>
      <c r="I298" s="223">
        <v>0</v>
      </c>
      <c r="J298" s="223">
        <v>0</v>
      </c>
      <c r="K298" s="223">
        <f t="shared" si="65"/>
        <v>0</v>
      </c>
      <c r="L298" s="223">
        <v>0</v>
      </c>
      <c r="M298" s="223">
        <v>0</v>
      </c>
      <c r="N298" s="223">
        <f t="shared" si="66"/>
        <v>0</v>
      </c>
      <c r="O298" s="222">
        <v>26569.8</v>
      </c>
      <c r="P298" s="222">
        <v>344826.11</v>
      </c>
      <c r="Q298" s="222">
        <v>0</v>
      </c>
      <c r="R298" s="222">
        <v>0</v>
      </c>
      <c r="S298" s="222">
        <f t="shared" si="67"/>
        <v>371395.91</v>
      </c>
      <c r="T298" s="222">
        <f t="shared" si="68"/>
        <v>816913.95</v>
      </c>
      <c r="U298" s="173">
        <v>0</v>
      </c>
      <c r="V298" s="173">
        <f t="shared" si="69"/>
        <v>816913.95</v>
      </c>
      <c r="W298" s="174">
        <v>0</v>
      </c>
      <c r="X298" s="173">
        <f t="shared" si="70"/>
        <v>816913.95</v>
      </c>
    </row>
    <row r="299" spans="1:24" ht="12.75" hidden="1" outlineLevel="1">
      <c r="A299" s="173" t="s">
        <v>1790</v>
      </c>
      <c r="C299" s="174" t="s">
        <v>1791</v>
      </c>
      <c r="D299" s="174" t="s">
        <v>1792</v>
      </c>
      <c r="E299" s="173">
        <v>0</v>
      </c>
      <c r="F299" s="173">
        <v>1682106.49</v>
      </c>
      <c r="G299" s="222">
        <f t="shared" si="64"/>
        <v>1682106.49</v>
      </c>
      <c r="H299" s="223">
        <v>0</v>
      </c>
      <c r="I299" s="223">
        <v>0</v>
      </c>
      <c r="J299" s="223">
        <v>0</v>
      </c>
      <c r="K299" s="223">
        <f t="shared" si="65"/>
        <v>0</v>
      </c>
      <c r="L299" s="223">
        <v>0</v>
      </c>
      <c r="M299" s="223">
        <v>0</v>
      </c>
      <c r="N299" s="223">
        <f t="shared" si="66"/>
        <v>0</v>
      </c>
      <c r="O299" s="222">
        <v>122911.53</v>
      </c>
      <c r="P299" s="222">
        <v>92430.62</v>
      </c>
      <c r="Q299" s="222">
        <v>0</v>
      </c>
      <c r="R299" s="222">
        <v>0</v>
      </c>
      <c r="S299" s="222">
        <f t="shared" si="67"/>
        <v>215342.15</v>
      </c>
      <c r="T299" s="222">
        <f t="shared" si="68"/>
        <v>1897448.64</v>
      </c>
      <c r="U299" s="173">
        <v>0</v>
      </c>
      <c r="V299" s="173">
        <f t="shared" si="69"/>
        <v>1897448.64</v>
      </c>
      <c r="W299" s="174">
        <v>0</v>
      </c>
      <c r="X299" s="173">
        <f t="shared" si="70"/>
        <v>1897448.64</v>
      </c>
    </row>
    <row r="300" spans="1:24" ht="12.75" hidden="1" outlineLevel="1">
      <c r="A300" s="173" t="s">
        <v>1793</v>
      </c>
      <c r="C300" s="174" t="s">
        <v>1794</v>
      </c>
      <c r="D300" s="174" t="s">
        <v>1795</v>
      </c>
      <c r="E300" s="173">
        <v>0</v>
      </c>
      <c r="F300" s="173">
        <v>23746.3</v>
      </c>
      <c r="G300" s="222">
        <f t="shared" si="64"/>
        <v>23746.3</v>
      </c>
      <c r="H300" s="223">
        <v>0</v>
      </c>
      <c r="I300" s="223">
        <v>0</v>
      </c>
      <c r="J300" s="223">
        <v>0</v>
      </c>
      <c r="K300" s="223">
        <f t="shared" si="65"/>
        <v>0</v>
      </c>
      <c r="L300" s="223">
        <v>0</v>
      </c>
      <c r="M300" s="223">
        <v>0</v>
      </c>
      <c r="N300" s="223">
        <f t="shared" si="66"/>
        <v>0</v>
      </c>
      <c r="O300" s="222">
        <v>0</v>
      </c>
      <c r="P300" s="222">
        <v>0</v>
      </c>
      <c r="Q300" s="222">
        <v>0</v>
      </c>
      <c r="R300" s="222">
        <v>0</v>
      </c>
      <c r="S300" s="222">
        <f t="shared" si="67"/>
        <v>0</v>
      </c>
      <c r="T300" s="222">
        <f t="shared" si="68"/>
        <v>23746.3</v>
      </c>
      <c r="U300" s="173">
        <v>0</v>
      </c>
      <c r="V300" s="173">
        <f t="shared" si="69"/>
        <v>23746.3</v>
      </c>
      <c r="W300" s="174">
        <v>0</v>
      </c>
      <c r="X300" s="173">
        <f t="shared" si="70"/>
        <v>23746.3</v>
      </c>
    </row>
    <row r="301" spans="1:24" ht="12.75" hidden="1" outlineLevel="1">
      <c r="A301" s="173" t="s">
        <v>1796</v>
      </c>
      <c r="C301" s="174" t="s">
        <v>2624</v>
      </c>
      <c r="D301" s="174" t="s">
        <v>1797</v>
      </c>
      <c r="E301" s="173">
        <v>0</v>
      </c>
      <c r="F301" s="173">
        <v>0</v>
      </c>
      <c r="G301" s="222">
        <f t="shared" si="64"/>
        <v>0</v>
      </c>
      <c r="H301" s="223">
        <v>0</v>
      </c>
      <c r="I301" s="223">
        <v>0</v>
      </c>
      <c r="J301" s="223">
        <v>0</v>
      </c>
      <c r="K301" s="223">
        <f t="shared" si="65"/>
        <v>0</v>
      </c>
      <c r="L301" s="223">
        <v>0</v>
      </c>
      <c r="M301" s="223">
        <v>0</v>
      </c>
      <c r="N301" s="223">
        <f t="shared" si="66"/>
        <v>0</v>
      </c>
      <c r="O301" s="222">
        <v>64000</v>
      </c>
      <c r="P301" s="222">
        <v>0</v>
      </c>
      <c r="Q301" s="222">
        <v>0</v>
      </c>
      <c r="R301" s="222">
        <v>0</v>
      </c>
      <c r="S301" s="222">
        <f t="shared" si="67"/>
        <v>64000</v>
      </c>
      <c r="T301" s="222">
        <f t="shared" si="68"/>
        <v>64000</v>
      </c>
      <c r="U301" s="173">
        <v>0</v>
      </c>
      <c r="V301" s="173">
        <f t="shared" si="69"/>
        <v>64000</v>
      </c>
      <c r="W301" s="174">
        <v>0</v>
      </c>
      <c r="X301" s="173">
        <f t="shared" si="70"/>
        <v>64000</v>
      </c>
    </row>
    <row r="302" spans="1:24" ht="12.75" hidden="1" outlineLevel="1">
      <c r="A302" s="173" t="s">
        <v>1798</v>
      </c>
      <c r="C302" s="174" t="s">
        <v>1799</v>
      </c>
      <c r="D302" s="174" t="s">
        <v>1800</v>
      </c>
      <c r="E302" s="173">
        <v>0</v>
      </c>
      <c r="F302" s="173">
        <v>54039.17</v>
      </c>
      <c r="G302" s="222">
        <f t="shared" si="64"/>
        <v>54039.17</v>
      </c>
      <c r="H302" s="223">
        <v>0</v>
      </c>
      <c r="I302" s="223">
        <v>0</v>
      </c>
      <c r="J302" s="223">
        <v>0</v>
      </c>
      <c r="K302" s="223">
        <f t="shared" si="65"/>
        <v>0</v>
      </c>
      <c r="L302" s="223">
        <v>0</v>
      </c>
      <c r="M302" s="223">
        <v>0</v>
      </c>
      <c r="N302" s="223">
        <f t="shared" si="66"/>
        <v>0</v>
      </c>
      <c r="O302" s="222">
        <v>469185.75</v>
      </c>
      <c r="P302" s="222">
        <v>4690364.39</v>
      </c>
      <c r="Q302" s="222">
        <v>0</v>
      </c>
      <c r="R302" s="222">
        <v>0</v>
      </c>
      <c r="S302" s="222">
        <f t="shared" si="67"/>
        <v>5159550.14</v>
      </c>
      <c r="T302" s="222">
        <f t="shared" si="68"/>
        <v>5213589.31</v>
      </c>
      <c r="U302" s="173">
        <v>0</v>
      </c>
      <c r="V302" s="173">
        <f t="shared" si="69"/>
        <v>5213589.31</v>
      </c>
      <c r="W302" s="174">
        <v>0</v>
      </c>
      <c r="X302" s="173">
        <f t="shared" si="70"/>
        <v>5213589.31</v>
      </c>
    </row>
    <row r="303" spans="1:24" ht="12.75" hidden="1" outlineLevel="1">
      <c r="A303" s="173" t="s">
        <v>1801</v>
      </c>
      <c r="C303" s="174" t="s">
        <v>1802</v>
      </c>
      <c r="D303" s="174" t="s">
        <v>1803</v>
      </c>
      <c r="E303" s="173">
        <v>0</v>
      </c>
      <c r="F303" s="173">
        <v>0</v>
      </c>
      <c r="G303" s="222">
        <f t="shared" si="64"/>
        <v>0</v>
      </c>
      <c r="H303" s="223">
        <v>7778.39</v>
      </c>
      <c r="I303" s="223">
        <v>0</v>
      </c>
      <c r="J303" s="223">
        <v>0</v>
      </c>
      <c r="K303" s="223">
        <f t="shared" si="65"/>
        <v>0</v>
      </c>
      <c r="L303" s="223">
        <v>0</v>
      </c>
      <c r="M303" s="223">
        <v>0</v>
      </c>
      <c r="N303" s="223">
        <f t="shared" si="66"/>
        <v>0</v>
      </c>
      <c r="O303" s="222">
        <v>0</v>
      </c>
      <c r="P303" s="222">
        <v>37625.95</v>
      </c>
      <c r="Q303" s="222">
        <v>0</v>
      </c>
      <c r="R303" s="222">
        <v>0</v>
      </c>
      <c r="S303" s="222">
        <f t="shared" si="67"/>
        <v>37625.95</v>
      </c>
      <c r="T303" s="222">
        <f t="shared" si="68"/>
        <v>45404.34</v>
      </c>
      <c r="U303" s="173">
        <v>0</v>
      </c>
      <c r="V303" s="173">
        <f t="shared" si="69"/>
        <v>45404.34</v>
      </c>
      <c r="W303" s="174">
        <v>0</v>
      </c>
      <c r="X303" s="173">
        <f t="shared" si="70"/>
        <v>45404.34</v>
      </c>
    </row>
    <row r="304" spans="1:24" ht="12.75" hidden="1" outlineLevel="1">
      <c r="A304" s="173" t="s">
        <v>1804</v>
      </c>
      <c r="C304" s="174" t="s">
        <v>1805</v>
      </c>
      <c r="D304" s="174" t="s">
        <v>1806</v>
      </c>
      <c r="E304" s="173">
        <v>0</v>
      </c>
      <c r="F304" s="173">
        <v>0</v>
      </c>
      <c r="G304" s="222">
        <f t="shared" si="64"/>
        <v>0</v>
      </c>
      <c r="H304" s="223">
        <v>11916</v>
      </c>
      <c r="I304" s="223">
        <v>0</v>
      </c>
      <c r="J304" s="223">
        <v>0</v>
      </c>
      <c r="K304" s="223">
        <f t="shared" si="65"/>
        <v>0</v>
      </c>
      <c r="L304" s="223">
        <v>0</v>
      </c>
      <c r="M304" s="223">
        <v>0</v>
      </c>
      <c r="N304" s="223">
        <f t="shared" si="66"/>
        <v>0</v>
      </c>
      <c r="O304" s="222">
        <v>0</v>
      </c>
      <c r="P304" s="222">
        <v>11007</v>
      </c>
      <c r="Q304" s="222">
        <v>0</v>
      </c>
      <c r="R304" s="222">
        <v>0</v>
      </c>
      <c r="S304" s="222">
        <f t="shared" si="67"/>
        <v>11007</v>
      </c>
      <c r="T304" s="222">
        <f t="shared" si="68"/>
        <v>22923</v>
      </c>
      <c r="U304" s="173">
        <v>0</v>
      </c>
      <c r="V304" s="173">
        <f t="shared" si="69"/>
        <v>22923</v>
      </c>
      <c r="W304" s="174">
        <v>0</v>
      </c>
      <c r="X304" s="173">
        <f t="shared" si="70"/>
        <v>22923</v>
      </c>
    </row>
    <row r="305" spans="1:25" ht="12.75" collapsed="1">
      <c r="A305" s="214" t="s">
        <v>1807</v>
      </c>
      <c r="B305" s="215"/>
      <c r="C305" s="214" t="s">
        <v>1808</v>
      </c>
      <c r="D305" s="216"/>
      <c r="E305" s="191">
        <v>0</v>
      </c>
      <c r="F305" s="191">
        <v>4146526.38</v>
      </c>
      <c r="G305" s="101">
        <f>E305+F305</f>
        <v>4146526.38</v>
      </c>
      <c r="H305" s="101">
        <v>1576449.93</v>
      </c>
      <c r="I305" s="101">
        <v>0</v>
      </c>
      <c r="J305" s="101">
        <v>0</v>
      </c>
      <c r="K305" s="101">
        <f>J305+I305</f>
        <v>0</v>
      </c>
      <c r="L305" s="101">
        <v>0</v>
      </c>
      <c r="M305" s="101">
        <v>0</v>
      </c>
      <c r="N305" s="101">
        <f>L305+M305</f>
        <v>0</v>
      </c>
      <c r="O305" s="101">
        <v>760079.56</v>
      </c>
      <c r="P305" s="101">
        <v>5324871.13</v>
      </c>
      <c r="Q305" s="101">
        <v>0</v>
      </c>
      <c r="R305" s="101">
        <v>-12345695.559999999</v>
      </c>
      <c r="S305" s="101">
        <f>O305+P305+Q305+R305</f>
        <v>-6260744.869999999</v>
      </c>
      <c r="T305" s="101">
        <f>G305+H305+K305+N305+S305</f>
        <v>-537768.5599999996</v>
      </c>
      <c r="U305" s="191">
        <v>0</v>
      </c>
      <c r="V305" s="191">
        <f>T305+U305</f>
        <v>-537768.5599999996</v>
      </c>
      <c r="W305" s="191">
        <v>0</v>
      </c>
      <c r="X305" s="191">
        <f>V305+W305</f>
        <v>-537768.5599999996</v>
      </c>
      <c r="Y305" s="214"/>
    </row>
    <row r="306" spans="1:24" ht="12.75" hidden="1" outlineLevel="1">
      <c r="A306" s="173" t="s">
        <v>1809</v>
      </c>
      <c r="C306" s="174" t="s">
        <v>1810</v>
      </c>
      <c r="D306" s="174" t="s">
        <v>1811</v>
      </c>
      <c r="E306" s="173">
        <v>0</v>
      </c>
      <c r="F306" s="173">
        <v>0</v>
      </c>
      <c r="G306" s="222">
        <f>E306+F306</f>
        <v>0</v>
      </c>
      <c r="H306" s="223">
        <v>0</v>
      </c>
      <c r="I306" s="223">
        <v>0</v>
      </c>
      <c r="J306" s="223">
        <v>0</v>
      </c>
      <c r="K306" s="223">
        <f>J306+I306</f>
        <v>0</v>
      </c>
      <c r="L306" s="223">
        <v>0</v>
      </c>
      <c r="M306" s="223">
        <v>0</v>
      </c>
      <c r="N306" s="223">
        <f>L306+M306</f>
        <v>0</v>
      </c>
      <c r="O306" s="222">
        <v>0</v>
      </c>
      <c r="P306" s="222">
        <v>0</v>
      </c>
      <c r="Q306" s="222">
        <v>0</v>
      </c>
      <c r="R306" s="222">
        <v>2868205.18</v>
      </c>
      <c r="S306" s="222">
        <f>O306+P306+Q306+R306</f>
        <v>2868205.18</v>
      </c>
      <c r="T306" s="222">
        <f>G306+H306+K306+N306+S306</f>
        <v>2868205.18</v>
      </c>
      <c r="U306" s="173">
        <v>0</v>
      </c>
      <c r="V306" s="173">
        <f>T306+U306</f>
        <v>2868205.18</v>
      </c>
      <c r="W306" s="174">
        <v>0</v>
      </c>
      <c r="X306" s="173">
        <f>V306+W306</f>
        <v>2868205.18</v>
      </c>
    </row>
    <row r="307" spans="1:24" ht="12.75" hidden="1" outlineLevel="1">
      <c r="A307" s="173" t="s">
        <v>1812</v>
      </c>
      <c r="C307" s="174" t="s">
        <v>1813</v>
      </c>
      <c r="D307" s="174" t="s">
        <v>1814</v>
      </c>
      <c r="E307" s="173">
        <v>0</v>
      </c>
      <c r="F307" s="173">
        <v>0</v>
      </c>
      <c r="G307" s="222">
        <f>E307+F307</f>
        <v>0</v>
      </c>
      <c r="H307" s="223">
        <v>0</v>
      </c>
      <c r="I307" s="223">
        <v>0</v>
      </c>
      <c r="J307" s="223">
        <v>0</v>
      </c>
      <c r="K307" s="223">
        <f>J307+I307</f>
        <v>0</v>
      </c>
      <c r="L307" s="223">
        <v>0</v>
      </c>
      <c r="M307" s="223">
        <v>0</v>
      </c>
      <c r="N307" s="223">
        <f>L307+M307</f>
        <v>0</v>
      </c>
      <c r="O307" s="222">
        <v>0</v>
      </c>
      <c r="P307" s="222">
        <v>0</v>
      </c>
      <c r="Q307" s="222">
        <v>0</v>
      </c>
      <c r="R307" s="222">
        <v>2093294.54</v>
      </c>
      <c r="S307" s="222">
        <f>O307+P307+Q307+R307</f>
        <v>2093294.54</v>
      </c>
      <c r="T307" s="222">
        <f>G307+H307+K307+N307+S307</f>
        <v>2093294.54</v>
      </c>
      <c r="U307" s="173">
        <v>0</v>
      </c>
      <c r="V307" s="173">
        <f>T307+U307</f>
        <v>2093294.54</v>
      </c>
      <c r="W307" s="174">
        <v>0</v>
      </c>
      <c r="X307" s="173">
        <f>V307+W307</f>
        <v>2093294.54</v>
      </c>
    </row>
    <row r="308" spans="1:24" ht="12.75" hidden="1" outlineLevel="1">
      <c r="A308" s="173" t="s">
        <v>1815</v>
      </c>
      <c r="C308" s="174" t="s">
        <v>1816</v>
      </c>
      <c r="D308" s="174" t="s">
        <v>1817</v>
      </c>
      <c r="E308" s="173">
        <v>0</v>
      </c>
      <c r="F308" s="173">
        <v>0</v>
      </c>
      <c r="G308" s="222">
        <f>E308+F308</f>
        <v>0</v>
      </c>
      <c r="H308" s="223">
        <v>0</v>
      </c>
      <c r="I308" s="223">
        <v>0</v>
      </c>
      <c r="J308" s="223">
        <v>0</v>
      </c>
      <c r="K308" s="223">
        <f>J308+I308</f>
        <v>0</v>
      </c>
      <c r="L308" s="223">
        <v>0</v>
      </c>
      <c r="M308" s="223">
        <v>0</v>
      </c>
      <c r="N308" s="223">
        <f>L308+M308</f>
        <v>0</v>
      </c>
      <c r="O308" s="222">
        <v>0</v>
      </c>
      <c r="P308" s="222">
        <v>0</v>
      </c>
      <c r="Q308" s="222">
        <v>0</v>
      </c>
      <c r="R308" s="222">
        <v>254812.43</v>
      </c>
      <c r="S308" s="222">
        <f>O308+P308+Q308+R308</f>
        <v>254812.43</v>
      </c>
      <c r="T308" s="222">
        <f>G308+H308+K308+N308+S308</f>
        <v>254812.43</v>
      </c>
      <c r="U308" s="173">
        <v>0</v>
      </c>
      <c r="V308" s="173">
        <f>T308+U308</f>
        <v>254812.43</v>
      </c>
      <c r="W308" s="174">
        <v>0</v>
      </c>
      <c r="X308" s="173">
        <f>V308+W308</f>
        <v>254812.43</v>
      </c>
    </row>
    <row r="309" spans="1:25" ht="12.75" collapsed="1">
      <c r="A309" s="214" t="s">
        <v>1818</v>
      </c>
      <c r="B309" s="215"/>
      <c r="C309" s="214" t="s">
        <v>2383</v>
      </c>
      <c r="D309" s="216"/>
      <c r="E309" s="191">
        <v>0</v>
      </c>
      <c r="F309" s="191">
        <v>0</v>
      </c>
      <c r="G309" s="101">
        <f>E309+F309</f>
        <v>0</v>
      </c>
      <c r="H309" s="101">
        <v>0</v>
      </c>
      <c r="I309" s="101">
        <v>0</v>
      </c>
      <c r="J309" s="101">
        <v>0</v>
      </c>
      <c r="K309" s="101">
        <f>J309+I309</f>
        <v>0</v>
      </c>
      <c r="L309" s="101">
        <v>0</v>
      </c>
      <c r="M309" s="101">
        <v>0</v>
      </c>
      <c r="N309" s="101">
        <f>L309+M309</f>
        <v>0</v>
      </c>
      <c r="O309" s="101">
        <v>0</v>
      </c>
      <c r="P309" s="101">
        <v>0</v>
      </c>
      <c r="Q309" s="101">
        <v>0</v>
      </c>
      <c r="R309" s="101">
        <v>5216312.15</v>
      </c>
      <c r="S309" s="101">
        <f>O309+P309+Q309+R309</f>
        <v>5216312.15</v>
      </c>
      <c r="T309" s="101">
        <f>G309+H309+K309+N309+S309</f>
        <v>5216312.15</v>
      </c>
      <c r="U309" s="191">
        <v>0</v>
      </c>
      <c r="V309" s="191">
        <f>T309+U309</f>
        <v>5216312.15</v>
      </c>
      <c r="W309" s="191">
        <v>0</v>
      </c>
      <c r="X309" s="191">
        <f>V309+W309</f>
        <v>5216312.15</v>
      </c>
      <c r="Y309" s="214"/>
    </row>
    <row r="310" spans="1:25" ht="15.75">
      <c r="A310" s="219"/>
      <c r="B310" s="220"/>
      <c r="C310" s="213" t="s">
        <v>2384</v>
      </c>
      <c r="D310" s="63"/>
      <c r="E310" s="151">
        <f>E76+E92+E279+E281+E309+E305</f>
        <v>0</v>
      </c>
      <c r="F310" s="151">
        <f aca="true" t="shared" si="71" ref="F310:X310">F76+F92+F279+F281+F309+F305</f>
        <v>86418555.16</v>
      </c>
      <c r="G310" s="103">
        <f t="shared" si="71"/>
        <v>86418555.16</v>
      </c>
      <c r="H310" s="103">
        <f t="shared" si="71"/>
        <v>23438222.139999997</v>
      </c>
      <c r="I310" s="103">
        <f t="shared" si="71"/>
        <v>646.33</v>
      </c>
      <c r="J310" s="103">
        <f t="shared" si="71"/>
        <v>-24586.98</v>
      </c>
      <c r="K310" s="103">
        <f t="shared" si="71"/>
        <v>-23940.649999999998</v>
      </c>
      <c r="L310" s="103">
        <f t="shared" si="71"/>
        <v>0</v>
      </c>
      <c r="M310" s="103">
        <f t="shared" si="71"/>
        <v>-149198.88</v>
      </c>
      <c r="N310" s="103">
        <f t="shared" si="71"/>
        <v>-149198.88</v>
      </c>
      <c r="O310" s="103">
        <f t="shared" si="71"/>
        <v>2248504.41</v>
      </c>
      <c r="P310" s="103">
        <f t="shared" si="71"/>
        <v>4655450.35</v>
      </c>
      <c r="Q310" s="103">
        <f t="shared" si="71"/>
        <v>0</v>
      </c>
      <c r="R310" s="103">
        <f t="shared" si="71"/>
        <v>-6095606.809999999</v>
      </c>
      <c r="S310" s="103">
        <f t="shared" si="71"/>
        <v>808347.9500000011</v>
      </c>
      <c r="T310" s="103">
        <f t="shared" si="71"/>
        <v>110491985.72</v>
      </c>
      <c r="U310" s="151">
        <f t="shared" si="71"/>
        <v>0</v>
      </c>
      <c r="V310" s="151">
        <f t="shared" si="71"/>
        <v>110491985.72</v>
      </c>
      <c r="W310" s="151">
        <f t="shared" si="71"/>
        <v>10553928.9</v>
      </c>
      <c r="X310" s="151">
        <f t="shared" si="71"/>
        <v>121045914.62</v>
      </c>
      <c r="Y310" s="212"/>
    </row>
    <row r="311" spans="2:24" ht="12.75">
      <c r="B311" s="220"/>
      <c r="C311" s="221"/>
      <c r="D311" s="72"/>
      <c r="E311" s="191"/>
      <c r="F311" s="191"/>
      <c r="G311" s="101"/>
      <c r="H311" s="101"/>
      <c r="I311" s="101"/>
      <c r="J311" s="101"/>
      <c r="K311" s="101"/>
      <c r="L311" s="101"/>
      <c r="M311" s="101"/>
      <c r="N311" s="101"/>
      <c r="O311" s="101"/>
      <c r="P311" s="101"/>
      <c r="Q311" s="101"/>
      <c r="R311" s="101"/>
      <c r="S311" s="101"/>
      <c r="T311" s="101"/>
      <c r="U311" s="191"/>
      <c r="V311" s="191"/>
      <c r="W311" s="191"/>
      <c r="X311" s="191"/>
    </row>
    <row r="312" spans="1:25" ht="15">
      <c r="A312" s="212"/>
      <c r="B312" s="220" t="s">
        <v>1819</v>
      </c>
      <c r="C312" s="221"/>
      <c r="D312" s="72"/>
      <c r="E312" s="191"/>
      <c r="F312" s="191"/>
      <c r="G312" s="101"/>
      <c r="H312" s="101"/>
      <c r="I312" s="101"/>
      <c r="J312" s="101"/>
      <c r="K312" s="101"/>
      <c r="L312" s="101"/>
      <c r="M312" s="101"/>
      <c r="N312" s="101"/>
      <c r="O312" s="101"/>
      <c r="P312" s="101"/>
      <c r="Q312" s="101"/>
      <c r="R312" s="101"/>
      <c r="S312" s="101"/>
      <c r="T312" s="101"/>
      <c r="U312" s="191"/>
      <c r="V312" s="191"/>
      <c r="W312" s="191"/>
      <c r="X312" s="191"/>
      <c r="Y312" s="212"/>
    </row>
    <row r="313" spans="1:25" ht="15.75">
      <c r="A313" s="219"/>
      <c r="B313" s="220" t="s">
        <v>1820</v>
      </c>
      <c r="C313" s="221"/>
      <c r="D313" s="72"/>
      <c r="E313" s="151">
        <f aca="true" t="shared" si="72" ref="E313:X313">E59-E310</f>
        <v>0</v>
      </c>
      <c r="F313" s="151">
        <f t="shared" si="72"/>
        <v>-40260179.690000005</v>
      </c>
      <c r="G313" s="103">
        <f t="shared" si="72"/>
        <v>-40260179.690000005</v>
      </c>
      <c r="H313" s="103">
        <f t="shared" si="72"/>
        <v>-2129477.129999995</v>
      </c>
      <c r="I313" s="103">
        <f t="shared" si="72"/>
        <v>544.12</v>
      </c>
      <c r="J313" s="103">
        <f t="shared" si="72"/>
        <v>101716.61</v>
      </c>
      <c r="K313" s="103">
        <f t="shared" si="72"/>
        <v>102260.72999999998</v>
      </c>
      <c r="L313" s="103">
        <f t="shared" si="72"/>
        <v>0</v>
      </c>
      <c r="M313" s="103">
        <f t="shared" si="72"/>
        <v>149198.88</v>
      </c>
      <c r="N313" s="103">
        <f t="shared" si="72"/>
        <v>149198.88</v>
      </c>
      <c r="O313" s="103">
        <f t="shared" si="72"/>
        <v>-2248504.41</v>
      </c>
      <c r="P313" s="103">
        <f t="shared" si="72"/>
        <v>-4655450.35</v>
      </c>
      <c r="Q313" s="103">
        <f t="shared" si="72"/>
        <v>0</v>
      </c>
      <c r="R313" s="103">
        <f t="shared" si="72"/>
        <v>6095606.809999999</v>
      </c>
      <c r="S313" s="103">
        <f t="shared" si="72"/>
        <v>-808347.9500000011</v>
      </c>
      <c r="T313" s="103">
        <f t="shared" si="72"/>
        <v>-42946545.16000001</v>
      </c>
      <c r="U313" s="151">
        <f t="shared" si="72"/>
        <v>0</v>
      </c>
      <c r="V313" s="151">
        <f t="shared" si="72"/>
        <v>-42946545.16000001</v>
      </c>
      <c r="W313" s="151">
        <f t="shared" si="72"/>
        <v>-1164826.6600000001</v>
      </c>
      <c r="X313" s="151">
        <f t="shared" si="72"/>
        <v>-44111371.82000001</v>
      </c>
      <c r="Y313" s="212"/>
    </row>
    <row r="314" spans="2:24" ht="12.75">
      <c r="B314" s="215"/>
      <c r="C314" s="214"/>
      <c r="D314" s="216"/>
      <c r="E314" s="191"/>
      <c r="F314" s="191"/>
      <c r="G314" s="101"/>
      <c r="H314" s="101"/>
      <c r="I314" s="101"/>
      <c r="J314" s="101"/>
      <c r="K314" s="101"/>
      <c r="L314" s="101"/>
      <c r="M314" s="101"/>
      <c r="N314" s="101"/>
      <c r="O314" s="101"/>
      <c r="P314" s="101"/>
      <c r="Q314" s="101"/>
      <c r="R314" s="101"/>
      <c r="S314" s="101"/>
      <c r="T314" s="101"/>
      <c r="U314" s="191"/>
      <c r="V314" s="191"/>
      <c r="W314" s="191"/>
      <c r="X314" s="191"/>
    </row>
    <row r="315" spans="1:25" ht="12.75">
      <c r="A315" s="214" t="s">
        <v>2308</v>
      </c>
      <c r="B315" s="215"/>
      <c r="C315" s="214" t="s">
        <v>2387</v>
      </c>
      <c r="D315" s="216"/>
      <c r="E315" s="191">
        <v>0</v>
      </c>
      <c r="F315" s="191">
        <v>45903863</v>
      </c>
      <c r="G315" s="101">
        <f>E315+F315</f>
        <v>45903863</v>
      </c>
      <c r="H315" s="101">
        <v>0</v>
      </c>
      <c r="I315" s="101">
        <v>0</v>
      </c>
      <c r="J315" s="101">
        <v>0</v>
      </c>
      <c r="K315" s="101">
        <f>J315+I315</f>
        <v>0</v>
      </c>
      <c r="L315" s="101">
        <v>0</v>
      </c>
      <c r="M315" s="101">
        <v>0</v>
      </c>
      <c r="N315" s="101">
        <f>L315+M315</f>
        <v>0</v>
      </c>
      <c r="O315" s="101">
        <v>0</v>
      </c>
      <c r="P315" s="101">
        <v>0</v>
      </c>
      <c r="Q315" s="101">
        <v>0</v>
      </c>
      <c r="R315" s="101">
        <v>0</v>
      </c>
      <c r="S315" s="101">
        <f>O315+P315+Q315+R315</f>
        <v>0</v>
      </c>
      <c r="T315" s="101">
        <f>G315+H315+K315+N315+S315</f>
        <v>45903863</v>
      </c>
      <c r="U315" s="191">
        <v>0</v>
      </c>
      <c r="V315" s="191">
        <f>T315+U315</f>
        <v>45903863</v>
      </c>
      <c r="W315" s="191">
        <v>0</v>
      </c>
      <c r="X315" s="191">
        <f>V315+W315</f>
        <v>45903863</v>
      </c>
      <c r="Y315" s="214"/>
    </row>
    <row r="316" spans="2:24" ht="12.75">
      <c r="B316" s="215"/>
      <c r="C316" s="214"/>
      <c r="D316" s="216"/>
      <c r="E316" s="191"/>
      <c r="F316" s="191"/>
      <c r="G316" s="101"/>
      <c r="H316" s="101"/>
      <c r="I316" s="101"/>
      <c r="J316" s="101"/>
      <c r="K316" s="101"/>
      <c r="L316" s="101"/>
      <c r="M316" s="101"/>
      <c r="N316" s="101"/>
      <c r="O316" s="101"/>
      <c r="P316" s="101"/>
      <c r="Q316" s="101"/>
      <c r="R316" s="101"/>
      <c r="S316" s="101"/>
      <c r="T316" s="101"/>
      <c r="U316" s="191"/>
      <c r="V316" s="191"/>
      <c r="W316" s="191"/>
      <c r="X316" s="191"/>
    </row>
    <row r="317" spans="1:25" ht="15">
      <c r="A317" s="212"/>
      <c r="B317" s="220" t="s">
        <v>1821</v>
      </c>
      <c r="C317" s="221"/>
      <c r="D317" s="216"/>
      <c r="E317" s="191"/>
      <c r="F317" s="191"/>
      <c r="G317" s="101"/>
      <c r="H317" s="101"/>
      <c r="I317" s="101"/>
      <c r="J317" s="101"/>
      <c r="K317" s="101"/>
      <c r="L317" s="101"/>
      <c r="M317" s="101"/>
      <c r="N317" s="101"/>
      <c r="O317" s="101"/>
      <c r="P317" s="101"/>
      <c r="Q317" s="101"/>
      <c r="R317" s="101"/>
      <c r="S317" s="101"/>
      <c r="T317" s="101"/>
      <c r="U317" s="191"/>
      <c r="V317" s="191"/>
      <c r="W317" s="191"/>
      <c r="X317" s="191"/>
      <c r="Y317" s="212"/>
    </row>
    <row r="318" spans="1:25" ht="15.75">
      <c r="A318" s="219"/>
      <c r="B318" s="220" t="s">
        <v>1822</v>
      </c>
      <c r="C318" s="221"/>
      <c r="D318" s="72"/>
      <c r="E318" s="151">
        <f aca="true" t="shared" si="73" ref="E318:X318">E313+E315</f>
        <v>0</v>
      </c>
      <c r="F318" s="151">
        <f t="shared" si="73"/>
        <v>5643683.309999995</v>
      </c>
      <c r="G318" s="103">
        <f t="shared" si="73"/>
        <v>5643683.309999995</v>
      </c>
      <c r="H318" s="103">
        <f t="shared" si="73"/>
        <v>-2129477.129999995</v>
      </c>
      <c r="I318" s="103">
        <f t="shared" si="73"/>
        <v>544.12</v>
      </c>
      <c r="J318" s="103">
        <f t="shared" si="73"/>
        <v>101716.61</v>
      </c>
      <c r="K318" s="103">
        <f t="shared" si="73"/>
        <v>102260.72999999998</v>
      </c>
      <c r="L318" s="103">
        <f t="shared" si="73"/>
        <v>0</v>
      </c>
      <c r="M318" s="103">
        <f t="shared" si="73"/>
        <v>149198.88</v>
      </c>
      <c r="N318" s="103">
        <f t="shared" si="73"/>
        <v>149198.88</v>
      </c>
      <c r="O318" s="103">
        <f t="shared" si="73"/>
        <v>-2248504.41</v>
      </c>
      <c r="P318" s="103">
        <f t="shared" si="73"/>
        <v>-4655450.35</v>
      </c>
      <c r="Q318" s="103">
        <f t="shared" si="73"/>
        <v>0</v>
      </c>
      <c r="R318" s="103">
        <f t="shared" si="73"/>
        <v>6095606.809999999</v>
      </c>
      <c r="S318" s="103">
        <f t="shared" si="73"/>
        <v>-808347.9500000011</v>
      </c>
      <c r="T318" s="103">
        <f t="shared" si="73"/>
        <v>2957317.8399999887</v>
      </c>
      <c r="U318" s="151">
        <f t="shared" si="73"/>
        <v>0</v>
      </c>
      <c r="V318" s="151">
        <f t="shared" si="73"/>
        <v>2957317.8399999887</v>
      </c>
      <c r="W318" s="151">
        <f t="shared" si="73"/>
        <v>-1164826.6600000001</v>
      </c>
      <c r="X318" s="151">
        <f t="shared" si="73"/>
        <v>1792491.1799999923</v>
      </c>
      <c r="Y318" s="212"/>
    </row>
    <row r="319" spans="2:24" ht="12.75">
      <c r="B319" s="215"/>
      <c r="C319" s="214"/>
      <c r="D319" s="216"/>
      <c r="E319" s="191"/>
      <c r="F319" s="191"/>
      <c r="G319" s="101"/>
      <c r="H319" s="101"/>
      <c r="I319" s="101"/>
      <c r="J319" s="101"/>
      <c r="K319" s="101"/>
      <c r="L319" s="101"/>
      <c r="M319" s="101"/>
      <c r="N319" s="101"/>
      <c r="O319" s="101"/>
      <c r="P319" s="101"/>
      <c r="Q319" s="101"/>
      <c r="R319" s="101"/>
      <c r="S319" s="101"/>
      <c r="T319" s="101"/>
      <c r="U319" s="191"/>
      <c r="V319" s="191"/>
      <c r="W319" s="191"/>
      <c r="X319" s="191"/>
    </row>
    <row r="320" spans="1:25" ht="15">
      <c r="A320" s="212"/>
      <c r="B320" s="220" t="s">
        <v>2389</v>
      </c>
      <c r="C320" s="221"/>
      <c r="D320" s="72"/>
      <c r="E320" s="191"/>
      <c r="F320" s="191"/>
      <c r="G320" s="101"/>
      <c r="H320" s="101"/>
      <c r="I320" s="101"/>
      <c r="J320" s="101"/>
      <c r="K320" s="101"/>
      <c r="L320" s="101"/>
      <c r="M320" s="101"/>
      <c r="N320" s="101"/>
      <c r="O320" s="101"/>
      <c r="P320" s="101"/>
      <c r="Q320" s="101"/>
      <c r="R320" s="101"/>
      <c r="S320" s="101"/>
      <c r="T320" s="101"/>
      <c r="U320" s="191"/>
      <c r="V320" s="191"/>
      <c r="W320" s="191"/>
      <c r="X320" s="191"/>
      <c r="Y320" s="212"/>
    </row>
    <row r="321" spans="1:24" ht="12.75" hidden="1" outlineLevel="1">
      <c r="A321" s="173" t="s">
        <v>1823</v>
      </c>
      <c r="C321" s="174" t="s">
        <v>1824</v>
      </c>
      <c r="D321" s="174" t="s">
        <v>1825</v>
      </c>
      <c r="E321" s="173">
        <v>0</v>
      </c>
      <c r="F321" s="173">
        <v>44800</v>
      </c>
      <c r="G321" s="222">
        <f>E321+F321</f>
        <v>44800</v>
      </c>
      <c r="H321" s="223">
        <v>0</v>
      </c>
      <c r="I321" s="223">
        <v>0</v>
      </c>
      <c r="J321" s="223">
        <v>0</v>
      </c>
      <c r="K321" s="223">
        <f>J321+I321</f>
        <v>0</v>
      </c>
      <c r="L321" s="223">
        <v>0</v>
      </c>
      <c r="M321" s="223">
        <v>0</v>
      </c>
      <c r="N321" s="223">
        <f>L321+M321</f>
        <v>0</v>
      </c>
      <c r="O321" s="222">
        <v>0</v>
      </c>
      <c r="P321" s="222">
        <v>0</v>
      </c>
      <c r="Q321" s="222">
        <v>0</v>
      </c>
      <c r="R321" s="222">
        <v>0</v>
      </c>
      <c r="S321" s="222">
        <f>O321+P321+Q321+R321</f>
        <v>0</v>
      </c>
      <c r="T321" s="222">
        <f>G321+H321+K321+N321+S321</f>
        <v>44800</v>
      </c>
      <c r="U321" s="173">
        <v>0</v>
      </c>
      <c r="V321" s="173">
        <f>T321+U321</f>
        <v>44800</v>
      </c>
      <c r="W321" s="174">
        <v>0</v>
      </c>
      <c r="X321" s="173">
        <f>V321+W321</f>
        <v>44800</v>
      </c>
    </row>
    <row r="322" spans="1:25" ht="12.75" collapsed="1">
      <c r="A322" s="214" t="s">
        <v>1826</v>
      </c>
      <c r="B322" s="215"/>
      <c r="C322" s="214" t="s">
        <v>2390</v>
      </c>
      <c r="D322" s="216"/>
      <c r="E322" s="191">
        <v>0</v>
      </c>
      <c r="F322" s="191">
        <v>44800</v>
      </c>
      <c r="G322" s="101">
        <f>E322+F322</f>
        <v>44800</v>
      </c>
      <c r="H322" s="101">
        <v>0</v>
      </c>
      <c r="I322" s="101">
        <v>0</v>
      </c>
      <c r="J322" s="101">
        <v>0</v>
      </c>
      <c r="K322" s="101">
        <f>J322+I322</f>
        <v>0</v>
      </c>
      <c r="L322" s="101">
        <v>0</v>
      </c>
      <c r="M322" s="101">
        <v>0</v>
      </c>
      <c r="N322" s="101">
        <f>L322+M322</f>
        <v>0</v>
      </c>
      <c r="O322" s="101">
        <v>0</v>
      </c>
      <c r="P322" s="101">
        <v>0</v>
      </c>
      <c r="Q322" s="101">
        <v>0</v>
      </c>
      <c r="R322" s="101">
        <v>0</v>
      </c>
      <c r="S322" s="101">
        <f>O322+P322+Q322+R322</f>
        <v>0</v>
      </c>
      <c r="T322" s="101">
        <f>G322+H322+K322+N322+S322</f>
        <v>44800</v>
      </c>
      <c r="U322" s="191">
        <v>0</v>
      </c>
      <c r="V322" s="191">
        <f>T322+U322</f>
        <v>44800</v>
      </c>
      <c r="W322" s="191">
        <v>0</v>
      </c>
      <c r="X322" s="191">
        <f>V322+W322</f>
        <v>44800</v>
      </c>
      <c r="Y322" s="214"/>
    </row>
    <row r="323" spans="1:24" ht="12.75" hidden="1" outlineLevel="1">
      <c r="A323" s="173" t="s">
        <v>1827</v>
      </c>
      <c r="C323" s="174" t="s">
        <v>1828</v>
      </c>
      <c r="D323" s="174" t="s">
        <v>1829</v>
      </c>
      <c r="E323" s="173">
        <v>0</v>
      </c>
      <c r="F323" s="173">
        <v>0</v>
      </c>
      <c r="G323" s="222">
        <f aca="true" t="shared" si="74" ref="G323:G345">E323+F323</f>
        <v>0</v>
      </c>
      <c r="H323" s="223">
        <v>11064.68</v>
      </c>
      <c r="I323" s="223">
        <v>0</v>
      </c>
      <c r="J323" s="223">
        <v>0</v>
      </c>
      <c r="K323" s="223">
        <f aca="true" t="shared" si="75" ref="K323:K345">J323+I323</f>
        <v>0</v>
      </c>
      <c r="L323" s="223">
        <v>0</v>
      </c>
      <c r="M323" s="223">
        <v>1760</v>
      </c>
      <c r="N323" s="223">
        <f aca="true" t="shared" si="76" ref="N323:N345">L323+M323</f>
        <v>1760</v>
      </c>
      <c r="O323" s="222">
        <v>0</v>
      </c>
      <c r="P323" s="222">
        <v>0</v>
      </c>
      <c r="Q323" s="222">
        <v>0</v>
      </c>
      <c r="R323" s="222">
        <v>0</v>
      </c>
      <c r="S323" s="222">
        <f aca="true" t="shared" si="77" ref="S323:S345">O323+P323+Q323+R323</f>
        <v>0</v>
      </c>
      <c r="T323" s="222">
        <f aca="true" t="shared" si="78" ref="T323:T345">G323+H323+K323+N323+S323</f>
        <v>12824.68</v>
      </c>
      <c r="U323" s="173">
        <v>0</v>
      </c>
      <c r="V323" s="173">
        <f aca="true" t="shared" si="79" ref="V323:V345">T323+U323</f>
        <v>12824.68</v>
      </c>
      <c r="W323" s="174">
        <v>0</v>
      </c>
      <c r="X323" s="173">
        <f aca="true" t="shared" si="80" ref="X323:X345">V323+W323</f>
        <v>12824.68</v>
      </c>
    </row>
    <row r="324" spans="1:24" ht="12.75" hidden="1" outlineLevel="1">
      <c r="A324" s="173" t="s">
        <v>1830</v>
      </c>
      <c r="C324" s="174" t="s">
        <v>1831</v>
      </c>
      <c r="D324" s="174" t="s">
        <v>1832</v>
      </c>
      <c r="E324" s="173">
        <v>0</v>
      </c>
      <c r="F324" s="173">
        <v>0</v>
      </c>
      <c r="G324" s="222">
        <f t="shared" si="74"/>
        <v>0</v>
      </c>
      <c r="H324" s="223">
        <v>0</v>
      </c>
      <c r="I324" s="223">
        <v>0</v>
      </c>
      <c r="J324" s="223">
        <v>0</v>
      </c>
      <c r="K324" s="223">
        <f t="shared" si="75"/>
        <v>0</v>
      </c>
      <c r="L324" s="223">
        <v>0</v>
      </c>
      <c r="M324" s="223">
        <v>1357600.08</v>
      </c>
      <c r="N324" s="223">
        <f t="shared" si="76"/>
        <v>1357600.08</v>
      </c>
      <c r="O324" s="222">
        <v>0</v>
      </c>
      <c r="P324" s="222">
        <v>11477.81</v>
      </c>
      <c r="Q324" s="222">
        <v>0</v>
      </c>
      <c r="R324" s="222">
        <v>0</v>
      </c>
      <c r="S324" s="222">
        <f t="shared" si="77"/>
        <v>11477.81</v>
      </c>
      <c r="T324" s="222">
        <f t="shared" si="78"/>
        <v>1369077.8900000001</v>
      </c>
      <c r="U324" s="173">
        <v>0</v>
      </c>
      <c r="V324" s="173">
        <f t="shared" si="79"/>
        <v>1369077.8900000001</v>
      </c>
      <c r="W324" s="174">
        <v>1819.86</v>
      </c>
      <c r="X324" s="173">
        <f t="shared" si="80"/>
        <v>1370897.7500000002</v>
      </c>
    </row>
    <row r="325" spans="1:24" ht="12.75" hidden="1" outlineLevel="1">
      <c r="A325" s="173" t="s">
        <v>1833</v>
      </c>
      <c r="C325" s="174" t="s">
        <v>1834</v>
      </c>
      <c r="D325" s="174" t="s">
        <v>1835</v>
      </c>
      <c r="E325" s="173">
        <v>0</v>
      </c>
      <c r="F325" s="173">
        <v>0</v>
      </c>
      <c r="G325" s="222">
        <f t="shared" si="74"/>
        <v>0</v>
      </c>
      <c r="H325" s="223">
        <v>66831.69</v>
      </c>
      <c r="I325" s="223">
        <v>0</v>
      </c>
      <c r="J325" s="223">
        <v>686.2</v>
      </c>
      <c r="K325" s="223">
        <f t="shared" si="75"/>
        <v>686.2</v>
      </c>
      <c r="L325" s="223">
        <v>0</v>
      </c>
      <c r="M325" s="223">
        <v>13564.89</v>
      </c>
      <c r="N325" s="223">
        <f t="shared" si="76"/>
        <v>13564.89</v>
      </c>
      <c r="O325" s="222">
        <v>0</v>
      </c>
      <c r="P325" s="222">
        <v>0</v>
      </c>
      <c r="Q325" s="222">
        <v>0</v>
      </c>
      <c r="R325" s="222">
        <v>0</v>
      </c>
      <c r="S325" s="222">
        <f t="shared" si="77"/>
        <v>0</v>
      </c>
      <c r="T325" s="222">
        <f t="shared" si="78"/>
        <v>81082.78</v>
      </c>
      <c r="U325" s="173">
        <v>0</v>
      </c>
      <c r="V325" s="173">
        <f t="shared" si="79"/>
        <v>81082.78</v>
      </c>
      <c r="W325" s="174">
        <v>0</v>
      </c>
      <c r="X325" s="173">
        <f t="shared" si="80"/>
        <v>81082.78</v>
      </c>
    </row>
    <row r="326" spans="1:24" ht="12.75" hidden="1" outlineLevel="1">
      <c r="A326" s="173" t="s">
        <v>1836</v>
      </c>
      <c r="C326" s="174" t="s">
        <v>1837</v>
      </c>
      <c r="D326" s="174" t="s">
        <v>1838</v>
      </c>
      <c r="E326" s="173">
        <v>0</v>
      </c>
      <c r="F326" s="173">
        <v>0</v>
      </c>
      <c r="G326" s="222">
        <f t="shared" si="74"/>
        <v>0</v>
      </c>
      <c r="H326" s="223">
        <v>2495773.56</v>
      </c>
      <c r="I326" s="223">
        <v>0</v>
      </c>
      <c r="J326" s="223">
        <v>146247.14</v>
      </c>
      <c r="K326" s="223">
        <f t="shared" si="75"/>
        <v>146247.14</v>
      </c>
      <c r="L326" s="223">
        <v>0</v>
      </c>
      <c r="M326" s="223">
        <v>-2632020.7</v>
      </c>
      <c r="N326" s="223">
        <f t="shared" si="76"/>
        <v>-2632020.7</v>
      </c>
      <c r="O326" s="222">
        <v>0</v>
      </c>
      <c r="P326" s="222">
        <v>0</v>
      </c>
      <c r="Q326" s="222">
        <v>0</v>
      </c>
      <c r="R326" s="222">
        <v>0</v>
      </c>
      <c r="S326" s="222">
        <f t="shared" si="77"/>
        <v>0</v>
      </c>
      <c r="T326" s="222">
        <f t="shared" si="78"/>
        <v>10000</v>
      </c>
      <c r="U326" s="173">
        <v>0</v>
      </c>
      <c r="V326" s="173">
        <f t="shared" si="79"/>
        <v>10000</v>
      </c>
      <c r="W326" s="174">
        <v>0</v>
      </c>
      <c r="X326" s="173">
        <f t="shared" si="80"/>
        <v>10000</v>
      </c>
    </row>
    <row r="327" spans="1:24" ht="12.75" hidden="1" outlineLevel="1">
      <c r="A327" s="173" t="s">
        <v>1839</v>
      </c>
      <c r="C327" s="174" t="s">
        <v>1840</v>
      </c>
      <c r="D327" s="174" t="s">
        <v>1841</v>
      </c>
      <c r="E327" s="173">
        <v>0</v>
      </c>
      <c r="F327" s="173">
        <v>0</v>
      </c>
      <c r="G327" s="222">
        <f t="shared" si="74"/>
        <v>0</v>
      </c>
      <c r="H327" s="223">
        <v>475901.18</v>
      </c>
      <c r="I327" s="223">
        <v>0</v>
      </c>
      <c r="J327" s="223">
        <v>0</v>
      </c>
      <c r="K327" s="223">
        <f t="shared" si="75"/>
        <v>0</v>
      </c>
      <c r="L327" s="223">
        <v>0</v>
      </c>
      <c r="M327" s="223">
        <v>0</v>
      </c>
      <c r="N327" s="223">
        <f t="shared" si="76"/>
        <v>0</v>
      </c>
      <c r="O327" s="222">
        <v>0</v>
      </c>
      <c r="P327" s="222">
        <v>0</v>
      </c>
      <c r="Q327" s="222">
        <v>0</v>
      </c>
      <c r="R327" s="222">
        <v>0</v>
      </c>
      <c r="S327" s="222">
        <f t="shared" si="77"/>
        <v>0</v>
      </c>
      <c r="T327" s="222">
        <f t="shared" si="78"/>
        <v>475901.18</v>
      </c>
      <c r="U327" s="173">
        <v>0</v>
      </c>
      <c r="V327" s="173">
        <f t="shared" si="79"/>
        <v>475901.18</v>
      </c>
      <c r="W327" s="174">
        <v>0</v>
      </c>
      <c r="X327" s="173">
        <f t="shared" si="80"/>
        <v>475901.18</v>
      </c>
    </row>
    <row r="328" spans="1:24" ht="12.75" hidden="1" outlineLevel="1">
      <c r="A328" s="173" t="s">
        <v>1842</v>
      </c>
      <c r="C328" s="174" t="s">
        <v>1843</v>
      </c>
      <c r="D328" s="174" t="s">
        <v>1844</v>
      </c>
      <c r="E328" s="173">
        <v>0</v>
      </c>
      <c r="F328" s="173">
        <v>36620</v>
      </c>
      <c r="G328" s="222">
        <f t="shared" si="74"/>
        <v>36620</v>
      </c>
      <c r="H328" s="223">
        <v>30963.12</v>
      </c>
      <c r="I328" s="223">
        <v>0</v>
      </c>
      <c r="J328" s="223">
        <v>5220</v>
      </c>
      <c r="K328" s="223">
        <f t="shared" si="75"/>
        <v>5220</v>
      </c>
      <c r="L328" s="223">
        <v>0</v>
      </c>
      <c r="M328" s="223">
        <v>43144.07</v>
      </c>
      <c r="N328" s="223">
        <f t="shared" si="76"/>
        <v>43144.07</v>
      </c>
      <c r="O328" s="222">
        <v>0</v>
      </c>
      <c r="P328" s="222">
        <v>0</v>
      </c>
      <c r="Q328" s="222">
        <v>0</v>
      </c>
      <c r="R328" s="222">
        <v>0</v>
      </c>
      <c r="S328" s="222">
        <f t="shared" si="77"/>
        <v>0</v>
      </c>
      <c r="T328" s="222">
        <f t="shared" si="78"/>
        <v>115947.19</v>
      </c>
      <c r="U328" s="173">
        <v>0</v>
      </c>
      <c r="V328" s="173">
        <f t="shared" si="79"/>
        <v>115947.19</v>
      </c>
      <c r="W328" s="174">
        <v>3180.81</v>
      </c>
      <c r="X328" s="173">
        <f t="shared" si="80"/>
        <v>119128</v>
      </c>
    </row>
    <row r="329" spans="1:24" ht="12.75" hidden="1" outlineLevel="1">
      <c r="A329" s="173" t="s">
        <v>1845</v>
      </c>
      <c r="C329" s="174" t="s">
        <v>1846</v>
      </c>
      <c r="D329" s="174" t="s">
        <v>1847</v>
      </c>
      <c r="E329" s="173">
        <v>0</v>
      </c>
      <c r="F329" s="173">
        <v>6.66</v>
      </c>
      <c r="G329" s="222">
        <f t="shared" si="74"/>
        <v>6.66</v>
      </c>
      <c r="H329" s="223">
        <v>-69.38</v>
      </c>
      <c r="I329" s="223">
        <v>0</v>
      </c>
      <c r="J329" s="223">
        <v>0</v>
      </c>
      <c r="K329" s="223">
        <f t="shared" si="75"/>
        <v>0</v>
      </c>
      <c r="L329" s="223">
        <v>0</v>
      </c>
      <c r="M329" s="223">
        <v>42257</v>
      </c>
      <c r="N329" s="223">
        <f t="shared" si="76"/>
        <v>42257</v>
      </c>
      <c r="O329" s="222">
        <v>0</v>
      </c>
      <c r="P329" s="222">
        <v>0</v>
      </c>
      <c r="Q329" s="222">
        <v>0</v>
      </c>
      <c r="R329" s="222">
        <v>0</v>
      </c>
      <c r="S329" s="222">
        <f t="shared" si="77"/>
        <v>0</v>
      </c>
      <c r="T329" s="222">
        <f t="shared" si="78"/>
        <v>42194.28</v>
      </c>
      <c r="U329" s="173">
        <v>0</v>
      </c>
      <c r="V329" s="173">
        <f t="shared" si="79"/>
        <v>42194.28</v>
      </c>
      <c r="W329" s="174">
        <v>0</v>
      </c>
      <c r="X329" s="173">
        <f t="shared" si="80"/>
        <v>42194.28</v>
      </c>
    </row>
    <row r="330" spans="1:24" ht="12.75" hidden="1" outlineLevel="1">
      <c r="A330" s="173" t="s">
        <v>1848</v>
      </c>
      <c r="C330" s="174" t="s">
        <v>1849</v>
      </c>
      <c r="D330" s="174" t="s">
        <v>1850</v>
      </c>
      <c r="E330" s="173">
        <v>0</v>
      </c>
      <c r="F330" s="173">
        <v>0</v>
      </c>
      <c r="G330" s="222">
        <f t="shared" si="74"/>
        <v>0</v>
      </c>
      <c r="H330" s="223">
        <v>0</v>
      </c>
      <c r="I330" s="223">
        <v>0</v>
      </c>
      <c r="J330" s="223">
        <v>0</v>
      </c>
      <c r="K330" s="223">
        <f t="shared" si="75"/>
        <v>0</v>
      </c>
      <c r="L330" s="223">
        <v>0</v>
      </c>
      <c r="M330" s="223">
        <v>18471.6</v>
      </c>
      <c r="N330" s="223">
        <f t="shared" si="76"/>
        <v>18471.6</v>
      </c>
      <c r="O330" s="222">
        <v>0</v>
      </c>
      <c r="P330" s="222">
        <v>0</v>
      </c>
      <c r="Q330" s="222">
        <v>0</v>
      </c>
      <c r="R330" s="222">
        <v>0</v>
      </c>
      <c r="S330" s="222">
        <f t="shared" si="77"/>
        <v>0</v>
      </c>
      <c r="T330" s="222">
        <f t="shared" si="78"/>
        <v>18471.6</v>
      </c>
      <c r="U330" s="173">
        <v>0</v>
      </c>
      <c r="V330" s="173">
        <f t="shared" si="79"/>
        <v>18471.6</v>
      </c>
      <c r="W330" s="174">
        <v>0</v>
      </c>
      <c r="X330" s="173">
        <f t="shared" si="80"/>
        <v>18471.6</v>
      </c>
    </row>
    <row r="331" spans="1:24" ht="12.75" hidden="1" outlineLevel="1">
      <c r="A331" s="173" t="s">
        <v>1851</v>
      </c>
      <c r="C331" s="174" t="s">
        <v>1852</v>
      </c>
      <c r="D331" s="174" t="s">
        <v>1853</v>
      </c>
      <c r="E331" s="173">
        <v>0</v>
      </c>
      <c r="F331" s="173">
        <v>235837.79</v>
      </c>
      <c r="G331" s="222">
        <f t="shared" si="74"/>
        <v>235837.79</v>
      </c>
      <c r="H331" s="223">
        <v>362276.65</v>
      </c>
      <c r="I331" s="223">
        <v>2627.41</v>
      </c>
      <c r="J331" s="223">
        <v>37884.15</v>
      </c>
      <c r="K331" s="223">
        <f t="shared" si="75"/>
        <v>40511.56</v>
      </c>
      <c r="L331" s="223">
        <v>0</v>
      </c>
      <c r="M331" s="223">
        <v>24052.3</v>
      </c>
      <c r="N331" s="223">
        <f t="shared" si="76"/>
        <v>24052.3</v>
      </c>
      <c r="O331" s="222">
        <v>0</v>
      </c>
      <c r="P331" s="222">
        <v>483032.54</v>
      </c>
      <c r="Q331" s="222">
        <v>0</v>
      </c>
      <c r="R331" s="222">
        <v>0</v>
      </c>
      <c r="S331" s="222">
        <f t="shared" si="77"/>
        <v>483032.54</v>
      </c>
      <c r="T331" s="222">
        <f t="shared" si="78"/>
        <v>1145710.84</v>
      </c>
      <c r="U331" s="173">
        <v>0</v>
      </c>
      <c r="V331" s="173">
        <f t="shared" si="79"/>
        <v>1145710.84</v>
      </c>
      <c r="W331" s="174">
        <v>6.34</v>
      </c>
      <c r="X331" s="173">
        <f t="shared" si="80"/>
        <v>1145717.1800000002</v>
      </c>
    </row>
    <row r="332" spans="1:24" ht="12.75" hidden="1" outlineLevel="1">
      <c r="A332" s="173" t="s">
        <v>1854</v>
      </c>
      <c r="C332" s="174" t="s">
        <v>1855</v>
      </c>
      <c r="D332" s="174" t="s">
        <v>1856</v>
      </c>
      <c r="E332" s="173">
        <v>0</v>
      </c>
      <c r="F332" s="173">
        <v>0</v>
      </c>
      <c r="G332" s="222">
        <f t="shared" si="74"/>
        <v>0</v>
      </c>
      <c r="H332" s="223">
        <v>941.07</v>
      </c>
      <c r="I332" s="223">
        <v>0</v>
      </c>
      <c r="J332" s="223">
        <v>0</v>
      </c>
      <c r="K332" s="223">
        <f t="shared" si="75"/>
        <v>0</v>
      </c>
      <c r="L332" s="223">
        <v>0</v>
      </c>
      <c r="M332" s="223">
        <v>1296.34</v>
      </c>
      <c r="N332" s="223">
        <f t="shared" si="76"/>
        <v>1296.34</v>
      </c>
      <c r="O332" s="222">
        <v>0</v>
      </c>
      <c r="P332" s="222">
        <v>60834.46</v>
      </c>
      <c r="Q332" s="222">
        <v>0</v>
      </c>
      <c r="R332" s="222">
        <v>0</v>
      </c>
      <c r="S332" s="222">
        <f t="shared" si="77"/>
        <v>60834.46</v>
      </c>
      <c r="T332" s="222">
        <f t="shared" si="78"/>
        <v>63071.869999999995</v>
      </c>
      <c r="U332" s="173">
        <v>0</v>
      </c>
      <c r="V332" s="173">
        <f t="shared" si="79"/>
        <v>63071.869999999995</v>
      </c>
      <c r="W332" s="174">
        <v>0</v>
      </c>
      <c r="X332" s="173">
        <f t="shared" si="80"/>
        <v>63071.869999999995</v>
      </c>
    </row>
    <row r="333" spans="1:24" ht="12.75" hidden="1" outlineLevel="1">
      <c r="A333" s="173" t="s">
        <v>1857</v>
      </c>
      <c r="C333" s="174" t="s">
        <v>1858</v>
      </c>
      <c r="D333" s="174" t="s">
        <v>1859</v>
      </c>
      <c r="E333" s="173">
        <v>0</v>
      </c>
      <c r="F333" s="173">
        <v>-65.35</v>
      </c>
      <c r="G333" s="222">
        <f t="shared" si="74"/>
        <v>-65.35</v>
      </c>
      <c r="H333" s="223">
        <v>-37.8</v>
      </c>
      <c r="I333" s="223">
        <v>0</v>
      </c>
      <c r="J333" s="223">
        <v>0</v>
      </c>
      <c r="K333" s="223">
        <f t="shared" si="75"/>
        <v>0</v>
      </c>
      <c r="L333" s="223">
        <v>0</v>
      </c>
      <c r="M333" s="223">
        <v>759782.16</v>
      </c>
      <c r="N333" s="223">
        <f t="shared" si="76"/>
        <v>759782.16</v>
      </c>
      <c r="O333" s="222">
        <v>0</v>
      </c>
      <c r="P333" s="222">
        <v>-48015.35</v>
      </c>
      <c r="Q333" s="222">
        <v>0</v>
      </c>
      <c r="R333" s="222">
        <v>0</v>
      </c>
      <c r="S333" s="222">
        <f t="shared" si="77"/>
        <v>-48015.35</v>
      </c>
      <c r="T333" s="222">
        <f t="shared" si="78"/>
        <v>711663.66</v>
      </c>
      <c r="U333" s="173">
        <v>0</v>
      </c>
      <c r="V333" s="173">
        <f t="shared" si="79"/>
        <v>711663.66</v>
      </c>
      <c r="W333" s="174">
        <v>-2922.04</v>
      </c>
      <c r="X333" s="173">
        <f t="shared" si="80"/>
        <v>708741.62</v>
      </c>
    </row>
    <row r="334" spans="1:24" ht="12.75" hidden="1" outlineLevel="1">
      <c r="A334" s="173" t="s">
        <v>1860</v>
      </c>
      <c r="C334" s="174" t="s">
        <v>1861</v>
      </c>
      <c r="D334" s="174" t="s">
        <v>1862</v>
      </c>
      <c r="E334" s="173">
        <v>0</v>
      </c>
      <c r="F334" s="173">
        <v>0</v>
      </c>
      <c r="G334" s="222">
        <f t="shared" si="74"/>
        <v>0</v>
      </c>
      <c r="H334" s="223">
        <v>0</v>
      </c>
      <c r="I334" s="223">
        <v>0</v>
      </c>
      <c r="J334" s="223">
        <v>-9.15</v>
      </c>
      <c r="K334" s="223">
        <f t="shared" si="75"/>
        <v>-9.15</v>
      </c>
      <c r="L334" s="223">
        <v>0</v>
      </c>
      <c r="M334" s="223">
        <v>44336.57</v>
      </c>
      <c r="N334" s="223">
        <f t="shared" si="76"/>
        <v>44336.57</v>
      </c>
      <c r="O334" s="222">
        <v>0</v>
      </c>
      <c r="P334" s="222">
        <v>0</v>
      </c>
      <c r="Q334" s="222">
        <v>0</v>
      </c>
      <c r="R334" s="222">
        <v>0</v>
      </c>
      <c r="S334" s="222">
        <f t="shared" si="77"/>
        <v>0</v>
      </c>
      <c r="T334" s="222">
        <f t="shared" si="78"/>
        <v>44327.42</v>
      </c>
      <c r="U334" s="173">
        <v>0</v>
      </c>
      <c r="V334" s="173">
        <f t="shared" si="79"/>
        <v>44327.42</v>
      </c>
      <c r="W334" s="174">
        <v>-9113.21</v>
      </c>
      <c r="X334" s="173">
        <f t="shared" si="80"/>
        <v>35214.21</v>
      </c>
    </row>
    <row r="335" spans="1:25" ht="12.75" collapsed="1">
      <c r="A335" s="214" t="s">
        <v>1863</v>
      </c>
      <c r="B335" s="215"/>
      <c r="C335" s="214" t="s">
        <v>1864</v>
      </c>
      <c r="D335" s="216"/>
      <c r="E335" s="191">
        <v>0</v>
      </c>
      <c r="F335" s="191">
        <v>272399.1</v>
      </c>
      <c r="G335" s="101">
        <f t="shared" si="74"/>
        <v>272399.1</v>
      </c>
      <c r="H335" s="101">
        <v>3443644.77</v>
      </c>
      <c r="I335" s="101">
        <v>2627.41</v>
      </c>
      <c r="J335" s="101">
        <v>190028.34</v>
      </c>
      <c r="K335" s="101">
        <f t="shared" si="75"/>
        <v>192655.75</v>
      </c>
      <c r="L335" s="101">
        <v>0</v>
      </c>
      <c r="M335" s="101">
        <v>-325755.69</v>
      </c>
      <c r="N335" s="101">
        <f t="shared" si="76"/>
        <v>-325755.69</v>
      </c>
      <c r="O335" s="101">
        <v>0</v>
      </c>
      <c r="P335" s="101">
        <v>507329.46</v>
      </c>
      <c r="Q335" s="101">
        <v>0</v>
      </c>
      <c r="R335" s="101">
        <v>0</v>
      </c>
      <c r="S335" s="101">
        <f t="shared" si="77"/>
        <v>507329.46</v>
      </c>
      <c r="T335" s="101">
        <f t="shared" si="78"/>
        <v>4090273.39</v>
      </c>
      <c r="U335" s="191">
        <v>0</v>
      </c>
      <c r="V335" s="191">
        <f t="shared" si="79"/>
        <v>4090273.39</v>
      </c>
      <c r="W335" s="191">
        <v>-7028.24</v>
      </c>
      <c r="X335" s="191">
        <f t="shared" si="80"/>
        <v>4083245.15</v>
      </c>
      <c r="Y335" s="214"/>
    </row>
    <row r="336" spans="1:25" ht="12.75">
      <c r="A336" s="214" t="s">
        <v>2308</v>
      </c>
      <c r="B336" s="215"/>
      <c r="C336" s="214" t="s">
        <v>2392</v>
      </c>
      <c r="D336" s="216"/>
      <c r="E336" s="191">
        <v>0</v>
      </c>
      <c r="F336" s="191">
        <v>197976.28</v>
      </c>
      <c r="G336" s="101">
        <f t="shared" si="74"/>
        <v>197976.28</v>
      </c>
      <c r="H336" s="101">
        <v>2073073.15</v>
      </c>
      <c r="I336" s="101">
        <v>0</v>
      </c>
      <c r="J336" s="101">
        <v>1631.96</v>
      </c>
      <c r="K336" s="101">
        <f t="shared" si="75"/>
        <v>1631.96</v>
      </c>
      <c r="L336" s="101">
        <v>0</v>
      </c>
      <c r="M336" s="101">
        <v>0</v>
      </c>
      <c r="N336" s="101">
        <f t="shared" si="76"/>
        <v>0</v>
      </c>
      <c r="O336" s="101">
        <v>0</v>
      </c>
      <c r="P336" s="101">
        <v>0</v>
      </c>
      <c r="Q336" s="101">
        <v>0</v>
      </c>
      <c r="R336" s="101">
        <v>0</v>
      </c>
      <c r="S336" s="101">
        <f t="shared" si="77"/>
        <v>0</v>
      </c>
      <c r="T336" s="101">
        <f t="shared" si="78"/>
        <v>2272681.3899999997</v>
      </c>
      <c r="U336" s="191">
        <v>0</v>
      </c>
      <c r="V336" s="191">
        <f t="shared" si="79"/>
        <v>2272681.3899999997</v>
      </c>
      <c r="W336" s="191">
        <v>837932.73</v>
      </c>
      <c r="X336" s="191">
        <f t="shared" si="80"/>
        <v>3110614.1199999996</v>
      </c>
      <c r="Y336" s="214"/>
    </row>
    <row r="337" spans="1:24" ht="12.75" hidden="1" outlineLevel="1">
      <c r="A337" s="173" t="s">
        <v>1865</v>
      </c>
      <c r="C337" s="174" t="s">
        <v>1866</v>
      </c>
      <c r="D337" s="174" t="s">
        <v>1867</v>
      </c>
      <c r="E337" s="173">
        <v>0</v>
      </c>
      <c r="F337" s="173">
        <v>0</v>
      </c>
      <c r="G337" s="222">
        <f t="shared" si="74"/>
        <v>0</v>
      </c>
      <c r="H337" s="223">
        <v>0</v>
      </c>
      <c r="I337" s="223">
        <v>0</v>
      </c>
      <c r="J337" s="223">
        <v>0</v>
      </c>
      <c r="K337" s="223">
        <f t="shared" si="75"/>
        <v>0</v>
      </c>
      <c r="L337" s="223">
        <v>0</v>
      </c>
      <c r="M337" s="223">
        <v>0</v>
      </c>
      <c r="N337" s="223">
        <f t="shared" si="76"/>
        <v>0</v>
      </c>
      <c r="O337" s="222">
        <v>0</v>
      </c>
      <c r="P337" s="222">
        <v>0</v>
      </c>
      <c r="Q337" s="222">
        <v>6493.62</v>
      </c>
      <c r="R337" s="222">
        <v>199445.71</v>
      </c>
      <c r="S337" s="222">
        <f t="shared" si="77"/>
        <v>205939.33</v>
      </c>
      <c r="T337" s="222">
        <f t="shared" si="78"/>
        <v>205939.33</v>
      </c>
      <c r="U337" s="173">
        <v>0</v>
      </c>
      <c r="V337" s="173">
        <f t="shared" si="79"/>
        <v>205939.33</v>
      </c>
      <c r="W337" s="174">
        <v>0</v>
      </c>
      <c r="X337" s="173">
        <f t="shared" si="80"/>
        <v>205939.33</v>
      </c>
    </row>
    <row r="338" spans="1:24" ht="12.75" hidden="1" outlineLevel="1">
      <c r="A338" s="173" t="s">
        <v>1868</v>
      </c>
      <c r="C338" s="174" t="s">
        <v>1869</v>
      </c>
      <c r="D338" s="174" t="s">
        <v>1870</v>
      </c>
      <c r="E338" s="173">
        <v>0</v>
      </c>
      <c r="F338" s="173">
        <v>0</v>
      </c>
      <c r="G338" s="222">
        <f t="shared" si="74"/>
        <v>0</v>
      </c>
      <c r="H338" s="223">
        <v>0</v>
      </c>
      <c r="I338" s="223">
        <v>0</v>
      </c>
      <c r="J338" s="223">
        <v>0</v>
      </c>
      <c r="K338" s="223">
        <f t="shared" si="75"/>
        <v>0</v>
      </c>
      <c r="L338" s="223">
        <v>0</v>
      </c>
      <c r="M338" s="223">
        <v>0</v>
      </c>
      <c r="N338" s="223">
        <f t="shared" si="76"/>
        <v>0</v>
      </c>
      <c r="O338" s="222">
        <v>0</v>
      </c>
      <c r="P338" s="222">
        <v>0</v>
      </c>
      <c r="Q338" s="222">
        <v>-205939.33</v>
      </c>
      <c r="R338" s="222">
        <v>0</v>
      </c>
      <c r="S338" s="222">
        <f t="shared" si="77"/>
        <v>-205939.33</v>
      </c>
      <c r="T338" s="222">
        <f t="shared" si="78"/>
        <v>-205939.33</v>
      </c>
      <c r="U338" s="173">
        <v>0</v>
      </c>
      <c r="V338" s="173">
        <f t="shared" si="79"/>
        <v>-205939.33</v>
      </c>
      <c r="W338" s="174">
        <v>0</v>
      </c>
      <c r="X338" s="173">
        <f t="shared" si="80"/>
        <v>-205939.33</v>
      </c>
    </row>
    <row r="339" spans="1:24" ht="12.75" hidden="1" outlineLevel="1">
      <c r="A339" s="173" t="s">
        <v>1871</v>
      </c>
      <c r="C339" s="174" t="s">
        <v>1872</v>
      </c>
      <c r="D339" s="174" t="s">
        <v>1873</v>
      </c>
      <c r="E339" s="173">
        <v>0</v>
      </c>
      <c r="F339" s="173">
        <v>0</v>
      </c>
      <c r="G339" s="222">
        <f t="shared" si="74"/>
        <v>0</v>
      </c>
      <c r="H339" s="223">
        <v>0</v>
      </c>
      <c r="I339" s="223">
        <v>0</v>
      </c>
      <c r="J339" s="223">
        <v>0</v>
      </c>
      <c r="K339" s="223">
        <f t="shared" si="75"/>
        <v>0</v>
      </c>
      <c r="L339" s="223">
        <v>0</v>
      </c>
      <c r="M339" s="223">
        <v>0</v>
      </c>
      <c r="N339" s="223">
        <f t="shared" si="76"/>
        <v>0</v>
      </c>
      <c r="O339" s="222">
        <v>0</v>
      </c>
      <c r="P339" s="222">
        <v>0</v>
      </c>
      <c r="Q339" s="222">
        <v>-424062.29</v>
      </c>
      <c r="R339" s="222">
        <v>0</v>
      </c>
      <c r="S339" s="222">
        <f t="shared" si="77"/>
        <v>-424062.29</v>
      </c>
      <c r="T339" s="222">
        <f t="shared" si="78"/>
        <v>-424062.29</v>
      </c>
      <c r="U339" s="173">
        <v>0</v>
      </c>
      <c r="V339" s="173">
        <f t="shared" si="79"/>
        <v>-424062.29</v>
      </c>
      <c r="W339" s="174">
        <v>0</v>
      </c>
      <c r="X339" s="173">
        <f t="shared" si="80"/>
        <v>-424062.29</v>
      </c>
    </row>
    <row r="340" spans="1:24" ht="12.75" hidden="1" outlineLevel="1">
      <c r="A340" s="173" t="s">
        <v>1874</v>
      </c>
      <c r="C340" s="174" t="s">
        <v>1875</v>
      </c>
      <c r="D340" s="174" t="s">
        <v>1876</v>
      </c>
      <c r="E340" s="173">
        <v>0</v>
      </c>
      <c r="F340" s="173">
        <v>0</v>
      </c>
      <c r="G340" s="222">
        <f t="shared" si="74"/>
        <v>0</v>
      </c>
      <c r="H340" s="223">
        <v>0</v>
      </c>
      <c r="I340" s="223">
        <v>0</v>
      </c>
      <c r="J340" s="223">
        <v>0</v>
      </c>
      <c r="K340" s="223">
        <f t="shared" si="75"/>
        <v>0</v>
      </c>
      <c r="L340" s="223">
        <v>0</v>
      </c>
      <c r="M340" s="223">
        <v>0</v>
      </c>
      <c r="N340" s="223">
        <f t="shared" si="76"/>
        <v>0</v>
      </c>
      <c r="O340" s="222">
        <v>0</v>
      </c>
      <c r="P340" s="222">
        <v>0</v>
      </c>
      <c r="Q340" s="222">
        <v>-4141.93</v>
      </c>
      <c r="R340" s="222">
        <v>0</v>
      </c>
      <c r="S340" s="222">
        <f t="shared" si="77"/>
        <v>-4141.93</v>
      </c>
      <c r="T340" s="222">
        <f t="shared" si="78"/>
        <v>-4141.93</v>
      </c>
      <c r="U340" s="173">
        <v>0</v>
      </c>
      <c r="V340" s="173">
        <f t="shared" si="79"/>
        <v>-4141.93</v>
      </c>
      <c r="W340" s="174">
        <v>0</v>
      </c>
      <c r="X340" s="173">
        <f t="shared" si="80"/>
        <v>-4141.93</v>
      </c>
    </row>
    <row r="341" spans="1:24" ht="12.75" hidden="1" outlineLevel="1">
      <c r="A341" s="173" t="s">
        <v>1877</v>
      </c>
      <c r="C341" s="174" t="s">
        <v>1878</v>
      </c>
      <c r="D341" s="174" t="s">
        <v>1879</v>
      </c>
      <c r="E341" s="173">
        <v>0</v>
      </c>
      <c r="F341" s="173">
        <v>0</v>
      </c>
      <c r="G341" s="222">
        <f t="shared" si="74"/>
        <v>0</v>
      </c>
      <c r="H341" s="223">
        <v>0</v>
      </c>
      <c r="I341" s="223">
        <v>0</v>
      </c>
      <c r="J341" s="223">
        <v>0</v>
      </c>
      <c r="K341" s="223">
        <f t="shared" si="75"/>
        <v>0</v>
      </c>
      <c r="L341" s="223">
        <v>0</v>
      </c>
      <c r="M341" s="223">
        <v>0</v>
      </c>
      <c r="N341" s="223">
        <f t="shared" si="76"/>
        <v>0</v>
      </c>
      <c r="O341" s="222">
        <v>0</v>
      </c>
      <c r="P341" s="222">
        <v>0</v>
      </c>
      <c r="Q341" s="222">
        <v>-2351.69</v>
      </c>
      <c r="R341" s="222">
        <v>0</v>
      </c>
      <c r="S341" s="222">
        <f t="shared" si="77"/>
        <v>-2351.69</v>
      </c>
      <c r="T341" s="222">
        <f t="shared" si="78"/>
        <v>-2351.69</v>
      </c>
      <c r="U341" s="173">
        <v>0</v>
      </c>
      <c r="V341" s="173">
        <f t="shared" si="79"/>
        <v>-2351.69</v>
      </c>
      <c r="W341" s="174">
        <v>0</v>
      </c>
      <c r="X341" s="173">
        <f t="shared" si="80"/>
        <v>-2351.69</v>
      </c>
    </row>
    <row r="342" spans="1:25" ht="12.75" collapsed="1">
      <c r="A342" s="214" t="s">
        <v>1880</v>
      </c>
      <c r="B342" s="215"/>
      <c r="C342" s="214" t="s">
        <v>2393</v>
      </c>
      <c r="D342" s="216"/>
      <c r="E342" s="191">
        <v>0</v>
      </c>
      <c r="F342" s="191">
        <v>0</v>
      </c>
      <c r="G342" s="101">
        <f t="shared" si="74"/>
        <v>0</v>
      </c>
      <c r="H342" s="101">
        <v>0</v>
      </c>
      <c r="I342" s="101">
        <v>0</v>
      </c>
      <c r="J342" s="101">
        <v>0</v>
      </c>
      <c r="K342" s="101">
        <f t="shared" si="75"/>
        <v>0</v>
      </c>
      <c r="L342" s="101">
        <v>0</v>
      </c>
      <c r="M342" s="101">
        <v>0</v>
      </c>
      <c r="N342" s="101">
        <f t="shared" si="76"/>
        <v>0</v>
      </c>
      <c r="O342" s="101">
        <v>0</v>
      </c>
      <c r="P342" s="101">
        <v>0</v>
      </c>
      <c r="Q342" s="101">
        <v>-630001.62</v>
      </c>
      <c r="R342" s="101">
        <v>199445.71</v>
      </c>
      <c r="S342" s="101">
        <f t="shared" si="77"/>
        <v>-430555.91000000003</v>
      </c>
      <c r="T342" s="101">
        <f t="shared" si="78"/>
        <v>-430555.91000000003</v>
      </c>
      <c r="U342" s="191">
        <v>0</v>
      </c>
      <c r="V342" s="191">
        <f t="shared" si="79"/>
        <v>-430555.91000000003</v>
      </c>
      <c r="W342" s="191">
        <v>0</v>
      </c>
      <c r="X342" s="191">
        <f t="shared" si="80"/>
        <v>-430555.91000000003</v>
      </c>
      <c r="Y342" s="214"/>
    </row>
    <row r="343" spans="1:25" ht="12.75">
      <c r="A343" s="214" t="s">
        <v>1881</v>
      </c>
      <c r="B343" s="215"/>
      <c r="C343" s="214" t="s">
        <v>1882</v>
      </c>
      <c r="D343" s="216"/>
      <c r="E343" s="191">
        <v>0</v>
      </c>
      <c r="F343" s="191">
        <v>0</v>
      </c>
      <c r="G343" s="101">
        <f t="shared" si="74"/>
        <v>0</v>
      </c>
      <c r="H343" s="101">
        <v>0</v>
      </c>
      <c r="I343" s="101">
        <v>0</v>
      </c>
      <c r="J343" s="101">
        <v>0</v>
      </c>
      <c r="K343" s="101">
        <f t="shared" si="75"/>
        <v>0</v>
      </c>
      <c r="L343" s="101">
        <v>0</v>
      </c>
      <c r="M343" s="101">
        <v>0</v>
      </c>
      <c r="N343" s="101">
        <f t="shared" si="76"/>
        <v>0</v>
      </c>
      <c r="O343" s="101">
        <v>0</v>
      </c>
      <c r="P343" s="101">
        <v>0</v>
      </c>
      <c r="Q343" s="101">
        <v>0</v>
      </c>
      <c r="R343" s="101">
        <v>0</v>
      </c>
      <c r="S343" s="101">
        <f t="shared" si="77"/>
        <v>0</v>
      </c>
      <c r="T343" s="101">
        <f t="shared" si="78"/>
        <v>0</v>
      </c>
      <c r="U343" s="191">
        <v>0</v>
      </c>
      <c r="V343" s="191">
        <f t="shared" si="79"/>
        <v>0</v>
      </c>
      <c r="W343" s="191">
        <v>0</v>
      </c>
      <c r="X343" s="191">
        <f t="shared" si="80"/>
        <v>0</v>
      </c>
      <c r="Y343" s="214"/>
    </row>
    <row r="344" spans="1:24" ht="12.75" hidden="1" outlineLevel="1">
      <c r="A344" s="173" t="s">
        <v>1883</v>
      </c>
      <c r="C344" s="174" t="s">
        <v>1884</v>
      </c>
      <c r="D344" s="174" t="s">
        <v>1885</v>
      </c>
      <c r="E344" s="173">
        <v>0</v>
      </c>
      <c r="F344" s="173">
        <v>0</v>
      </c>
      <c r="G344" s="222">
        <f t="shared" si="74"/>
        <v>0</v>
      </c>
      <c r="H344" s="223">
        <v>0</v>
      </c>
      <c r="I344" s="223">
        <v>0</v>
      </c>
      <c r="J344" s="223">
        <v>0</v>
      </c>
      <c r="K344" s="223">
        <f t="shared" si="75"/>
        <v>0</v>
      </c>
      <c r="L344" s="223">
        <v>0</v>
      </c>
      <c r="M344" s="223">
        <v>-112086.5</v>
      </c>
      <c r="N344" s="223">
        <f t="shared" si="76"/>
        <v>-112086.5</v>
      </c>
      <c r="O344" s="222">
        <v>0</v>
      </c>
      <c r="P344" s="222">
        <v>0</v>
      </c>
      <c r="Q344" s="222">
        <v>0</v>
      </c>
      <c r="R344" s="222">
        <v>0</v>
      </c>
      <c r="S344" s="222">
        <f t="shared" si="77"/>
        <v>0</v>
      </c>
      <c r="T344" s="222">
        <f t="shared" si="78"/>
        <v>-112086.5</v>
      </c>
      <c r="U344" s="173">
        <v>0</v>
      </c>
      <c r="V344" s="173">
        <f t="shared" si="79"/>
        <v>-112086.5</v>
      </c>
      <c r="W344" s="174">
        <v>-14156.07</v>
      </c>
      <c r="X344" s="173">
        <f t="shared" si="80"/>
        <v>-126242.57</v>
      </c>
    </row>
    <row r="345" spans="1:25" ht="12.75" collapsed="1">
      <c r="A345" s="214" t="s">
        <v>1886</v>
      </c>
      <c r="B345" s="215"/>
      <c r="C345" s="214" t="s">
        <v>1887</v>
      </c>
      <c r="D345" s="216"/>
      <c r="E345" s="191">
        <v>0</v>
      </c>
      <c r="F345" s="191">
        <v>0</v>
      </c>
      <c r="G345" s="101">
        <f t="shared" si="74"/>
        <v>0</v>
      </c>
      <c r="H345" s="101">
        <v>0</v>
      </c>
      <c r="I345" s="101">
        <v>0</v>
      </c>
      <c r="J345" s="101">
        <v>0</v>
      </c>
      <c r="K345" s="101">
        <f t="shared" si="75"/>
        <v>0</v>
      </c>
      <c r="L345" s="101">
        <v>0</v>
      </c>
      <c r="M345" s="101">
        <v>-112086.5</v>
      </c>
      <c r="N345" s="101">
        <f t="shared" si="76"/>
        <v>-112086.5</v>
      </c>
      <c r="O345" s="101">
        <v>0</v>
      </c>
      <c r="P345" s="101">
        <v>0</v>
      </c>
      <c r="Q345" s="101">
        <v>0</v>
      </c>
      <c r="R345" s="101">
        <v>0</v>
      </c>
      <c r="S345" s="101">
        <f t="shared" si="77"/>
        <v>0</v>
      </c>
      <c r="T345" s="101">
        <f t="shared" si="78"/>
        <v>-112086.5</v>
      </c>
      <c r="U345" s="191">
        <v>0</v>
      </c>
      <c r="V345" s="191">
        <f t="shared" si="79"/>
        <v>-112086.5</v>
      </c>
      <c r="W345" s="191">
        <v>-14156.07</v>
      </c>
      <c r="X345" s="191">
        <f t="shared" si="80"/>
        <v>-126242.57</v>
      </c>
      <c r="Y345" s="214"/>
    </row>
    <row r="346" spans="2:24" ht="12.75">
      <c r="B346" s="215"/>
      <c r="C346" s="214"/>
      <c r="D346" s="216"/>
      <c r="E346" s="191"/>
      <c r="F346" s="191"/>
      <c r="G346" s="101"/>
      <c r="H346" s="101"/>
      <c r="I346" s="101"/>
      <c r="J346" s="101"/>
      <c r="K346" s="101"/>
      <c r="L346" s="101"/>
      <c r="M346" s="101"/>
      <c r="N346" s="101"/>
      <c r="O346" s="101"/>
      <c r="P346" s="101"/>
      <c r="Q346" s="101"/>
      <c r="R346" s="101"/>
      <c r="S346" s="101"/>
      <c r="T346" s="101"/>
      <c r="U346" s="191"/>
      <c r="V346" s="191"/>
      <c r="W346" s="191"/>
      <c r="X346" s="191"/>
    </row>
    <row r="347" spans="1:25" s="225" customFormat="1" ht="15.75">
      <c r="A347" s="219"/>
      <c r="B347" s="220"/>
      <c r="C347" s="221" t="s">
        <v>1888</v>
      </c>
      <c r="D347" s="72"/>
      <c r="E347" s="151"/>
      <c r="F347" s="151"/>
      <c r="G347" s="103"/>
      <c r="H347" s="103"/>
      <c r="I347" s="103"/>
      <c r="J347" s="103"/>
      <c r="K347" s="103"/>
      <c r="L347" s="103"/>
      <c r="M347" s="103"/>
      <c r="N347" s="103"/>
      <c r="O347" s="103"/>
      <c r="P347" s="103"/>
      <c r="Q347" s="103"/>
      <c r="R347" s="103"/>
      <c r="S347" s="103"/>
      <c r="T347" s="103"/>
      <c r="U347" s="151"/>
      <c r="V347" s="151"/>
      <c r="W347" s="151"/>
      <c r="X347" s="151"/>
      <c r="Y347" s="219"/>
    </row>
    <row r="348" spans="1:25" s="225" customFormat="1" ht="15.75">
      <c r="A348" s="219"/>
      <c r="B348" s="220"/>
      <c r="C348" s="221" t="s">
        <v>2396</v>
      </c>
      <c r="D348" s="72"/>
      <c r="E348" s="151">
        <f aca="true" t="shared" si="81" ref="E348:X348">E345+E342+E336+E335+E322+E343</f>
        <v>0</v>
      </c>
      <c r="F348" s="151">
        <f t="shared" si="81"/>
        <v>515175.38</v>
      </c>
      <c r="G348" s="103">
        <f t="shared" si="81"/>
        <v>515175.38</v>
      </c>
      <c r="H348" s="103">
        <f t="shared" si="81"/>
        <v>5516717.92</v>
      </c>
      <c r="I348" s="103">
        <f t="shared" si="81"/>
        <v>2627.41</v>
      </c>
      <c r="J348" s="103">
        <f t="shared" si="81"/>
        <v>191660.3</v>
      </c>
      <c r="K348" s="103">
        <f t="shared" si="81"/>
        <v>194287.71</v>
      </c>
      <c r="L348" s="103">
        <f t="shared" si="81"/>
        <v>0</v>
      </c>
      <c r="M348" s="103">
        <f t="shared" si="81"/>
        <v>-437842.19</v>
      </c>
      <c r="N348" s="103">
        <f t="shared" si="81"/>
        <v>-437842.19</v>
      </c>
      <c r="O348" s="103">
        <f t="shared" si="81"/>
        <v>0</v>
      </c>
      <c r="P348" s="103">
        <f t="shared" si="81"/>
        <v>507329.46</v>
      </c>
      <c r="Q348" s="103">
        <f t="shared" si="81"/>
        <v>-630001.62</v>
      </c>
      <c r="R348" s="103">
        <f t="shared" si="81"/>
        <v>199445.71</v>
      </c>
      <c r="S348" s="103">
        <f t="shared" si="81"/>
        <v>76773.54999999999</v>
      </c>
      <c r="T348" s="103">
        <f t="shared" si="81"/>
        <v>5865112.369999999</v>
      </c>
      <c r="U348" s="151">
        <f t="shared" si="81"/>
        <v>0</v>
      </c>
      <c r="V348" s="151">
        <f t="shared" si="81"/>
        <v>5865112.369999999</v>
      </c>
      <c r="W348" s="151">
        <f t="shared" si="81"/>
        <v>816748.42</v>
      </c>
      <c r="X348" s="151">
        <f t="shared" si="81"/>
        <v>6681860.789999999</v>
      </c>
      <c r="Y348" s="219"/>
    </row>
    <row r="349" spans="2:24" ht="12.75">
      <c r="B349" s="215"/>
      <c r="C349" s="214"/>
      <c r="D349" s="216"/>
      <c r="E349" s="191"/>
      <c r="F349" s="191"/>
      <c r="G349" s="101"/>
      <c r="H349" s="101"/>
      <c r="I349" s="101"/>
      <c r="J349" s="101"/>
      <c r="K349" s="101"/>
      <c r="L349" s="101"/>
      <c r="M349" s="101"/>
      <c r="N349" s="101"/>
      <c r="O349" s="101"/>
      <c r="P349" s="101"/>
      <c r="Q349" s="101"/>
      <c r="R349" s="101"/>
      <c r="S349" s="101"/>
      <c r="T349" s="101"/>
      <c r="U349" s="191"/>
      <c r="V349" s="191"/>
      <c r="W349" s="191"/>
      <c r="X349" s="191"/>
    </row>
    <row r="350" spans="1:25" s="226" customFormat="1" ht="15.75" hidden="1">
      <c r="A350" s="219"/>
      <c r="B350" s="220"/>
      <c r="C350" s="221" t="s">
        <v>1889</v>
      </c>
      <c r="D350" s="72"/>
      <c r="E350" s="151">
        <f aca="true" t="shared" si="82" ref="E350:X350">E318+E348</f>
        <v>0</v>
      </c>
      <c r="F350" s="151">
        <f t="shared" si="82"/>
        <v>6158858.689999995</v>
      </c>
      <c r="G350" s="103">
        <f t="shared" si="82"/>
        <v>6158858.689999995</v>
      </c>
      <c r="H350" s="103">
        <f t="shared" si="82"/>
        <v>3387240.7900000047</v>
      </c>
      <c r="I350" s="103">
        <f t="shared" si="82"/>
        <v>3171.5299999999997</v>
      </c>
      <c r="J350" s="103">
        <f t="shared" si="82"/>
        <v>293376.91</v>
      </c>
      <c r="K350" s="103">
        <f t="shared" si="82"/>
        <v>296548.43999999994</v>
      </c>
      <c r="L350" s="103">
        <f t="shared" si="82"/>
        <v>0</v>
      </c>
      <c r="M350" s="103">
        <f t="shared" si="82"/>
        <v>-288643.31</v>
      </c>
      <c r="N350" s="103">
        <f t="shared" si="82"/>
        <v>-288643.31</v>
      </c>
      <c r="O350" s="103">
        <f t="shared" si="82"/>
        <v>-2248504.41</v>
      </c>
      <c r="P350" s="103">
        <f t="shared" si="82"/>
        <v>-4148120.8899999997</v>
      </c>
      <c r="Q350" s="103">
        <f t="shared" si="82"/>
        <v>-630001.62</v>
      </c>
      <c r="R350" s="103">
        <f t="shared" si="82"/>
        <v>6295052.519999999</v>
      </c>
      <c r="S350" s="103">
        <f t="shared" si="82"/>
        <v>-731574.4000000011</v>
      </c>
      <c r="T350" s="103">
        <f t="shared" si="82"/>
        <v>8822430.209999988</v>
      </c>
      <c r="U350" s="151">
        <f t="shared" si="82"/>
        <v>0</v>
      </c>
      <c r="V350" s="151">
        <f t="shared" si="82"/>
        <v>8822430.209999988</v>
      </c>
      <c r="W350" s="151">
        <f t="shared" si="82"/>
        <v>-348078.2400000001</v>
      </c>
      <c r="X350" s="151">
        <f t="shared" si="82"/>
        <v>8474351.969999991</v>
      </c>
      <c r="Y350" s="219"/>
    </row>
    <row r="351" spans="2:24" ht="12.75" hidden="1">
      <c r="B351" s="215"/>
      <c r="C351" s="214"/>
      <c r="D351" s="216"/>
      <c r="E351" s="191"/>
      <c r="F351" s="191"/>
      <c r="G351" s="101"/>
      <c r="H351" s="101"/>
      <c r="I351" s="101"/>
      <c r="J351" s="101"/>
      <c r="K351" s="101"/>
      <c r="L351" s="101"/>
      <c r="M351" s="101"/>
      <c r="N351" s="101"/>
      <c r="O351" s="101"/>
      <c r="P351" s="101"/>
      <c r="Q351" s="101"/>
      <c r="R351" s="101"/>
      <c r="S351" s="101"/>
      <c r="T351" s="101"/>
      <c r="U351" s="191"/>
      <c r="V351" s="191"/>
      <c r="W351" s="191"/>
      <c r="X351" s="191"/>
    </row>
    <row r="352" spans="1:25" ht="12.75">
      <c r="A352" s="214"/>
      <c r="B352" s="215"/>
      <c r="C352" s="214" t="s">
        <v>2397</v>
      </c>
      <c r="D352" s="216"/>
      <c r="E352" s="191">
        <v>0</v>
      </c>
      <c r="F352" s="191">
        <v>0</v>
      </c>
      <c r="G352" s="101">
        <f>E352+F352</f>
        <v>0</v>
      </c>
      <c r="H352" s="101">
        <v>0</v>
      </c>
      <c r="I352" s="101">
        <v>0</v>
      </c>
      <c r="J352" s="101">
        <v>0</v>
      </c>
      <c r="K352" s="101">
        <f>J352+I352</f>
        <v>0</v>
      </c>
      <c r="L352" s="101">
        <v>0</v>
      </c>
      <c r="M352" s="101">
        <v>0</v>
      </c>
      <c r="N352" s="101">
        <f>L352+M352</f>
        <v>0</v>
      </c>
      <c r="O352" s="101">
        <v>0</v>
      </c>
      <c r="P352" s="101">
        <v>549474.98</v>
      </c>
      <c r="Q352" s="101">
        <v>0</v>
      </c>
      <c r="R352" s="101">
        <v>0</v>
      </c>
      <c r="S352" s="101">
        <f>O352+P352+Q352+R352</f>
        <v>549474.98</v>
      </c>
      <c r="T352" s="101">
        <f>G352+H352+K352+N352+S352</f>
        <v>549474.98</v>
      </c>
      <c r="U352" s="191">
        <v>0</v>
      </c>
      <c r="V352" s="191">
        <f>T352+U352</f>
        <v>549474.98</v>
      </c>
      <c r="W352" s="191">
        <v>0</v>
      </c>
      <c r="X352" s="191">
        <f>V352+W352</f>
        <v>549474.98</v>
      </c>
      <c r="Y352" s="214"/>
    </row>
    <row r="353" spans="1:25" ht="12.75">
      <c r="A353" s="214"/>
      <c r="B353" s="215"/>
      <c r="C353" s="214" t="s">
        <v>2398</v>
      </c>
      <c r="D353" s="216"/>
      <c r="E353" s="191">
        <v>0</v>
      </c>
      <c r="F353" s="191">
        <v>0</v>
      </c>
      <c r="G353" s="101">
        <f>E353+F353</f>
        <v>0</v>
      </c>
      <c r="H353" s="101">
        <v>0</v>
      </c>
      <c r="I353" s="101">
        <v>0</v>
      </c>
      <c r="J353" s="101">
        <v>0</v>
      </c>
      <c r="K353" s="101">
        <f>J353+I353</f>
        <v>0</v>
      </c>
      <c r="L353" s="101">
        <v>0</v>
      </c>
      <c r="M353" s="101">
        <v>0</v>
      </c>
      <c r="N353" s="101">
        <f>L353+M353</f>
        <v>0</v>
      </c>
      <c r="O353" s="101">
        <v>0</v>
      </c>
      <c r="P353" s="101">
        <v>386200.5</v>
      </c>
      <c r="Q353" s="101">
        <v>0</v>
      </c>
      <c r="R353" s="101">
        <v>0</v>
      </c>
      <c r="S353" s="101">
        <f>O353+P353+Q353+R353</f>
        <v>386200.5</v>
      </c>
      <c r="T353" s="101">
        <f>G353+H353+K353+N353+S353</f>
        <v>386200.5</v>
      </c>
      <c r="U353" s="191">
        <v>0</v>
      </c>
      <c r="V353" s="191">
        <f>T353+U353</f>
        <v>386200.5</v>
      </c>
      <c r="W353" s="191">
        <v>0</v>
      </c>
      <c r="X353" s="191">
        <f>V353+W353</f>
        <v>386200.5</v>
      </c>
      <c r="Y353" s="214"/>
    </row>
    <row r="354" spans="1:25" ht="12.75">
      <c r="A354" s="227" t="s">
        <v>2308</v>
      </c>
      <c r="B354" s="215"/>
      <c r="C354" s="214" t="s">
        <v>2399</v>
      </c>
      <c r="D354" s="216"/>
      <c r="E354" s="191">
        <v>0</v>
      </c>
      <c r="F354" s="191">
        <v>0</v>
      </c>
      <c r="G354" s="101">
        <f>E354+F354</f>
        <v>0</v>
      </c>
      <c r="H354" s="101">
        <v>0</v>
      </c>
      <c r="I354" s="101">
        <v>0</v>
      </c>
      <c r="J354" s="101">
        <v>0</v>
      </c>
      <c r="K354" s="101">
        <f>J354+I354</f>
        <v>0</v>
      </c>
      <c r="L354" s="101">
        <v>0</v>
      </c>
      <c r="M354" s="101">
        <v>3129853.24</v>
      </c>
      <c r="N354" s="101">
        <f>L354+M354</f>
        <v>3129853.24</v>
      </c>
      <c r="O354" s="101">
        <v>0</v>
      </c>
      <c r="P354" s="101">
        <v>0</v>
      </c>
      <c r="Q354" s="101">
        <v>0</v>
      </c>
      <c r="R354" s="101">
        <v>0</v>
      </c>
      <c r="S354" s="101">
        <f>O354+P354+Q354+R354</f>
        <v>0</v>
      </c>
      <c r="T354" s="101">
        <f>G354+H354+K354+N354+S354</f>
        <v>3129853.24</v>
      </c>
      <c r="U354" s="191">
        <v>0</v>
      </c>
      <c r="V354" s="191">
        <f>T354+U354</f>
        <v>3129853.24</v>
      </c>
      <c r="W354" s="191">
        <v>0</v>
      </c>
      <c r="X354" s="191">
        <f>V354+W354</f>
        <v>3129853.24</v>
      </c>
      <c r="Y354" s="227"/>
    </row>
    <row r="355" spans="1:24" ht="12.75" hidden="1" outlineLevel="1">
      <c r="A355" s="173" t="s">
        <v>1890</v>
      </c>
      <c r="C355" s="174" t="s">
        <v>1891</v>
      </c>
      <c r="D355" s="174" t="s">
        <v>1892</v>
      </c>
      <c r="E355" s="173">
        <v>0</v>
      </c>
      <c r="F355" s="173">
        <v>0</v>
      </c>
      <c r="G355" s="222">
        <f aca="true" t="shared" si="83" ref="G355:G360">E355+F355</f>
        <v>0</v>
      </c>
      <c r="H355" s="223">
        <v>88000</v>
      </c>
      <c r="I355" s="223">
        <v>0</v>
      </c>
      <c r="J355" s="223">
        <v>0</v>
      </c>
      <c r="K355" s="223">
        <f aca="true" t="shared" si="84" ref="K355:K360">J355+I355</f>
        <v>0</v>
      </c>
      <c r="L355" s="223">
        <v>0</v>
      </c>
      <c r="M355" s="223">
        <v>2957.82</v>
      </c>
      <c r="N355" s="223">
        <f aca="true" t="shared" si="85" ref="N355:N360">L355+M355</f>
        <v>2957.82</v>
      </c>
      <c r="O355" s="222">
        <v>0</v>
      </c>
      <c r="P355" s="222">
        <v>0</v>
      </c>
      <c r="Q355" s="222">
        <v>0</v>
      </c>
      <c r="R355" s="222">
        <v>0</v>
      </c>
      <c r="S355" s="222">
        <f aca="true" t="shared" si="86" ref="S355:S360">O355+P355+Q355+R355</f>
        <v>0</v>
      </c>
      <c r="T355" s="222">
        <f aca="true" t="shared" si="87" ref="T355:T360">G355+H355+K355+N355+S355</f>
        <v>90957.82</v>
      </c>
      <c r="U355" s="173">
        <v>0</v>
      </c>
      <c r="V355" s="173">
        <f aca="true" t="shared" si="88" ref="V355:V360">T355+U355</f>
        <v>90957.82</v>
      </c>
      <c r="W355" s="174">
        <v>0</v>
      </c>
      <c r="X355" s="173">
        <f aca="true" t="shared" si="89" ref="X355:X360">V355+W355</f>
        <v>90957.82</v>
      </c>
    </row>
    <row r="356" spans="1:24" ht="12.75" hidden="1" outlineLevel="1">
      <c r="A356" s="173" t="s">
        <v>1893</v>
      </c>
      <c r="C356" s="174" t="s">
        <v>1894</v>
      </c>
      <c r="D356" s="174" t="s">
        <v>1895</v>
      </c>
      <c r="E356" s="173">
        <v>0</v>
      </c>
      <c r="F356" s="173">
        <v>0</v>
      </c>
      <c r="G356" s="222">
        <f t="shared" si="83"/>
        <v>0</v>
      </c>
      <c r="H356" s="223">
        <v>0</v>
      </c>
      <c r="I356" s="223">
        <v>0</v>
      </c>
      <c r="J356" s="223">
        <v>0</v>
      </c>
      <c r="K356" s="223">
        <f t="shared" si="84"/>
        <v>0</v>
      </c>
      <c r="L356" s="223">
        <v>0</v>
      </c>
      <c r="M356" s="223">
        <v>0</v>
      </c>
      <c r="N356" s="223">
        <f t="shared" si="85"/>
        <v>0</v>
      </c>
      <c r="O356" s="222">
        <v>0</v>
      </c>
      <c r="P356" s="222">
        <v>0</v>
      </c>
      <c r="Q356" s="222">
        <v>630001.62</v>
      </c>
      <c r="R356" s="222">
        <v>0</v>
      </c>
      <c r="S356" s="222">
        <f t="shared" si="86"/>
        <v>630001.62</v>
      </c>
      <c r="T356" s="222">
        <f t="shared" si="87"/>
        <v>630001.62</v>
      </c>
      <c r="U356" s="173">
        <v>0</v>
      </c>
      <c r="V356" s="173">
        <f t="shared" si="88"/>
        <v>630001.62</v>
      </c>
      <c r="W356" s="174">
        <v>0</v>
      </c>
      <c r="X356" s="173">
        <f t="shared" si="89"/>
        <v>630001.62</v>
      </c>
    </row>
    <row r="357" spans="1:24" ht="12.75" hidden="1" outlineLevel="1">
      <c r="A357" s="173" t="s">
        <v>1896</v>
      </c>
      <c r="C357" s="174" t="s">
        <v>1897</v>
      </c>
      <c r="D357" s="174" t="s">
        <v>1898</v>
      </c>
      <c r="E357" s="173">
        <v>0</v>
      </c>
      <c r="F357" s="173">
        <v>0</v>
      </c>
      <c r="G357" s="222">
        <f t="shared" si="83"/>
        <v>0</v>
      </c>
      <c r="H357" s="223">
        <v>75047.09</v>
      </c>
      <c r="I357" s="223">
        <v>0</v>
      </c>
      <c r="J357" s="223">
        <v>34582.03</v>
      </c>
      <c r="K357" s="223">
        <f t="shared" si="84"/>
        <v>34582.03</v>
      </c>
      <c r="L357" s="223">
        <v>0</v>
      </c>
      <c r="M357" s="223">
        <v>0</v>
      </c>
      <c r="N357" s="223">
        <f t="shared" si="85"/>
        <v>0</v>
      </c>
      <c r="O357" s="222">
        <v>0</v>
      </c>
      <c r="P357" s="222">
        <v>0</v>
      </c>
      <c r="Q357" s="222">
        <v>0</v>
      </c>
      <c r="R357" s="222">
        <v>0</v>
      </c>
      <c r="S357" s="222">
        <f t="shared" si="86"/>
        <v>0</v>
      </c>
      <c r="T357" s="222">
        <f t="shared" si="87"/>
        <v>109629.12</v>
      </c>
      <c r="U357" s="173">
        <v>0</v>
      </c>
      <c r="V357" s="173">
        <f t="shared" si="88"/>
        <v>109629.12</v>
      </c>
      <c r="W357" s="174">
        <v>0</v>
      </c>
      <c r="X357" s="173">
        <f t="shared" si="89"/>
        <v>109629.12</v>
      </c>
    </row>
    <row r="358" spans="1:24" ht="12.75" hidden="1" outlineLevel="1">
      <c r="A358" s="173" t="s">
        <v>1899</v>
      </c>
      <c r="C358" s="174" t="s">
        <v>1900</v>
      </c>
      <c r="D358" s="174" t="s">
        <v>1901</v>
      </c>
      <c r="E358" s="173">
        <v>0</v>
      </c>
      <c r="F358" s="173">
        <v>0</v>
      </c>
      <c r="G358" s="222">
        <f t="shared" si="83"/>
        <v>0</v>
      </c>
      <c r="H358" s="223">
        <v>-2957.82</v>
      </c>
      <c r="I358" s="223">
        <v>0</v>
      </c>
      <c r="J358" s="223">
        <v>0</v>
      </c>
      <c r="K358" s="223">
        <f t="shared" si="84"/>
        <v>0</v>
      </c>
      <c r="L358" s="223">
        <v>0</v>
      </c>
      <c r="M358" s="223">
        <v>-88000</v>
      </c>
      <c r="N358" s="223">
        <f t="shared" si="85"/>
        <v>-88000</v>
      </c>
      <c r="O358" s="222">
        <v>0</v>
      </c>
      <c r="P358" s="222">
        <v>0</v>
      </c>
      <c r="Q358" s="222">
        <v>0</v>
      </c>
      <c r="R358" s="222">
        <v>0</v>
      </c>
      <c r="S358" s="222">
        <f t="shared" si="86"/>
        <v>0</v>
      </c>
      <c r="T358" s="222">
        <f t="shared" si="87"/>
        <v>-90957.82</v>
      </c>
      <c r="U358" s="173">
        <v>0</v>
      </c>
      <c r="V358" s="173">
        <f t="shared" si="88"/>
        <v>-90957.82</v>
      </c>
      <c r="W358" s="174">
        <v>0</v>
      </c>
      <c r="X358" s="173">
        <f t="shared" si="89"/>
        <v>-90957.82</v>
      </c>
    </row>
    <row r="359" spans="1:24" ht="12.75" hidden="1" outlineLevel="1">
      <c r="A359" s="173" t="s">
        <v>1902</v>
      </c>
      <c r="C359" s="174" t="s">
        <v>1903</v>
      </c>
      <c r="D359" s="174" t="s">
        <v>1904</v>
      </c>
      <c r="E359" s="173">
        <v>0</v>
      </c>
      <c r="F359" s="173">
        <v>-632148</v>
      </c>
      <c r="G359" s="222">
        <f t="shared" si="83"/>
        <v>-632148</v>
      </c>
      <c r="H359" s="223">
        <v>0</v>
      </c>
      <c r="I359" s="223">
        <v>0</v>
      </c>
      <c r="J359" s="223">
        <v>0</v>
      </c>
      <c r="K359" s="223">
        <f t="shared" si="84"/>
        <v>0</v>
      </c>
      <c r="L359" s="223">
        <v>0</v>
      </c>
      <c r="M359" s="223">
        <v>0</v>
      </c>
      <c r="N359" s="223">
        <f t="shared" si="85"/>
        <v>0</v>
      </c>
      <c r="O359" s="222">
        <v>0</v>
      </c>
      <c r="P359" s="222">
        <v>0</v>
      </c>
      <c r="Q359" s="222">
        <v>0</v>
      </c>
      <c r="R359" s="222">
        <v>0</v>
      </c>
      <c r="S359" s="222">
        <f t="shared" si="86"/>
        <v>0</v>
      </c>
      <c r="T359" s="222">
        <f t="shared" si="87"/>
        <v>-632148</v>
      </c>
      <c r="U359" s="173">
        <v>0</v>
      </c>
      <c r="V359" s="173">
        <f t="shared" si="88"/>
        <v>-632148</v>
      </c>
      <c r="W359" s="174">
        <v>0</v>
      </c>
      <c r="X359" s="173">
        <f t="shared" si="89"/>
        <v>-632148</v>
      </c>
    </row>
    <row r="360" spans="1:24" ht="12.75" hidden="1" outlineLevel="1">
      <c r="A360" s="173" t="s">
        <v>1905</v>
      </c>
      <c r="C360" s="174" t="s">
        <v>1906</v>
      </c>
      <c r="D360" s="174" t="s">
        <v>1907</v>
      </c>
      <c r="E360" s="173">
        <v>0</v>
      </c>
      <c r="F360" s="173">
        <v>-34582.03</v>
      </c>
      <c r="G360" s="222">
        <f t="shared" si="83"/>
        <v>-34582.03</v>
      </c>
      <c r="H360" s="223">
        <v>0</v>
      </c>
      <c r="I360" s="223">
        <v>0</v>
      </c>
      <c r="J360" s="223">
        <v>0</v>
      </c>
      <c r="K360" s="223">
        <f t="shared" si="84"/>
        <v>0</v>
      </c>
      <c r="L360" s="223">
        <v>0</v>
      </c>
      <c r="M360" s="223">
        <v>-75047.09</v>
      </c>
      <c r="N360" s="223">
        <f t="shared" si="85"/>
        <v>-75047.09</v>
      </c>
      <c r="O360" s="222">
        <v>0</v>
      </c>
      <c r="P360" s="222">
        <v>0</v>
      </c>
      <c r="Q360" s="222">
        <v>0</v>
      </c>
      <c r="R360" s="222">
        <v>0</v>
      </c>
      <c r="S360" s="222">
        <f t="shared" si="86"/>
        <v>0</v>
      </c>
      <c r="T360" s="222">
        <f t="shared" si="87"/>
        <v>-109629.12</v>
      </c>
      <c r="U360" s="173">
        <v>0</v>
      </c>
      <c r="V360" s="173">
        <f t="shared" si="88"/>
        <v>-109629.12</v>
      </c>
      <c r="W360" s="174">
        <v>0</v>
      </c>
      <c r="X360" s="173">
        <f t="shared" si="89"/>
        <v>-109629.12</v>
      </c>
    </row>
    <row r="361" spans="2:20" ht="12.75" outlineLevel="1">
      <c r="B361" s="215"/>
      <c r="C361" s="214"/>
      <c r="D361" s="216"/>
      <c r="E361" s="191"/>
      <c r="F361" s="191"/>
      <c r="G361" s="101"/>
      <c r="H361" s="101"/>
      <c r="I361" s="101"/>
      <c r="J361" s="101"/>
      <c r="K361" s="101"/>
      <c r="L361" s="101"/>
      <c r="M361" s="101"/>
      <c r="N361" s="101"/>
      <c r="O361" s="101"/>
      <c r="P361" s="101"/>
      <c r="Q361" s="101"/>
      <c r="R361" s="101"/>
      <c r="S361" s="101"/>
      <c r="T361" s="101"/>
    </row>
    <row r="362" spans="1:25" s="225" customFormat="1" ht="12.75" outlineLevel="1">
      <c r="A362" s="228"/>
      <c r="B362" s="220"/>
      <c r="C362" s="221" t="s">
        <v>1908</v>
      </c>
      <c r="D362" s="72"/>
      <c r="E362" s="151"/>
      <c r="F362" s="151"/>
      <c r="G362" s="103">
        <f>G348+G352+G353+G354</f>
        <v>515175.38</v>
      </c>
      <c r="H362" s="103">
        <f aca="true" t="shared" si="90" ref="H362:T362">H348+H352+H353+H354</f>
        <v>5516717.92</v>
      </c>
      <c r="I362" s="103">
        <f t="shared" si="90"/>
        <v>2627.41</v>
      </c>
      <c r="J362" s="103">
        <f t="shared" si="90"/>
        <v>191660.3</v>
      </c>
      <c r="K362" s="103">
        <f t="shared" si="90"/>
        <v>194287.71</v>
      </c>
      <c r="L362" s="103">
        <f t="shared" si="90"/>
        <v>0</v>
      </c>
      <c r="M362" s="103">
        <f t="shared" si="90"/>
        <v>2692011.0500000003</v>
      </c>
      <c r="N362" s="103">
        <f t="shared" si="90"/>
        <v>2692011.0500000003</v>
      </c>
      <c r="O362" s="103">
        <f t="shared" si="90"/>
        <v>0</v>
      </c>
      <c r="P362" s="103">
        <f t="shared" si="90"/>
        <v>1443004.94</v>
      </c>
      <c r="Q362" s="103">
        <f t="shared" si="90"/>
        <v>-630001.62</v>
      </c>
      <c r="R362" s="103">
        <f t="shared" si="90"/>
        <v>199445.71</v>
      </c>
      <c r="S362" s="103">
        <f t="shared" si="90"/>
        <v>1012449.03</v>
      </c>
      <c r="T362" s="103">
        <f t="shared" si="90"/>
        <v>9930641.09</v>
      </c>
      <c r="U362" s="228"/>
      <c r="V362" s="228"/>
      <c r="W362" s="198"/>
      <c r="X362" s="228"/>
      <c r="Y362" s="228"/>
    </row>
    <row r="363" spans="2:20" ht="12.75" outlineLevel="1">
      <c r="B363" s="215"/>
      <c r="C363" s="214"/>
      <c r="D363" s="216"/>
      <c r="E363" s="191"/>
      <c r="F363" s="191"/>
      <c r="G363" s="101"/>
      <c r="H363" s="101"/>
      <c r="I363" s="101"/>
      <c r="J363" s="101"/>
      <c r="K363" s="101"/>
      <c r="L363" s="101"/>
      <c r="M363" s="101"/>
      <c r="N363" s="101"/>
      <c r="O363" s="101"/>
      <c r="P363" s="101"/>
      <c r="Q363" s="101"/>
      <c r="R363" s="101"/>
      <c r="S363" s="101"/>
      <c r="T363" s="101"/>
    </row>
    <row r="364" spans="1:25" ht="12.75">
      <c r="A364" s="214" t="s">
        <v>1909</v>
      </c>
      <c r="B364" s="215"/>
      <c r="C364" s="214" t="s">
        <v>2400</v>
      </c>
      <c r="D364" s="216"/>
      <c r="E364" s="191">
        <v>0</v>
      </c>
      <c r="F364" s="191">
        <v>-666730.03</v>
      </c>
      <c r="G364" s="101">
        <f>E364+F364</f>
        <v>-666730.03</v>
      </c>
      <c r="H364" s="101">
        <v>160089.27</v>
      </c>
      <c r="I364" s="101">
        <v>0</v>
      </c>
      <c r="J364" s="101">
        <v>34582.03</v>
      </c>
      <c r="K364" s="101">
        <f>J364+I364</f>
        <v>34582.03</v>
      </c>
      <c r="L364" s="101">
        <v>0</v>
      </c>
      <c r="M364" s="101">
        <v>-160089.27</v>
      </c>
      <c r="N364" s="101">
        <f>L364+M364</f>
        <v>-160089.27</v>
      </c>
      <c r="O364" s="101">
        <v>0</v>
      </c>
      <c r="P364" s="101">
        <v>0</v>
      </c>
      <c r="Q364" s="101">
        <v>630001.62</v>
      </c>
      <c r="R364" s="101">
        <v>0</v>
      </c>
      <c r="S364" s="101">
        <f>O364+P364+Q364+R364</f>
        <v>630001.62</v>
      </c>
      <c r="T364" s="101">
        <f>G364+H364+K364+N364+S364</f>
        <v>-2146.3800000000047</v>
      </c>
      <c r="U364" s="191">
        <v>0</v>
      </c>
      <c r="V364" s="191">
        <f>T364+U364</f>
        <v>-2146.3800000000047</v>
      </c>
      <c r="W364" s="191">
        <v>0</v>
      </c>
      <c r="X364" s="191">
        <f>V364+W364</f>
        <v>-2146.3800000000047</v>
      </c>
      <c r="Y364" s="214"/>
    </row>
    <row r="365" spans="1:24" ht="12.75" hidden="1" outlineLevel="1">
      <c r="A365" s="173" t="s">
        <v>1910</v>
      </c>
      <c r="C365" s="174" t="s">
        <v>1911</v>
      </c>
      <c r="D365" s="174" t="s">
        <v>1912</v>
      </c>
      <c r="E365" s="173">
        <v>0</v>
      </c>
      <c r="F365" s="173">
        <v>0</v>
      </c>
      <c r="G365" s="222">
        <f aca="true" t="shared" si="91" ref="G365:G371">E365+F365</f>
        <v>0</v>
      </c>
      <c r="H365" s="223">
        <v>73130</v>
      </c>
      <c r="I365" s="223">
        <v>0</v>
      </c>
      <c r="J365" s="223">
        <v>39759.72</v>
      </c>
      <c r="K365" s="223">
        <f aca="true" t="shared" si="92" ref="K365:K371">J365+I365</f>
        <v>39759.72</v>
      </c>
      <c r="L365" s="223">
        <v>0</v>
      </c>
      <c r="M365" s="223">
        <v>126985.58</v>
      </c>
      <c r="N365" s="223">
        <f aca="true" t="shared" si="93" ref="N365:N371">L365+M365</f>
        <v>126985.58</v>
      </c>
      <c r="O365" s="222">
        <v>0</v>
      </c>
      <c r="P365" s="222">
        <v>493992.92</v>
      </c>
      <c r="Q365" s="222">
        <v>0</v>
      </c>
      <c r="R365" s="222">
        <v>0</v>
      </c>
      <c r="S365" s="222">
        <f aca="true" t="shared" si="94" ref="S365:S371">O365+P365+Q365+R365</f>
        <v>493992.92</v>
      </c>
      <c r="T365" s="222">
        <f aca="true" t="shared" si="95" ref="T365:T371">G365+H365+K365+N365+S365</f>
        <v>733868.22</v>
      </c>
      <c r="U365" s="173">
        <v>0</v>
      </c>
      <c r="V365" s="173">
        <f aca="true" t="shared" si="96" ref="V365:V371">T365+U365</f>
        <v>733868.22</v>
      </c>
      <c r="W365" s="174">
        <v>0</v>
      </c>
      <c r="X365" s="173">
        <f aca="true" t="shared" si="97" ref="X365:X371">V365+W365</f>
        <v>733868.22</v>
      </c>
    </row>
    <row r="366" spans="1:24" ht="12.75" hidden="1" outlineLevel="1">
      <c r="A366" s="173" t="s">
        <v>1913</v>
      </c>
      <c r="C366" s="174" t="s">
        <v>1914</v>
      </c>
      <c r="D366" s="174" t="s">
        <v>1915</v>
      </c>
      <c r="E366" s="173">
        <v>0</v>
      </c>
      <c r="F366" s="173">
        <v>0</v>
      </c>
      <c r="G366" s="222">
        <f t="shared" si="91"/>
        <v>0</v>
      </c>
      <c r="H366" s="223">
        <v>0</v>
      </c>
      <c r="I366" s="223">
        <v>0</v>
      </c>
      <c r="J366" s="223">
        <v>0</v>
      </c>
      <c r="K366" s="223">
        <f t="shared" si="92"/>
        <v>0</v>
      </c>
      <c r="L366" s="223">
        <v>0</v>
      </c>
      <c r="M366" s="223">
        <v>0</v>
      </c>
      <c r="N366" s="223">
        <f t="shared" si="93"/>
        <v>0</v>
      </c>
      <c r="O366" s="222">
        <v>570423.65</v>
      </c>
      <c r="P366" s="222">
        <v>0</v>
      </c>
      <c r="Q366" s="222">
        <v>0</v>
      </c>
      <c r="R366" s="222">
        <v>0</v>
      </c>
      <c r="S366" s="222">
        <f t="shared" si="94"/>
        <v>570423.65</v>
      </c>
      <c r="T366" s="222">
        <f t="shared" si="95"/>
        <v>570423.65</v>
      </c>
      <c r="U366" s="173">
        <v>0</v>
      </c>
      <c r="V366" s="173">
        <f t="shared" si="96"/>
        <v>570423.65</v>
      </c>
      <c r="W366" s="174">
        <v>0</v>
      </c>
      <c r="X366" s="173">
        <f t="shared" si="97"/>
        <v>570423.65</v>
      </c>
    </row>
    <row r="367" spans="1:24" ht="12.75" hidden="1" outlineLevel="1">
      <c r="A367" s="173" t="s">
        <v>1916</v>
      </c>
      <c r="C367" s="174" t="s">
        <v>1917</v>
      </c>
      <c r="D367" s="174" t="s">
        <v>1918</v>
      </c>
      <c r="E367" s="173">
        <v>0</v>
      </c>
      <c r="F367" s="173">
        <v>0</v>
      </c>
      <c r="G367" s="222">
        <f t="shared" si="91"/>
        <v>0</v>
      </c>
      <c r="H367" s="223">
        <v>2000</v>
      </c>
      <c r="I367" s="223">
        <v>0</v>
      </c>
      <c r="J367" s="223">
        <v>0</v>
      </c>
      <c r="K367" s="223">
        <f t="shared" si="92"/>
        <v>0</v>
      </c>
      <c r="L367" s="223">
        <v>0</v>
      </c>
      <c r="M367" s="223">
        <v>82983</v>
      </c>
      <c r="N367" s="223">
        <f t="shared" si="93"/>
        <v>82983</v>
      </c>
      <c r="O367" s="222">
        <v>1542414.66</v>
      </c>
      <c r="P367" s="222">
        <v>247399.68</v>
      </c>
      <c r="Q367" s="222">
        <v>0</v>
      </c>
      <c r="R367" s="222">
        <v>0</v>
      </c>
      <c r="S367" s="222">
        <f t="shared" si="94"/>
        <v>1789814.3399999999</v>
      </c>
      <c r="T367" s="222">
        <f t="shared" si="95"/>
        <v>1874797.3399999999</v>
      </c>
      <c r="U367" s="173">
        <v>0</v>
      </c>
      <c r="V367" s="173">
        <f t="shared" si="96"/>
        <v>1874797.3399999999</v>
      </c>
      <c r="W367" s="174">
        <v>0</v>
      </c>
      <c r="X367" s="173">
        <f t="shared" si="97"/>
        <v>1874797.3399999999</v>
      </c>
    </row>
    <row r="368" spans="1:24" ht="12.75" hidden="1" outlineLevel="1">
      <c r="A368" s="173" t="s">
        <v>1919</v>
      </c>
      <c r="C368" s="174" t="s">
        <v>1920</v>
      </c>
      <c r="D368" s="174" t="s">
        <v>1921</v>
      </c>
      <c r="E368" s="173">
        <v>0</v>
      </c>
      <c r="F368" s="173">
        <v>-2549.04</v>
      </c>
      <c r="G368" s="222">
        <f t="shared" si="91"/>
        <v>-2549.04</v>
      </c>
      <c r="H368" s="223">
        <v>-5748.07</v>
      </c>
      <c r="I368" s="223">
        <v>3434.02</v>
      </c>
      <c r="J368" s="223">
        <v>-121237.51</v>
      </c>
      <c r="K368" s="223">
        <f t="shared" si="92"/>
        <v>-117803.48999999999</v>
      </c>
      <c r="L368" s="223">
        <v>0</v>
      </c>
      <c r="M368" s="223">
        <v>-567816.66</v>
      </c>
      <c r="N368" s="223">
        <f t="shared" si="93"/>
        <v>-567816.66</v>
      </c>
      <c r="O368" s="222">
        <v>0</v>
      </c>
      <c r="P368" s="222">
        <v>0</v>
      </c>
      <c r="Q368" s="222">
        <v>0</v>
      </c>
      <c r="R368" s="222">
        <v>0</v>
      </c>
      <c r="S368" s="222">
        <f t="shared" si="94"/>
        <v>0</v>
      </c>
      <c r="T368" s="222">
        <f t="shared" si="95"/>
        <v>-693917.26</v>
      </c>
      <c r="U368" s="173">
        <v>0</v>
      </c>
      <c r="V368" s="173">
        <f t="shared" si="96"/>
        <v>-693917.26</v>
      </c>
      <c r="W368" s="174">
        <v>0</v>
      </c>
      <c r="X368" s="173">
        <f t="shared" si="97"/>
        <v>-693917.26</v>
      </c>
    </row>
    <row r="369" spans="1:24" ht="12.75" hidden="1" outlineLevel="1">
      <c r="A369" s="173" t="s">
        <v>1922</v>
      </c>
      <c r="C369" s="174" t="s">
        <v>1923</v>
      </c>
      <c r="D369" s="174" t="s">
        <v>1924</v>
      </c>
      <c r="E369" s="173">
        <v>0</v>
      </c>
      <c r="F369" s="173">
        <v>-613689.7</v>
      </c>
      <c r="G369" s="222">
        <f t="shared" si="91"/>
        <v>-613689.7</v>
      </c>
      <c r="H369" s="223">
        <v>0</v>
      </c>
      <c r="I369" s="223">
        <v>0</v>
      </c>
      <c r="J369" s="223">
        <v>0</v>
      </c>
      <c r="K369" s="223">
        <f t="shared" si="92"/>
        <v>0</v>
      </c>
      <c r="L369" s="223">
        <v>0</v>
      </c>
      <c r="M369" s="223">
        <v>0</v>
      </c>
      <c r="N369" s="223">
        <f t="shared" si="93"/>
        <v>0</v>
      </c>
      <c r="O369" s="222">
        <v>0</v>
      </c>
      <c r="P369" s="222">
        <v>0</v>
      </c>
      <c r="Q369" s="222">
        <v>0</v>
      </c>
      <c r="R369" s="222">
        <v>0</v>
      </c>
      <c r="S369" s="222">
        <f t="shared" si="94"/>
        <v>0</v>
      </c>
      <c r="T369" s="222">
        <f t="shared" si="95"/>
        <v>-613689.7</v>
      </c>
      <c r="U369" s="173">
        <v>0</v>
      </c>
      <c r="V369" s="173">
        <f t="shared" si="96"/>
        <v>-613689.7</v>
      </c>
      <c r="W369" s="174">
        <v>0</v>
      </c>
      <c r="X369" s="173">
        <f t="shared" si="97"/>
        <v>-613689.7</v>
      </c>
    </row>
    <row r="370" spans="1:24" ht="12.75" hidden="1" outlineLevel="1">
      <c r="A370" s="173" t="s">
        <v>1925</v>
      </c>
      <c r="C370" s="174" t="s">
        <v>1926</v>
      </c>
      <c r="D370" s="174" t="s">
        <v>1927</v>
      </c>
      <c r="E370" s="173">
        <v>0</v>
      </c>
      <c r="F370" s="173">
        <v>-500004</v>
      </c>
      <c r="G370" s="222">
        <f t="shared" si="91"/>
        <v>-500004</v>
      </c>
      <c r="H370" s="223">
        <v>0</v>
      </c>
      <c r="I370" s="223">
        <v>0</v>
      </c>
      <c r="J370" s="223">
        <v>0</v>
      </c>
      <c r="K370" s="223">
        <f t="shared" si="92"/>
        <v>0</v>
      </c>
      <c r="L370" s="223">
        <v>0</v>
      </c>
      <c r="M370" s="223">
        <v>0</v>
      </c>
      <c r="N370" s="223">
        <f t="shared" si="93"/>
        <v>0</v>
      </c>
      <c r="O370" s="222">
        <v>0</v>
      </c>
      <c r="P370" s="222">
        <v>0</v>
      </c>
      <c r="Q370" s="222">
        <v>0</v>
      </c>
      <c r="R370" s="222">
        <v>0</v>
      </c>
      <c r="S370" s="222">
        <f t="shared" si="94"/>
        <v>0</v>
      </c>
      <c r="T370" s="222">
        <f t="shared" si="95"/>
        <v>-500004</v>
      </c>
      <c r="U370" s="173">
        <v>0</v>
      </c>
      <c r="V370" s="173">
        <f t="shared" si="96"/>
        <v>-500004</v>
      </c>
      <c r="W370" s="174">
        <v>0</v>
      </c>
      <c r="X370" s="173">
        <f t="shared" si="97"/>
        <v>-500004</v>
      </c>
    </row>
    <row r="371" spans="1:24" ht="12.75" hidden="1" outlineLevel="1">
      <c r="A371" s="173" t="s">
        <v>1928</v>
      </c>
      <c r="C371" s="174" t="s">
        <v>1929</v>
      </c>
      <c r="D371" s="174" t="s">
        <v>1930</v>
      </c>
      <c r="E371" s="173">
        <v>0</v>
      </c>
      <c r="F371" s="173">
        <v>-1789814.34</v>
      </c>
      <c r="G371" s="222">
        <f t="shared" si="91"/>
        <v>-1789814.34</v>
      </c>
      <c r="H371" s="223">
        <v>-82983</v>
      </c>
      <c r="I371" s="223">
        <v>0</v>
      </c>
      <c r="J371" s="223">
        <v>0</v>
      </c>
      <c r="K371" s="223">
        <f t="shared" si="92"/>
        <v>0</v>
      </c>
      <c r="L371" s="223">
        <v>0</v>
      </c>
      <c r="M371" s="223">
        <v>-2000</v>
      </c>
      <c r="N371" s="223">
        <f t="shared" si="93"/>
        <v>-2000</v>
      </c>
      <c r="O371" s="222">
        <v>0</v>
      </c>
      <c r="P371" s="222">
        <v>0</v>
      </c>
      <c r="Q371" s="222">
        <v>0</v>
      </c>
      <c r="R371" s="222">
        <v>0</v>
      </c>
      <c r="S371" s="222">
        <f t="shared" si="94"/>
        <v>0</v>
      </c>
      <c r="T371" s="222">
        <f t="shared" si="95"/>
        <v>-1874797.34</v>
      </c>
      <c r="U371" s="173">
        <v>0</v>
      </c>
      <c r="V371" s="173">
        <f t="shared" si="96"/>
        <v>-1874797.34</v>
      </c>
      <c r="W371" s="174">
        <v>0</v>
      </c>
      <c r="X371" s="173">
        <f t="shared" si="97"/>
        <v>-1874797.34</v>
      </c>
    </row>
    <row r="372" spans="1:25" ht="12.75" collapsed="1">
      <c r="A372" s="214" t="s">
        <v>1931</v>
      </c>
      <c r="B372" s="215"/>
      <c r="C372" s="214" t="s">
        <v>2401</v>
      </c>
      <c r="D372" s="216"/>
      <c r="E372" s="191">
        <v>0</v>
      </c>
      <c r="F372" s="191">
        <v>-2906057.08</v>
      </c>
      <c r="G372" s="101">
        <f>E372+F372</f>
        <v>-2906057.08</v>
      </c>
      <c r="H372" s="101">
        <v>-13601.07</v>
      </c>
      <c r="I372" s="101">
        <v>3434.02</v>
      </c>
      <c r="J372" s="101">
        <v>-81477.79</v>
      </c>
      <c r="K372" s="101">
        <f>J372+I372</f>
        <v>-78043.76999999999</v>
      </c>
      <c r="L372" s="101">
        <v>0</v>
      </c>
      <c r="M372" s="101">
        <v>-359848.08</v>
      </c>
      <c r="N372" s="101">
        <f>L372+M372</f>
        <v>-359848.08</v>
      </c>
      <c r="O372" s="101">
        <v>2112838.31</v>
      </c>
      <c r="P372" s="101">
        <v>741392.6</v>
      </c>
      <c r="Q372" s="101">
        <v>0</v>
      </c>
      <c r="R372" s="101">
        <v>0</v>
      </c>
      <c r="S372" s="101">
        <f>O372+P372+Q372+R372</f>
        <v>2854230.91</v>
      </c>
      <c r="T372" s="101">
        <f>G372+H372+K372+N372+S372</f>
        <v>-503319.08999999985</v>
      </c>
      <c r="U372" s="191">
        <v>0</v>
      </c>
      <c r="V372" s="191">
        <f>T372+U372</f>
        <v>-503319.08999999985</v>
      </c>
      <c r="W372" s="191">
        <v>0</v>
      </c>
      <c r="X372" s="191">
        <f>V372+W372</f>
        <v>-503319.08999999985</v>
      </c>
      <c r="Y372" s="214"/>
    </row>
    <row r="373" spans="1:25" ht="12.75">
      <c r="A373" s="174" t="s">
        <v>1932</v>
      </c>
      <c r="B373" s="215"/>
      <c r="C373" s="214" t="s">
        <v>1933</v>
      </c>
      <c r="D373" s="216"/>
      <c r="E373" s="191">
        <v>0</v>
      </c>
      <c r="F373" s="191">
        <v>0</v>
      </c>
      <c r="G373" s="101">
        <f>E373+F373</f>
        <v>0</v>
      </c>
      <c r="H373" s="101">
        <v>0</v>
      </c>
      <c r="I373" s="101">
        <v>0</v>
      </c>
      <c r="J373" s="101">
        <v>0</v>
      </c>
      <c r="K373" s="101">
        <f>J373+I373</f>
        <v>0</v>
      </c>
      <c r="L373" s="101">
        <v>0</v>
      </c>
      <c r="M373" s="101">
        <v>0</v>
      </c>
      <c r="N373" s="101">
        <f>L373+M373</f>
        <v>0</v>
      </c>
      <c r="O373" s="101">
        <v>0</v>
      </c>
      <c r="P373" s="101">
        <v>0</v>
      </c>
      <c r="Q373" s="101">
        <v>0</v>
      </c>
      <c r="R373" s="101">
        <v>0</v>
      </c>
      <c r="S373" s="101">
        <f>O373+P373+Q373+R373</f>
        <v>0</v>
      </c>
      <c r="T373" s="101">
        <f>G373+H373+K373+N373+S373</f>
        <v>0</v>
      </c>
      <c r="U373" s="191">
        <v>0</v>
      </c>
      <c r="V373" s="191">
        <f>T373+U373</f>
        <v>0</v>
      </c>
      <c r="W373" s="191">
        <v>0</v>
      </c>
      <c r="X373" s="191">
        <f>V373+W373</f>
        <v>0</v>
      </c>
      <c r="Y373" s="174"/>
    </row>
    <row r="374" spans="1:25" ht="15">
      <c r="A374" s="212"/>
      <c r="B374" s="215"/>
      <c r="C374" s="214"/>
      <c r="D374" s="216"/>
      <c r="E374" s="191"/>
      <c r="F374" s="191"/>
      <c r="G374" s="101"/>
      <c r="H374" s="101"/>
      <c r="I374" s="101"/>
      <c r="J374" s="101"/>
      <c r="K374" s="101"/>
      <c r="L374" s="101"/>
      <c r="M374" s="101"/>
      <c r="N374" s="101"/>
      <c r="O374" s="101"/>
      <c r="P374" s="101"/>
      <c r="Q374" s="101"/>
      <c r="R374" s="101"/>
      <c r="S374" s="101"/>
      <c r="T374" s="101"/>
      <c r="U374" s="191"/>
      <c r="V374" s="191"/>
      <c r="W374" s="191"/>
      <c r="X374" s="191"/>
      <c r="Y374" s="212"/>
    </row>
    <row r="375" spans="1:25" s="225" customFormat="1" ht="15.75">
      <c r="A375" s="219"/>
      <c r="B375" s="220"/>
      <c r="C375" s="221" t="s">
        <v>1934</v>
      </c>
      <c r="D375" s="72"/>
      <c r="E375" s="151">
        <f>E352+E353+E354+E364+E372+E373</f>
        <v>0</v>
      </c>
      <c r="F375" s="151">
        <f>F352+F353+F354+F364+F372+F373</f>
        <v>-3572787.1100000003</v>
      </c>
      <c r="G375" s="103">
        <f>G362+G364+G372+G373</f>
        <v>-3057611.73</v>
      </c>
      <c r="H375" s="103">
        <f aca="true" t="shared" si="98" ref="H375:T375">H362+H364+H372+H373</f>
        <v>5663206.119999999</v>
      </c>
      <c r="I375" s="103">
        <f t="shared" si="98"/>
        <v>6061.43</v>
      </c>
      <c r="J375" s="103">
        <f t="shared" si="98"/>
        <v>144764.53999999998</v>
      </c>
      <c r="K375" s="103">
        <f t="shared" si="98"/>
        <v>150825.97</v>
      </c>
      <c r="L375" s="103">
        <f t="shared" si="98"/>
        <v>0</v>
      </c>
      <c r="M375" s="103">
        <f t="shared" si="98"/>
        <v>2172073.7</v>
      </c>
      <c r="N375" s="103">
        <f t="shared" si="98"/>
        <v>2172073.7</v>
      </c>
      <c r="O375" s="103">
        <f t="shared" si="98"/>
        <v>2112838.31</v>
      </c>
      <c r="P375" s="103">
        <f t="shared" si="98"/>
        <v>2184397.54</v>
      </c>
      <c r="Q375" s="103">
        <f t="shared" si="98"/>
        <v>0</v>
      </c>
      <c r="R375" s="103">
        <f t="shared" si="98"/>
        <v>199445.71</v>
      </c>
      <c r="S375" s="103">
        <f t="shared" si="98"/>
        <v>4496681.5600000005</v>
      </c>
      <c r="T375" s="103">
        <f t="shared" si="98"/>
        <v>9425175.62</v>
      </c>
      <c r="U375" s="151">
        <f>U352+U353+U354+U364+U372+U373</f>
        <v>0</v>
      </c>
      <c r="V375" s="151">
        <f>V352+V353+V354+V364+V372+V373</f>
        <v>3560063.2500000005</v>
      </c>
      <c r="W375" s="151">
        <f>W352+W353+W354+W364+W372+W373</f>
        <v>0</v>
      </c>
      <c r="X375" s="151">
        <f>X352+X353+X354+X364+X372+X373</f>
        <v>3560063.2500000005</v>
      </c>
      <c r="Y375" s="219"/>
    </row>
    <row r="376" spans="1:25" ht="15">
      <c r="A376" s="212"/>
      <c r="B376" s="215"/>
      <c r="C376" s="221"/>
      <c r="D376" s="216"/>
      <c r="E376" s="191"/>
      <c r="F376" s="191"/>
      <c r="G376" s="101"/>
      <c r="H376" s="101"/>
      <c r="I376" s="101"/>
      <c r="J376" s="101"/>
      <c r="K376" s="101"/>
      <c r="L376" s="101"/>
      <c r="M376" s="101"/>
      <c r="N376" s="101"/>
      <c r="O376" s="101"/>
      <c r="P376" s="101"/>
      <c r="Q376" s="101"/>
      <c r="R376" s="101"/>
      <c r="S376" s="101"/>
      <c r="T376" s="101"/>
      <c r="U376" s="191"/>
      <c r="V376" s="191"/>
      <c r="W376" s="191"/>
      <c r="X376" s="191"/>
      <c r="Y376" s="212"/>
    </row>
    <row r="377" spans="1:25" ht="15.75">
      <c r="A377" s="224"/>
      <c r="B377" s="220"/>
      <c r="C377" s="221" t="s">
        <v>2403</v>
      </c>
      <c r="D377" s="72"/>
      <c r="E377" s="151">
        <f>E350+E375</f>
        <v>0</v>
      </c>
      <c r="F377" s="151">
        <f>F350+F375</f>
        <v>2586071.5799999945</v>
      </c>
      <c r="G377" s="103">
        <f>G318+G375</f>
        <v>2586071.579999995</v>
      </c>
      <c r="H377" s="103">
        <f aca="true" t="shared" si="99" ref="H377:T377">H318+H375</f>
        <v>3533728.990000004</v>
      </c>
      <c r="I377" s="103">
        <f t="shared" si="99"/>
        <v>6605.55</v>
      </c>
      <c r="J377" s="103">
        <f t="shared" si="99"/>
        <v>246481.14999999997</v>
      </c>
      <c r="K377" s="103">
        <f t="shared" si="99"/>
        <v>253086.69999999998</v>
      </c>
      <c r="L377" s="103">
        <f t="shared" si="99"/>
        <v>0</v>
      </c>
      <c r="M377" s="103">
        <f t="shared" si="99"/>
        <v>2321272.58</v>
      </c>
      <c r="N377" s="103">
        <f t="shared" si="99"/>
        <v>2321272.58</v>
      </c>
      <c r="O377" s="103">
        <f t="shared" si="99"/>
        <v>-135666.1000000001</v>
      </c>
      <c r="P377" s="103">
        <f t="shared" si="99"/>
        <v>-2471052.8099999996</v>
      </c>
      <c r="Q377" s="103">
        <f t="shared" si="99"/>
        <v>0</v>
      </c>
      <c r="R377" s="103">
        <f t="shared" si="99"/>
        <v>6295052.519999999</v>
      </c>
      <c r="S377" s="103">
        <f t="shared" si="99"/>
        <v>3688333.6099999994</v>
      </c>
      <c r="T377" s="103">
        <f t="shared" si="99"/>
        <v>12382493.459999988</v>
      </c>
      <c r="U377" s="151">
        <f>U350+U375</f>
        <v>0</v>
      </c>
      <c r="V377" s="151">
        <f>V350+V375</f>
        <v>12382493.459999988</v>
      </c>
      <c r="W377" s="151">
        <f>W350+W375</f>
        <v>-348078.2400000001</v>
      </c>
      <c r="X377" s="151">
        <f>X350+X375</f>
        <v>12034415.219999991</v>
      </c>
      <c r="Y377" s="229"/>
    </row>
    <row r="378" spans="1:25" ht="15">
      <c r="A378" s="212"/>
      <c r="B378" s="215"/>
      <c r="C378" s="214"/>
      <c r="D378" s="216"/>
      <c r="E378" s="191"/>
      <c r="F378" s="191"/>
      <c r="G378" s="101"/>
      <c r="H378" s="101"/>
      <c r="I378" s="101"/>
      <c r="J378" s="101"/>
      <c r="K378" s="101"/>
      <c r="L378" s="101"/>
      <c r="M378" s="101"/>
      <c r="N378" s="101"/>
      <c r="O378" s="101"/>
      <c r="P378" s="101"/>
      <c r="Q378" s="101"/>
      <c r="R378" s="101"/>
      <c r="S378" s="101"/>
      <c r="T378" s="101"/>
      <c r="U378" s="191"/>
      <c r="V378" s="191"/>
      <c r="W378" s="191"/>
      <c r="X378" s="191"/>
      <c r="Y378" s="212"/>
    </row>
    <row r="379" spans="1:24" ht="12.75" hidden="1" outlineLevel="1">
      <c r="A379" s="173" t="s">
        <v>1935</v>
      </c>
      <c r="C379" s="174" t="s">
        <v>1936</v>
      </c>
      <c r="D379" s="174" t="s">
        <v>1937</v>
      </c>
      <c r="E379" s="173">
        <v>0</v>
      </c>
      <c r="F379" s="173">
        <v>12885274.37</v>
      </c>
      <c r="G379" s="222">
        <f>E379+F379</f>
        <v>12885274.37</v>
      </c>
      <c r="H379" s="223">
        <v>7884335.040000001</v>
      </c>
      <c r="I379" s="223">
        <v>62134.73</v>
      </c>
      <c r="J379" s="223">
        <v>11677435.05</v>
      </c>
      <c r="K379" s="223">
        <f>J379+I379</f>
        <v>11739569.780000001</v>
      </c>
      <c r="L379" s="223">
        <v>0</v>
      </c>
      <c r="M379" s="223">
        <v>59546627.79</v>
      </c>
      <c r="N379" s="223">
        <f>L379+M379</f>
        <v>59546627.79</v>
      </c>
      <c r="O379" s="222">
        <v>3051970.5</v>
      </c>
      <c r="P379" s="222">
        <v>6105121.94</v>
      </c>
      <c r="Q379" s="222">
        <v>0</v>
      </c>
      <c r="R379" s="222">
        <v>116687604.34</v>
      </c>
      <c r="S379" s="222">
        <f>O379+P379+Q379+R379</f>
        <v>125844696.78</v>
      </c>
      <c r="T379" s="222">
        <f>G379+H379+K379+N379+S379</f>
        <v>217900503.76</v>
      </c>
      <c r="U379" s="173">
        <v>0</v>
      </c>
      <c r="V379" s="173">
        <f>T379+U379</f>
        <v>217900503.76</v>
      </c>
      <c r="W379" s="174">
        <v>808555.58</v>
      </c>
      <c r="X379" s="173">
        <f>V379+W379</f>
        <v>218709059.34</v>
      </c>
    </row>
    <row r="380" spans="1:25" ht="15.75" collapsed="1">
      <c r="A380" s="219" t="s">
        <v>1938</v>
      </c>
      <c r="B380" s="220" t="s">
        <v>1939</v>
      </c>
      <c r="C380" s="230"/>
      <c r="D380" s="72"/>
      <c r="E380" s="151">
        <v>0</v>
      </c>
      <c r="F380" s="151">
        <v>12885274.37</v>
      </c>
      <c r="G380" s="103">
        <f>E380+F380</f>
        <v>12885274.37</v>
      </c>
      <c r="H380" s="103">
        <v>7884335.040000001</v>
      </c>
      <c r="I380" s="103">
        <v>62134.73</v>
      </c>
      <c r="J380" s="103">
        <v>11677435.05</v>
      </c>
      <c r="K380" s="103">
        <f>J380+I380</f>
        <v>11739569.780000001</v>
      </c>
      <c r="L380" s="103">
        <v>0</v>
      </c>
      <c r="M380" s="103">
        <v>59546627.79</v>
      </c>
      <c r="N380" s="103">
        <f>L380+M380</f>
        <v>59546627.79</v>
      </c>
      <c r="O380" s="103">
        <v>3051970.5</v>
      </c>
      <c r="P380" s="103">
        <v>6105121.94</v>
      </c>
      <c r="Q380" s="103">
        <v>0</v>
      </c>
      <c r="R380" s="103">
        <v>116687604.34</v>
      </c>
      <c r="S380" s="103">
        <f>O380+P380+Q380+R380</f>
        <v>125844696.78</v>
      </c>
      <c r="T380" s="103">
        <f>G380+H380+K380+N380+S380</f>
        <v>217900503.76</v>
      </c>
      <c r="U380" s="151">
        <v>0</v>
      </c>
      <c r="V380" s="151">
        <f>T380+U380</f>
        <v>217900503.76</v>
      </c>
      <c r="W380" s="151">
        <v>808555.58</v>
      </c>
      <c r="X380" s="151">
        <f>V380+W380</f>
        <v>218709059.34</v>
      </c>
      <c r="Y380" s="219"/>
    </row>
    <row r="381" spans="1:25" ht="15.75">
      <c r="A381" s="219"/>
      <c r="B381" s="215"/>
      <c r="C381" s="221"/>
      <c r="D381" s="72"/>
      <c r="E381" s="151"/>
      <c r="F381" s="151"/>
      <c r="G381" s="103"/>
      <c r="H381" s="103"/>
      <c r="I381" s="103"/>
      <c r="J381" s="103"/>
      <c r="K381" s="103"/>
      <c r="L381" s="103"/>
      <c r="M381" s="103"/>
      <c r="N381" s="103"/>
      <c r="O381" s="103"/>
      <c r="P381" s="103"/>
      <c r="Q381" s="103"/>
      <c r="R381" s="103"/>
      <c r="S381" s="103"/>
      <c r="T381" s="103"/>
      <c r="U381" s="151"/>
      <c r="V381" s="151"/>
      <c r="W381" s="151"/>
      <c r="X381" s="151"/>
      <c r="Y381" s="219"/>
    </row>
    <row r="382" spans="1:25" ht="16.5" customHeight="1" hidden="1">
      <c r="A382" s="219" t="s">
        <v>1940</v>
      </c>
      <c r="B382" s="215"/>
      <c r="C382" s="221" t="s">
        <v>1941</v>
      </c>
      <c r="D382" s="72"/>
      <c r="E382" s="151">
        <v>0</v>
      </c>
      <c r="F382" s="151">
        <v>0</v>
      </c>
      <c r="G382" s="103">
        <f>E382+F382</f>
        <v>0</v>
      </c>
      <c r="H382" s="103">
        <v>0</v>
      </c>
      <c r="I382" s="103">
        <v>0</v>
      </c>
      <c r="J382" s="103">
        <v>0</v>
      </c>
      <c r="K382" s="103">
        <f>J382+I382</f>
        <v>0</v>
      </c>
      <c r="L382" s="103">
        <v>0</v>
      </c>
      <c r="M382" s="103">
        <v>0</v>
      </c>
      <c r="N382" s="103">
        <f>L382+M382</f>
        <v>0</v>
      </c>
      <c r="O382" s="103">
        <v>0</v>
      </c>
      <c r="P382" s="103">
        <v>0</v>
      </c>
      <c r="Q382" s="103">
        <v>0</v>
      </c>
      <c r="R382" s="103">
        <v>0</v>
      </c>
      <c r="S382" s="103">
        <f>O382+P382+Q382+R382</f>
        <v>0</v>
      </c>
      <c r="T382" s="103">
        <f>G382+H382+K382+N382+S382</f>
        <v>0</v>
      </c>
      <c r="U382" s="151">
        <v>0</v>
      </c>
      <c r="V382" s="151">
        <f>T382+U382</f>
        <v>0</v>
      </c>
      <c r="W382" s="151">
        <v>0</v>
      </c>
      <c r="X382" s="151">
        <f>V382+W382</f>
        <v>0</v>
      </c>
      <c r="Y382" s="219"/>
    </row>
    <row r="383" spans="1:25" s="232" customFormat="1" ht="15.75" hidden="1">
      <c r="A383" s="231" t="s">
        <v>1942</v>
      </c>
      <c r="B383" s="220"/>
      <c r="C383" s="221" t="s">
        <v>2406</v>
      </c>
      <c r="D383" s="72"/>
      <c r="E383" s="151">
        <v>0</v>
      </c>
      <c r="F383" s="151">
        <v>0</v>
      </c>
      <c r="G383" s="103">
        <f>E383+F383</f>
        <v>0</v>
      </c>
      <c r="H383" s="103">
        <v>0</v>
      </c>
      <c r="I383" s="103">
        <v>0</v>
      </c>
      <c r="J383" s="103">
        <v>0</v>
      </c>
      <c r="K383" s="103">
        <f>J383+I383</f>
        <v>0</v>
      </c>
      <c r="L383" s="103">
        <v>0</v>
      </c>
      <c r="M383" s="103">
        <v>0</v>
      </c>
      <c r="N383" s="103">
        <f>L383+M383</f>
        <v>0</v>
      </c>
      <c r="O383" s="103">
        <v>0</v>
      </c>
      <c r="P383" s="103">
        <v>0</v>
      </c>
      <c r="Q383" s="103">
        <v>0</v>
      </c>
      <c r="R383" s="103">
        <v>0</v>
      </c>
      <c r="S383" s="103">
        <f>O383+P383+Q383+R383</f>
        <v>0</v>
      </c>
      <c r="T383" s="103">
        <f>G383+H383+K383+N383+S383</f>
        <v>0</v>
      </c>
      <c r="U383" s="151">
        <v>0</v>
      </c>
      <c r="V383" s="151">
        <f>T383+U383</f>
        <v>0</v>
      </c>
      <c r="W383" s="151">
        <v>0</v>
      </c>
      <c r="X383" s="151">
        <f>V383+W383</f>
        <v>0</v>
      </c>
      <c r="Y383" s="231"/>
    </row>
    <row r="384" spans="1:25" ht="15.75" hidden="1">
      <c r="A384" s="219"/>
      <c r="B384" s="215"/>
      <c r="C384" s="221"/>
      <c r="D384" s="72"/>
      <c r="E384" s="151"/>
      <c r="F384" s="151"/>
      <c r="G384" s="103"/>
      <c r="H384" s="103"/>
      <c r="I384" s="103"/>
      <c r="J384" s="103"/>
      <c r="K384" s="103"/>
      <c r="L384" s="103"/>
      <c r="M384" s="103"/>
      <c r="N384" s="103"/>
      <c r="O384" s="103"/>
      <c r="P384" s="103"/>
      <c r="Q384" s="103"/>
      <c r="R384" s="103"/>
      <c r="S384" s="103"/>
      <c r="T384" s="103"/>
      <c r="U384" s="151"/>
      <c r="V384" s="151"/>
      <c r="W384" s="151"/>
      <c r="X384" s="151"/>
      <c r="Y384" s="219"/>
    </row>
    <row r="385" spans="1:25" ht="15.75" hidden="1">
      <c r="A385" s="219"/>
      <c r="B385" s="215"/>
      <c r="C385" s="221" t="s">
        <v>1943</v>
      </c>
      <c r="D385" s="72"/>
      <c r="E385" s="151">
        <f>E380-E382-E383</f>
        <v>0</v>
      </c>
      <c r="F385" s="151">
        <f aca="true" t="shared" si="100" ref="F385:X385">F380-F382-F383</f>
        <v>12885274.37</v>
      </c>
      <c r="G385" s="103">
        <f t="shared" si="100"/>
        <v>12885274.37</v>
      </c>
      <c r="H385" s="103">
        <f t="shared" si="100"/>
        <v>7884335.040000001</v>
      </c>
      <c r="I385" s="103">
        <f t="shared" si="100"/>
        <v>62134.73</v>
      </c>
      <c r="J385" s="103">
        <f t="shared" si="100"/>
        <v>11677435.05</v>
      </c>
      <c r="K385" s="103">
        <f t="shared" si="100"/>
        <v>11739569.780000001</v>
      </c>
      <c r="L385" s="103">
        <f t="shared" si="100"/>
        <v>0</v>
      </c>
      <c r="M385" s="103">
        <f t="shared" si="100"/>
        <v>59546627.79</v>
      </c>
      <c r="N385" s="103">
        <f t="shared" si="100"/>
        <v>59546627.79</v>
      </c>
      <c r="O385" s="103">
        <f t="shared" si="100"/>
        <v>3051970.5</v>
      </c>
      <c r="P385" s="103">
        <f t="shared" si="100"/>
        <v>6105121.94</v>
      </c>
      <c r="Q385" s="103">
        <f t="shared" si="100"/>
        <v>0</v>
      </c>
      <c r="R385" s="103">
        <f t="shared" si="100"/>
        <v>116687604.34</v>
      </c>
      <c r="S385" s="103">
        <f t="shared" si="100"/>
        <v>125844696.78</v>
      </c>
      <c r="T385" s="103">
        <f t="shared" si="100"/>
        <v>217900503.76</v>
      </c>
      <c r="U385" s="151">
        <f t="shared" si="100"/>
        <v>0</v>
      </c>
      <c r="V385" s="151">
        <f t="shared" si="100"/>
        <v>217900503.76</v>
      </c>
      <c r="W385" s="151">
        <f t="shared" si="100"/>
        <v>808555.58</v>
      </c>
      <c r="X385" s="151">
        <f t="shared" si="100"/>
        <v>218709059.34</v>
      </c>
      <c r="Y385" s="219"/>
    </row>
    <row r="386" spans="1:25" ht="15" hidden="1">
      <c r="A386" s="212"/>
      <c r="B386" s="215"/>
      <c r="C386" s="214"/>
      <c r="D386" s="216"/>
      <c r="E386" s="191"/>
      <c r="F386" s="191"/>
      <c r="G386" s="191"/>
      <c r="H386" s="191"/>
      <c r="I386" s="191"/>
      <c r="J386" s="191"/>
      <c r="K386" s="191"/>
      <c r="L386" s="191"/>
      <c r="M386" s="191"/>
      <c r="N386" s="191"/>
      <c r="O386" s="191"/>
      <c r="P386" s="191"/>
      <c r="Q386" s="191"/>
      <c r="R386" s="191"/>
      <c r="S386" s="191"/>
      <c r="T386" s="191"/>
      <c r="U386" s="191"/>
      <c r="V386" s="191"/>
      <c r="W386" s="191"/>
      <c r="X386" s="191"/>
      <c r="Y386" s="212"/>
    </row>
    <row r="387" spans="1:25" ht="15.75">
      <c r="A387" s="219"/>
      <c r="B387" s="220" t="s">
        <v>2408</v>
      </c>
      <c r="C387" s="233"/>
      <c r="D387" s="72"/>
      <c r="E387" s="151">
        <f aca="true" t="shared" si="101" ref="E387:X387">E377+E385</f>
        <v>0</v>
      </c>
      <c r="F387" s="151">
        <f t="shared" si="101"/>
        <v>15471345.949999994</v>
      </c>
      <c r="G387" s="234">
        <f t="shared" si="101"/>
        <v>15471345.949999994</v>
      </c>
      <c r="H387" s="234">
        <f t="shared" si="101"/>
        <v>11418064.030000005</v>
      </c>
      <c r="I387" s="234">
        <f t="shared" si="101"/>
        <v>68740.28</v>
      </c>
      <c r="J387" s="234">
        <f t="shared" si="101"/>
        <v>11923916.200000001</v>
      </c>
      <c r="K387" s="234">
        <f t="shared" si="101"/>
        <v>11992656.48</v>
      </c>
      <c r="L387" s="234">
        <f t="shared" si="101"/>
        <v>0</v>
      </c>
      <c r="M387" s="234">
        <f t="shared" si="101"/>
        <v>61867900.37</v>
      </c>
      <c r="N387" s="234">
        <f t="shared" si="101"/>
        <v>61867900.37</v>
      </c>
      <c r="O387" s="234">
        <f t="shared" si="101"/>
        <v>2916304.4</v>
      </c>
      <c r="P387" s="234">
        <f t="shared" si="101"/>
        <v>3634069.130000001</v>
      </c>
      <c r="Q387" s="234">
        <f t="shared" si="101"/>
        <v>0</v>
      </c>
      <c r="R387" s="234">
        <f t="shared" si="101"/>
        <v>122982656.86</v>
      </c>
      <c r="S387" s="234">
        <f t="shared" si="101"/>
        <v>129533030.39</v>
      </c>
      <c r="T387" s="234">
        <f t="shared" si="101"/>
        <v>230282997.21999997</v>
      </c>
      <c r="U387" s="235">
        <f t="shared" si="101"/>
        <v>0</v>
      </c>
      <c r="V387" s="235">
        <f t="shared" si="101"/>
        <v>230282997.21999997</v>
      </c>
      <c r="W387" s="235">
        <f t="shared" si="101"/>
        <v>460477.33999999985</v>
      </c>
      <c r="X387" s="235">
        <f t="shared" si="101"/>
        <v>230743474.56</v>
      </c>
      <c r="Y387" s="219"/>
    </row>
    <row r="388" spans="5:23" ht="12.75">
      <c r="E388" s="118"/>
      <c r="F388" s="118"/>
      <c r="G388" s="173"/>
      <c r="S388" s="173"/>
      <c r="T388" s="173"/>
      <c r="W388" s="173"/>
    </row>
    <row r="389" spans="5:23" ht="12.75">
      <c r="E389" s="118"/>
      <c r="F389" s="118"/>
      <c r="G389" s="173"/>
      <c r="S389" s="173"/>
      <c r="T389" s="173"/>
      <c r="W389" s="173"/>
    </row>
    <row r="390" spans="5:23" ht="12.75">
      <c r="E390" s="118"/>
      <c r="F390" s="118"/>
      <c r="G390" s="173"/>
      <c r="I390" s="118"/>
      <c r="J390" s="118"/>
      <c r="L390" s="118"/>
      <c r="M390" s="118"/>
      <c r="O390" s="118"/>
      <c r="P390" s="118"/>
      <c r="Q390" s="118"/>
      <c r="R390" s="118"/>
      <c r="S390" s="173"/>
      <c r="T390" s="173"/>
      <c r="W390" s="173"/>
    </row>
    <row r="391" spans="5:23" ht="12.75">
      <c r="E391" s="118"/>
      <c r="F391" s="118"/>
      <c r="G391" s="173"/>
      <c r="I391" s="118"/>
      <c r="J391" s="118"/>
      <c r="L391" s="118"/>
      <c r="M391" s="118"/>
      <c r="O391" s="118"/>
      <c r="P391" s="118"/>
      <c r="Q391" s="118"/>
      <c r="R391" s="118"/>
      <c r="S391" s="173"/>
      <c r="T391" s="173"/>
      <c r="W391" s="173"/>
    </row>
    <row r="392" spans="5:23" ht="12.75">
      <c r="E392" s="118"/>
      <c r="F392" s="118"/>
      <c r="G392" s="173"/>
      <c r="I392" s="118"/>
      <c r="J392" s="118"/>
      <c r="L392" s="118"/>
      <c r="M392" s="118"/>
      <c r="O392" s="118"/>
      <c r="P392" s="118"/>
      <c r="Q392" s="118"/>
      <c r="R392" s="118"/>
      <c r="S392" s="173"/>
      <c r="T392" s="173"/>
      <c r="W392" s="173"/>
    </row>
    <row r="393" spans="5:23" ht="12.75">
      <c r="E393" s="118"/>
      <c r="F393" s="118"/>
      <c r="G393" s="173"/>
      <c r="I393" s="118"/>
      <c r="J393" s="118"/>
      <c r="L393" s="118"/>
      <c r="M393" s="118"/>
      <c r="O393" s="118"/>
      <c r="P393" s="118"/>
      <c r="Q393" s="118"/>
      <c r="R393" s="118"/>
      <c r="S393" s="173"/>
      <c r="T393" s="173"/>
      <c r="W393" s="173"/>
    </row>
    <row r="394" spans="5:23" ht="12.75">
      <c r="E394" s="118"/>
      <c r="F394" s="118"/>
      <c r="G394" s="173"/>
      <c r="I394" s="118"/>
      <c r="J394" s="118"/>
      <c r="L394" s="118"/>
      <c r="M394" s="118"/>
      <c r="O394" s="118"/>
      <c r="P394" s="118"/>
      <c r="Q394" s="118"/>
      <c r="R394" s="118"/>
      <c r="S394" s="173"/>
      <c r="T394" s="173"/>
      <c r="W394" s="173"/>
    </row>
    <row r="395" spans="5:23" ht="12.75">
      <c r="E395" s="118"/>
      <c r="F395" s="118"/>
      <c r="G395" s="173"/>
      <c r="I395" s="118"/>
      <c r="J395" s="118"/>
      <c r="L395" s="118"/>
      <c r="M395" s="118"/>
      <c r="O395" s="118"/>
      <c r="P395" s="118"/>
      <c r="Q395" s="118"/>
      <c r="R395" s="118"/>
      <c r="S395" s="173"/>
      <c r="T395" s="173"/>
      <c r="W395" s="173"/>
    </row>
    <row r="396" spans="5:23" ht="12.75">
      <c r="E396" s="118"/>
      <c r="F396" s="118"/>
      <c r="G396" s="173"/>
      <c r="I396" s="118"/>
      <c r="J396" s="118"/>
      <c r="L396" s="118"/>
      <c r="M396" s="118"/>
      <c r="O396" s="118"/>
      <c r="P396" s="118"/>
      <c r="Q396" s="118"/>
      <c r="R396" s="118"/>
      <c r="S396" s="173"/>
      <c r="T396" s="173"/>
      <c r="W396" s="173"/>
    </row>
    <row r="397" spans="5:23" ht="12.75">
      <c r="E397" s="118"/>
      <c r="F397" s="118"/>
      <c r="G397" s="173"/>
      <c r="I397" s="118"/>
      <c r="J397" s="118"/>
      <c r="L397" s="118"/>
      <c r="M397" s="118"/>
      <c r="O397" s="118"/>
      <c r="P397" s="118"/>
      <c r="Q397" s="118"/>
      <c r="R397" s="118"/>
      <c r="S397" s="173"/>
      <c r="T397" s="173"/>
      <c r="W397" s="173"/>
    </row>
    <row r="398" spans="5:23" ht="12.75">
      <c r="E398" s="118"/>
      <c r="F398" s="118"/>
      <c r="G398" s="173"/>
      <c r="I398" s="118"/>
      <c r="J398" s="118"/>
      <c r="L398" s="118"/>
      <c r="M398" s="118"/>
      <c r="O398" s="118"/>
      <c r="P398" s="118"/>
      <c r="Q398" s="118"/>
      <c r="R398" s="118"/>
      <c r="S398" s="173"/>
      <c r="T398" s="173"/>
      <c r="W398" s="173"/>
    </row>
    <row r="399" spans="5:23" ht="12.75">
      <c r="E399" s="118"/>
      <c r="F399" s="118"/>
      <c r="G399" s="173"/>
      <c r="I399" s="118"/>
      <c r="J399" s="118"/>
      <c r="L399" s="118"/>
      <c r="M399" s="118"/>
      <c r="O399" s="118"/>
      <c r="P399" s="118"/>
      <c r="Q399" s="118"/>
      <c r="R399" s="118"/>
      <c r="S399" s="173"/>
      <c r="T399" s="173"/>
      <c r="W399" s="173"/>
    </row>
    <row r="400" spans="5:23" ht="12.75">
      <c r="E400" s="118"/>
      <c r="F400" s="118"/>
      <c r="G400" s="173"/>
      <c r="I400" s="118"/>
      <c r="J400" s="118"/>
      <c r="L400" s="118"/>
      <c r="M400" s="118"/>
      <c r="O400" s="118"/>
      <c r="P400" s="118"/>
      <c r="Q400" s="118"/>
      <c r="R400" s="118"/>
      <c r="S400" s="173"/>
      <c r="T400" s="173"/>
      <c r="W400" s="173"/>
    </row>
    <row r="401" spans="5:23" ht="12.75">
      <c r="E401" s="118"/>
      <c r="F401" s="118"/>
      <c r="G401" s="173"/>
      <c r="I401" s="118"/>
      <c r="J401" s="118"/>
      <c r="L401" s="118"/>
      <c r="M401" s="118"/>
      <c r="O401" s="118"/>
      <c r="P401" s="118"/>
      <c r="Q401" s="118"/>
      <c r="R401" s="118"/>
      <c r="S401" s="173"/>
      <c r="T401" s="173"/>
      <c r="W401" s="173"/>
    </row>
    <row r="402" spans="5:23" ht="12.75">
      <c r="E402" s="118"/>
      <c r="F402" s="118"/>
      <c r="G402" s="173"/>
      <c r="I402" s="118"/>
      <c r="J402" s="118"/>
      <c r="L402" s="118"/>
      <c r="M402" s="118"/>
      <c r="O402" s="118"/>
      <c r="P402" s="118"/>
      <c r="Q402" s="118"/>
      <c r="R402" s="118"/>
      <c r="S402" s="173"/>
      <c r="T402" s="173"/>
      <c r="W402" s="173"/>
    </row>
    <row r="403" spans="5:23" ht="12.75">
      <c r="E403" s="118"/>
      <c r="F403" s="118"/>
      <c r="G403" s="173"/>
      <c r="I403" s="118"/>
      <c r="J403" s="118"/>
      <c r="L403" s="118"/>
      <c r="M403" s="118"/>
      <c r="O403" s="118"/>
      <c r="P403" s="118"/>
      <c r="Q403" s="118"/>
      <c r="R403" s="118"/>
      <c r="S403" s="173"/>
      <c r="T403" s="173"/>
      <c r="W403" s="173"/>
    </row>
    <row r="404" spans="5:23" ht="12.75">
      <c r="E404" s="118"/>
      <c r="F404" s="118"/>
      <c r="G404" s="173"/>
      <c r="I404" s="118"/>
      <c r="J404" s="118"/>
      <c r="L404" s="118"/>
      <c r="M404" s="118"/>
      <c r="O404" s="118"/>
      <c r="P404" s="118"/>
      <c r="Q404" s="118"/>
      <c r="R404" s="118"/>
      <c r="S404" s="173"/>
      <c r="T404" s="173"/>
      <c r="W404" s="173"/>
    </row>
    <row r="405" spans="5:23" ht="12.75">
      <c r="E405" s="118"/>
      <c r="F405" s="118"/>
      <c r="G405" s="173"/>
      <c r="I405" s="118"/>
      <c r="J405" s="118"/>
      <c r="L405" s="118"/>
      <c r="M405" s="118"/>
      <c r="O405" s="118"/>
      <c r="P405" s="118"/>
      <c r="Q405" s="118"/>
      <c r="R405" s="118"/>
      <c r="S405" s="173"/>
      <c r="T405" s="173"/>
      <c r="W405" s="173"/>
    </row>
    <row r="406" spans="5:23" ht="12.75">
      <c r="E406" s="118"/>
      <c r="F406" s="118"/>
      <c r="G406" s="173"/>
      <c r="I406" s="118"/>
      <c r="J406" s="118"/>
      <c r="L406" s="118"/>
      <c r="M406" s="118"/>
      <c r="O406" s="118"/>
      <c r="P406" s="118"/>
      <c r="Q406" s="118"/>
      <c r="R406" s="118"/>
      <c r="S406" s="173"/>
      <c r="T406" s="173"/>
      <c r="W406" s="173"/>
    </row>
    <row r="407" spans="5:23" ht="12.75">
      <c r="E407" s="118"/>
      <c r="F407" s="118"/>
      <c r="G407" s="173"/>
      <c r="I407" s="118"/>
      <c r="J407" s="118"/>
      <c r="L407" s="118"/>
      <c r="M407" s="118"/>
      <c r="O407" s="118"/>
      <c r="P407" s="118"/>
      <c r="Q407" s="118"/>
      <c r="R407" s="118"/>
      <c r="S407" s="173"/>
      <c r="T407" s="173"/>
      <c r="W407" s="173"/>
    </row>
    <row r="408" spans="5:23" ht="12.75">
      <c r="E408" s="118"/>
      <c r="F408" s="118"/>
      <c r="G408" s="173"/>
      <c r="I408" s="118"/>
      <c r="J408" s="118"/>
      <c r="L408" s="118"/>
      <c r="M408" s="118"/>
      <c r="O408" s="118"/>
      <c r="P408" s="118"/>
      <c r="Q408" s="118"/>
      <c r="R408" s="118"/>
      <c r="S408" s="173"/>
      <c r="T408" s="173"/>
      <c r="W408" s="173"/>
    </row>
    <row r="409" spans="5:23" ht="12.75">
      <c r="E409" s="118"/>
      <c r="F409" s="118"/>
      <c r="G409" s="173"/>
      <c r="I409" s="118"/>
      <c r="J409" s="118"/>
      <c r="L409" s="118"/>
      <c r="M409" s="118"/>
      <c r="O409" s="118"/>
      <c r="P409" s="118"/>
      <c r="Q409" s="118"/>
      <c r="R409" s="118"/>
      <c r="S409" s="173"/>
      <c r="T409" s="173"/>
      <c r="W409" s="173"/>
    </row>
    <row r="410" spans="5:23" ht="12.75">
      <c r="E410" s="118"/>
      <c r="F410" s="118"/>
      <c r="G410" s="173"/>
      <c r="I410" s="118"/>
      <c r="J410" s="118"/>
      <c r="L410" s="118"/>
      <c r="M410" s="118"/>
      <c r="O410" s="118"/>
      <c r="P410" s="118"/>
      <c r="Q410" s="118"/>
      <c r="R410" s="118"/>
      <c r="S410" s="173"/>
      <c r="T410" s="173"/>
      <c r="W410" s="173"/>
    </row>
    <row r="411" spans="5:23" ht="12.75">
      <c r="E411" s="118"/>
      <c r="F411" s="118"/>
      <c r="G411" s="173"/>
      <c r="I411" s="118"/>
      <c r="J411" s="118"/>
      <c r="L411" s="118"/>
      <c r="M411" s="118"/>
      <c r="O411" s="118"/>
      <c r="P411" s="118"/>
      <c r="Q411" s="118"/>
      <c r="R411" s="118"/>
      <c r="S411" s="173"/>
      <c r="T411" s="173"/>
      <c r="W411" s="173"/>
    </row>
    <row r="412" spans="5:23" ht="12.75">
      <c r="E412" s="118"/>
      <c r="F412" s="118"/>
      <c r="G412" s="173"/>
      <c r="I412" s="118"/>
      <c r="J412" s="118"/>
      <c r="L412" s="118"/>
      <c r="M412" s="118"/>
      <c r="O412" s="118"/>
      <c r="P412" s="118"/>
      <c r="Q412" s="118"/>
      <c r="R412" s="118"/>
      <c r="S412" s="173"/>
      <c r="T412" s="173"/>
      <c r="W412" s="173"/>
    </row>
    <row r="413" spans="5:23" ht="12.75">
      <c r="E413" s="118"/>
      <c r="F413" s="118"/>
      <c r="G413" s="173"/>
      <c r="I413" s="118"/>
      <c r="J413" s="118"/>
      <c r="L413" s="118"/>
      <c r="M413" s="118"/>
      <c r="O413" s="118"/>
      <c r="P413" s="118"/>
      <c r="Q413" s="118"/>
      <c r="R413" s="118"/>
      <c r="S413" s="173"/>
      <c r="T413" s="173"/>
      <c r="W413" s="173"/>
    </row>
    <row r="414" spans="5:23" ht="12.75">
      <c r="E414" s="118"/>
      <c r="F414" s="118"/>
      <c r="G414" s="173"/>
      <c r="I414" s="118"/>
      <c r="J414" s="118"/>
      <c r="L414" s="118"/>
      <c r="M414" s="118"/>
      <c r="O414" s="118"/>
      <c r="P414" s="118"/>
      <c r="Q414" s="118"/>
      <c r="R414" s="118"/>
      <c r="S414" s="173"/>
      <c r="T414" s="173"/>
      <c r="W414" s="173"/>
    </row>
    <row r="415" spans="5:23" ht="12.75">
      <c r="E415" s="118"/>
      <c r="F415" s="118"/>
      <c r="G415" s="173"/>
      <c r="I415" s="118"/>
      <c r="J415" s="118"/>
      <c r="L415" s="118"/>
      <c r="M415" s="118"/>
      <c r="O415" s="118"/>
      <c r="P415" s="118"/>
      <c r="Q415" s="118"/>
      <c r="R415" s="118"/>
      <c r="S415" s="173"/>
      <c r="T415" s="173"/>
      <c r="W415" s="173"/>
    </row>
    <row r="416" spans="5:23" ht="12.75">
      <c r="E416" s="118"/>
      <c r="F416" s="118"/>
      <c r="G416" s="173"/>
      <c r="I416" s="118"/>
      <c r="J416" s="118"/>
      <c r="L416" s="118"/>
      <c r="M416" s="118"/>
      <c r="O416" s="118"/>
      <c r="P416" s="118"/>
      <c r="Q416" s="118"/>
      <c r="R416" s="118"/>
      <c r="S416" s="173"/>
      <c r="T416" s="173"/>
      <c r="W416" s="173"/>
    </row>
    <row r="417" spans="5:23" ht="12.75">
      <c r="E417" s="118"/>
      <c r="F417" s="118"/>
      <c r="G417" s="173"/>
      <c r="I417" s="118"/>
      <c r="J417" s="118"/>
      <c r="L417" s="118"/>
      <c r="M417" s="118"/>
      <c r="O417" s="118"/>
      <c r="P417" s="118"/>
      <c r="Q417" s="118"/>
      <c r="R417" s="118"/>
      <c r="S417" s="173"/>
      <c r="T417" s="173"/>
      <c r="W417" s="173"/>
    </row>
    <row r="418" spans="5:23" ht="12.75">
      <c r="E418" s="118"/>
      <c r="F418" s="118"/>
      <c r="G418" s="173"/>
      <c r="I418" s="118"/>
      <c r="J418" s="118"/>
      <c r="L418" s="118"/>
      <c r="M418" s="118"/>
      <c r="O418" s="118"/>
      <c r="P418" s="118"/>
      <c r="Q418" s="118"/>
      <c r="R418" s="118"/>
      <c r="S418" s="173"/>
      <c r="T418" s="173"/>
      <c r="W418" s="173"/>
    </row>
    <row r="419" spans="5:23" ht="12.75">
      <c r="E419" s="118"/>
      <c r="F419" s="118"/>
      <c r="G419" s="173"/>
      <c r="I419" s="118"/>
      <c r="J419" s="118"/>
      <c r="L419" s="118"/>
      <c r="M419" s="118"/>
      <c r="O419" s="118"/>
      <c r="P419" s="118"/>
      <c r="Q419" s="118"/>
      <c r="R419" s="118"/>
      <c r="S419" s="173"/>
      <c r="T419" s="173"/>
      <c r="W419" s="173"/>
    </row>
    <row r="420" spans="5:23" ht="12.75">
      <c r="E420" s="118"/>
      <c r="F420" s="118"/>
      <c r="G420" s="173"/>
      <c r="I420" s="118"/>
      <c r="J420" s="118"/>
      <c r="L420" s="118"/>
      <c r="M420" s="118"/>
      <c r="O420" s="118"/>
      <c r="P420" s="118"/>
      <c r="Q420" s="118"/>
      <c r="R420" s="118"/>
      <c r="S420" s="173"/>
      <c r="T420" s="173"/>
      <c r="W420" s="173"/>
    </row>
    <row r="421" spans="5:23" ht="12.75">
      <c r="E421" s="118"/>
      <c r="F421" s="118"/>
      <c r="G421" s="173"/>
      <c r="I421" s="118"/>
      <c r="J421" s="118"/>
      <c r="L421" s="118"/>
      <c r="M421" s="118"/>
      <c r="O421" s="118"/>
      <c r="P421" s="118"/>
      <c r="Q421" s="118"/>
      <c r="R421" s="118"/>
      <c r="S421" s="173"/>
      <c r="T421" s="173"/>
      <c r="W421" s="173"/>
    </row>
    <row r="422" spans="5:23" ht="12.75">
      <c r="E422" s="118"/>
      <c r="F422" s="118"/>
      <c r="G422" s="173"/>
      <c r="I422" s="118"/>
      <c r="J422" s="118"/>
      <c r="L422" s="118"/>
      <c r="M422" s="118"/>
      <c r="O422" s="118"/>
      <c r="P422" s="118"/>
      <c r="Q422" s="118"/>
      <c r="R422" s="118"/>
      <c r="S422" s="173"/>
      <c r="T422" s="173"/>
      <c r="W422" s="173"/>
    </row>
    <row r="423" spans="5:23" ht="12.75">
      <c r="E423" s="118"/>
      <c r="F423" s="118"/>
      <c r="G423" s="173"/>
      <c r="I423" s="118"/>
      <c r="J423" s="118"/>
      <c r="L423" s="118"/>
      <c r="M423" s="118"/>
      <c r="O423" s="118"/>
      <c r="P423" s="118"/>
      <c r="Q423" s="118"/>
      <c r="R423" s="118"/>
      <c r="S423" s="173"/>
      <c r="T423" s="173"/>
      <c r="W423" s="173"/>
    </row>
    <row r="424" spans="5:23" ht="12.75">
      <c r="E424" s="118"/>
      <c r="F424" s="118"/>
      <c r="G424" s="173"/>
      <c r="I424" s="118"/>
      <c r="J424" s="118"/>
      <c r="L424" s="118"/>
      <c r="M424" s="118"/>
      <c r="O424" s="118"/>
      <c r="P424" s="118"/>
      <c r="Q424" s="118"/>
      <c r="R424" s="118"/>
      <c r="S424" s="173"/>
      <c r="T424" s="173"/>
      <c r="W424" s="173"/>
    </row>
    <row r="425" spans="5:23" ht="12.75">
      <c r="E425" s="118"/>
      <c r="F425" s="118"/>
      <c r="G425" s="173"/>
      <c r="I425" s="118"/>
      <c r="J425" s="118"/>
      <c r="L425" s="118"/>
      <c r="M425" s="118"/>
      <c r="O425" s="118"/>
      <c r="P425" s="118"/>
      <c r="Q425" s="118"/>
      <c r="R425" s="118"/>
      <c r="S425" s="173"/>
      <c r="T425" s="173"/>
      <c r="W425" s="173"/>
    </row>
    <row r="426" spans="5:23" ht="12.75">
      <c r="E426" s="118"/>
      <c r="F426" s="118"/>
      <c r="G426" s="173"/>
      <c r="I426" s="118"/>
      <c r="J426" s="118"/>
      <c r="L426" s="118"/>
      <c r="M426" s="118"/>
      <c r="O426" s="118"/>
      <c r="P426" s="118"/>
      <c r="Q426" s="118"/>
      <c r="R426" s="118"/>
      <c r="S426" s="173"/>
      <c r="T426" s="173"/>
      <c r="W426" s="173"/>
    </row>
    <row r="427" spans="5:23" ht="12.75">
      <c r="E427" s="118"/>
      <c r="F427" s="118"/>
      <c r="G427" s="173"/>
      <c r="I427" s="118"/>
      <c r="J427" s="118"/>
      <c r="L427" s="118"/>
      <c r="M427" s="118"/>
      <c r="O427" s="118"/>
      <c r="P427" s="118"/>
      <c r="Q427" s="118"/>
      <c r="R427" s="118"/>
      <c r="S427" s="173"/>
      <c r="T427" s="173"/>
      <c r="W427" s="173"/>
    </row>
    <row r="428" spans="5:23" ht="12.75">
      <c r="E428" s="118"/>
      <c r="F428" s="118"/>
      <c r="G428" s="173"/>
      <c r="I428" s="118"/>
      <c r="J428" s="118"/>
      <c r="L428" s="118"/>
      <c r="M428" s="118"/>
      <c r="O428" s="118"/>
      <c r="P428" s="118"/>
      <c r="Q428" s="118"/>
      <c r="R428" s="118"/>
      <c r="S428" s="173"/>
      <c r="T428" s="173"/>
      <c r="W428" s="173"/>
    </row>
    <row r="429" spans="5:23" ht="12.75">
      <c r="E429" s="118"/>
      <c r="F429" s="118"/>
      <c r="G429" s="173"/>
      <c r="I429" s="118"/>
      <c r="J429" s="118"/>
      <c r="L429" s="118"/>
      <c r="M429" s="118"/>
      <c r="O429" s="118"/>
      <c r="P429" s="118"/>
      <c r="Q429" s="118"/>
      <c r="R429" s="118"/>
      <c r="S429" s="173"/>
      <c r="T429" s="173"/>
      <c r="W429" s="173"/>
    </row>
    <row r="430" spans="5:23" ht="12.75">
      <c r="E430" s="118"/>
      <c r="F430" s="118"/>
      <c r="G430" s="173"/>
      <c r="I430" s="118"/>
      <c r="J430" s="118"/>
      <c r="L430" s="118"/>
      <c r="M430" s="118"/>
      <c r="O430" s="118"/>
      <c r="P430" s="118"/>
      <c r="Q430" s="118"/>
      <c r="R430" s="118"/>
      <c r="S430" s="173"/>
      <c r="T430" s="173"/>
      <c r="W430" s="173"/>
    </row>
    <row r="431" spans="5:23" ht="12.75">
      <c r="E431" s="118"/>
      <c r="F431" s="118"/>
      <c r="G431" s="173"/>
      <c r="I431" s="118"/>
      <c r="J431" s="118"/>
      <c r="L431" s="118"/>
      <c r="M431" s="118"/>
      <c r="O431" s="118"/>
      <c r="P431" s="118"/>
      <c r="Q431" s="118"/>
      <c r="R431" s="118"/>
      <c r="S431" s="173"/>
      <c r="T431" s="173"/>
      <c r="W431" s="173"/>
    </row>
    <row r="432" spans="5:23" ht="12.75">
      <c r="E432" s="118"/>
      <c r="F432" s="118"/>
      <c r="G432" s="173"/>
      <c r="I432" s="118"/>
      <c r="J432" s="118"/>
      <c r="L432" s="118"/>
      <c r="M432" s="118"/>
      <c r="O432" s="118"/>
      <c r="P432" s="118"/>
      <c r="Q432" s="118"/>
      <c r="R432" s="118"/>
      <c r="S432" s="173"/>
      <c r="T432" s="173"/>
      <c r="W432" s="173"/>
    </row>
    <row r="433" spans="5:23" ht="12.75">
      <c r="E433" s="118"/>
      <c r="F433" s="118"/>
      <c r="G433" s="173"/>
      <c r="I433" s="118"/>
      <c r="J433" s="118"/>
      <c r="L433" s="118"/>
      <c r="M433" s="118"/>
      <c r="O433" s="118"/>
      <c r="P433" s="118"/>
      <c r="Q433" s="118"/>
      <c r="R433" s="118"/>
      <c r="S433" s="173"/>
      <c r="T433" s="173"/>
      <c r="W433" s="173"/>
    </row>
    <row r="434" spans="5:23" ht="12.75">
      <c r="E434" s="118"/>
      <c r="F434" s="118"/>
      <c r="G434" s="173"/>
      <c r="I434" s="118"/>
      <c r="J434" s="118"/>
      <c r="L434" s="118"/>
      <c r="M434" s="118"/>
      <c r="O434" s="118"/>
      <c r="P434" s="118"/>
      <c r="Q434" s="118"/>
      <c r="R434" s="118"/>
      <c r="S434" s="173"/>
      <c r="T434" s="173"/>
      <c r="W434" s="173"/>
    </row>
    <row r="435" spans="5:23" ht="12.75">
      <c r="E435" s="118"/>
      <c r="F435" s="118"/>
      <c r="G435" s="173"/>
      <c r="I435" s="118"/>
      <c r="J435" s="118"/>
      <c r="L435" s="118"/>
      <c r="M435" s="118"/>
      <c r="O435" s="118"/>
      <c r="P435" s="118"/>
      <c r="Q435" s="118"/>
      <c r="R435" s="118"/>
      <c r="S435" s="173"/>
      <c r="T435" s="173"/>
      <c r="W435" s="173"/>
    </row>
    <row r="436" spans="5:23" ht="12.75">
      <c r="E436" s="118"/>
      <c r="F436" s="118"/>
      <c r="G436" s="173"/>
      <c r="I436" s="118"/>
      <c r="J436" s="118"/>
      <c r="L436" s="118"/>
      <c r="M436" s="118"/>
      <c r="O436" s="118"/>
      <c r="P436" s="118"/>
      <c r="Q436" s="118"/>
      <c r="R436" s="118"/>
      <c r="S436" s="173"/>
      <c r="T436" s="173"/>
      <c r="W436" s="173"/>
    </row>
    <row r="437" spans="5:23" ht="12.75">
      <c r="E437" s="118"/>
      <c r="F437" s="118"/>
      <c r="G437" s="173"/>
      <c r="I437" s="118"/>
      <c r="J437" s="118"/>
      <c r="L437" s="118"/>
      <c r="M437" s="118"/>
      <c r="O437" s="118"/>
      <c r="P437" s="118"/>
      <c r="Q437" s="118"/>
      <c r="R437" s="118"/>
      <c r="S437" s="173"/>
      <c r="T437" s="173"/>
      <c r="W437" s="173"/>
    </row>
    <row r="438" spans="5:23" ht="12.75">
      <c r="E438" s="118"/>
      <c r="F438" s="118"/>
      <c r="G438" s="173"/>
      <c r="I438" s="118"/>
      <c r="J438" s="118"/>
      <c r="L438" s="118"/>
      <c r="M438" s="118"/>
      <c r="O438" s="118"/>
      <c r="P438" s="118"/>
      <c r="Q438" s="118"/>
      <c r="R438" s="118"/>
      <c r="S438" s="173"/>
      <c r="T438" s="173"/>
      <c r="W438" s="173"/>
    </row>
    <row r="439" spans="5:23" ht="12.75">
      <c r="E439" s="118"/>
      <c r="F439" s="118"/>
      <c r="G439" s="173"/>
      <c r="I439" s="118"/>
      <c r="J439" s="118"/>
      <c r="L439" s="118"/>
      <c r="M439" s="118"/>
      <c r="O439" s="118"/>
      <c r="P439" s="118"/>
      <c r="Q439" s="118"/>
      <c r="R439" s="118"/>
      <c r="S439" s="173"/>
      <c r="T439" s="173"/>
      <c r="W439" s="173"/>
    </row>
    <row r="440" spans="5:23" ht="12.75">
      <c r="E440" s="118"/>
      <c r="F440" s="118"/>
      <c r="G440" s="173"/>
      <c r="I440" s="118"/>
      <c r="J440" s="118"/>
      <c r="L440" s="118"/>
      <c r="M440" s="118"/>
      <c r="O440" s="118"/>
      <c r="P440" s="118"/>
      <c r="Q440" s="118"/>
      <c r="R440" s="118"/>
      <c r="S440" s="173"/>
      <c r="T440" s="173"/>
      <c r="W440" s="173"/>
    </row>
    <row r="441" spans="5:23" ht="12.75">
      <c r="E441" s="118"/>
      <c r="F441" s="118"/>
      <c r="G441" s="173"/>
      <c r="I441" s="118"/>
      <c r="J441" s="118"/>
      <c r="L441" s="118"/>
      <c r="M441" s="118"/>
      <c r="O441" s="118"/>
      <c r="P441" s="118"/>
      <c r="Q441" s="118"/>
      <c r="R441" s="118"/>
      <c r="S441" s="173"/>
      <c r="T441" s="173"/>
      <c r="W441" s="173"/>
    </row>
    <row r="442" spans="5:23" ht="12.75">
      <c r="E442" s="118"/>
      <c r="F442" s="118"/>
      <c r="G442" s="173"/>
      <c r="I442" s="118"/>
      <c r="J442" s="118"/>
      <c r="L442" s="118"/>
      <c r="M442" s="118"/>
      <c r="O442" s="118"/>
      <c r="P442" s="118"/>
      <c r="Q442" s="118"/>
      <c r="R442" s="118"/>
      <c r="S442" s="173"/>
      <c r="T442" s="173"/>
      <c r="W442" s="173"/>
    </row>
    <row r="443" spans="5:23" ht="12.75">
      <c r="E443" s="118"/>
      <c r="F443" s="118"/>
      <c r="G443" s="173"/>
      <c r="I443" s="118"/>
      <c r="J443" s="118"/>
      <c r="L443" s="118"/>
      <c r="M443" s="118"/>
      <c r="O443" s="118"/>
      <c r="P443" s="118"/>
      <c r="Q443" s="118"/>
      <c r="R443" s="118"/>
      <c r="S443" s="173"/>
      <c r="T443" s="173"/>
      <c r="W443" s="173"/>
    </row>
    <row r="444" spans="5:23" ht="12.75">
      <c r="E444" s="118"/>
      <c r="F444" s="118"/>
      <c r="G444" s="173"/>
      <c r="I444" s="118"/>
      <c r="J444" s="118"/>
      <c r="L444" s="118"/>
      <c r="M444" s="118"/>
      <c r="O444" s="118"/>
      <c r="P444" s="118"/>
      <c r="Q444" s="118"/>
      <c r="R444" s="118"/>
      <c r="S444" s="173"/>
      <c r="T444" s="173"/>
      <c r="W444" s="173"/>
    </row>
    <row r="445" spans="5:23" ht="12.75">
      <c r="E445" s="118"/>
      <c r="F445" s="118"/>
      <c r="G445" s="173"/>
      <c r="I445" s="118"/>
      <c r="J445" s="118"/>
      <c r="L445" s="118"/>
      <c r="M445" s="118"/>
      <c r="O445" s="118"/>
      <c r="P445" s="118"/>
      <c r="Q445" s="118"/>
      <c r="R445" s="118"/>
      <c r="S445" s="173"/>
      <c r="T445" s="173"/>
      <c r="W445" s="173"/>
    </row>
    <row r="446" spans="5:23" ht="12.75">
      <c r="E446" s="118"/>
      <c r="F446" s="118"/>
      <c r="G446" s="173"/>
      <c r="I446" s="118"/>
      <c r="J446" s="118"/>
      <c r="L446" s="118"/>
      <c r="M446" s="118"/>
      <c r="O446" s="118"/>
      <c r="P446" s="118"/>
      <c r="Q446" s="118"/>
      <c r="R446" s="118"/>
      <c r="S446" s="173"/>
      <c r="T446" s="173"/>
      <c r="W446" s="173"/>
    </row>
    <row r="447" spans="5:23" ht="12.75">
      <c r="E447" s="118"/>
      <c r="F447" s="118"/>
      <c r="G447" s="173"/>
      <c r="I447" s="118"/>
      <c r="J447" s="118"/>
      <c r="L447" s="118"/>
      <c r="M447" s="118"/>
      <c r="O447" s="118"/>
      <c r="P447" s="118"/>
      <c r="Q447" s="118"/>
      <c r="R447" s="118"/>
      <c r="S447" s="173"/>
      <c r="T447" s="173"/>
      <c r="W447" s="173"/>
    </row>
    <row r="448" spans="5:23" ht="12.75">
      <c r="E448" s="118"/>
      <c r="F448" s="118"/>
      <c r="G448" s="173"/>
      <c r="I448" s="118"/>
      <c r="J448" s="118"/>
      <c r="L448" s="118"/>
      <c r="M448" s="118"/>
      <c r="O448" s="118"/>
      <c r="P448" s="118"/>
      <c r="Q448" s="118"/>
      <c r="R448" s="118"/>
      <c r="S448" s="173"/>
      <c r="T448" s="173"/>
      <c r="W448" s="173"/>
    </row>
    <row r="449" spans="5:23" ht="12.75">
      <c r="E449" s="118"/>
      <c r="F449" s="118"/>
      <c r="G449" s="173"/>
      <c r="I449" s="118"/>
      <c r="J449" s="118"/>
      <c r="L449" s="118"/>
      <c r="M449" s="118"/>
      <c r="O449" s="118"/>
      <c r="P449" s="118"/>
      <c r="Q449" s="118"/>
      <c r="R449" s="118"/>
      <c r="S449" s="173"/>
      <c r="T449" s="173"/>
      <c r="W449" s="173"/>
    </row>
    <row r="450" spans="5:23" ht="12.75">
      <c r="E450" s="118"/>
      <c r="F450" s="118"/>
      <c r="G450" s="173"/>
      <c r="I450" s="118"/>
      <c r="J450" s="118"/>
      <c r="L450" s="118"/>
      <c r="M450" s="118"/>
      <c r="O450" s="118"/>
      <c r="P450" s="118"/>
      <c r="Q450" s="118"/>
      <c r="R450" s="118"/>
      <c r="S450" s="173"/>
      <c r="T450" s="173"/>
      <c r="W450" s="173"/>
    </row>
    <row r="451" spans="5:23" ht="12.75">
      <c r="E451" s="118"/>
      <c r="F451" s="118"/>
      <c r="G451" s="173"/>
      <c r="I451" s="118"/>
      <c r="J451" s="118"/>
      <c r="L451" s="118"/>
      <c r="M451" s="118"/>
      <c r="O451" s="118"/>
      <c r="P451" s="118"/>
      <c r="Q451" s="118"/>
      <c r="R451" s="118"/>
      <c r="S451" s="173"/>
      <c r="T451" s="173"/>
      <c r="W451" s="173"/>
    </row>
    <row r="452" spans="5:23" ht="12.75">
      <c r="E452" s="118"/>
      <c r="F452" s="118"/>
      <c r="G452" s="173"/>
      <c r="I452" s="118"/>
      <c r="J452" s="118"/>
      <c r="L452" s="118"/>
      <c r="M452" s="118"/>
      <c r="O452" s="118"/>
      <c r="P452" s="118"/>
      <c r="Q452" s="118"/>
      <c r="R452" s="118"/>
      <c r="S452" s="173"/>
      <c r="T452" s="173"/>
      <c r="W452" s="173"/>
    </row>
    <row r="453" spans="5:23" ht="12.75">
      <c r="E453" s="118"/>
      <c r="F453" s="118"/>
      <c r="G453" s="173"/>
      <c r="I453" s="118"/>
      <c r="J453" s="118"/>
      <c r="L453" s="118"/>
      <c r="M453" s="118"/>
      <c r="O453" s="118"/>
      <c r="P453" s="118"/>
      <c r="Q453" s="118"/>
      <c r="R453" s="118"/>
      <c r="S453" s="173"/>
      <c r="T453" s="173"/>
      <c r="W453" s="173"/>
    </row>
    <row r="454" spans="5:23" ht="12.75">
      <c r="E454" s="118"/>
      <c r="F454" s="118"/>
      <c r="G454" s="173"/>
      <c r="I454" s="118"/>
      <c r="J454" s="118"/>
      <c r="L454" s="118"/>
      <c r="M454" s="118"/>
      <c r="O454" s="118"/>
      <c r="P454" s="118"/>
      <c r="Q454" s="118"/>
      <c r="R454" s="118"/>
      <c r="S454" s="173"/>
      <c r="T454" s="173"/>
      <c r="W454" s="173"/>
    </row>
    <row r="455" spans="5:23" ht="12.75">
      <c r="E455" s="118"/>
      <c r="F455" s="118"/>
      <c r="G455" s="173"/>
      <c r="I455" s="118"/>
      <c r="J455" s="118"/>
      <c r="L455" s="118"/>
      <c r="M455" s="118"/>
      <c r="O455" s="118"/>
      <c r="P455" s="118"/>
      <c r="Q455" s="118"/>
      <c r="R455" s="118"/>
      <c r="S455" s="173"/>
      <c r="T455" s="173"/>
      <c r="W455" s="173"/>
    </row>
    <row r="456" spans="5:23" ht="12.75">
      <c r="E456" s="118"/>
      <c r="F456" s="118"/>
      <c r="G456" s="173"/>
      <c r="I456" s="118"/>
      <c r="J456" s="118"/>
      <c r="L456" s="118"/>
      <c r="M456" s="118"/>
      <c r="O456" s="118"/>
      <c r="P456" s="118"/>
      <c r="Q456" s="118"/>
      <c r="R456" s="118"/>
      <c r="S456" s="173"/>
      <c r="T456" s="173"/>
      <c r="W456" s="173"/>
    </row>
    <row r="457" spans="5:23" ht="12.75">
      <c r="E457" s="118"/>
      <c r="F457" s="118"/>
      <c r="G457" s="173"/>
      <c r="I457" s="118"/>
      <c r="J457" s="118"/>
      <c r="L457" s="118"/>
      <c r="M457" s="118"/>
      <c r="O457" s="118"/>
      <c r="P457" s="118"/>
      <c r="Q457" s="118"/>
      <c r="R457" s="118"/>
      <c r="S457" s="173"/>
      <c r="T457" s="173"/>
      <c r="W457" s="173"/>
    </row>
    <row r="458" spans="5:23" ht="12.75">
      <c r="E458" s="118"/>
      <c r="F458" s="118"/>
      <c r="G458" s="173"/>
      <c r="I458" s="118"/>
      <c r="J458" s="118"/>
      <c r="L458" s="118"/>
      <c r="M458" s="118"/>
      <c r="O458" s="118"/>
      <c r="P458" s="118"/>
      <c r="Q458" s="118"/>
      <c r="R458" s="118"/>
      <c r="S458" s="173"/>
      <c r="T458" s="173"/>
      <c r="W458" s="173"/>
    </row>
    <row r="459" spans="5:23" ht="12.75">
      <c r="E459" s="118"/>
      <c r="F459" s="118"/>
      <c r="G459" s="173"/>
      <c r="I459" s="118"/>
      <c r="J459" s="118"/>
      <c r="L459" s="118"/>
      <c r="M459" s="118"/>
      <c r="O459" s="118"/>
      <c r="P459" s="118"/>
      <c r="Q459" s="118"/>
      <c r="R459" s="118"/>
      <c r="S459" s="173"/>
      <c r="T459" s="173"/>
      <c r="W459" s="173"/>
    </row>
    <row r="460" spans="5:23" ht="12.75">
      <c r="E460" s="118"/>
      <c r="F460" s="118"/>
      <c r="G460" s="173"/>
      <c r="I460" s="118"/>
      <c r="J460" s="118"/>
      <c r="L460" s="118"/>
      <c r="M460" s="118"/>
      <c r="O460" s="118"/>
      <c r="P460" s="118"/>
      <c r="Q460" s="118"/>
      <c r="R460" s="118"/>
      <c r="S460" s="173"/>
      <c r="T460" s="173"/>
      <c r="W460" s="173"/>
    </row>
    <row r="461" spans="5:23" ht="12.75">
      <c r="E461" s="118"/>
      <c r="F461" s="118"/>
      <c r="G461" s="173"/>
      <c r="I461" s="118"/>
      <c r="J461" s="118"/>
      <c r="L461" s="118"/>
      <c r="M461" s="118"/>
      <c r="O461" s="118"/>
      <c r="P461" s="118"/>
      <c r="Q461" s="118"/>
      <c r="R461" s="118"/>
      <c r="S461" s="173"/>
      <c r="T461" s="173"/>
      <c r="W461" s="173"/>
    </row>
    <row r="462" spans="5:23" ht="12.75">
      <c r="E462" s="118"/>
      <c r="F462" s="118"/>
      <c r="G462" s="173"/>
      <c r="I462" s="118"/>
      <c r="J462" s="118"/>
      <c r="L462" s="118"/>
      <c r="M462" s="118"/>
      <c r="O462" s="118"/>
      <c r="P462" s="118"/>
      <c r="Q462" s="118"/>
      <c r="R462" s="118"/>
      <c r="S462" s="173"/>
      <c r="T462" s="173"/>
      <c r="W462" s="173"/>
    </row>
    <row r="463" spans="5:23" ht="12.75">
      <c r="E463" s="118"/>
      <c r="F463" s="118"/>
      <c r="G463" s="173"/>
      <c r="I463" s="118"/>
      <c r="J463" s="118"/>
      <c r="L463" s="118"/>
      <c r="M463" s="118"/>
      <c r="O463" s="118"/>
      <c r="P463" s="118"/>
      <c r="Q463" s="118"/>
      <c r="R463" s="118"/>
      <c r="S463" s="173"/>
      <c r="T463" s="173"/>
      <c r="W463" s="173"/>
    </row>
    <row r="464" spans="5:23" ht="12.75">
      <c r="E464" s="118"/>
      <c r="F464" s="118"/>
      <c r="G464" s="173"/>
      <c r="I464" s="118"/>
      <c r="J464" s="118"/>
      <c r="L464" s="118"/>
      <c r="M464" s="118"/>
      <c r="O464" s="118"/>
      <c r="P464" s="118"/>
      <c r="Q464" s="118"/>
      <c r="R464" s="118"/>
      <c r="S464" s="173"/>
      <c r="T464" s="173"/>
      <c r="W464" s="173"/>
    </row>
    <row r="465" spans="5:23" ht="12.75">
      <c r="E465" s="118"/>
      <c r="F465" s="118"/>
      <c r="G465" s="173"/>
      <c r="I465" s="118"/>
      <c r="J465" s="118"/>
      <c r="L465" s="118"/>
      <c r="M465" s="118"/>
      <c r="O465" s="118"/>
      <c r="P465" s="118"/>
      <c r="Q465" s="118"/>
      <c r="R465" s="118"/>
      <c r="S465" s="173"/>
      <c r="T465" s="173"/>
      <c r="W465" s="173"/>
    </row>
    <row r="466" spans="5:23" ht="12.75">
      <c r="E466" s="118"/>
      <c r="F466" s="118"/>
      <c r="G466" s="173"/>
      <c r="I466" s="118"/>
      <c r="J466" s="118"/>
      <c r="L466" s="118"/>
      <c r="M466" s="118"/>
      <c r="O466" s="118"/>
      <c r="P466" s="118"/>
      <c r="Q466" s="118"/>
      <c r="R466" s="118"/>
      <c r="S466" s="173"/>
      <c r="T466" s="173"/>
      <c r="W466" s="173"/>
    </row>
    <row r="467" spans="5:23" ht="12.75">
      <c r="E467" s="118"/>
      <c r="F467" s="118"/>
      <c r="G467" s="173"/>
      <c r="I467" s="118"/>
      <c r="J467" s="118"/>
      <c r="L467" s="118"/>
      <c r="M467" s="118"/>
      <c r="O467" s="118"/>
      <c r="P467" s="118"/>
      <c r="Q467" s="118"/>
      <c r="R467" s="118"/>
      <c r="S467" s="173"/>
      <c r="T467" s="173"/>
      <c r="W467" s="173"/>
    </row>
    <row r="468" spans="5:23" ht="12.75">
      <c r="E468" s="118"/>
      <c r="F468" s="118"/>
      <c r="G468" s="173"/>
      <c r="I468" s="118"/>
      <c r="J468" s="118"/>
      <c r="L468" s="118"/>
      <c r="M468" s="118"/>
      <c r="O468" s="118"/>
      <c r="P468" s="118"/>
      <c r="Q468" s="118"/>
      <c r="R468" s="118"/>
      <c r="S468" s="173"/>
      <c r="T468" s="173"/>
      <c r="W468" s="173"/>
    </row>
    <row r="469" spans="5:23" ht="12.75">
      <c r="E469" s="118"/>
      <c r="F469" s="118"/>
      <c r="G469" s="173"/>
      <c r="I469" s="118"/>
      <c r="J469" s="118"/>
      <c r="L469" s="118"/>
      <c r="M469" s="118"/>
      <c r="O469" s="118"/>
      <c r="P469" s="118"/>
      <c r="Q469" s="118"/>
      <c r="R469" s="118"/>
      <c r="S469" s="173"/>
      <c r="T469" s="173"/>
      <c r="W469" s="173"/>
    </row>
    <row r="470" spans="5:23" ht="12.75">
      <c r="E470" s="118"/>
      <c r="F470" s="118"/>
      <c r="G470" s="173"/>
      <c r="I470" s="118"/>
      <c r="J470" s="118"/>
      <c r="L470" s="118"/>
      <c r="M470" s="118"/>
      <c r="O470" s="118"/>
      <c r="P470" s="118"/>
      <c r="Q470" s="118"/>
      <c r="R470" s="118"/>
      <c r="S470" s="173"/>
      <c r="T470" s="173"/>
      <c r="W470" s="173"/>
    </row>
    <row r="471" spans="5:23" ht="12.75">
      <c r="E471" s="118"/>
      <c r="F471" s="118"/>
      <c r="G471" s="173"/>
      <c r="I471" s="118"/>
      <c r="J471" s="118"/>
      <c r="L471" s="118"/>
      <c r="M471" s="118"/>
      <c r="O471" s="118"/>
      <c r="P471" s="118"/>
      <c r="Q471" s="118"/>
      <c r="R471" s="118"/>
      <c r="S471" s="173"/>
      <c r="T471" s="173"/>
      <c r="W471" s="173"/>
    </row>
    <row r="472" spans="5:23" ht="12.75">
      <c r="E472" s="118"/>
      <c r="F472" s="118"/>
      <c r="G472" s="173"/>
      <c r="I472" s="118"/>
      <c r="J472" s="118"/>
      <c r="L472" s="118"/>
      <c r="M472" s="118"/>
      <c r="O472" s="118"/>
      <c r="P472" s="118"/>
      <c r="Q472" s="118"/>
      <c r="R472" s="118"/>
      <c r="S472" s="173"/>
      <c r="T472" s="173"/>
      <c r="W472" s="173"/>
    </row>
    <row r="473" spans="5:23" ht="12.75">
      <c r="E473" s="118"/>
      <c r="F473" s="118"/>
      <c r="G473" s="173"/>
      <c r="I473" s="118"/>
      <c r="J473" s="118"/>
      <c r="L473" s="118"/>
      <c r="M473" s="118"/>
      <c r="O473" s="118"/>
      <c r="P473" s="118"/>
      <c r="Q473" s="118"/>
      <c r="R473" s="118"/>
      <c r="S473" s="173"/>
      <c r="T473" s="173"/>
      <c r="W473" s="173"/>
    </row>
    <row r="474" spans="5:23" ht="12.75">
      <c r="E474" s="118"/>
      <c r="F474" s="118"/>
      <c r="G474" s="173"/>
      <c r="I474" s="118"/>
      <c r="J474" s="118"/>
      <c r="L474" s="118"/>
      <c r="M474" s="118"/>
      <c r="O474" s="118"/>
      <c r="P474" s="118"/>
      <c r="Q474" s="118"/>
      <c r="R474" s="118"/>
      <c r="S474" s="173"/>
      <c r="T474" s="173"/>
      <c r="W474" s="173"/>
    </row>
    <row r="475" spans="5:23" ht="12.75">
      <c r="E475" s="118"/>
      <c r="F475" s="118"/>
      <c r="G475" s="173"/>
      <c r="I475" s="118"/>
      <c r="J475" s="118"/>
      <c r="L475" s="118"/>
      <c r="M475" s="118"/>
      <c r="O475" s="118"/>
      <c r="P475" s="118"/>
      <c r="Q475" s="118"/>
      <c r="R475" s="118"/>
      <c r="S475" s="173"/>
      <c r="T475" s="173"/>
      <c r="W475" s="173"/>
    </row>
    <row r="476" spans="5:23" ht="12.75">
      <c r="E476" s="118"/>
      <c r="F476" s="118"/>
      <c r="G476" s="173"/>
      <c r="I476" s="118"/>
      <c r="J476" s="118"/>
      <c r="L476" s="118"/>
      <c r="M476" s="118"/>
      <c r="O476" s="118"/>
      <c r="P476" s="118"/>
      <c r="Q476" s="118"/>
      <c r="R476" s="118"/>
      <c r="S476" s="173"/>
      <c r="T476" s="173"/>
      <c r="W476" s="173"/>
    </row>
    <row r="477" spans="5:23" ht="12.75">
      <c r="E477" s="118"/>
      <c r="F477" s="118"/>
      <c r="G477" s="173"/>
      <c r="I477" s="118"/>
      <c r="J477" s="118"/>
      <c r="L477" s="118"/>
      <c r="M477" s="118"/>
      <c r="O477" s="118"/>
      <c r="P477" s="118"/>
      <c r="Q477" s="118"/>
      <c r="R477" s="118"/>
      <c r="S477" s="173"/>
      <c r="T477" s="173"/>
      <c r="W477" s="173"/>
    </row>
    <row r="478" spans="5:23" ht="12.75">
      <c r="E478" s="118"/>
      <c r="F478" s="118"/>
      <c r="G478" s="173"/>
      <c r="I478" s="118"/>
      <c r="J478" s="118"/>
      <c r="L478" s="118"/>
      <c r="M478" s="118"/>
      <c r="O478" s="118"/>
      <c r="P478" s="118"/>
      <c r="Q478" s="118"/>
      <c r="R478" s="118"/>
      <c r="S478" s="173"/>
      <c r="T478" s="173"/>
      <c r="W478" s="173"/>
    </row>
    <row r="479" spans="5:23" ht="12.75">
      <c r="E479" s="118"/>
      <c r="F479" s="118"/>
      <c r="G479" s="173"/>
      <c r="I479" s="118"/>
      <c r="J479" s="118"/>
      <c r="L479" s="118"/>
      <c r="M479" s="118"/>
      <c r="O479" s="118"/>
      <c r="P479" s="118"/>
      <c r="Q479" s="118"/>
      <c r="R479" s="118"/>
      <c r="S479" s="173"/>
      <c r="T479" s="173"/>
      <c r="W479" s="173"/>
    </row>
    <row r="480" spans="5:23" ht="12.75">
      <c r="E480" s="118"/>
      <c r="F480" s="118"/>
      <c r="G480" s="173"/>
      <c r="I480" s="118"/>
      <c r="J480" s="118"/>
      <c r="L480" s="118"/>
      <c r="M480" s="118"/>
      <c r="O480" s="118"/>
      <c r="P480" s="118"/>
      <c r="Q480" s="118"/>
      <c r="R480" s="118"/>
      <c r="S480" s="173"/>
      <c r="T480" s="173"/>
      <c r="W480" s="173"/>
    </row>
    <row r="481" spans="5:23" ht="12.75">
      <c r="E481" s="118"/>
      <c r="F481" s="118"/>
      <c r="G481" s="173"/>
      <c r="I481" s="118"/>
      <c r="J481" s="118"/>
      <c r="L481" s="118"/>
      <c r="M481" s="118"/>
      <c r="O481" s="118"/>
      <c r="P481" s="118"/>
      <c r="Q481" s="118"/>
      <c r="R481" s="118"/>
      <c r="S481" s="173"/>
      <c r="T481" s="173"/>
      <c r="W481" s="173"/>
    </row>
    <row r="482" spans="5:23" ht="12.75">
      <c r="E482" s="118"/>
      <c r="F482" s="118"/>
      <c r="G482" s="173"/>
      <c r="I482" s="118"/>
      <c r="J482" s="118"/>
      <c r="L482" s="118"/>
      <c r="M482" s="118"/>
      <c r="O482" s="118"/>
      <c r="P482" s="118"/>
      <c r="Q482" s="118"/>
      <c r="R482" s="118"/>
      <c r="S482" s="173"/>
      <c r="T482" s="173"/>
      <c r="W482" s="173"/>
    </row>
    <row r="483" spans="5:23" ht="12.75">
      <c r="E483" s="118"/>
      <c r="F483" s="118"/>
      <c r="G483" s="173"/>
      <c r="I483" s="118"/>
      <c r="J483" s="118"/>
      <c r="L483" s="118"/>
      <c r="M483" s="118"/>
      <c r="O483" s="118"/>
      <c r="P483" s="118"/>
      <c r="Q483" s="118"/>
      <c r="R483" s="118"/>
      <c r="S483" s="173"/>
      <c r="T483" s="173"/>
      <c r="W483" s="173"/>
    </row>
    <row r="484" spans="5:23" ht="12.75">
      <c r="E484" s="118"/>
      <c r="F484" s="118"/>
      <c r="G484" s="173"/>
      <c r="I484" s="118"/>
      <c r="J484" s="118"/>
      <c r="L484" s="118"/>
      <c r="M484" s="118"/>
      <c r="O484" s="118"/>
      <c r="P484" s="118"/>
      <c r="Q484" s="118"/>
      <c r="R484" s="118"/>
      <c r="S484" s="173"/>
      <c r="T484" s="173"/>
      <c r="W484" s="173"/>
    </row>
    <row r="485" spans="5:23" ht="12.75">
      <c r="E485" s="118"/>
      <c r="F485" s="118"/>
      <c r="G485" s="173"/>
      <c r="I485" s="118"/>
      <c r="J485" s="118"/>
      <c r="L485" s="118"/>
      <c r="M485" s="118"/>
      <c r="O485" s="118"/>
      <c r="P485" s="118"/>
      <c r="Q485" s="118"/>
      <c r="R485" s="118"/>
      <c r="S485" s="173"/>
      <c r="T485" s="173"/>
      <c r="W485" s="173"/>
    </row>
    <row r="486" spans="5:23" ht="12.75">
      <c r="E486" s="118"/>
      <c r="F486" s="118"/>
      <c r="G486" s="173"/>
      <c r="I486" s="118"/>
      <c r="J486" s="118"/>
      <c r="L486" s="118"/>
      <c r="M486" s="118"/>
      <c r="O486" s="118"/>
      <c r="P486" s="118"/>
      <c r="Q486" s="118"/>
      <c r="R486" s="118"/>
      <c r="S486" s="173"/>
      <c r="T486" s="173"/>
      <c r="W486" s="173"/>
    </row>
    <row r="487" spans="5:23" ht="12.75">
      <c r="E487" s="118"/>
      <c r="F487" s="118"/>
      <c r="G487" s="173"/>
      <c r="I487" s="118"/>
      <c r="J487" s="118"/>
      <c r="L487" s="118"/>
      <c r="M487" s="118"/>
      <c r="O487" s="118"/>
      <c r="P487" s="118"/>
      <c r="Q487" s="118"/>
      <c r="R487" s="118"/>
      <c r="S487" s="173"/>
      <c r="T487" s="173"/>
      <c r="W487" s="173"/>
    </row>
    <row r="488" spans="5:23" ht="12.75">
      <c r="E488" s="118"/>
      <c r="F488" s="118"/>
      <c r="G488" s="173"/>
      <c r="I488" s="118"/>
      <c r="J488" s="118"/>
      <c r="L488" s="118"/>
      <c r="M488" s="118"/>
      <c r="O488" s="118"/>
      <c r="P488" s="118"/>
      <c r="Q488" s="118"/>
      <c r="R488" s="118"/>
      <c r="S488" s="173"/>
      <c r="T488" s="173"/>
      <c r="W488" s="173"/>
    </row>
    <row r="489" spans="5:23" ht="12.75">
      <c r="E489" s="118"/>
      <c r="F489" s="118"/>
      <c r="G489" s="173"/>
      <c r="I489" s="118"/>
      <c r="J489" s="118"/>
      <c r="L489" s="118"/>
      <c r="M489" s="118"/>
      <c r="O489" s="118"/>
      <c r="P489" s="118"/>
      <c r="Q489" s="118"/>
      <c r="R489" s="118"/>
      <c r="S489" s="173"/>
      <c r="T489" s="173"/>
      <c r="W489" s="173"/>
    </row>
    <row r="490" spans="5:23" ht="12.75">
      <c r="E490" s="118"/>
      <c r="F490" s="118"/>
      <c r="G490" s="173"/>
      <c r="I490" s="118"/>
      <c r="J490" s="118"/>
      <c r="L490" s="118"/>
      <c r="M490" s="118"/>
      <c r="O490" s="118"/>
      <c r="P490" s="118"/>
      <c r="Q490" s="118"/>
      <c r="R490" s="118"/>
      <c r="S490" s="173"/>
      <c r="T490" s="173"/>
      <c r="W490" s="173"/>
    </row>
    <row r="491" spans="5:23" ht="12.75">
      <c r="E491" s="118"/>
      <c r="F491" s="118"/>
      <c r="G491" s="173"/>
      <c r="I491" s="118"/>
      <c r="J491" s="118"/>
      <c r="L491" s="118"/>
      <c r="M491" s="118"/>
      <c r="O491" s="118"/>
      <c r="P491" s="118"/>
      <c r="Q491" s="118"/>
      <c r="R491" s="118"/>
      <c r="S491" s="173"/>
      <c r="T491" s="173"/>
      <c r="W491" s="173"/>
    </row>
    <row r="492" spans="5:23" ht="12.75">
      <c r="E492" s="118"/>
      <c r="F492" s="118"/>
      <c r="G492" s="173"/>
      <c r="I492" s="118"/>
      <c r="J492" s="118"/>
      <c r="L492" s="118"/>
      <c r="M492" s="118"/>
      <c r="O492" s="118"/>
      <c r="P492" s="118"/>
      <c r="Q492" s="118"/>
      <c r="R492" s="118"/>
      <c r="S492" s="173"/>
      <c r="T492" s="173"/>
      <c r="W492" s="173"/>
    </row>
    <row r="493" spans="5:23" ht="12.75">
      <c r="E493" s="118"/>
      <c r="F493" s="118"/>
      <c r="G493" s="173"/>
      <c r="I493" s="118"/>
      <c r="J493" s="118"/>
      <c r="L493" s="118"/>
      <c r="M493" s="118"/>
      <c r="O493" s="118"/>
      <c r="P493" s="118"/>
      <c r="Q493" s="118"/>
      <c r="R493" s="118"/>
      <c r="S493" s="173"/>
      <c r="T493" s="173"/>
      <c r="W493" s="173"/>
    </row>
    <row r="494" spans="5:23" ht="12.75">
      <c r="E494" s="118"/>
      <c r="F494" s="118"/>
      <c r="G494" s="173"/>
      <c r="I494" s="118"/>
      <c r="J494" s="118"/>
      <c r="L494" s="118"/>
      <c r="M494" s="118"/>
      <c r="O494" s="118"/>
      <c r="P494" s="118"/>
      <c r="Q494" s="118"/>
      <c r="R494" s="118"/>
      <c r="S494" s="173"/>
      <c r="T494" s="173"/>
      <c r="W494" s="173"/>
    </row>
    <row r="495" spans="5:23" ht="12.75">
      <c r="E495" s="118"/>
      <c r="F495" s="118"/>
      <c r="G495" s="173"/>
      <c r="I495" s="118"/>
      <c r="J495" s="118"/>
      <c r="L495" s="118"/>
      <c r="M495" s="118"/>
      <c r="O495" s="118"/>
      <c r="P495" s="118"/>
      <c r="Q495" s="118"/>
      <c r="R495" s="118"/>
      <c r="S495" s="173"/>
      <c r="T495" s="173"/>
      <c r="W495" s="173"/>
    </row>
    <row r="496" spans="5:23" ht="12.75">
      <c r="E496" s="118"/>
      <c r="F496" s="118"/>
      <c r="G496" s="173"/>
      <c r="I496" s="118"/>
      <c r="J496" s="118"/>
      <c r="L496" s="118"/>
      <c r="M496" s="118"/>
      <c r="O496" s="118"/>
      <c r="P496" s="118"/>
      <c r="Q496" s="118"/>
      <c r="R496" s="118"/>
      <c r="S496" s="173"/>
      <c r="T496" s="173"/>
      <c r="W496" s="173"/>
    </row>
    <row r="497" spans="5:23" ht="12.75">
      <c r="E497" s="118"/>
      <c r="F497" s="118"/>
      <c r="G497" s="173"/>
      <c r="I497" s="118"/>
      <c r="J497" s="118"/>
      <c r="L497" s="118"/>
      <c r="M497" s="118"/>
      <c r="O497" s="118"/>
      <c r="P497" s="118"/>
      <c r="Q497" s="118"/>
      <c r="R497" s="118"/>
      <c r="S497" s="173"/>
      <c r="T497" s="173"/>
      <c r="W497" s="173"/>
    </row>
    <row r="498" spans="5:23" ht="12.75">
      <c r="E498" s="118"/>
      <c r="F498" s="118"/>
      <c r="G498" s="173"/>
      <c r="I498" s="118"/>
      <c r="J498" s="118"/>
      <c r="L498" s="118"/>
      <c r="M498" s="118"/>
      <c r="O498" s="118"/>
      <c r="P498" s="118"/>
      <c r="Q498" s="118"/>
      <c r="R498" s="118"/>
      <c r="S498" s="173"/>
      <c r="T498" s="173"/>
      <c r="W498" s="173"/>
    </row>
    <row r="499" spans="5:23" ht="12.75">
      <c r="E499" s="118"/>
      <c r="F499" s="118"/>
      <c r="G499" s="173"/>
      <c r="I499" s="118"/>
      <c r="J499" s="118"/>
      <c r="L499" s="118"/>
      <c r="M499" s="118"/>
      <c r="O499" s="118"/>
      <c r="P499" s="118"/>
      <c r="Q499" s="118"/>
      <c r="R499" s="118"/>
      <c r="S499" s="173"/>
      <c r="T499" s="173"/>
      <c r="W499" s="173"/>
    </row>
    <row r="500" spans="5:23" ht="12.75">
      <c r="E500" s="118"/>
      <c r="F500" s="118"/>
      <c r="G500" s="173"/>
      <c r="I500" s="118"/>
      <c r="J500" s="118"/>
      <c r="L500" s="118"/>
      <c r="M500" s="118"/>
      <c r="O500" s="118"/>
      <c r="P500" s="118"/>
      <c r="Q500" s="118"/>
      <c r="R500" s="118"/>
      <c r="S500" s="173"/>
      <c r="T500" s="173"/>
      <c r="W500" s="173"/>
    </row>
    <row r="501" spans="5:23" ht="12.75">
      <c r="E501" s="118"/>
      <c r="F501" s="118"/>
      <c r="G501" s="173"/>
      <c r="I501" s="118"/>
      <c r="J501" s="118"/>
      <c r="L501" s="118"/>
      <c r="M501" s="118"/>
      <c r="O501" s="118"/>
      <c r="P501" s="118"/>
      <c r="Q501" s="118"/>
      <c r="R501" s="118"/>
      <c r="S501" s="173"/>
      <c r="T501" s="173"/>
      <c r="W501" s="173"/>
    </row>
    <row r="502" spans="5:23" ht="12.75">
      <c r="E502" s="118"/>
      <c r="F502" s="118"/>
      <c r="G502" s="173"/>
      <c r="I502" s="118"/>
      <c r="J502" s="118"/>
      <c r="L502" s="118"/>
      <c r="M502" s="118"/>
      <c r="O502" s="118"/>
      <c r="P502" s="118"/>
      <c r="Q502" s="118"/>
      <c r="R502" s="118"/>
      <c r="S502" s="173"/>
      <c r="T502" s="173"/>
      <c r="W502" s="173"/>
    </row>
    <row r="503" spans="5:23" ht="12.75">
      <c r="E503" s="118"/>
      <c r="F503" s="118"/>
      <c r="G503" s="173"/>
      <c r="I503" s="118"/>
      <c r="J503" s="118"/>
      <c r="L503" s="118"/>
      <c r="M503" s="118"/>
      <c r="O503" s="118"/>
      <c r="P503" s="118"/>
      <c r="Q503" s="118"/>
      <c r="R503" s="118"/>
      <c r="S503" s="173"/>
      <c r="T503" s="173"/>
      <c r="W503" s="173"/>
    </row>
    <row r="504" spans="5:23" ht="12.75">
      <c r="E504" s="118"/>
      <c r="F504" s="118"/>
      <c r="G504" s="173"/>
      <c r="I504" s="118"/>
      <c r="J504" s="118"/>
      <c r="L504" s="118"/>
      <c r="M504" s="118"/>
      <c r="O504" s="118"/>
      <c r="P504" s="118"/>
      <c r="Q504" s="118"/>
      <c r="R504" s="118"/>
      <c r="S504" s="173"/>
      <c r="T504" s="173"/>
      <c r="W504" s="173"/>
    </row>
    <row r="505" spans="5:23" ht="12.75">
      <c r="E505" s="118"/>
      <c r="F505" s="118"/>
      <c r="G505" s="173"/>
      <c r="I505" s="118"/>
      <c r="J505" s="118"/>
      <c r="L505" s="118"/>
      <c r="M505" s="118"/>
      <c r="O505" s="118"/>
      <c r="P505" s="118"/>
      <c r="Q505" s="118"/>
      <c r="R505" s="118"/>
      <c r="S505" s="173"/>
      <c r="T505" s="173"/>
      <c r="W505" s="173"/>
    </row>
    <row r="506" spans="5:23" ht="12.75">
      <c r="E506" s="118"/>
      <c r="F506" s="118"/>
      <c r="G506" s="173"/>
      <c r="I506" s="118"/>
      <c r="J506" s="118"/>
      <c r="L506" s="118"/>
      <c r="M506" s="118"/>
      <c r="O506" s="118"/>
      <c r="P506" s="118"/>
      <c r="Q506" s="118"/>
      <c r="R506" s="118"/>
      <c r="S506" s="173"/>
      <c r="T506" s="173"/>
      <c r="W506" s="173"/>
    </row>
    <row r="507" spans="5:23" ht="12.75">
      <c r="E507" s="118"/>
      <c r="F507" s="118"/>
      <c r="G507" s="173"/>
      <c r="I507" s="118"/>
      <c r="J507" s="118"/>
      <c r="L507" s="118"/>
      <c r="M507" s="118"/>
      <c r="O507" s="118"/>
      <c r="P507" s="118"/>
      <c r="Q507" s="118"/>
      <c r="R507" s="118"/>
      <c r="S507" s="173"/>
      <c r="T507" s="173"/>
      <c r="W507" s="173"/>
    </row>
    <row r="508" spans="5:23" ht="12.75">
      <c r="E508" s="118"/>
      <c r="F508" s="118"/>
      <c r="G508" s="173"/>
      <c r="I508" s="118"/>
      <c r="J508" s="118"/>
      <c r="L508" s="118"/>
      <c r="M508" s="118"/>
      <c r="O508" s="118"/>
      <c r="P508" s="118"/>
      <c r="Q508" s="118"/>
      <c r="R508" s="118"/>
      <c r="S508" s="173"/>
      <c r="T508" s="173"/>
      <c r="W508" s="173"/>
    </row>
    <row r="509" spans="5:23" ht="12.75">
      <c r="E509" s="118"/>
      <c r="F509" s="118"/>
      <c r="G509" s="173"/>
      <c r="I509" s="118"/>
      <c r="J509" s="118"/>
      <c r="L509" s="118"/>
      <c r="M509" s="118"/>
      <c r="O509" s="118"/>
      <c r="P509" s="118"/>
      <c r="Q509" s="118"/>
      <c r="R509" s="118"/>
      <c r="S509" s="173"/>
      <c r="T509" s="173"/>
      <c r="W509" s="173"/>
    </row>
    <row r="510" spans="5:23" ht="12.75">
      <c r="E510" s="118"/>
      <c r="F510" s="118"/>
      <c r="G510" s="173"/>
      <c r="I510" s="118"/>
      <c r="J510" s="118"/>
      <c r="L510" s="118"/>
      <c r="M510" s="118"/>
      <c r="O510" s="118"/>
      <c r="P510" s="118"/>
      <c r="Q510" s="118"/>
      <c r="R510" s="118"/>
      <c r="S510" s="173"/>
      <c r="T510" s="173"/>
      <c r="W510" s="173"/>
    </row>
    <row r="511" spans="5:23" ht="12.75">
      <c r="E511" s="118"/>
      <c r="F511" s="118"/>
      <c r="G511" s="173"/>
      <c r="I511" s="118"/>
      <c r="J511" s="118"/>
      <c r="L511" s="118"/>
      <c r="M511" s="118"/>
      <c r="O511" s="118"/>
      <c r="P511" s="118"/>
      <c r="Q511" s="118"/>
      <c r="R511" s="118"/>
      <c r="S511" s="173"/>
      <c r="T511" s="173"/>
      <c r="W511" s="173"/>
    </row>
    <row r="512" spans="5:23" ht="12.75">
      <c r="E512" s="118"/>
      <c r="F512" s="118"/>
      <c r="G512" s="173"/>
      <c r="I512" s="118"/>
      <c r="J512" s="118"/>
      <c r="L512" s="118"/>
      <c r="M512" s="118"/>
      <c r="O512" s="118"/>
      <c r="P512" s="118"/>
      <c r="Q512" s="118"/>
      <c r="R512" s="118"/>
      <c r="S512" s="173"/>
      <c r="T512" s="173"/>
      <c r="W512" s="173"/>
    </row>
    <row r="513" spans="5:23" ht="12.75">
      <c r="E513" s="118"/>
      <c r="F513" s="118"/>
      <c r="G513" s="173"/>
      <c r="I513" s="118"/>
      <c r="J513" s="118"/>
      <c r="L513" s="118"/>
      <c r="M513" s="118"/>
      <c r="O513" s="118"/>
      <c r="P513" s="118"/>
      <c r="Q513" s="118"/>
      <c r="R513" s="118"/>
      <c r="S513" s="173"/>
      <c r="T513" s="173"/>
      <c r="W513" s="173"/>
    </row>
    <row r="514" spans="5:23" ht="12.75">
      <c r="E514" s="118"/>
      <c r="F514" s="118"/>
      <c r="G514" s="173"/>
      <c r="I514" s="118"/>
      <c r="J514" s="118"/>
      <c r="L514" s="118"/>
      <c r="M514" s="118"/>
      <c r="O514" s="118"/>
      <c r="P514" s="118"/>
      <c r="Q514" s="118"/>
      <c r="R514" s="118"/>
      <c r="S514" s="173"/>
      <c r="T514" s="173"/>
      <c r="W514" s="173"/>
    </row>
    <row r="515" spans="5:23" ht="12.75">
      <c r="E515" s="118"/>
      <c r="F515" s="118"/>
      <c r="G515" s="173"/>
      <c r="I515" s="118"/>
      <c r="J515" s="118"/>
      <c r="L515" s="118"/>
      <c r="M515" s="118"/>
      <c r="O515" s="118"/>
      <c r="P515" s="118"/>
      <c r="Q515" s="118"/>
      <c r="R515" s="118"/>
      <c r="S515" s="173"/>
      <c r="T515" s="173"/>
      <c r="W515" s="173"/>
    </row>
    <row r="516" spans="5:23" ht="12.75">
      <c r="E516" s="118"/>
      <c r="F516" s="118"/>
      <c r="G516" s="173"/>
      <c r="I516" s="118"/>
      <c r="J516" s="118"/>
      <c r="L516" s="118"/>
      <c r="M516" s="118"/>
      <c r="O516" s="118"/>
      <c r="P516" s="118"/>
      <c r="Q516" s="118"/>
      <c r="R516" s="118"/>
      <c r="S516" s="173"/>
      <c r="T516" s="173"/>
      <c r="W516" s="173"/>
    </row>
    <row r="517" spans="5:23" ht="12.75">
      <c r="E517" s="118"/>
      <c r="F517" s="118"/>
      <c r="G517" s="173"/>
      <c r="I517" s="118"/>
      <c r="J517" s="118"/>
      <c r="L517" s="118"/>
      <c r="M517" s="118"/>
      <c r="O517" s="118"/>
      <c r="P517" s="118"/>
      <c r="Q517" s="118"/>
      <c r="R517" s="118"/>
      <c r="S517" s="173"/>
      <c r="T517" s="173"/>
      <c r="W517" s="173"/>
    </row>
    <row r="518" spans="5:23" ht="12.75">
      <c r="E518" s="118"/>
      <c r="F518" s="118"/>
      <c r="G518" s="173"/>
      <c r="I518" s="118"/>
      <c r="J518" s="118"/>
      <c r="L518" s="118"/>
      <c r="M518" s="118"/>
      <c r="O518" s="118"/>
      <c r="P518" s="118"/>
      <c r="Q518" s="118"/>
      <c r="R518" s="118"/>
      <c r="S518" s="173"/>
      <c r="T518" s="173"/>
      <c r="W518" s="173"/>
    </row>
    <row r="519" spans="5:23" ht="12.75">
      <c r="E519" s="118"/>
      <c r="F519" s="118"/>
      <c r="G519" s="173"/>
      <c r="I519" s="118"/>
      <c r="J519" s="118"/>
      <c r="L519" s="118"/>
      <c r="M519" s="118"/>
      <c r="O519" s="118"/>
      <c r="P519" s="118"/>
      <c r="Q519" s="118"/>
      <c r="R519" s="118"/>
      <c r="S519" s="173"/>
      <c r="T519" s="173"/>
      <c r="W519" s="173"/>
    </row>
    <row r="520" spans="5:23" ht="12.75">
      <c r="E520" s="118"/>
      <c r="F520" s="118"/>
      <c r="G520" s="173"/>
      <c r="I520" s="118"/>
      <c r="J520" s="118"/>
      <c r="L520" s="118"/>
      <c r="M520" s="118"/>
      <c r="O520" s="118"/>
      <c r="P520" s="118"/>
      <c r="Q520" s="118"/>
      <c r="R520" s="118"/>
      <c r="S520" s="173"/>
      <c r="T520" s="173"/>
      <c r="W520" s="173"/>
    </row>
    <row r="521" spans="5:23" ht="12.75">
      <c r="E521" s="118"/>
      <c r="F521" s="118"/>
      <c r="G521" s="173"/>
      <c r="I521" s="118"/>
      <c r="J521" s="118"/>
      <c r="L521" s="118"/>
      <c r="M521" s="118"/>
      <c r="O521" s="118"/>
      <c r="P521" s="118"/>
      <c r="Q521" s="118"/>
      <c r="R521" s="118"/>
      <c r="S521" s="173"/>
      <c r="T521" s="173"/>
      <c r="W521" s="173"/>
    </row>
    <row r="522" spans="5:23" ht="12.75">
      <c r="E522" s="118"/>
      <c r="F522" s="118"/>
      <c r="G522" s="173"/>
      <c r="I522" s="118"/>
      <c r="J522" s="118"/>
      <c r="L522" s="118"/>
      <c r="M522" s="118"/>
      <c r="O522" s="118"/>
      <c r="P522" s="118"/>
      <c r="Q522" s="118"/>
      <c r="R522" s="118"/>
      <c r="S522" s="173"/>
      <c r="T522" s="173"/>
      <c r="W522" s="173"/>
    </row>
    <row r="523" spans="7:23" ht="12.75">
      <c r="G523" s="173"/>
      <c r="S523" s="173"/>
      <c r="T523" s="173"/>
      <c r="W523" s="173"/>
    </row>
    <row r="524" spans="7:23" ht="12.75">
      <c r="G524" s="173"/>
      <c r="S524" s="173"/>
      <c r="T524" s="173"/>
      <c r="W524" s="173"/>
    </row>
    <row r="525" spans="7:23" ht="12.75">
      <c r="G525" s="173"/>
      <c r="S525" s="173"/>
      <c r="T525" s="173"/>
      <c r="W525" s="173"/>
    </row>
    <row r="526" spans="7:23" ht="12.75">
      <c r="G526" s="173"/>
      <c r="S526" s="173"/>
      <c r="T526" s="173"/>
      <c r="W526" s="173"/>
    </row>
    <row r="527" spans="7:23" ht="12.75">
      <c r="G527" s="173"/>
      <c r="S527" s="173"/>
      <c r="T527" s="173"/>
      <c r="W527" s="173"/>
    </row>
    <row r="528" spans="7:23" ht="12.75">
      <c r="G528" s="173"/>
      <c r="S528" s="173"/>
      <c r="T528" s="173"/>
      <c r="W528" s="173"/>
    </row>
    <row r="529" spans="7:23" ht="12.75">
      <c r="G529" s="173"/>
      <c r="S529" s="173"/>
      <c r="T529" s="173"/>
      <c r="W529" s="173"/>
    </row>
    <row r="530" spans="7:23" ht="12.75">
      <c r="G530" s="173"/>
      <c r="S530" s="173"/>
      <c r="T530" s="173"/>
      <c r="W530" s="173"/>
    </row>
    <row r="531" spans="7:23" ht="12.75">
      <c r="G531" s="173"/>
      <c r="S531" s="173"/>
      <c r="T531" s="173"/>
      <c r="W531" s="173"/>
    </row>
    <row r="532" spans="7:23" ht="12.75">
      <c r="G532" s="173"/>
      <c r="S532" s="173"/>
      <c r="T532" s="173"/>
      <c r="W532" s="173"/>
    </row>
    <row r="533" spans="7:23" ht="12.75">
      <c r="G533" s="173"/>
      <c r="S533" s="173"/>
      <c r="T533" s="173"/>
      <c r="W533" s="173"/>
    </row>
    <row r="534" spans="7:23" ht="12.75">
      <c r="G534" s="173"/>
      <c r="S534" s="173"/>
      <c r="T534" s="173"/>
      <c r="W534" s="173"/>
    </row>
    <row r="535" spans="7:23" ht="12.75">
      <c r="G535" s="173"/>
      <c r="S535" s="173"/>
      <c r="T535" s="173"/>
      <c r="W535" s="173"/>
    </row>
    <row r="536" spans="7:23" ht="12.75">
      <c r="G536" s="173"/>
      <c r="S536" s="173"/>
      <c r="T536" s="173"/>
      <c r="W536" s="173"/>
    </row>
    <row r="537" spans="7:23" ht="12.75">
      <c r="G537" s="173"/>
      <c r="S537" s="173"/>
      <c r="T537" s="173"/>
      <c r="W537" s="173"/>
    </row>
    <row r="538" spans="7:23" ht="12.75">
      <c r="G538" s="173"/>
      <c r="S538" s="173"/>
      <c r="T538" s="173"/>
      <c r="W538" s="173"/>
    </row>
    <row r="539" spans="7:23" ht="12.75">
      <c r="G539" s="173"/>
      <c r="S539" s="173"/>
      <c r="T539" s="173"/>
      <c r="W539" s="173"/>
    </row>
    <row r="540" spans="7:23" ht="12.75">
      <c r="G540" s="173"/>
      <c r="S540" s="173"/>
      <c r="T540" s="173"/>
      <c r="W540" s="173"/>
    </row>
    <row r="541" spans="7:23" ht="12.75">
      <c r="G541" s="173"/>
      <c r="S541" s="173"/>
      <c r="T541" s="173"/>
      <c r="W541" s="173"/>
    </row>
    <row r="542" spans="7:23" ht="12.75">
      <c r="G542" s="173"/>
      <c r="S542" s="173"/>
      <c r="T542" s="173"/>
      <c r="W542" s="173"/>
    </row>
    <row r="543" spans="7:23" ht="12.75">
      <c r="G543" s="173"/>
      <c r="S543" s="173"/>
      <c r="T543" s="173"/>
      <c r="W543" s="173"/>
    </row>
    <row r="544" spans="7:23" ht="12.75">
      <c r="G544" s="173"/>
      <c r="S544" s="173"/>
      <c r="T544" s="173"/>
      <c r="W544" s="173"/>
    </row>
    <row r="545" spans="7:23" ht="12.75">
      <c r="G545" s="173"/>
      <c r="S545" s="173"/>
      <c r="T545" s="173"/>
      <c r="W545" s="173"/>
    </row>
    <row r="546" spans="7:23" ht="12.75">
      <c r="G546" s="173"/>
      <c r="S546" s="173"/>
      <c r="T546" s="173"/>
      <c r="W546" s="173"/>
    </row>
    <row r="547" spans="7:23" ht="12.75">
      <c r="G547" s="173"/>
      <c r="S547" s="173"/>
      <c r="T547" s="173"/>
      <c r="W547" s="173"/>
    </row>
    <row r="548" spans="7:23" ht="12.75">
      <c r="G548" s="173"/>
      <c r="S548" s="173"/>
      <c r="T548" s="173"/>
      <c r="W548" s="173"/>
    </row>
    <row r="549" spans="7:23" ht="12.75">
      <c r="G549" s="173"/>
      <c r="S549" s="173"/>
      <c r="T549" s="173"/>
      <c r="W549" s="173"/>
    </row>
    <row r="550" spans="7:23" ht="12.75">
      <c r="G550" s="173"/>
      <c r="S550" s="173"/>
      <c r="T550" s="173"/>
      <c r="W550" s="173"/>
    </row>
    <row r="551" spans="7:23" ht="12.75">
      <c r="G551" s="173"/>
      <c r="S551" s="173"/>
      <c r="T551" s="173"/>
      <c r="W551" s="173"/>
    </row>
    <row r="552" spans="7:23" ht="12.75">
      <c r="G552" s="173"/>
      <c r="S552" s="173"/>
      <c r="T552" s="173"/>
      <c r="W552" s="173"/>
    </row>
    <row r="553" spans="7:23" ht="12.75">
      <c r="G553" s="173"/>
      <c r="S553" s="173"/>
      <c r="T553" s="173"/>
      <c r="W553" s="173"/>
    </row>
    <row r="554" spans="7:23" ht="12.75">
      <c r="G554" s="173"/>
      <c r="S554" s="173"/>
      <c r="T554" s="173"/>
      <c r="W554" s="173"/>
    </row>
    <row r="555" spans="7:23" ht="12.75">
      <c r="G555" s="173"/>
      <c r="S555" s="173"/>
      <c r="T555" s="173"/>
      <c r="W555" s="173"/>
    </row>
    <row r="556" spans="7:23" ht="12.75">
      <c r="G556" s="173"/>
      <c r="S556" s="173"/>
      <c r="T556" s="173"/>
      <c r="W556" s="173"/>
    </row>
    <row r="557" spans="7:23" ht="12.75">
      <c r="G557" s="173"/>
      <c r="S557" s="173"/>
      <c r="T557" s="173"/>
      <c r="W557" s="173"/>
    </row>
    <row r="558" spans="7:23" ht="12.75">
      <c r="G558" s="173"/>
      <c r="S558" s="173"/>
      <c r="T558" s="173"/>
      <c r="W558" s="173"/>
    </row>
    <row r="559" spans="7:23" ht="12.75">
      <c r="G559" s="173"/>
      <c r="S559" s="173"/>
      <c r="T559" s="173"/>
      <c r="W559" s="173"/>
    </row>
    <row r="560" spans="7:23" ht="12.75">
      <c r="G560" s="173"/>
      <c r="S560" s="173"/>
      <c r="T560" s="173"/>
      <c r="W560" s="173"/>
    </row>
    <row r="561" spans="7:23" ht="12.75">
      <c r="G561" s="173"/>
      <c r="S561" s="173"/>
      <c r="T561" s="173"/>
      <c r="W561" s="173"/>
    </row>
    <row r="562" spans="7:23" ht="12.75">
      <c r="G562" s="173"/>
      <c r="S562" s="173"/>
      <c r="T562" s="173"/>
      <c r="W562" s="173"/>
    </row>
    <row r="563" spans="7:23" ht="12.75">
      <c r="G563" s="173"/>
      <c r="S563" s="173"/>
      <c r="T563" s="173"/>
      <c r="W563" s="173"/>
    </row>
    <row r="564" spans="7:23" ht="12.75">
      <c r="G564" s="173"/>
      <c r="S564" s="173"/>
      <c r="T564" s="173"/>
      <c r="W564" s="173"/>
    </row>
    <row r="565" spans="7:23" ht="12.75">
      <c r="G565" s="173"/>
      <c r="S565" s="173"/>
      <c r="T565" s="173"/>
      <c r="W565" s="173"/>
    </row>
    <row r="566" spans="7:23" ht="12.75">
      <c r="G566" s="173"/>
      <c r="S566" s="173"/>
      <c r="T566" s="173"/>
      <c r="W566" s="173"/>
    </row>
    <row r="567" spans="7:23" ht="12.75">
      <c r="G567" s="173"/>
      <c r="S567" s="173"/>
      <c r="T567" s="173"/>
      <c r="W567" s="173"/>
    </row>
    <row r="568" spans="7:23" ht="12.75">
      <c r="G568" s="173"/>
      <c r="S568" s="173"/>
      <c r="T568" s="173"/>
      <c r="W568" s="173"/>
    </row>
    <row r="569" spans="7:23" ht="12.75">
      <c r="G569" s="173"/>
      <c r="S569" s="173"/>
      <c r="T569" s="173"/>
      <c r="W569" s="173"/>
    </row>
    <row r="570" spans="7:23" ht="12.75">
      <c r="G570" s="173"/>
      <c r="S570" s="173"/>
      <c r="T570" s="173"/>
      <c r="W570" s="173"/>
    </row>
    <row r="571" spans="7:23" ht="12.75">
      <c r="G571" s="173"/>
      <c r="S571" s="173"/>
      <c r="T571" s="173"/>
      <c r="W571" s="173"/>
    </row>
    <row r="572" spans="7:23" ht="12.75">
      <c r="G572" s="173"/>
      <c r="S572" s="173"/>
      <c r="T572" s="173"/>
      <c r="W572" s="173"/>
    </row>
    <row r="573" spans="7:23" ht="12.75">
      <c r="G573" s="173"/>
      <c r="S573" s="173"/>
      <c r="T573" s="173"/>
      <c r="W573" s="173"/>
    </row>
    <row r="574" spans="7:23" ht="12.75">
      <c r="G574" s="173"/>
      <c r="S574" s="173"/>
      <c r="T574" s="173"/>
      <c r="W574" s="173"/>
    </row>
    <row r="575" spans="7:23" ht="12.75">
      <c r="G575" s="173"/>
      <c r="S575" s="173"/>
      <c r="T575" s="173"/>
      <c r="W575" s="173"/>
    </row>
    <row r="576" spans="7:23" ht="12.75">
      <c r="G576" s="173"/>
      <c r="S576" s="173"/>
      <c r="T576" s="173"/>
      <c r="W576" s="173"/>
    </row>
    <row r="577" spans="7:23" ht="12.75">
      <c r="G577" s="173"/>
      <c r="S577" s="173"/>
      <c r="T577" s="173"/>
      <c r="W577" s="173"/>
    </row>
    <row r="578" spans="7:23" ht="12.75">
      <c r="G578" s="173"/>
      <c r="S578" s="173"/>
      <c r="T578" s="173"/>
      <c r="W578" s="173"/>
    </row>
    <row r="579" spans="7:23" ht="12.75">
      <c r="G579" s="173"/>
      <c r="S579" s="173"/>
      <c r="T579" s="173"/>
      <c r="W579" s="173"/>
    </row>
    <row r="580" spans="7:23" ht="12.75">
      <c r="G580" s="173"/>
      <c r="S580" s="173"/>
      <c r="T580" s="173"/>
      <c r="W580" s="173"/>
    </row>
    <row r="581" spans="7:23" ht="12.75">
      <c r="G581" s="173"/>
      <c r="S581" s="173"/>
      <c r="T581" s="173"/>
      <c r="W581" s="173"/>
    </row>
    <row r="582" spans="7:23" ht="12.75">
      <c r="G582" s="173"/>
      <c r="S582" s="173"/>
      <c r="T582" s="173"/>
      <c r="W582" s="173"/>
    </row>
    <row r="583" spans="7:23" ht="12.75">
      <c r="G583" s="173"/>
      <c r="S583" s="173"/>
      <c r="T583" s="173"/>
      <c r="W583" s="173"/>
    </row>
    <row r="584" spans="7:23" ht="12.75">
      <c r="G584" s="173"/>
      <c r="S584" s="173"/>
      <c r="T584" s="173"/>
      <c r="W584" s="173"/>
    </row>
    <row r="585" spans="7:23" ht="12.75">
      <c r="G585" s="173"/>
      <c r="S585" s="173"/>
      <c r="T585" s="173"/>
      <c r="W585" s="173"/>
    </row>
    <row r="586" spans="7:23" ht="12.75">
      <c r="G586" s="173"/>
      <c r="S586" s="173"/>
      <c r="T586" s="173"/>
      <c r="W586" s="173"/>
    </row>
    <row r="587" spans="7:23" ht="12.75">
      <c r="G587" s="173"/>
      <c r="S587" s="173"/>
      <c r="T587" s="173"/>
      <c r="W587" s="173"/>
    </row>
    <row r="588" spans="7:23" ht="12.75">
      <c r="G588" s="173"/>
      <c r="S588" s="173"/>
      <c r="T588" s="173"/>
      <c r="W588" s="173"/>
    </row>
    <row r="589" spans="7:23" ht="12.75">
      <c r="G589" s="173"/>
      <c r="S589" s="173"/>
      <c r="T589" s="173"/>
      <c r="W589" s="173"/>
    </row>
    <row r="590" spans="7:23" ht="12.75">
      <c r="G590" s="173"/>
      <c r="S590" s="173"/>
      <c r="T590" s="173"/>
      <c r="W590" s="173"/>
    </row>
    <row r="591" spans="7:23" ht="12.75">
      <c r="G591" s="173"/>
      <c r="S591" s="173"/>
      <c r="T591" s="173"/>
      <c r="W591" s="173"/>
    </row>
    <row r="592" spans="7:23" ht="12.75">
      <c r="G592" s="173"/>
      <c r="S592" s="173"/>
      <c r="T592" s="173"/>
      <c r="W592" s="173"/>
    </row>
    <row r="593" spans="7:23" ht="12.75">
      <c r="G593" s="173"/>
      <c r="S593" s="173"/>
      <c r="T593" s="173"/>
      <c r="W593" s="173"/>
    </row>
    <row r="594" spans="7:23" ht="12.75">
      <c r="G594" s="173"/>
      <c r="S594" s="173"/>
      <c r="T594" s="173"/>
      <c r="W594" s="173"/>
    </row>
    <row r="595" spans="7:23" ht="12.75">
      <c r="G595" s="173"/>
      <c r="S595" s="173"/>
      <c r="T595" s="173"/>
      <c r="W595" s="173"/>
    </row>
    <row r="596" spans="7:23" ht="12.75">
      <c r="G596" s="173"/>
      <c r="S596" s="173"/>
      <c r="T596" s="173"/>
      <c r="W596" s="173"/>
    </row>
    <row r="597" spans="7:23" ht="12.75">
      <c r="G597" s="173"/>
      <c r="S597" s="173"/>
      <c r="T597" s="173"/>
      <c r="W597" s="173"/>
    </row>
    <row r="598" spans="7:23" ht="12.75">
      <c r="G598" s="173"/>
      <c r="S598" s="173"/>
      <c r="T598" s="173"/>
      <c r="W598" s="173"/>
    </row>
    <row r="599" spans="7:23" ht="12.75">
      <c r="G599" s="173"/>
      <c r="S599" s="173"/>
      <c r="T599" s="173"/>
      <c r="W599" s="173"/>
    </row>
    <row r="600" spans="7:23" ht="12.75">
      <c r="G600" s="173"/>
      <c r="S600" s="173"/>
      <c r="T600" s="173"/>
      <c r="W600" s="173"/>
    </row>
    <row r="601" spans="7:23" ht="12.75">
      <c r="G601" s="173"/>
      <c r="S601" s="173"/>
      <c r="T601" s="173"/>
      <c r="W601" s="173"/>
    </row>
    <row r="602" spans="7:23" ht="12.75">
      <c r="G602" s="173"/>
      <c r="S602" s="173"/>
      <c r="T602" s="173"/>
      <c r="W602" s="173"/>
    </row>
    <row r="603" spans="7:23" ht="12.75">
      <c r="G603" s="173"/>
      <c r="S603" s="173"/>
      <c r="T603" s="173"/>
      <c r="W603" s="173"/>
    </row>
    <row r="604" spans="7:23" ht="12.75">
      <c r="G604" s="173"/>
      <c r="S604" s="173"/>
      <c r="T604" s="173"/>
      <c r="W604" s="173"/>
    </row>
    <row r="605" spans="7:23" ht="12.75">
      <c r="G605" s="173"/>
      <c r="S605" s="173"/>
      <c r="T605" s="173"/>
      <c r="W605" s="173"/>
    </row>
    <row r="606" spans="7:23" ht="12.75">
      <c r="G606" s="173"/>
      <c r="S606" s="173"/>
      <c r="T606" s="173"/>
      <c r="W606" s="173"/>
    </row>
    <row r="607" spans="7:23" ht="12.75">
      <c r="G607" s="173"/>
      <c r="S607" s="173"/>
      <c r="T607" s="173"/>
      <c r="W607" s="173"/>
    </row>
    <row r="608" spans="7:23" ht="12.75">
      <c r="G608" s="173"/>
      <c r="S608" s="173"/>
      <c r="T608" s="173"/>
      <c r="W608" s="173"/>
    </row>
    <row r="609" spans="7:23" ht="12.75">
      <c r="G609" s="173"/>
      <c r="S609" s="173"/>
      <c r="T609" s="173"/>
      <c r="W609" s="173"/>
    </row>
    <row r="610" spans="7:23" ht="12.75">
      <c r="G610" s="173"/>
      <c r="S610" s="173"/>
      <c r="T610" s="173"/>
      <c r="W610" s="173"/>
    </row>
    <row r="611" spans="7:23" ht="12.75">
      <c r="G611" s="173"/>
      <c r="S611" s="173"/>
      <c r="T611" s="173"/>
      <c r="W611" s="173"/>
    </row>
    <row r="612" spans="7:23" ht="12.75">
      <c r="G612" s="173"/>
      <c r="S612" s="173"/>
      <c r="T612" s="173"/>
      <c r="W612" s="173"/>
    </row>
    <row r="613" spans="7:23" ht="12.75">
      <c r="G613" s="173"/>
      <c r="S613" s="173"/>
      <c r="T613" s="173"/>
      <c r="W613" s="173"/>
    </row>
    <row r="614" spans="7:23" ht="12.75">
      <c r="G614" s="173"/>
      <c r="S614" s="173"/>
      <c r="T614" s="173"/>
      <c r="W614" s="173"/>
    </row>
    <row r="615" spans="7:23" ht="12.75">
      <c r="G615" s="173"/>
      <c r="S615" s="173"/>
      <c r="T615" s="173"/>
      <c r="W615" s="173"/>
    </row>
    <row r="616" spans="7:23" ht="12.75">
      <c r="G616" s="173"/>
      <c r="S616" s="173"/>
      <c r="T616" s="173"/>
      <c r="W616" s="173"/>
    </row>
    <row r="617" spans="7:23" ht="12.75">
      <c r="G617" s="173"/>
      <c r="S617" s="173"/>
      <c r="T617" s="173"/>
      <c r="W617" s="173"/>
    </row>
    <row r="618" spans="7:23" ht="12.75">
      <c r="G618" s="173"/>
      <c r="S618" s="173"/>
      <c r="T618" s="173"/>
      <c r="W618" s="173"/>
    </row>
    <row r="619" spans="7:23" ht="12.75">
      <c r="G619" s="173"/>
      <c r="S619" s="173"/>
      <c r="T619" s="173"/>
      <c r="W619" s="173"/>
    </row>
    <row r="620" spans="7:23" ht="12.75">
      <c r="G620" s="173"/>
      <c r="S620" s="173"/>
      <c r="T620" s="173"/>
      <c r="W620" s="173"/>
    </row>
    <row r="621" spans="7:23" ht="12.75">
      <c r="G621" s="173"/>
      <c r="S621" s="173"/>
      <c r="T621" s="173"/>
      <c r="W621" s="173"/>
    </row>
    <row r="622" spans="7:23" ht="12.75">
      <c r="G622" s="173"/>
      <c r="S622" s="173"/>
      <c r="T622" s="173"/>
      <c r="W622" s="173"/>
    </row>
    <row r="623" spans="7:23" ht="12.75">
      <c r="G623" s="173"/>
      <c r="S623" s="173"/>
      <c r="T623" s="173"/>
      <c r="W623" s="173"/>
    </row>
    <row r="624" spans="7:23" ht="12.75">
      <c r="G624" s="173"/>
      <c r="S624" s="173"/>
      <c r="T624" s="173"/>
      <c r="W624" s="173"/>
    </row>
    <row r="625" spans="7:23" ht="12.75">
      <c r="G625" s="173"/>
      <c r="S625" s="173"/>
      <c r="T625" s="173"/>
      <c r="W625" s="173"/>
    </row>
    <row r="626" spans="7:23" ht="12.75">
      <c r="G626" s="173"/>
      <c r="S626" s="173"/>
      <c r="T626" s="173"/>
      <c r="W626" s="173"/>
    </row>
    <row r="627" spans="7:23" ht="12.75">
      <c r="G627" s="173"/>
      <c r="S627" s="173"/>
      <c r="T627" s="173"/>
      <c r="W627" s="173"/>
    </row>
    <row r="628" spans="7:23" ht="12.75">
      <c r="G628" s="173"/>
      <c r="S628" s="173"/>
      <c r="T628" s="173"/>
      <c r="W628" s="173"/>
    </row>
    <row r="629" spans="7:23" ht="12.75">
      <c r="G629" s="173"/>
      <c r="S629" s="173"/>
      <c r="T629" s="173"/>
      <c r="W629" s="173"/>
    </row>
    <row r="630" spans="7:23" ht="12.75">
      <c r="G630" s="173"/>
      <c r="S630" s="173"/>
      <c r="T630" s="173"/>
      <c r="W630" s="173"/>
    </row>
    <row r="631" spans="7:23" ht="12.75">
      <c r="G631" s="173"/>
      <c r="S631" s="173"/>
      <c r="T631" s="173"/>
      <c r="W631" s="173"/>
    </row>
    <row r="632" spans="7:23" ht="12.75">
      <c r="G632" s="173"/>
      <c r="S632" s="173"/>
      <c r="T632" s="173"/>
      <c r="W632" s="173"/>
    </row>
    <row r="633" spans="7:23" ht="12.75">
      <c r="G633" s="173"/>
      <c r="S633" s="173"/>
      <c r="T633" s="173"/>
      <c r="W633" s="173"/>
    </row>
    <row r="634" spans="7:23" ht="12.75">
      <c r="G634" s="173"/>
      <c r="S634" s="173"/>
      <c r="T634" s="173"/>
      <c r="W634" s="173"/>
    </row>
    <row r="635" spans="7:23" ht="12.75">
      <c r="G635" s="173"/>
      <c r="S635" s="173"/>
      <c r="T635" s="173"/>
      <c r="W635" s="173"/>
    </row>
    <row r="636" spans="7:23" ht="12.75">
      <c r="G636" s="173"/>
      <c r="S636" s="173"/>
      <c r="T636" s="173"/>
      <c r="W636" s="173"/>
    </row>
    <row r="637" spans="7:23" ht="12.75">
      <c r="G637" s="173"/>
      <c r="S637" s="173"/>
      <c r="T637" s="173"/>
      <c r="W637" s="173"/>
    </row>
    <row r="638" spans="7:23" ht="12.75">
      <c r="G638" s="173"/>
      <c r="S638" s="173"/>
      <c r="T638" s="173"/>
      <c r="W638" s="173"/>
    </row>
    <row r="639" spans="7:23" ht="12.75">
      <c r="G639" s="173"/>
      <c r="S639" s="173"/>
      <c r="T639" s="173"/>
      <c r="W639" s="173"/>
    </row>
    <row r="640" spans="7:23" ht="12.75">
      <c r="G640" s="173"/>
      <c r="S640" s="173"/>
      <c r="T640" s="173"/>
      <c r="W640" s="173"/>
    </row>
    <row r="641" spans="7:23" ht="12.75">
      <c r="G641" s="173"/>
      <c r="S641" s="173"/>
      <c r="T641" s="173"/>
      <c r="W641" s="173"/>
    </row>
    <row r="642" spans="7:23" ht="12.75">
      <c r="G642" s="173"/>
      <c r="S642" s="173"/>
      <c r="T642" s="173"/>
      <c r="W642" s="173"/>
    </row>
    <row r="643" spans="7:23" ht="12.75">
      <c r="G643" s="173"/>
      <c r="S643" s="173"/>
      <c r="T643" s="173"/>
      <c r="W643" s="173"/>
    </row>
    <row r="644" spans="7:23" ht="12.75">
      <c r="G644" s="173"/>
      <c r="S644" s="173"/>
      <c r="T644" s="173"/>
      <c r="W644" s="173"/>
    </row>
    <row r="645" spans="7:23" ht="12.75">
      <c r="G645" s="173"/>
      <c r="S645" s="173"/>
      <c r="T645" s="173"/>
      <c r="W645" s="173"/>
    </row>
    <row r="646" spans="7:23" ht="12.75">
      <c r="G646" s="173"/>
      <c r="S646" s="173"/>
      <c r="T646" s="173"/>
      <c r="W646" s="173"/>
    </row>
    <row r="647" spans="7:23" ht="12.75">
      <c r="G647" s="173"/>
      <c r="S647" s="173"/>
      <c r="T647" s="173"/>
      <c r="W647" s="173"/>
    </row>
    <row r="648" spans="7:23" ht="12.75">
      <c r="G648" s="173"/>
      <c r="S648" s="173"/>
      <c r="T648" s="173"/>
      <c r="W648" s="173"/>
    </row>
    <row r="649" spans="7:23" ht="12.75">
      <c r="G649" s="173"/>
      <c r="S649" s="173"/>
      <c r="T649" s="173"/>
      <c r="W649" s="173"/>
    </row>
    <row r="650" spans="7:23" ht="12.75">
      <c r="G650" s="173"/>
      <c r="S650" s="173"/>
      <c r="T650" s="173"/>
      <c r="W650" s="173"/>
    </row>
    <row r="651" spans="7:23" ht="12.75">
      <c r="G651" s="173"/>
      <c r="S651" s="173"/>
      <c r="T651" s="173"/>
      <c r="W651" s="173"/>
    </row>
    <row r="652" spans="7:23" ht="12.75">
      <c r="G652" s="173"/>
      <c r="S652" s="173"/>
      <c r="T652" s="173"/>
      <c r="W652" s="173"/>
    </row>
    <row r="653" spans="7:23" ht="12.75">
      <c r="G653" s="173"/>
      <c r="S653" s="173"/>
      <c r="T653" s="173"/>
      <c r="W653" s="173"/>
    </row>
    <row r="654" spans="7:23" ht="12.75">
      <c r="G654" s="173"/>
      <c r="S654" s="173"/>
      <c r="T654" s="173"/>
      <c r="W654" s="173"/>
    </row>
    <row r="655" spans="7:23" ht="12.75">
      <c r="G655" s="173"/>
      <c r="S655" s="173"/>
      <c r="T655" s="173"/>
      <c r="W655" s="173"/>
    </row>
    <row r="656" spans="7:23" ht="12.75">
      <c r="G656" s="173"/>
      <c r="S656" s="173"/>
      <c r="T656" s="173"/>
      <c r="W656" s="173"/>
    </row>
    <row r="657" spans="7:23" ht="12.75">
      <c r="G657" s="173"/>
      <c r="S657" s="173"/>
      <c r="T657" s="173"/>
      <c r="W657" s="173"/>
    </row>
    <row r="658" spans="7:23" ht="12.75">
      <c r="G658" s="173"/>
      <c r="S658" s="173"/>
      <c r="T658" s="173"/>
      <c r="W658" s="173"/>
    </row>
    <row r="659" spans="7:23" ht="12.75">
      <c r="G659" s="173"/>
      <c r="S659" s="173"/>
      <c r="T659" s="173"/>
      <c r="W659" s="173"/>
    </row>
    <row r="660" spans="7:23" ht="12.75">
      <c r="G660" s="173"/>
      <c r="S660" s="173"/>
      <c r="T660" s="173"/>
      <c r="W660" s="173"/>
    </row>
    <row r="661" spans="7:23" ht="12.75">
      <c r="G661" s="173"/>
      <c r="S661" s="173"/>
      <c r="T661" s="173"/>
      <c r="W661" s="173"/>
    </row>
    <row r="662" spans="7:23" ht="12.75">
      <c r="G662" s="173"/>
      <c r="S662" s="173"/>
      <c r="T662" s="173"/>
      <c r="W662" s="173"/>
    </row>
    <row r="663" spans="7:23" ht="12.75">
      <c r="G663" s="173"/>
      <c r="S663" s="173"/>
      <c r="T663" s="173"/>
      <c r="W663" s="173"/>
    </row>
    <row r="664" spans="7:23" ht="12.75">
      <c r="G664" s="173"/>
      <c r="S664" s="173"/>
      <c r="T664" s="173"/>
      <c r="W664" s="173"/>
    </row>
    <row r="665" spans="7:23" ht="12.75">
      <c r="G665" s="173"/>
      <c r="S665" s="173"/>
      <c r="T665" s="173"/>
      <c r="W665" s="173"/>
    </row>
    <row r="666" spans="7:23" ht="12.75">
      <c r="G666" s="173"/>
      <c r="S666" s="173"/>
      <c r="T666" s="173"/>
      <c r="W666" s="173"/>
    </row>
    <row r="667" spans="7:23" ht="12.75">
      <c r="G667" s="173"/>
      <c r="S667" s="173"/>
      <c r="T667" s="173"/>
      <c r="W667" s="173"/>
    </row>
    <row r="668" spans="7:23" ht="12.75">
      <c r="G668" s="173"/>
      <c r="S668" s="173"/>
      <c r="T668" s="173"/>
      <c r="W668" s="173"/>
    </row>
    <row r="669" spans="7:23" ht="12.75">
      <c r="G669" s="173"/>
      <c r="S669" s="173"/>
      <c r="T669" s="173"/>
      <c r="W669" s="173"/>
    </row>
    <row r="670" spans="7:23" ht="12.75">
      <c r="G670" s="173"/>
      <c r="S670" s="173"/>
      <c r="T670" s="173"/>
      <c r="W670" s="173"/>
    </row>
    <row r="671" spans="7:23" ht="12.75">
      <c r="G671" s="173"/>
      <c r="S671" s="173"/>
      <c r="T671" s="173"/>
      <c r="W671" s="173"/>
    </row>
    <row r="672" spans="7:23" ht="12.75">
      <c r="G672" s="173"/>
      <c r="S672" s="173"/>
      <c r="T672" s="173"/>
      <c r="W672" s="173"/>
    </row>
    <row r="673" spans="7:23" ht="12.75">
      <c r="G673" s="173"/>
      <c r="S673" s="173"/>
      <c r="T673" s="173"/>
      <c r="W673" s="173"/>
    </row>
    <row r="674" spans="7:23" ht="12.75">
      <c r="G674" s="173"/>
      <c r="S674" s="173"/>
      <c r="T674" s="173"/>
      <c r="W674" s="173"/>
    </row>
    <row r="675" spans="7:23" ht="12.75">
      <c r="G675" s="173"/>
      <c r="S675" s="173"/>
      <c r="T675" s="173"/>
      <c r="W675" s="173"/>
    </row>
    <row r="676" spans="7:23" ht="12.75">
      <c r="G676" s="173"/>
      <c r="S676" s="173"/>
      <c r="T676" s="173"/>
      <c r="W676" s="173"/>
    </row>
    <row r="677" spans="7:23" ht="12.75">
      <c r="G677" s="173"/>
      <c r="S677" s="173"/>
      <c r="T677" s="173"/>
      <c r="W677" s="173"/>
    </row>
    <row r="678" spans="7:23" ht="12.75">
      <c r="G678" s="173"/>
      <c r="S678" s="173"/>
      <c r="T678" s="173"/>
      <c r="W678" s="173"/>
    </row>
    <row r="679" spans="7:23" ht="12.75">
      <c r="G679" s="173"/>
      <c r="S679" s="173"/>
      <c r="T679" s="173"/>
      <c r="W679" s="173"/>
    </row>
    <row r="680" spans="7:23" ht="12.75">
      <c r="G680" s="173"/>
      <c r="S680" s="173"/>
      <c r="T680" s="173"/>
      <c r="W680" s="173"/>
    </row>
    <row r="681" spans="7:23" ht="12.75">
      <c r="G681" s="173"/>
      <c r="S681" s="173"/>
      <c r="T681" s="173"/>
      <c r="W681" s="173"/>
    </row>
    <row r="682" spans="7:23" ht="12.75">
      <c r="G682" s="173"/>
      <c r="S682" s="173"/>
      <c r="T682" s="173"/>
      <c r="W682" s="173"/>
    </row>
    <row r="683" spans="7:23" ht="12.75">
      <c r="G683" s="173"/>
      <c r="S683" s="173"/>
      <c r="T683" s="173"/>
      <c r="W683" s="173"/>
    </row>
    <row r="684" spans="7:23" ht="12.75">
      <c r="G684" s="173"/>
      <c r="S684" s="173"/>
      <c r="T684" s="173"/>
      <c r="W684" s="173"/>
    </row>
    <row r="685" spans="7:23" ht="12.75">
      <c r="G685" s="173"/>
      <c r="S685" s="173"/>
      <c r="T685" s="173"/>
      <c r="W685" s="173"/>
    </row>
    <row r="686" spans="7:23" ht="12.75">
      <c r="G686" s="173"/>
      <c r="S686" s="173"/>
      <c r="T686" s="173"/>
      <c r="W686" s="173"/>
    </row>
    <row r="687" spans="7:23" ht="12.75">
      <c r="G687" s="173"/>
      <c r="S687" s="173"/>
      <c r="T687" s="173"/>
      <c r="W687" s="173"/>
    </row>
    <row r="688" spans="7:23" ht="12.75">
      <c r="G688" s="173"/>
      <c r="S688" s="173"/>
      <c r="T688" s="173"/>
      <c r="W688" s="173"/>
    </row>
    <row r="689" spans="7:23" ht="12.75">
      <c r="G689" s="173"/>
      <c r="S689" s="173"/>
      <c r="T689" s="173"/>
      <c r="W689" s="173"/>
    </row>
    <row r="690" spans="7:23" ht="12.75">
      <c r="G690" s="173"/>
      <c r="S690" s="173"/>
      <c r="T690" s="173"/>
      <c r="W690" s="173"/>
    </row>
    <row r="691" spans="7:23" ht="12.75">
      <c r="G691" s="173"/>
      <c r="S691" s="173"/>
      <c r="T691" s="173"/>
      <c r="W691" s="173"/>
    </row>
    <row r="692" spans="7:23" ht="12.75">
      <c r="G692" s="173"/>
      <c r="S692" s="173"/>
      <c r="T692" s="173"/>
      <c r="W692" s="173"/>
    </row>
    <row r="693" spans="7:23" ht="12.75">
      <c r="G693" s="173"/>
      <c r="S693" s="173"/>
      <c r="T693" s="173"/>
      <c r="W693" s="173"/>
    </row>
    <row r="694" spans="7:23" ht="12.75">
      <c r="G694" s="173"/>
      <c r="S694" s="173"/>
      <c r="T694" s="173"/>
      <c r="W694" s="173"/>
    </row>
    <row r="695" spans="7:23" ht="12.75">
      <c r="G695" s="173"/>
      <c r="S695" s="173"/>
      <c r="T695" s="173"/>
      <c r="W695" s="173"/>
    </row>
    <row r="696" spans="7:23" ht="12.75">
      <c r="G696" s="173"/>
      <c r="S696" s="173"/>
      <c r="T696" s="173"/>
      <c r="W696" s="173"/>
    </row>
    <row r="697" spans="7:23" ht="12.75">
      <c r="G697" s="173"/>
      <c r="S697" s="173"/>
      <c r="T697" s="173"/>
      <c r="W697" s="173"/>
    </row>
    <row r="698" spans="7:23" ht="12.75">
      <c r="G698" s="173"/>
      <c r="S698" s="173"/>
      <c r="T698" s="173"/>
      <c r="W698" s="173"/>
    </row>
    <row r="699" spans="7:23" ht="12.75">
      <c r="G699" s="173"/>
      <c r="S699" s="173"/>
      <c r="T699" s="173"/>
      <c r="W699" s="173"/>
    </row>
    <row r="700" spans="7:23" ht="12.75">
      <c r="G700" s="173"/>
      <c r="S700" s="173"/>
      <c r="T700" s="173"/>
      <c r="W700" s="173"/>
    </row>
    <row r="701" spans="7:23" ht="12.75">
      <c r="G701" s="173"/>
      <c r="S701" s="173"/>
      <c r="T701" s="173"/>
      <c r="W701" s="173"/>
    </row>
    <row r="702" spans="7:23" ht="12.75">
      <c r="G702" s="173"/>
      <c r="S702" s="173"/>
      <c r="T702" s="173"/>
      <c r="W702" s="173"/>
    </row>
    <row r="703" spans="7:23" ht="12.75">
      <c r="G703" s="173"/>
      <c r="S703" s="173"/>
      <c r="T703" s="173"/>
      <c r="W703" s="173"/>
    </row>
    <row r="704" spans="7:23" ht="12.75">
      <c r="G704" s="173"/>
      <c r="S704" s="173"/>
      <c r="T704" s="173"/>
      <c r="W704" s="173"/>
    </row>
    <row r="705" spans="7:23" ht="12.75">
      <c r="G705" s="173"/>
      <c r="S705" s="173"/>
      <c r="T705" s="173"/>
      <c r="W705" s="173"/>
    </row>
    <row r="706" spans="7:23" ht="12.75">
      <c r="G706" s="173"/>
      <c r="S706" s="173"/>
      <c r="T706" s="173"/>
      <c r="W706" s="173"/>
    </row>
    <row r="707" spans="7:23" ht="12.75">
      <c r="G707" s="173"/>
      <c r="S707" s="173"/>
      <c r="T707" s="173"/>
      <c r="W707" s="173"/>
    </row>
    <row r="708" spans="7:23" ht="12.75">
      <c r="G708" s="173"/>
      <c r="S708" s="173"/>
      <c r="T708" s="173"/>
      <c r="W708" s="173"/>
    </row>
    <row r="709" spans="7:23" ht="12.75">
      <c r="G709" s="173"/>
      <c r="S709" s="173"/>
      <c r="T709" s="173"/>
      <c r="W709" s="173"/>
    </row>
    <row r="710" spans="7:23" ht="12.75">
      <c r="G710" s="173"/>
      <c r="S710" s="173"/>
      <c r="T710" s="173"/>
      <c r="W710" s="173"/>
    </row>
    <row r="711" spans="7:23" ht="12.75">
      <c r="G711" s="173"/>
      <c r="S711" s="173"/>
      <c r="T711" s="173"/>
      <c r="W711" s="173"/>
    </row>
    <row r="712" spans="7:23" ht="12.75">
      <c r="G712" s="173"/>
      <c r="S712" s="173"/>
      <c r="T712" s="173"/>
      <c r="W712" s="173"/>
    </row>
    <row r="713" spans="7:23" ht="12.75">
      <c r="G713" s="173"/>
      <c r="S713" s="173"/>
      <c r="T713" s="173"/>
      <c r="W713" s="173"/>
    </row>
    <row r="714" spans="7:23" ht="12.75">
      <c r="G714" s="173"/>
      <c r="S714" s="173"/>
      <c r="T714" s="173"/>
      <c r="W714" s="173"/>
    </row>
    <row r="715" spans="7:23" ht="12.75">
      <c r="G715" s="173"/>
      <c r="S715" s="173"/>
      <c r="T715" s="173"/>
      <c r="W715" s="173"/>
    </row>
    <row r="716" spans="7:23" ht="12.75">
      <c r="G716" s="173"/>
      <c r="S716" s="173"/>
      <c r="T716" s="173"/>
      <c r="W716" s="173"/>
    </row>
    <row r="717" spans="7:23" ht="12.75">
      <c r="G717" s="173"/>
      <c r="S717" s="173"/>
      <c r="T717" s="173"/>
      <c r="W717" s="173"/>
    </row>
    <row r="718" spans="7:23" ht="12.75">
      <c r="G718" s="173"/>
      <c r="S718" s="173"/>
      <c r="T718" s="173"/>
      <c r="W718" s="173"/>
    </row>
    <row r="719" spans="7:23" ht="12.75">
      <c r="G719" s="173"/>
      <c r="S719" s="173"/>
      <c r="T719" s="173"/>
      <c r="W719" s="173"/>
    </row>
    <row r="720" spans="7:23" ht="12.75">
      <c r="G720" s="173"/>
      <c r="S720" s="173"/>
      <c r="T720" s="173"/>
      <c r="W720" s="173"/>
    </row>
    <row r="721" spans="7:23" ht="12.75">
      <c r="G721" s="173"/>
      <c r="S721" s="173"/>
      <c r="T721" s="173"/>
      <c r="W721" s="173"/>
    </row>
    <row r="722" spans="7:23" ht="12.75">
      <c r="G722" s="173"/>
      <c r="S722" s="173"/>
      <c r="T722" s="173"/>
      <c r="W722" s="173"/>
    </row>
    <row r="723" spans="7:23" ht="12.75">
      <c r="G723" s="173"/>
      <c r="S723" s="173"/>
      <c r="T723" s="173"/>
      <c r="W723" s="173"/>
    </row>
    <row r="724" spans="7:23" ht="12.75">
      <c r="G724" s="173"/>
      <c r="S724" s="173"/>
      <c r="T724" s="173"/>
      <c r="W724" s="173"/>
    </row>
    <row r="725" spans="7:23" ht="12.75">
      <c r="G725" s="173"/>
      <c r="S725" s="173"/>
      <c r="T725" s="173"/>
      <c r="W725" s="173"/>
    </row>
    <row r="726" spans="7:23" ht="12.75">
      <c r="G726" s="173"/>
      <c r="S726" s="173"/>
      <c r="T726" s="173"/>
      <c r="W726" s="173"/>
    </row>
    <row r="727" spans="7:23" ht="12.75">
      <c r="G727" s="173"/>
      <c r="S727" s="173"/>
      <c r="T727" s="173"/>
      <c r="W727" s="173"/>
    </row>
    <row r="728" spans="7:23" ht="12.75">
      <c r="G728" s="173"/>
      <c r="S728" s="173"/>
      <c r="T728" s="173"/>
      <c r="W728" s="173"/>
    </row>
    <row r="729" spans="7:23" ht="12.75">
      <c r="G729" s="173"/>
      <c r="S729" s="173"/>
      <c r="T729" s="173"/>
      <c r="W729" s="173"/>
    </row>
    <row r="730" spans="7:23" ht="12.75">
      <c r="G730" s="173"/>
      <c r="S730" s="173"/>
      <c r="T730" s="173"/>
      <c r="W730" s="173"/>
    </row>
    <row r="731" spans="7:23" ht="12.75">
      <c r="G731" s="173"/>
      <c r="S731" s="173"/>
      <c r="T731" s="173"/>
      <c r="W731" s="173"/>
    </row>
    <row r="732" spans="7:23" ht="12.75">
      <c r="G732" s="173"/>
      <c r="S732" s="173"/>
      <c r="T732" s="173"/>
      <c r="W732" s="173"/>
    </row>
    <row r="733" spans="7:23" ht="12.75">
      <c r="G733" s="173"/>
      <c r="S733" s="173"/>
      <c r="T733" s="173"/>
      <c r="W733" s="173"/>
    </row>
    <row r="734" spans="7:23" ht="12.75">
      <c r="G734" s="173"/>
      <c r="S734" s="173"/>
      <c r="T734" s="173"/>
      <c r="W734" s="173"/>
    </row>
    <row r="735" spans="7:23" ht="12.75">
      <c r="G735" s="173"/>
      <c r="S735" s="173"/>
      <c r="T735" s="173"/>
      <c r="W735" s="173"/>
    </row>
    <row r="736" spans="7:23" ht="12.75">
      <c r="G736" s="173"/>
      <c r="S736" s="173"/>
      <c r="T736" s="173"/>
      <c r="W736" s="173"/>
    </row>
    <row r="737" spans="7:23" ht="12.75">
      <c r="G737" s="173"/>
      <c r="S737" s="173"/>
      <c r="T737" s="173"/>
      <c r="W737" s="173"/>
    </row>
    <row r="738" spans="7:23" ht="12.75">
      <c r="G738" s="173"/>
      <c r="S738" s="173"/>
      <c r="T738" s="173"/>
      <c r="W738" s="173"/>
    </row>
    <row r="739" spans="7:23" ht="12.75">
      <c r="G739" s="173"/>
      <c r="S739" s="173"/>
      <c r="T739" s="173"/>
      <c r="W739" s="173"/>
    </row>
    <row r="740" spans="7:23" ht="12.75">
      <c r="G740" s="173"/>
      <c r="S740" s="173"/>
      <c r="T740" s="173"/>
      <c r="W740" s="173"/>
    </row>
    <row r="741" spans="7:23" ht="12.75">
      <c r="G741" s="173"/>
      <c r="S741" s="173"/>
      <c r="T741" s="173"/>
      <c r="W741" s="173"/>
    </row>
    <row r="742" spans="7:23" ht="12.75">
      <c r="G742" s="173"/>
      <c r="S742" s="173"/>
      <c r="T742" s="173"/>
      <c r="W742" s="173"/>
    </row>
    <row r="743" spans="7:23" ht="12.75">
      <c r="G743" s="173"/>
      <c r="S743" s="173"/>
      <c r="T743" s="173"/>
      <c r="W743" s="173"/>
    </row>
    <row r="744" spans="7:23" ht="12.75">
      <c r="G744" s="173"/>
      <c r="S744" s="173"/>
      <c r="T744" s="173"/>
      <c r="W744" s="173"/>
    </row>
    <row r="745" spans="7:23" ht="12.75">
      <c r="G745" s="173"/>
      <c r="S745" s="173"/>
      <c r="T745" s="173"/>
      <c r="W745" s="173"/>
    </row>
    <row r="746" spans="7:23" ht="12.75">
      <c r="G746" s="173"/>
      <c r="S746" s="173"/>
      <c r="T746" s="173"/>
      <c r="W746" s="173"/>
    </row>
    <row r="747" spans="7:23" ht="12.75">
      <c r="G747" s="173"/>
      <c r="S747" s="173"/>
      <c r="T747" s="173"/>
      <c r="W747" s="173"/>
    </row>
    <row r="748" spans="7:23" ht="12.75">
      <c r="G748" s="173"/>
      <c r="S748" s="173"/>
      <c r="T748" s="173"/>
      <c r="W748" s="173"/>
    </row>
    <row r="749" spans="7:23" ht="12.75">
      <c r="G749" s="173"/>
      <c r="S749" s="173"/>
      <c r="T749" s="173"/>
      <c r="W749" s="173"/>
    </row>
  </sheetData>
  <printOptions horizontalCentered="1"/>
  <pageMargins left="0.5" right="0.5" top="0.75" bottom="0.5" header="0.5" footer="0.5"/>
  <pageSetup horizontalDpi="600" verticalDpi="600" orientation="landscape" scale="70" r:id="rId1"/>
  <rowBreaks count="1" manualBreakCount="1">
    <brk id="351" max="255" man="1"/>
  </rowBreaks>
</worksheet>
</file>

<file path=xl/worksheets/sheet6.xml><?xml version="1.0" encoding="utf-8"?>
<worksheet xmlns="http://schemas.openxmlformats.org/spreadsheetml/2006/main" xmlns:r="http://schemas.openxmlformats.org/officeDocument/2006/relationships">
  <dimension ref="A1:R720"/>
  <sheetViews>
    <sheetView workbookViewId="0" topLeftCell="B2">
      <selection activeCell="B2" sqref="B2"/>
    </sheetView>
  </sheetViews>
  <sheetFormatPr defaultColWidth="9.140625" defaultRowHeight="12.75" outlineLevelRow="1" outlineLevelCol="1"/>
  <cols>
    <col min="1" max="1" width="0" style="173" hidden="1" customWidth="1"/>
    <col min="2" max="2" width="3.8515625" style="174" customWidth="1"/>
    <col min="3" max="3" width="55.421875" style="174" customWidth="1"/>
    <col min="4" max="4" width="6.8515625" style="174" customWidth="1"/>
    <col min="5" max="7" width="19.57421875" style="174" customWidth="1"/>
    <col min="8" max="14" width="19.57421875" style="173" hidden="1" customWidth="1" outlineLevel="1"/>
    <col min="15" max="15" width="19.57421875" style="174" customWidth="1" collapsed="1"/>
    <col min="16" max="16" width="19.57421875" style="174" customWidth="1"/>
    <col min="17" max="17" width="20.57421875" style="174" bestFit="1" customWidth="1"/>
    <col min="18" max="18" width="11.140625" style="173" hidden="1" customWidth="1"/>
    <col min="19" max="16384" width="9.140625" style="175" customWidth="1"/>
  </cols>
  <sheetData>
    <row r="1" spans="1:18" s="238" customFormat="1" ht="12.75" hidden="1">
      <c r="A1" s="236" t="s">
        <v>1944</v>
      </c>
      <c r="B1" s="237" t="s">
        <v>2308</v>
      </c>
      <c r="C1" s="237" t="s">
        <v>1945</v>
      </c>
      <c r="D1" s="237" t="s">
        <v>1946</v>
      </c>
      <c r="E1" s="237" t="s">
        <v>1947</v>
      </c>
      <c r="F1" s="237" t="s">
        <v>1948</v>
      </c>
      <c r="G1" s="237" t="s">
        <v>2308</v>
      </c>
      <c r="H1" s="236" t="s">
        <v>1949</v>
      </c>
      <c r="I1" s="236" t="s">
        <v>1950</v>
      </c>
      <c r="J1" s="236" t="s">
        <v>1951</v>
      </c>
      <c r="K1" s="236" t="s">
        <v>1952</v>
      </c>
      <c r="L1" s="236" t="s">
        <v>1953</v>
      </c>
      <c r="M1" s="236" t="s">
        <v>1954</v>
      </c>
      <c r="N1" s="236" t="s">
        <v>1955</v>
      </c>
      <c r="O1" s="237" t="s">
        <v>1956</v>
      </c>
      <c r="P1" s="237" t="s">
        <v>1957</v>
      </c>
      <c r="Q1" s="237" t="s">
        <v>2310</v>
      </c>
      <c r="R1" s="236"/>
    </row>
    <row r="2" spans="1:18" s="241" customFormat="1" ht="15.75" customHeight="1">
      <c r="A2" s="239"/>
      <c r="B2" s="5" t="s">
        <v>2311</v>
      </c>
      <c r="C2" s="48"/>
      <c r="D2" s="48"/>
      <c r="E2" s="48"/>
      <c r="F2" s="48"/>
      <c r="G2" s="48"/>
      <c r="H2" s="239"/>
      <c r="I2" s="239"/>
      <c r="J2" s="239"/>
      <c r="K2" s="239"/>
      <c r="L2" s="239"/>
      <c r="M2" s="239"/>
      <c r="N2" s="239"/>
      <c r="O2" s="48"/>
      <c r="P2" s="48"/>
      <c r="Q2" s="240"/>
      <c r="R2" s="239"/>
    </row>
    <row r="3" spans="1:18" s="241" customFormat="1" ht="15.75" customHeight="1">
      <c r="A3" s="239"/>
      <c r="B3" s="11" t="s">
        <v>1958</v>
      </c>
      <c r="C3" s="49"/>
      <c r="D3" s="49"/>
      <c r="E3" s="49"/>
      <c r="F3" s="49"/>
      <c r="G3" s="49"/>
      <c r="H3" s="239"/>
      <c r="I3" s="239"/>
      <c r="J3" s="239"/>
      <c r="K3" s="239"/>
      <c r="L3" s="239"/>
      <c r="M3" s="239"/>
      <c r="N3" s="239"/>
      <c r="O3" s="49"/>
      <c r="P3" s="49"/>
      <c r="Q3" s="184"/>
      <c r="R3" s="239" t="s">
        <v>2475</v>
      </c>
    </row>
    <row r="4" spans="1:18" s="241" customFormat="1" ht="15.75" customHeight="1">
      <c r="A4" s="239"/>
      <c r="B4" s="84" t="s">
        <v>2022</v>
      </c>
      <c r="C4" s="49"/>
      <c r="D4" s="49"/>
      <c r="E4" s="49"/>
      <c r="F4" s="49"/>
      <c r="G4" s="49"/>
      <c r="H4" s="239"/>
      <c r="I4" s="239"/>
      <c r="J4" s="239"/>
      <c r="K4" s="239"/>
      <c r="L4" s="239"/>
      <c r="M4" s="239"/>
      <c r="N4" s="239"/>
      <c r="O4" s="49"/>
      <c r="P4" s="49"/>
      <c r="Q4" s="184"/>
      <c r="R4" s="239" t="s">
        <v>2474</v>
      </c>
    </row>
    <row r="5" spans="1:18" s="241" customFormat="1" ht="12.75" customHeight="1">
      <c r="A5" s="239"/>
      <c r="B5" s="242"/>
      <c r="C5" s="243"/>
      <c r="D5" s="183"/>
      <c r="E5" s="243"/>
      <c r="F5" s="243"/>
      <c r="G5" s="243"/>
      <c r="H5" s="239"/>
      <c r="I5" s="239"/>
      <c r="J5" s="239"/>
      <c r="K5" s="239"/>
      <c r="L5" s="239"/>
      <c r="M5" s="239"/>
      <c r="N5" s="239"/>
      <c r="O5" s="243"/>
      <c r="P5" s="243"/>
      <c r="Q5" s="244"/>
      <c r="R5" s="239"/>
    </row>
    <row r="6" spans="2:17" ht="12.75">
      <c r="B6" s="245"/>
      <c r="C6" s="246"/>
      <c r="D6" s="247"/>
      <c r="E6" s="208" t="s">
        <v>1959</v>
      </c>
      <c r="F6" s="209"/>
      <c r="G6" s="209"/>
      <c r="O6" s="209"/>
      <c r="P6" s="210"/>
      <c r="Q6" s="248"/>
    </row>
    <row r="7" spans="1:18" s="255" customFormat="1" ht="45" customHeight="1">
      <c r="A7" s="249" t="s">
        <v>2309</v>
      </c>
      <c r="B7" s="250"/>
      <c r="C7" s="251"/>
      <c r="D7" s="252"/>
      <c r="E7" s="253" t="s">
        <v>1960</v>
      </c>
      <c r="F7" s="253" t="s">
        <v>1961</v>
      </c>
      <c r="G7" s="253" t="s">
        <v>1962</v>
      </c>
      <c r="H7" s="249" t="s">
        <v>1963</v>
      </c>
      <c r="I7" s="249" t="s">
        <v>1964</v>
      </c>
      <c r="J7" s="249" t="s">
        <v>1965</v>
      </c>
      <c r="K7" s="249" t="s">
        <v>1966</v>
      </c>
      <c r="L7" s="249" t="s">
        <v>1967</v>
      </c>
      <c r="M7" s="249" t="s">
        <v>1968</v>
      </c>
      <c r="N7" s="249" t="s">
        <v>1969</v>
      </c>
      <c r="O7" s="253" t="s">
        <v>1970</v>
      </c>
      <c r="P7" s="253" t="s">
        <v>1971</v>
      </c>
      <c r="Q7" s="254" t="s">
        <v>1972</v>
      </c>
      <c r="R7" s="249"/>
    </row>
    <row r="8" spans="1:18" s="233" customFormat="1" ht="12.75" customHeight="1">
      <c r="A8" s="215"/>
      <c r="B8" s="208"/>
      <c r="C8" s="209"/>
      <c r="D8" s="210"/>
      <c r="E8" s="194"/>
      <c r="F8" s="194"/>
      <c r="G8" s="194"/>
      <c r="H8" s="215"/>
      <c r="I8" s="215"/>
      <c r="J8" s="215"/>
      <c r="K8" s="215"/>
      <c r="L8" s="215"/>
      <c r="M8" s="215"/>
      <c r="N8" s="215"/>
      <c r="O8" s="194"/>
      <c r="P8" s="194"/>
      <c r="Q8" s="194"/>
      <c r="R8" s="214"/>
    </row>
    <row r="9" spans="1:18" s="233" customFormat="1" ht="12.75" customHeight="1">
      <c r="A9" s="256"/>
      <c r="B9" s="62" t="s">
        <v>2363</v>
      </c>
      <c r="C9" s="213"/>
      <c r="D9" s="63"/>
      <c r="E9" s="191"/>
      <c r="F9" s="191"/>
      <c r="G9" s="191"/>
      <c r="H9" s="256"/>
      <c r="I9" s="256"/>
      <c r="J9" s="256"/>
      <c r="K9" s="256"/>
      <c r="L9" s="256"/>
      <c r="M9" s="256"/>
      <c r="N9" s="256"/>
      <c r="O9" s="191"/>
      <c r="P9" s="191"/>
      <c r="Q9" s="191"/>
      <c r="R9" s="257"/>
    </row>
    <row r="10" spans="1:18" s="238" customFormat="1" ht="12.75" hidden="1" outlineLevel="1">
      <c r="A10" s="236" t="s">
        <v>1973</v>
      </c>
      <c r="B10" s="237"/>
      <c r="C10" s="237" t="s">
        <v>1974</v>
      </c>
      <c r="D10" s="237" t="s">
        <v>1975</v>
      </c>
      <c r="E10" s="237">
        <v>381391.37</v>
      </c>
      <c r="F10" s="237">
        <v>0</v>
      </c>
      <c r="G10" s="237"/>
      <c r="H10" s="236">
        <v>0</v>
      </c>
      <c r="I10" s="236">
        <v>0</v>
      </c>
      <c r="J10" s="236">
        <v>0</v>
      </c>
      <c r="K10" s="236">
        <v>0</v>
      </c>
      <c r="L10" s="236">
        <v>0</v>
      </c>
      <c r="M10" s="236">
        <v>0</v>
      </c>
      <c r="N10" s="236">
        <v>0</v>
      </c>
      <c r="O10" s="237">
        <v>0</v>
      </c>
      <c r="P10" s="237">
        <v>0</v>
      </c>
      <c r="Q10" s="237">
        <f aca="true" t="shared" si="0" ref="Q10:Q43">E10+F10+G10+O10+P10</f>
        <v>381391.37</v>
      </c>
      <c r="R10" s="236"/>
    </row>
    <row r="11" spans="1:18" s="238" customFormat="1" ht="12.75" hidden="1" outlineLevel="1">
      <c r="A11" s="236" t="s">
        <v>1976</v>
      </c>
      <c r="B11" s="237"/>
      <c r="C11" s="237" t="s">
        <v>1977</v>
      </c>
      <c r="D11" s="237" t="s">
        <v>1978</v>
      </c>
      <c r="E11" s="237">
        <v>271226.2</v>
      </c>
      <c r="F11" s="237">
        <v>0</v>
      </c>
      <c r="G11" s="237"/>
      <c r="H11" s="236">
        <v>0</v>
      </c>
      <c r="I11" s="236">
        <v>0</v>
      </c>
      <c r="J11" s="236">
        <v>0</v>
      </c>
      <c r="K11" s="236">
        <v>0</v>
      </c>
      <c r="L11" s="236">
        <v>0</v>
      </c>
      <c r="M11" s="236">
        <v>0</v>
      </c>
      <c r="N11" s="236">
        <v>0</v>
      </c>
      <c r="O11" s="237">
        <v>0</v>
      </c>
      <c r="P11" s="237">
        <v>0</v>
      </c>
      <c r="Q11" s="237">
        <f t="shared" si="0"/>
        <v>271226.2</v>
      </c>
      <c r="R11" s="236"/>
    </row>
    <row r="12" spans="1:18" s="238" customFormat="1" ht="12.75" hidden="1" outlineLevel="1">
      <c r="A12" s="236" t="s">
        <v>1979</v>
      </c>
      <c r="B12" s="237"/>
      <c r="C12" s="237" t="s">
        <v>1980</v>
      </c>
      <c r="D12" s="237" t="s">
        <v>1981</v>
      </c>
      <c r="E12" s="237">
        <v>6728875.98</v>
      </c>
      <c r="F12" s="237">
        <v>0</v>
      </c>
      <c r="G12" s="237"/>
      <c r="H12" s="236">
        <v>0</v>
      </c>
      <c r="I12" s="236">
        <v>0</v>
      </c>
      <c r="J12" s="236">
        <v>0</v>
      </c>
      <c r="K12" s="236">
        <v>0</v>
      </c>
      <c r="L12" s="236">
        <v>0</v>
      </c>
      <c r="M12" s="236">
        <v>0</v>
      </c>
      <c r="N12" s="236">
        <v>0</v>
      </c>
      <c r="O12" s="237">
        <v>0</v>
      </c>
      <c r="P12" s="237">
        <v>0</v>
      </c>
      <c r="Q12" s="237">
        <f t="shared" si="0"/>
        <v>6728875.98</v>
      </c>
      <c r="R12" s="236"/>
    </row>
    <row r="13" spans="1:18" s="238" customFormat="1" ht="12.75" hidden="1" outlineLevel="1">
      <c r="A13" s="236" t="s">
        <v>1982</v>
      </c>
      <c r="B13" s="237"/>
      <c r="C13" s="237" t="s">
        <v>1983</v>
      </c>
      <c r="D13" s="237" t="s">
        <v>1984</v>
      </c>
      <c r="E13" s="237">
        <v>4810222.39</v>
      </c>
      <c r="F13" s="237">
        <v>0</v>
      </c>
      <c r="G13" s="237"/>
      <c r="H13" s="236">
        <v>0</v>
      </c>
      <c r="I13" s="236">
        <v>0</v>
      </c>
      <c r="J13" s="236">
        <v>0</v>
      </c>
      <c r="K13" s="236">
        <v>0</v>
      </c>
      <c r="L13" s="236">
        <v>0</v>
      </c>
      <c r="M13" s="236">
        <v>0</v>
      </c>
      <c r="N13" s="236">
        <v>0</v>
      </c>
      <c r="O13" s="237">
        <v>0</v>
      </c>
      <c r="P13" s="237">
        <v>0</v>
      </c>
      <c r="Q13" s="237">
        <f t="shared" si="0"/>
        <v>4810222.39</v>
      </c>
      <c r="R13" s="236"/>
    </row>
    <row r="14" spans="1:18" s="238" customFormat="1" ht="12.75" hidden="1" outlineLevel="1">
      <c r="A14" s="236" t="s">
        <v>1985</v>
      </c>
      <c r="B14" s="237"/>
      <c r="C14" s="237" t="s">
        <v>1986</v>
      </c>
      <c r="D14" s="237" t="s">
        <v>1987</v>
      </c>
      <c r="E14" s="237">
        <v>5993082.1</v>
      </c>
      <c r="F14" s="237">
        <v>0</v>
      </c>
      <c r="G14" s="237"/>
      <c r="H14" s="236">
        <v>0</v>
      </c>
      <c r="I14" s="236">
        <v>0</v>
      </c>
      <c r="J14" s="236">
        <v>0</v>
      </c>
      <c r="K14" s="236">
        <v>0</v>
      </c>
      <c r="L14" s="236">
        <v>0</v>
      </c>
      <c r="M14" s="236">
        <v>0</v>
      </c>
      <c r="N14" s="236">
        <v>0</v>
      </c>
      <c r="O14" s="237">
        <v>0</v>
      </c>
      <c r="P14" s="237">
        <v>0</v>
      </c>
      <c r="Q14" s="237">
        <f t="shared" si="0"/>
        <v>5993082.1</v>
      </c>
      <c r="R14" s="236"/>
    </row>
    <row r="15" spans="1:18" s="238" customFormat="1" ht="12.75" hidden="1" outlineLevel="1">
      <c r="A15" s="236" t="s">
        <v>1988</v>
      </c>
      <c r="B15" s="237"/>
      <c r="C15" s="237" t="s">
        <v>1989</v>
      </c>
      <c r="D15" s="237" t="s">
        <v>1990</v>
      </c>
      <c r="E15" s="237">
        <v>4230381.91</v>
      </c>
      <c r="F15" s="237">
        <v>0</v>
      </c>
      <c r="G15" s="237"/>
      <c r="H15" s="236">
        <v>0</v>
      </c>
      <c r="I15" s="236">
        <v>0</v>
      </c>
      <c r="J15" s="236">
        <v>0</v>
      </c>
      <c r="K15" s="236">
        <v>0</v>
      </c>
      <c r="L15" s="236">
        <v>0</v>
      </c>
      <c r="M15" s="236">
        <v>0</v>
      </c>
      <c r="N15" s="236">
        <v>0</v>
      </c>
      <c r="O15" s="237">
        <v>0</v>
      </c>
      <c r="P15" s="237">
        <v>0</v>
      </c>
      <c r="Q15" s="237">
        <f t="shared" si="0"/>
        <v>4230381.91</v>
      </c>
      <c r="R15" s="236"/>
    </row>
    <row r="16" spans="1:18" s="238" customFormat="1" ht="12.75" hidden="1" outlineLevel="1">
      <c r="A16" s="236" t="s">
        <v>1991</v>
      </c>
      <c r="B16" s="237"/>
      <c r="C16" s="237" t="s">
        <v>1992</v>
      </c>
      <c r="D16" s="237" t="s">
        <v>1993</v>
      </c>
      <c r="E16" s="237">
        <v>110255.73</v>
      </c>
      <c r="F16" s="237">
        <v>0</v>
      </c>
      <c r="G16" s="237"/>
      <c r="H16" s="236">
        <v>0</v>
      </c>
      <c r="I16" s="236">
        <v>0</v>
      </c>
      <c r="J16" s="236">
        <v>0</v>
      </c>
      <c r="K16" s="236">
        <v>0</v>
      </c>
      <c r="L16" s="236">
        <v>0</v>
      </c>
      <c r="M16" s="236">
        <v>0</v>
      </c>
      <c r="N16" s="236">
        <v>0</v>
      </c>
      <c r="O16" s="237">
        <v>0</v>
      </c>
      <c r="P16" s="237">
        <v>0</v>
      </c>
      <c r="Q16" s="237">
        <f t="shared" si="0"/>
        <v>110255.73</v>
      </c>
      <c r="R16" s="236"/>
    </row>
    <row r="17" spans="1:18" s="238" customFormat="1" ht="12.75" hidden="1" outlineLevel="1">
      <c r="A17" s="236" t="s">
        <v>1994</v>
      </c>
      <c r="B17" s="237"/>
      <c r="C17" s="237" t="s">
        <v>1995</v>
      </c>
      <c r="D17" s="237" t="s">
        <v>1996</v>
      </c>
      <c r="E17" s="237">
        <v>858302.5</v>
      </c>
      <c r="F17" s="237">
        <v>0</v>
      </c>
      <c r="G17" s="237"/>
      <c r="H17" s="236">
        <v>0</v>
      </c>
      <c r="I17" s="236">
        <v>0</v>
      </c>
      <c r="J17" s="236">
        <v>0</v>
      </c>
      <c r="K17" s="236">
        <v>0</v>
      </c>
      <c r="L17" s="236">
        <v>0</v>
      </c>
      <c r="M17" s="236">
        <v>0</v>
      </c>
      <c r="N17" s="236">
        <v>0</v>
      </c>
      <c r="O17" s="237">
        <v>0</v>
      </c>
      <c r="P17" s="237">
        <v>0</v>
      </c>
      <c r="Q17" s="237">
        <f t="shared" si="0"/>
        <v>858302.5</v>
      </c>
      <c r="R17" s="236"/>
    </row>
    <row r="18" spans="1:18" s="238" customFormat="1" ht="12.75" hidden="1" outlineLevel="1">
      <c r="A18" s="236" t="s">
        <v>1997</v>
      </c>
      <c r="B18" s="237"/>
      <c r="C18" s="237" t="s">
        <v>1998</v>
      </c>
      <c r="D18" s="237" t="s">
        <v>1999</v>
      </c>
      <c r="E18" s="237">
        <v>419260.98</v>
      </c>
      <c r="F18" s="237">
        <v>0</v>
      </c>
      <c r="G18" s="237"/>
      <c r="H18" s="236">
        <v>0</v>
      </c>
      <c r="I18" s="236">
        <v>0</v>
      </c>
      <c r="J18" s="236">
        <v>0</v>
      </c>
      <c r="K18" s="236">
        <v>0</v>
      </c>
      <c r="L18" s="236">
        <v>0</v>
      </c>
      <c r="M18" s="236">
        <v>0</v>
      </c>
      <c r="N18" s="236">
        <v>0</v>
      </c>
      <c r="O18" s="237">
        <v>0</v>
      </c>
      <c r="P18" s="237">
        <v>0</v>
      </c>
      <c r="Q18" s="237">
        <f t="shared" si="0"/>
        <v>419260.98</v>
      </c>
      <c r="R18" s="236"/>
    </row>
    <row r="19" spans="1:18" s="238" customFormat="1" ht="12.75" hidden="1" outlineLevel="1">
      <c r="A19" s="236" t="s">
        <v>2000</v>
      </c>
      <c r="B19" s="237"/>
      <c r="C19" s="237" t="s">
        <v>2001</v>
      </c>
      <c r="D19" s="237" t="s">
        <v>2002</v>
      </c>
      <c r="E19" s="237">
        <v>3906533.1</v>
      </c>
      <c r="F19" s="237">
        <v>0</v>
      </c>
      <c r="G19" s="237"/>
      <c r="H19" s="236">
        <v>0</v>
      </c>
      <c r="I19" s="236">
        <v>0</v>
      </c>
      <c r="J19" s="236">
        <v>0</v>
      </c>
      <c r="K19" s="236">
        <v>0</v>
      </c>
      <c r="L19" s="236">
        <v>0</v>
      </c>
      <c r="M19" s="236">
        <v>0</v>
      </c>
      <c r="N19" s="236">
        <v>0</v>
      </c>
      <c r="O19" s="237">
        <v>0</v>
      </c>
      <c r="P19" s="237">
        <v>0</v>
      </c>
      <c r="Q19" s="237">
        <f t="shared" si="0"/>
        <v>3906533.1</v>
      </c>
      <c r="R19" s="236"/>
    </row>
    <row r="20" spans="1:18" s="238" customFormat="1" ht="12.75" hidden="1" outlineLevel="1">
      <c r="A20" s="236" t="s">
        <v>2003</v>
      </c>
      <c r="B20" s="237"/>
      <c r="C20" s="237" t="s">
        <v>2004</v>
      </c>
      <c r="D20" s="237" t="s">
        <v>2005</v>
      </c>
      <c r="E20" s="237">
        <v>442786.73</v>
      </c>
      <c r="F20" s="237">
        <v>0</v>
      </c>
      <c r="G20" s="237"/>
      <c r="H20" s="236">
        <v>0</v>
      </c>
      <c r="I20" s="236">
        <v>0</v>
      </c>
      <c r="J20" s="236">
        <v>0</v>
      </c>
      <c r="K20" s="236">
        <v>0</v>
      </c>
      <c r="L20" s="236">
        <v>0</v>
      </c>
      <c r="M20" s="236">
        <v>0</v>
      </c>
      <c r="N20" s="236">
        <v>0</v>
      </c>
      <c r="O20" s="237">
        <v>0</v>
      </c>
      <c r="P20" s="237">
        <v>0</v>
      </c>
      <c r="Q20" s="237">
        <f t="shared" si="0"/>
        <v>442786.73</v>
      </c>
      <c r="R20" s="236"/>
    </row>
    <row r="21" spans="1:18" s="238" customFormat="1" ht="12.75" hidden="1" outlineLevel="1">
      <c r="A21" s="236" t="s">
        <v>2006</v>
      </c>
      <c r="B21" s="237"/>
      <c r="C21" s="237" t="s">
        <v>2007</v>
      </c>
      <c r="D21" s="237" t="s">
        <v>2008</v>
      </c>
      <c r="E21" s="237">
        <v>3754769.3</v>
      </c>
      <c r="F21" s="237">
        <v>0</v>
      </c>
      <c r="G21" s="237"/>
      <c r="H21" s="236">
        <v>0</v>
      </c>
      <c r="I21" s="236">
        <v>0</v>
      </c>
      <c r="J21" s="236">
        <v>0</v>
      </c>
      <c r="K21" s="236">
        <v>0</v>
      </c>
      <c r="L21" s="236">
        <v>0</v>
      </c>
      <c r="M21" s="236">
        <v>0</v>
      </c>
      <c r="N21" s="236">
        <v>0</v>
      </c>
      <c r="O21" s="237">
        <v>0</v>
      </c>
      <c r="P21" s="237">
        <v>0</v>
      </c>
      <c r="Q21" s="237">
        <f t="shared" si="0"/>
        <v>3754769.3</v>
      </c>
      <c r="R21" s="236"/>
    </row>
    <row r="22" spans="1:18" s="238" customFormat="1" ht="12.75" hidden="1" outlineLevel="1">
      <c r="A22" s="236" t="s">
        <v>2009</v>
      </c>
      <c r="B22" s="237"/>
      <c r="C22" s="237" t="s">
        <v>2010</v>
      </c>
      <c r="D22" s="237" t="s">
        <v>2011</v>
      </c>
      <c r="E22" s="237">
        <v>0</v>
      </c>
      <c r="F22" s="237">
        <v>679824.12</v>
      </c>
      <c r="G22" s="237"/>
      <c r="H22" s="236">
        <v>0</v>
      </c>
      <c r="I22" s="236">
        <v>0</v>
      </c>
      <c r="J22" s="236">
        <v>0</v>
      </c>
      <c r="K22" s="236">
        <v>0</v>
      </c>
      <c r="L22" s="236">
        <v>0</v>
      </c>
      <c r="M22" s="236">
        <v>0</v>
      </c>
      <c r="N22" s="236">
        <v>0</v>
      </c>
      <c r="O22" s="237">
        <v>0</v>
      </c>
      <c r="P22" s="237">
        <v>0</v>
      </c>
      <c r="Q22" s="237">
        <f t="shared" si="0"/>
        <v>679824.12</v>
      </c>
      <c r="R22" s="236"/>
    </row>
    <row r="23" spans="1:18" s="238" customFormat="1" ht="12.75" hidden="1" outlineLevel="1">
      <c r="A23" s="236" t="s">
        <v>2012</v>
      </c>
      <c r="B23" s="237"/>
      <c r="C23" s="237" t="s">
        <v>2013</v>
      </c>
      <c r="D23" s="237" t="s">
        <v>2014</v>
      </c>
      <c r="E23" s="237">
        <v>0</v>
      </c>
      <c r="F23" s="237">
        <v>3800</v>
      </c>
      <c r="G23" s="237"/>
      <c r="H23" s="236">
        <v>0</v>
      </c>
      <c r="I23" s="236">
        <v>0</v>
      </c>
      <c r="J23" s="236">
        <v>0</v>
      </c>
      <c r="K23" s="236">
        <v>0</v>
      </c>
      <c r="L23" s="236">
        <v>0</v>
      </c>
      <c r="M23" s="236">
        <v>0</v>
      </c>
      <c r="N23" s="236">
        <v>0</v>
      </c>
      <c r="O23" s="237">
        <v>0</v>
      </c>
      <c r="P23" s="237">
        <v>0</v>
      </c>
      <c r="Q23" s="237">
        <f t="shared" si="0"/>
        <v>3800</v>
      </c>
      <c r="R23" s="236"/>
    </row>
    <row r="24" spans="1:18" s="238" customFormat="1" ht="12.75" hidden="1" outlineLevel="1">
      <c r="A24" s="236" t="s">
        <v>2015</v>
      </c>
      <c r="B24" s="237"/>
      <c r="C24" s="237" t="s">
        <v>2016</v>
      </c>
      <c r="D24" s="237" t="s">
        <v>2017</v>
      </c>
      <c r="E24" s="237">
        <v>0</v>
      </c>
      <c r="F24" s="237">
        <v>22916.46</v>
      </c>
      <c r="G24" s="237"/>
      <c r="H24" s="236">
        <v>0</v>
      </c>
      <c r="I24" s="236">
        <v>0</v>
      </c>
      <c r="J24" s="236">
        <v>0</v>
      </c>
      <c r="K24" s="236">
        <v>0</v>
      </c>
      <c r="L24" s="236">
        <v>0</v>
      </c>
      <c r="M24" s="236">
        <v>0</v>
      </c>
      <c r="N24" s="236">
        <v>0</v>
      </c>
      <c r="O24" s="237">
        <v>0</v>
      </c>
      <c r="P24" s="237">
        <v>0</v>
      </c>
      <c r="Q24" s="237">
        <f t="shared" si="0"/>
        <v>22916.46</v>
      </c>
      <c r="R24" s="236"/>
    </row>
    <row r="25" spans="1:18" s="238" customFormat="1" ht="12.75" hidden="1" outlineLevel="1">
      <c r="A25" s="236" t="s">
        <v>2018</v>
      </c>
      <c r="B25" s="237"/>
      <c r="C25" s="237" t="s">
        <v>2019</v>
      </c>
      <c r="D25" s="237" t="s">
        <v>2020</v>
      </c>
      <c r="E25" s="237">
        <v>0</v>
      </c>
      <c r="F25" s="237">
        <v>13728.28</v>
      </c>
      <c r="G25" s="237"/>
      <c r="H25" s="236">
        <v>0</v>
      </c>
      <c r="I25" s="236">
        <v>0</v>
      </c>
      <c r="J25" s="236">
        <v>0</v>
      </c>
      <c r="K25" s="236">
        <v>0</v>
      </c>
      <c r="L25" s="236">
        <v>0</v>
      </c>
      <c r="M25" s="236">
        <v>0</v>
      </c>
      <c r="N25" s="236">
        <v>0</v>
      </c>
      <c r="O25" s="237">
        <v>0</v>
      </c>
      <c r="P25" s="237">
        <v>0</v>
      </c>
      <c r="Q25" s="237">
        <f t="shared" si="0"/>
        <v>13728.28</v>
      </c>
      <c r="R25" s="236"/>
    </row>
    <row r="26" spans="1:18" s="238" customFormat="1" ht="12.75" hidden="1" outlineLevel="1">
      <c r="A26" s="236" t="s">
        <v>1080</v>
      </c>
      <c r="B26" s="237"/>
      <c r="C26" s="237" t="s">
        <v>1081</v>
      </c>
      <c r="D26" s="237" t="s">
        <v>1082</v>
      </c>
      <c r="E26" s="237">
        <v>0</v>
      </c>
      <c r="F26" s="237">
        <v>212700</v>
      </c>
      <c r="G26" s="237"/>
      <c r="H26" s="236">
        <v>0</v>
      </c>
      <c r="I26" s="236">
        <v>0</v>
      </c>
      <c r="J26" s="236">
        <v>0</v>
      </c>
      <c r="K26" s="236">
        <v>0</v>
      </c>
      <c r="L26" s="236">
        <v>0</v>
      </c>
      <c r="M26" s="236">
        <v>0</v>
      </c>
      <c r="N26" s="236">
        <v>0</v>
      </c>
      <c r="O26" s="237">
        <v>0</v>
      </c>
      <c r="P26" s="237">
        <v>0</v>
      </c>
      <c r="Q26" s="237">
        <f t="shared" si="0"/>
        <v>212700</v>
      </c>
      <c r="R26" s="236"/>
    </row>
    <row r="27" spans="1:18" s="238" customFormat="1" ht="12.75" hidden="1" outlineLevel="1">
      <c r="A27" s="236" t="s">
        <v>1083</v>
      </c>
      <c r="B27" s="237"/>
      <c r="C27" s="237" t="s">
        <v>1084</v>
      </c>
      <c r="D27" s="237" t="s">
        <v>1085</v>
      </c>
      <c r="E27" s="237">
        <v>0</v>
      </c>
      <c r="F27" s="237">
        <v>4386</v>
      </c>
      <c r="G27" s="237"/>
      <c r="H27" s="236">
        <v>0</v>
      </c>
      <c r="I27" s="236">
        <v>0</v>
      </c>
      <c r="J27" s="236">
        <v>0</v>
      </c>
      <c r="K27" s="236">
        <v>0</v>
      </c>
      <c r="L27" s="236">
        <v>0</v>
      </c>
      <c r="M27" s="236">
        <v>0</v>
      </c>
      <c r="N27" s="236">
        <v>0</v>
      </c>
      <c r="O27" s="237">
        <v>0</v>
      </c>
      <c r="P27" s="237">
        <v>0</v>
      </c>
      <c r="Q27" s="237">
        <f t="shared" si="0"/>
        <v>4386</v>
      </c>
      <c r="R27" s="236"/>
    </row>
    <row r="28" spans="1:18" s="238" customFormat="1" ht="12.75" hidden="1" outlineLevel="1">
      <c r="A28" s="236" t="s">
        <v>1086</v>
      </c>
      <c r="B28" s="237"/>
      <c r="C28" s="237" t="s">
        <v>1087</v>
      </c>
      <c r="D28" s="237" t="s">
        <v>1088</v>
      </c>
      <c r="E28" s="237">
        <v>0</v>
      </c>
      <c r="F28" s="237">
        <v>2395504.04</v>
      </c>
      <c r="G28" s="237"/>
      <c r="H28" s="236">
        <v>0</v>
      </c>
      <c r="I28" s="236">
        <v>0</v>
      </c>
      <c r="J28" s="236">
        <v>0</v>
      </c>
      <c r="K28" s="236">
        <v>0</v>
      </c>
      <c r="L28" s="236">
        <v>0</v>
      </c>
      <c r="M28" s="236">
        <v>0</v>
      </c>
      <c r="N28" s="236">
        <v>0</v>
      </c>
      <c r="O28" s="237">
        <v>0</v>
      </c>
      <c r="P28" s="237">
        <v>0</v>
      </c>
      <c r="Q28" s="237">
        <f t="shared" si="0"/>
        <v>2395504.04</v>
      </c>
      <c r="R28" s="236"/>
    </row>
    <row r="29" spans="1:18" s="238" customFormat="1" ht="12.75" hidden="1" outlineLevel="1">
      <c r="A29" s="236" t="s">
        <v>1089</v>
      </c>
      <c r="B29" s="237"/>
      <c r="C29" s="237" t="s">
        <v>1090</v>
      </c>
      <c r="D29" s="237" t="s">
        <v>1091</v>
      </c>
      <c r="E29" s="237">
        <v>144329.96</v>
      </c>
      <c r="F29" s="237">
        <v>0</v>
      </c>
      <c r="G29" s="237"/>
      <c r="H29" s="236">
        <v>0</v>
      </c>
      <c r="I29" s="236">
        <v>0</v>
      </c>
      <c r="J29" s="236">
        <v>0</v>
      </c>
      <c r="K29" s="236">
        <v>0</v>
      </c>
      <c r="L29" s="236">
        <v>0</v>
      </c>
      <c r="M29" s="236">
        <v>0</v>
      </c>
      <c r="N29" s="236">
        <v>0</v>
      </c>
      <c r="O29" s="237">
        <v>0</v>
      </c>
      <c r="P29" s="237">
        <v>0</v>
      </c>
      <c r="Q29" s="237">
        <f t="shared" si="0"/>
        <v>144329.96</v>
      </c>
      <c r="R29" s="236"/>
    </row>
    <row r="30" spans="1:18" s="238" customFormat="1" ht="12.75" hidden="1" outlineLevel="1">
      <c r="A30" s="236" t="s">
        <v>1092</v>
      </c>
      <c r="B30" s="237"/>
      <c r="C30" s="237" t="s">
        <v>1093</v>
      </c>
      <c r="D30" s="237" t="s">
        <v>1094</v>
      </c>
      <c r="E30" s="237">
        <v>-42988</v>
      </c>
      <c r="F30" s="237">
        <v>0</v>
      </c>
      <c r="G30" s="237"/>
      <c r="H30" s="236">
        <v>0</v>
      </c>
      <c r="I30" s="236">
        <v>0</v>
      </c>
      <c r="J30" s="236">
        <v>0</v>
      </c>
      <c r="K30" s="236">
        <v>0</v>
      </c>
      <c r="L30" s="236">
        <v>0</v>
      </c>
      <c r="M30" s="236">
        <v>0</v>
      </c>
      <c r="N30" s="236">
        <v>0</v>
      </c>
      <c r="O30" s="237">
        <v>0</v>
      </c>
      <c r="P30" s="237">
        <v>0</v>
      </c>
      <c r="Q30" s="237">
        <f t="shared" si="0"/>
        <v>-42988</v>
      </c>
      <c r="R30" s="236"/>
    </row>
    <row r="31" spans="1:18" s="238" customFormat="1" ht="12.75" hidden="1" outlineLevel="1">
      <c r="A31" s="236" t="s">
        <v>1095</v>
      </c>
      <c r="B31" s="237"/>
      <c r="C31" s="237" t="s">
        <v>1096</v>
      </c>
      <c r="D31" s="237" t="s">
        <v>1097</v>
      </c>
      <c r="E31" s="237">
        <v>1210109.78</v>
      </c>
      <c r="F31" s="237">
        <v>0</v>
      </c>
      <c r="G31" s="237"/>
      <c r="H31" s="236">
        <v>0</v>
      </c>
      <c r="I31" s="236">
        <v>0</v>
      </c>
      <c r="J31" s="236">
        <v>0</v>
      </c>
      <c r="K31" s="236">
        <v>0</v>
      </c>
      <c r="L31" s="236">
        <v>0</v>
      </c>
      <c r="M31" s="236">
        <v>0</v>
      </c>
      <c r="N31" s="236">
        <v>0</v>
      </c>
      <c r="O31" s="237">
        <v>0</v>
      </c>
      <c r="P31" s="237">
        <v>0</v>
      </c>
      <c r="Q31" s="237">
        <f t="shared" si="0"/>
        <v>1210109.78</v>
      </c>
      <c r="R31" s="236"/>
    </row>
    <row r="32" spans="1:18" s="238" customFormat="1" ht="12.75" hidden="1" outlineLevel="1">
      <c r="A32" s="236" t="s">
        <v>1098</v>
      </c>
      <c r="B32" s="237"/>
      <c r="C32" s="237" t="s">
        <v>1099</v>
      </c>
      <c r="D32" s="237" t="s">
        <v>1100</v>
      </c>
      <c r="E32" s="237">
        <v>-98604</v>
      </c>
      <c r="F32" s="237">
        <v>0</v>
      </c>
      <c r="G32" s="237"/>
      <c r="H32" s="236">
        <v>0</v>
      </c>
      <c r="I32" s="236">
        <v>0</v>
      </c>
      <c r="J32" s="236">
        <v>0</v>
      </c>
      <c r="K32" s="236">
        <v>0</v>
      </c>
      <c r="L32" s="236">
        <v>0</v>
      </c>
      <c r="M32" s="236">
        <v>0</v>
      </c>
      <c r="N32" s="236">
        <v>0</v>
      </c>
      <c r="O32" s="237">
        <v>0</v>
      </c>
      <c r="P32" s="237">
        <v>0</v>
      </c>
      <c r="Q32" s="237">
        <f t="shared" si="0"/>
        <v>-98604</v>
      </c>
      <c r="R32" s="236"/>
    </row>
    <row r="33" spans="1:18" s="238" customFormat="1" ht="12.75" hidden="1" outlineLevel="1">
      <c r="A33" s="236" t="s">
        <v>1101</v>
      </c>
      <c r="B33" s="237"/>
      <c r="C33" s="237" t="s">
        <v>1102</v>
      </c>
      <c r="D33" s="237" t="s">
        <v>1103</v>
      </c>
      <c r="E33" s="237">
        <v>1056472.74</v>
      </c>
      <c r="F33" s="237">
        <v>0</v>
      </c>
      <c r="G33" s="237"/>
      <c r="H33" s="236">
        <v>0</v>
      </c>
      <c r="I33" s="236">
        <v>0</v>
      </c>
      <c r="J33" s="236">
        <v>0</v>
      </c>
      <c r="K33" s="236">
        <v>0</v>
      </c>
      <c r="L33" s="236">
        <v>0</v>
      </c>
      <c r="M33" s="236">
        <v>0</v>
      </c>
      <c r="N33" s="236">
        <v>0</v>
      </c>
      <c r="O33" s="237">
        <v>0</v>
      </c>
      <c r="P33" s="237">
        <v>0</v>
      </c>
      <c r="Q33" s="237">
        <f t="shared" si="0"/>
        <v>1056472.74</v>
      </c>
      <c r="R33" s="236"/>
    </row>
    <row r="34" spans="1:18" s="238" customFormat="1" ht="12.75" hidden="1" outlineLevel="1">
      <c r="A34" s="236" t="s">
        <v>1104</v>
      </c>
      <c r="B34" s="237"/>
      <c r="C34" s="237" t="s">
        <v>1105</v>
      </c>
      <c r="D34" s="237" t="s">
        <v>1106</v>
      </c>
      <c r="E34" s="237">
        <v>48125.49</v>
      </c>
      <c r="F34" s="237">
        <v>0</v>
      </c>
      <c r="G34" s="237"/>
      <c r="H34" s="236">
        <v>0</v>
      </c>
      <c r="I34" s="236">
        <v>0</v>
      </c>
      <c r="J34" s="236">
        <v>0</v>
      </c>
      <c r="K34" s="236">
        <v>0</v>
      </c>
      <c r="L34" s="236">
        <v>0</v>
      </c>
      <c r="M34" s="236">
        <v>0</v>
      </c>
      <c r="N34" s="236">
        <v>0</v>
      </c>
      <c r="O34" s="237">
        <v>0</v>
      </c>
      <c r="P34" s="237">
        <v>0</v>
      </c>
      <c r="Q34" s="237">
        <f t="shared" si="0"/>
        <v>48125.49</v>
      </c>
      <c r="R34" s="236"/>
    </row>
    <row r="35" spans="1:18" s="238" customFormat="1" ht="12.75" hidden="1" outlineLevel="1">
      <c r="A35" s="236" t="s">
        <v>1107</v>
      </c>
      <c r="B35" s="237"/>
      <c r="C35" s="237" t="s">
        <v>1108</v>
      </c>
      <c r="D35" s="237" t="s">
        <v>1109</v>
      </c>
      <c r="E35" s="237">
        <v>602447.79</v>
      </c>
      <c r="F35" s="237">
        <v>0</v>
      </c>
      <c r="G35" s="237"/>
      <c r="H35" s="236">
        <v>0</v>
      </c>
      <c r="I35" s="236">
        <v>0</v>
      </c>
      <c r="J35" s="236">
        <v>0</v>
      </c>
      <c r="K35" s="236">
        <v>0</v>
      </c>
      <c r="L35" s="236">
        <v>0</v>
      </c>
      <c r="M35" s="236">
        <v>0</v>
      </c>
      <c r="N35" s="236">
        <v>0</v>
      </c>
      <c r="O35" s="237">
        <v>0</v>
      </c>
      <c r="P35" s="237">
        <v>0</v>
      </c>
      <c r="Q35" s="237">
        <f t="shared" si="0"/>
        <v>602447.79</v>
      </c>
      <c r="R35" s="236"/>
    </row>
    <row r="36" spans="1:18" s="238" customFormat="1" ht="12.75" hidden="1" outlineLevel="1">
      <c r="A36" s="236" t="s">
        <v>1110</v>
      </c>
      <c r="B36" s="237"/>
      <c r="C36" s="237" t="s">
        <v>1111</v>
      </c>
      <c r="D36" s="237" t="s">
        <v>1112</v>
      </c>
      <c r="E36" s="237">
        <v>546739.53</v>
      </c>
      <c r="F36" s="237">
        <v>0</v>
      </c>
      <c r="G36" s="237"/>
      <c r="H36" s="236">
        <v>0</v>
      </c>
      <c r="I36" s="236">
        <v>0</v>
      </c>
      <c r="J36" s="236">
        <v>0</v>
      </c>
      <c r="K36" s="236">
        <v>0</v>
      </c>
      <c r="L36" s="236">
        <v>0</v>
      </c>
      <c r="M36" s="236">
        <v>0</v>
      </c>
      <c r="N36" s="236">
        <v>0</v>
      </c>
      <c r="O36" s="237">
        <v>0</v>
      </c>
      <c r="P36" s="237">
        <v>0</v>
      </c>
      <c r="Q36" s="237">
        <f t="shared" si="0"/>
        <v>546739.53</v>
      </c>
      <c r="R36" s="236"/>
    </row>
    <row r="37" spans="1:18" s="238" customFormat="1" ht="12.75" hidden="1" outlineLevel="1">
      <c r="A37" s="236" t="s">
        <v>2730</v>
      </c>
      <c r="B37" s="237"/>
      <c r="C37" s="237" t="s">
        <v>2731</v>
      </c>
      <c r="D37" s="237" t="s">
        <v>2732</v>
      </c>
      <c r="E37" s="237">
        <v>2456626.51</v>
      </c>
      <c r="F37" s="237">
        <v>0</v>
      </c>
      <c r="G37" s="237"/>
      <c r="H37" s="236">
        <v>0</v>
      </c>
      <c r="I37" s="236">
        <v>0</v>
      </c>
      <c r="J37" s="236">
        <v>0</v>
      </c>
      <c r="K37" s="236">
        <v>0</v>
      </c>
      <c r="L37" s="236">
        <v>0</v>
      </c>
      <c r="M37" s="236">
        <v>0</v>
      </c>
      <c r="N37" s="236">
        <v>0</v>
      </c>
      <c r="O37" s="237">
        <v>0</v>
      </c>
      <c r="P37" s="237">
        <v>0</v>
      </c>
      <c r="Q37" s="237">
        <f t="shared" si="0"/>
        <v>2456626.51</v>
      </c>
      <c r="R37" s="236"/>
    </row>
    <row r="38" spans="1:18" s="238" customFormat="1" ht="12.75" hidden="1" outlineLevel="1">
      <c r="A38" s="236" t="s">
        <v>1113</v>
      </c>
      <c r="B38" s="237"/>
      <c r="C38" s="237" t="s">
        <v>1114</v>
      </c>
      <c r="D38" s="237" t="s">
        <v>1115</v>
      </c>
      <c r="E38" s="237">
        <v>14846.88</v>
      </c>
      <c r="F38" s="237">
        <v>0</v>
      </c>
      <c r="G38" s="237"/>
      <c r="H38" s="236">
        <v>0</v>
      </c>
      <c r="I38" s="236">
        <v>0</v>
      </c>
      <c r="J38" s="236">
        <v>0</v>
      </c>
      <c r="K38" s="236">
        <v>0</v>
      </c>
      <c r="L38" s="236">
        <v>0</v>
      </c>
      <c r="M38" s="236">
        <v>0</v>
      </c>
      <c r="N38" s="236">
        <v>0</v>
      </c>
      <c r="O38" s="237">
        <v>0</v>
      </c>
      <c r="P38" s="237">
        <v>0</v>
      </c>
      <c r="Q38" s="237">
        <f t="shared" si="0"/>
        <v>14846.88</v>
      </c>
      <c r="R38" s="236"/>
    </row>
    <row r="39" spans="1:18" s="238" customFormat="1" ht="12.75" hidden="1" outlineLevel="1">
      <c r="A39" s="236" t="s">
        <v>2733</v>
      </c>
      <c r="B39" s="237"/>
      <c r="C39" s="237" t="s">
        <v>2734</v>
      </c>
      <c r="D39" s="237" t="s">
        <v>2735</v>
      </c>
      <c r="E39" s="237">
        <v>53842.8</v>
      </c>
      <c r="F39" s="237">
        <v>0</v>
      </c>
      <c r="G39" s="237"/>
      <c r="H39" s="236">
        <v>0</v>
      </c>
      <c r="I39" s="236">
        <v>0</v>
      </c>
      <c r="J39" s="236">
        <v>0</v>
      </c>
      <c r="K39" s="236">
        <v>0</v>
      </c>
      <c r="L39" s="236">
        <v>0</v>
      </c>
      <c r="M39" s="236">
        <v>0</v>
      </c>
      <c r="N39" s="236">
        <v>0</v>
      </c>
      <c r="O39" s="237">
        <v>0</v>
      </c>
      <c r="P39" s="237">
        <v>0</v>
      </c>
      <c r="Q39" s="237">
        <f t="shared" si="0"/>
        <v>53842.8</v>
      </c>
      <c r="R39" s="236"/>
    </row>
    <row r="40" spans="1:18" s="238" customFormat="1" ht="12.75" hidden="1" outlineLevel="1">
      <c r="A40" s="236" t="s">
        <v>1116</v>
      </c>
      <c r="B40" s="237"/>
      <c r="C40" s="237" t="s">
        <v>1117</v>
      </c>
      <c r="D40" s="237" t="s">
        <v>1118</v>
      </c>
      <c r="E40" s="237">
        <v>754.5</v>
      </c>
      <c r="F40" s="237">
        <v>0</v>
      </c>
      <c r="G40" s="237"/>
      <c r="H40" s="236">
        <v>0</v>
      </c>
      <c r="I40" s="236">
        <v>0</v>
      </c>
      <c r="J40" s="236">
        <v>0</v>
      </c>
      <c r="K40" s="236">
        <v>0</v>
      </c>
      <c r="L40" s="236">
        <v>0</v>
      </c>
      <c r="M40" s="236">
        <v>0</v>
      </c>
      <c r="N40" s="236">
        <v>0</v>
      </c>
      <c r="O40" s="237">
        <v>0</v>
      </c>
      <c r="P40" s="237">
        <v>0</v>
      </c>
      <c r="Q40" s="237">
        <f t="shared" si="0"/>
        <v>754.5</v>
      </c>
      <c r="R40" s="236"/>
    </row>
    <row r="41" spans="1:18" s="238" customFormat="1" ht="12.75" hidden="1" outlineLevel="1">
      <c r="A41" s="236" t="s">
        <v>1119</v>
      </c>
      <c r="B41" s="237"/>
      <c r="C41" s="237" t="s">
        <v>1120</v>
      </c>
      <c r="D41" s="237" t="s">
        <v>1121</v>
      </c>
      <c r="E41" s="237">
        <v>737.2</v>
      </c>
      <c r="F41" s="237">
        <v>0</v>
      </c>
      <c r="G41" s="237"/>
      <c r="H41" s="236">
        <v>0</v>
      </c>
      <c r="I41" s="236">
        <v>0</v>
      </c>
      <c r="J41" s="236">
        <v>0</v>
      </c>
      <c r="K41" s="236">
        <v>0</v>
      </c>
      <c r="L41" s="236">
        <v>0</v>
      </c>
      <c r="M41" s="236">
        <v>0</v>
      </c>
      <c r="N41" s="236">
        <v>0</v>
      </c>
      <c r="O41" s="237">
        <v>0</v>
      </c>
      <c r="P41" s="237">
        <v>0</v>
      </c>
      <c r="Q41" s="237">
        <f t="shared" si="0"/>
        <v>737.2</v>
      </c>
      <c r="R41" s="236"/>
    </row>
    <row r="42" spans="1:18" s="238" customFormat="1" ht="12.75" hidden="1" outlineLevel="1">
      <c r="A42" s="236" t="s">
        <v>1122</v>
      </c>
      <c r="B42" s="237"/>
      <c r="C42" s="237" t="s">
        <v>1123</v>
      </c>
      <c r="D42" s="237" t="s">
        <v>1124</v>
      </c>
      <c r="E42" s="237">
        <v>262499.77</v>
      </c>
      <c r="F42" s="237">
        <v>0</v>
      </c>
      <c r="G42" s="237"/>
      <c r="H42" s="236">
        <v>0</v>
      </c>
      <c r="I42" s="236">
        <v>0</v>
      </c>
      <c r="J42" s="236">
        <v>0</v>
      </c>
      <c r="K42" s="236">
        <v>0</v>
      </c>
      <c r="L42" s="236">
        <v>0</v>
      </c>
      <c r="M42" s="236">
        <v>0</v>
      </c>
      <c r="N42" s="236">
        <v>0</v>
      </c>
      <c r="O42" s="237">
        <v>0</v>
      </c>
      <c r="P42" s="237">
        <v>0</v>
      </c>
      <c r="Q42" s="237">
        <f t="shared" si="0"/>
        <v>262499.77</v>
      </c>
      <c r="R42" s="236"/>
    </row>
    <row r="43" spans="1:18" s="238" customFormat="1" ht="12.75" hidden="1" outlineLevel="1">
      <c r="A43" s="236" t="s">
        <v>1125</v>
      </c>
      <c r="B43" s="237"/>
      <c r="C43" s="237" t="s">
        <v>1126</v>
      </c>
      <c r="D43" s="237" t="s">
        <v>1127</v>
      </c>
      <c r="E43" s="237">
        <v>241025.62</v>
      </c>
      <c r="F43" s="237">
        <v>0</v>
      </c>
      <c r="G43" s="237"/>
      <c r="H43" s="236">
        <v>0</v>
      </c>
      <c r="I43" s="236">
        <v>0</v>
      </c>
      <c r="J43" s="236">
        <v>0</v>
      </c>
      <c r="K43" s="236">
        <v>0</v>
      </c>
      <c r="L43" s="236">
        <v>0</v>
      </c>
      <c r="M43" s="236">
        <v>0</v>
      </c>
      <c r="N43" s="236">
        <v>0</v>
      </c>
      <c r="O43" s="237">
        <v>0</v>
      </c>
      <c r="P43" s="237">
        <v>0</v>
      </c>
      <c r="Q43" s="237">
        <f t="shared" si="0"/>
        <v>241025.62</v>
      </c>
      <c r="R43" s="236"/>
    </row>
    <row r="44" spans="1:18" s="233" customFormat="1" ht="12.75" customHeight="1" collapsed="1">
      <c r="A44" s="215" t="s">
        <v>2736</v>
      </c>
      <c r="B44" s="215"/>
      <c r="C44" s="214" t="s">
        <v>2364</v>
      </c>
      <c r="D44" s="216"/>
      <c r="E44" s="217">
        <v>38404054.86000001</v>
      </c>
      <c r="F44" s="217">
        <v>3332858.9</v>
      </c>
      <c r="G44" s="217">
        <v>0</v>
      </c>
      <c r="H44" s="258">
        <v>0</v>
      </c>
      <c r="I44" s="258">
        <v>0</v>
      </c>
      <c r="J44" s="258">
        <v>0</v>
      </c>
      <c r="K44" s="258">
        <v>0</v>
      </c>
      <c r="L44" s="258">
        <v>0</v>
      </c>
      <c r="M44" s="258">
        <v>0</v>
      </c>
      <c r="N44" s="258">
        <v>0</v>
      </c>
      <c r="O44" s="217">
        <v>0</v>
      </c>
      <c r="P44" s="217">
        <v>0</v>
      </c>
      <c r="Q44" s="217">
        <f>E44+F44+G44+O44+P44</f>
        <v>41736913.760000005</v>
      </c>
      <c r="R44" s="214"/>
    </row>
    <row r="45" spans="1:18" s="238" customFormat="1" ht="12.75" hidden="1" outlineLevel="1">
      <c r="A45" s="236" t="s">
        <v>2737</v>
      </c>
      <c r="B45" s="237"/>
      <c r="C45" s="237" t="s">
        <v>2738</v>
      </c>
      <c r="D45" s="237" t="s">
        <v>2739</v>
      </c>
      <c r="E45" s="237">
        <v>212216.06</v>
      </c>
      <c r="F45" s="237">
        <v>-3412.6</v>
      </c>
      <c r="G45" s="237"/>
      <c r="H45" s="236">
        <v>0</v>
      </c>
      <c r="I45" s="236">
        <v>0</v>
      </c>
      <c r="J45" s="236">
        <v>0</v>
      </c>
      <c r="K45" s="236">
        <v>0</v>
      </c>
      <c r="L45" s="236">
        <v>0</v>
      </c>
      <c r="M45" s="236">
        <v>0</v>
      </c>
      <c r="N45" s="236">
        <v>0</v>
      </c>
      <c r="O45" s="237">
        <v>0</v>
      </c>
      <c r="P45" s="237">
        <v>0</v>
      </c>
      <c r="Q45" s="237">
        <f aca="true" t="shared" si="1" ref="Q45:Q54">E45+F45+G45+O45+P45</f>
        <v>208803.46</v>
      </c>
      <c r="R45" s="236"/>
    </row>
    <row r="46" spans="1:18" s="238" customFormat="1" ht="12.75" hidden="1" outlineLevel="1">
      <c r="A46" s="236" t="s">
        <v>2740</v>
      </c>
      <c r="B46" s="237"/>
      <c r="C46" s="237" t="s">
        <v>2741</v>
      </c>
      <c r="D46" s="237" t="s">
        <v>2742</v>
      </c>
      <c r="E46" s="237">
        <v>3515357.02</v>
      </c>
      <c r="F46" s="237">
        <v>0</v>
      </c>
      <c r="G46" s="237"/>
      <c r="H46" s="236">
        <v>0</v>
      </c>
      <c r="I46" s="236">
        <v>0</v>
      </c>
      <c r="J46" s="236">
        <v>0</v>
      </c>
      <c r="K46" s="236">
        <v>0</v>
      </c>
      <c r="L46" s="236">
        <v>0</v>
      </c>
      <c r="M46" s="236">
        <v>0</v>
      </c>
      <c r="N46" s="236">
        <v>0</v>
      </c>
      <c r="O46" s="237">
        <v>0</v>
      </c>
      <c r="P46" s="237">
        <v>0</v>
      </c>
      <c r="Q46" s="237">
        <f t="shared" si="1"/>
        <v>3515357.02</v>
      </c>
      <c r="R46" s="236"/>
    </row>
    <row r="47" spans="1:18" s="238" customFormat="1" ht="12.75" hidden="1" outlineLevel="1">
      <c r="A47" s="236" t="s">
        <v>2743</v>
      </c>
      <c r="B47" s="237"/>
      <c r="C47" s="237" t="s">
        <v>2744</v>
      </c>
      <c r="D47" s="237" t="s">
        <v>2745</v>
      </c>
      <c r="E47" s="237">
        <v>3075607.03</v>
      </c>
      <c r="F47" s="237">
        <v>0</v>
      </c>
      <c r="G47" s="237"/>
      <c r="H47" s="236">
        <v>0</v>
      </c>
      <c r="I47" s="236">
        <v>0</v>
      </c>
      <c r="J47" s="236">
        <v>0</v>
      </c>
      <c r="K47" s="236">
        <v>0</v>
      </c>
      <c r="L47" s="236">
        <v>0</v>
      </c>
      <c r="M47" s="236">
        <v>0</v>
      </c>
      <c r="N47" s="236">
        <v>0</v>
      </c>
      <c r="O47" s="237">
        <v>0</v>
      </c>
      <c r="P47" s="237">
        <v>0</v>
      </c>
      <c r="Q47" s="237">
        <f t="shared" si="1"/>
        <v>3075607.03</v>
      </c>
      <c r="R47" s="236"/>
    </row>
    <row r="48" spans="1:18" s="238" customFormat="1" ht="12.75" hidden="1" outlineLevel="1">
      <c r="A48" s="236" t="s">
        <v>2746</v>
      </c>
      <c r="B48" s="237"/>
      <c r="C48" s="237" t="s">
        <v>2747</v>
      </c>
      <c r="D48" s="237" t="s">
        <v>2748</v>
      </c>
      <c r="E48" s="237">
        <v>18227.2</v>
      </c>
      <c r="F48" s="237">
        <v>0</v>
      </c>
      <c r="G48" s="237"/>
      <c r="H48" s="236">
        <v>0</v>
      </c>
      <c r="I48" s="236">
        <v>0</v>
      </c>
      <c r="J48" s="236">
        <v>0</v>
      </c>
      <c r="K48" s="236">
        <v>0</v>
      </c>
      <c r="L48" s="236">
        <v>0</v>
      </c>
      <c r="M48" s="236">
        <v>0</v>
      </c>
      <c r="N48" s="236">
        <v>0</v>
      </c>
      <c r="O48" s="237">
        <v>0</v>
      </c>
      <c r="P48" s="237">
        <v>0</v>
      </c>
      <c r="Q48" s="237">
        <f t="shared" si="1"/>
        <v>18227.2</v>
      </c>
      <c r="R48" s="236"/>
    </row>
    <row r="49" spans="1:18" s="238" customFormat="1" ht="12.75" hidden="1" outlineLevel="1">
      <c r="A49" s="236" t="s">
        <v>2749</v>
      </c>
      <c r="B49" s="237"/>
      <c r="C49" s="237" t="s">
        <v>2750</v>
      </c>
      <c r="D49" s="237" t="s">
        <v>2751</v>
      </c>
      <c r="E49" s="237">
        <v>4422197.62</v>
      </c>
      <c r="F49" s="237">
        <v>100</v>
      </c>
      <c r="G49" s="237"/>
      <c r="H49" s="236">
        <v>0</v>
      </c>
      <c r="I49" s="236">
        <v>0</v>
      </c>
      <c r="J49" s="236">
        <v>0</v>
      </c>
      <c r="K49" s="236">
        <v>0</v>
      </c>
      <c r="L49" s="236">
        <v>0</v>
      </c>
      <c r="M49" s="236">
        <v>0</v>
      </c>
      <c r="N49" s="236">
        <v>0</v>
      </c>
      <c r="O49" s="237">
        <v>0</v>
      </c>
      <c r="P49" s="237">
        <v>0</v>
      </c>
      <c r="Q49" s="237">
        <f t="shared" si="1"/>
        <v>4422297.62</v>
      </c>
      <c r="R49" s="236"/>
    </row>
    <row r="50" spans="1:18" s="238" customFormat="1" ht="12.75" hidden="1" outlineLevel="1">
      <c r="A50" s="236" t="s">
        <v>2752</v>
      </c>
      <c r="B50" s="237"/>
      <c r="C50" s="237" t="s">
        <v>2753</v>
      </c>
      <c r="D50" s="237" t="s">
        <v>2754</v>
      </c>
      <c r="E50" s="237">
        <v>22933.94</v>
      </c>
      <c r="F50" s="237">
        <v>0</v>
      </c>
      <c r="G50" s="237"/>
      <c r="H50" s="236">
        <v>0</v>
      </c>
      <c r="I50" s="236">
        <v>0</v>
      </c>
      <c r="J50" s="236">
        <v>0</v>
      </c>
      <c r="K50" s="236">
        <v>0</v>
      </c>
      <c r="L50" s="236">
        <v>0</v>
      </c>
      <c r="M50" s="236">
        <v>0</v>
      </c>
      <c r="N50" s="236">
        <v>0</v>
      </c>
      <c r="O50" s="237">
        <v>0</v>
      </c>
      <c r="P50" s="237">
        <v>0</v>
      </c>
      <c r="Q50" s="237">
        <f t="shared" si="1"/>
        <v>22933.94</v>
      </c>
      <c r="R50" s="236"/>
    </row>
    <row r="51" spans="1:18" s="238" customFormat="1" ht="12.75" hidden="1" outlineLevel="1">
      <c r="A51" s="236" t="s">
        <v>2755</v>
      </c>
      <c r="B51" s="237"/>
      <c r="C51" s="237" t="s">
        <v>2756</v>
      </c>
      <c r="D51" s="237" t="s">
        <v>2757</v>
      </c>
      <c r="E51" s="237">
        <v>379571.51</v>
      </c>
      <c r="F51" s="237">
        <v>0</v>
      </c>
      <c r="G51" s="237"/>
      <c r="H51" s="236">
        <v>0</v>
      </c>
      <c r="I51" s="236">
        <v>0</v>
      </c>
      <c r="J51" s="236">
        <v>0</v>
      </c>
      <c r="K51" s="236">
        <v>0</v>
      </c>
      <c r="L51" s="236">
        <v>0</v>
      </c>
      <c r="M51" s="236">
        <v>0</v>
      </c>
      <c r="N51" s="236">
        <v>0</v>
      </c>
      <c r="O51" s="237">
        <v>0</v>
      </c>
      <c r="P51" s="237">
        <v>0</v>
      </c>
      <c r="Q51" s="237">
        <f t="shared" si="1"/>
        <v>379571.51</v>
      </c>
      <c r="R51" s="236"/>
    </row>
    <row r="52" spans="1:18" s="238" customFormat="1" ht="12.75" hidden="1" outlineLevel="1">
      <c r="A52" s="236" t="s">
        <v>2758</v>
      </c>
      <c r="B52" s="237"/>
      <c r="C52" s="237" t="s">
        <v>2759</v>
      </c>
      <c r="D52" s="237" t="s">
        <v>2760</v>
      </c>
      <c r="E52" s="237">
        <v>481646.32</v>
      </c>
      <c r="F52" s="237">
        <v>0</v>
      </c>
      <c r="G52" s="237"/>
      <c r="H52" s="236">
        <v>0</v>
      </c>
      <c r="I52" s="236">
        <v>0</v>
      </c>
      <c r="J52" s="236">
        <v>0</v>
      </c>
      <c r="K52" s="236">
        <v>0</v>
      </c>
      <c r="L52" s="236">
        <v>0</v>
      </c>
      <c r="M52" s="236">
        <v>0</v>
      </c>
      <c r="N52" s="236">
        <v>0</v>
      </c>
      <c r="O52" s="237">
        <v>0</v>
      </c>
      <c r="P52" s="237">
        <v>0</v>
      </c>
      <c r="Q52" s="237">
        <f t="shared" si="1"/>
        <v>481646.32</v>
      </c>
      <c r="R52" s="236"/>
    </row>
    <row r="53" spans="1:18" s="238" customFormat="1" ht="12.75" hidden="1" outlineLevel="1">
      <c r="A53" s="236" t="s">
        <v>2761</v>
      </c>
      <c r="B53" s="237"/>
      <c r="C53" s="237" t="s">
        <v>2762</v>
      </c>
      <c r="D53" s="237" t="s">
        <v>2763</v>
      </c>
      <c r="E53" s="237">
        <v>911194.53</v>
      </c>
      <c r="F53" s="237">
        <v>0</v>
      </c>
      <c r="G53" s="237"/>
      <c r="H53" s="236">
        <v>0</v>
      </c>
      <c r="I53" s="236">
        <v>0</v>
      </c>
      <c r="J53" s="236">
        <v>0</v>
      </c>
      <c r="K53" s="236">
        <v>0</v>
      </c>
      <c r="L53" s="236">
        <v>0</v>
      </c>
      <c r="M53" s="236">
        <v>0</v>
      </c>
      <c r="N53" s="236">
        <v>0</v>
      </c>
      <c r="O53" s="237">
        <v>0</v>
      </c>
      <c r="P53" s="237">
        <v>0</v>
      </c>
      <c r="Q53" s="237">
        <f t="shared" si="1"/>
        <v>911194.53</v>
      </c>
      <c r="R53" s="236"/>
    </row>
    <row r="54" spans="1:18" s="238" customFormat="1" ht="12.75" hidden="1" outlineLevel="1">
      <c r="A54" s="236" t="s">
        <v>1128</v>
      </c>
      <c r="B54" s="237"/>
      <c r="C54" s="237" t="s">
        <v>1129</v>
      </c>
      <c r="D54" s="237" t="s">
        <v>1130</v>
      </c>
      <c r="E54" s="237">
        <v>-3193000</v>
      </c>
      <c r="F54" s="237">
        <v>0</v>
      </c>
      <c r="G54" s="237"/>
      <c r="H54" s="236">
        <v>0</v>
      </c>
      <c r="I54" s="236">
        <v>0</v>
      </c>
      <c r="J54" s="236">
        <v>0</v>
      </c>
      <c r="K54" s="236">
        <v>0</v>
      </c>
      <c r="L54" s="236">
        <v>0</v>
      </c>
      <c r="M54" s="236">
        <v>0</v>
      </c>
      <c r="N54" s="236">
        <v>0</v>
      </c>
      <c r="O54" s="237">
        <v>0</v>
      </c>
      <c r="P54" s="237">
        <v>0</v>
      </c>
      <c r="Q54" s="237">
        <f t="shared" si="1"/>
        <v>-3193000</v>
      </c>
      <c r="R54" s="236"/>
    </row>
    <row r="55" spans="1:18" s="233" customFormat="1" ht="12.75" customHeight="1" collapsed="1">
      <c r="A55" s="215" t="s">
        <v>2764</v>
      </c>
      <c r="B55" s="215"/>
      <c r="C55" s="214" t="s">
        <v>2365</v>
      </c>
      <c r="D55" s="216"/>
      <c r="E55" s="101">
        <v>9845951.229999999</v>
      </c>
      <c r="F55" s="101">
        <v>-3312.6</v>
      </c>
      <c r="G55" s="101">
        <v>0</v>
      </c>
      <c r="H55" s="100">
        <v>0</v>
      </c>
      <c r="I55" s="100">
        <v>0</v>
      </c>
      <c r="J55" s="100">
        <v>0</v>
      </c>
      <c r="K55" s="100">
        <v>0</v>
      </c>
      <c r="L55" s="100">
        <v>0</v>
      </c>
      <c r="M55" s="100">
        <v>0</v>
      </c>
      <c r="N55" s="100">
        <v>0</v>
      </c>
      <c r="O55" s="101">
        <v>0</v>
      </c>
      <c r="P55" s="101">
        <v>0</v>
      </c>
      <c r="Q55" s="101">
        <f>E55+F55+G55+O55+P55</f>
        <v>9842638.629999999</v>
      </c>
      <c r="R55" s="214"/>
    </row>
    <row r="56" spans="1:18" s="261" customFormat="1" ht="12.75" customHeight="1">
      <c r="A56" s="259" t="s">
        <v>2310</v>
      </c>
      <c r="B56" s="220"/>
      <c r="C56" s="221" t="s">
        <v>2366</v>
      </c>
      <c r="D56" s="72"/>
      <c r="E56" s="103">
        <f aca="true" t="shared" si="2" ref="E56:Q56">E44-E55</f>
        <v>28558103.63000001</v>
      </c>
      <c r="F56" s="103">
        <f t="shared" si="2"/>
        <v>3336171.5</v>
      </c>
      <c r="G56" s="103">
        <f t="shared" si="2"/>
        <v>0</v>
      </c>
      <c r="H56" s="260">
        <f t="shared" si="2"/>
        <v>0</v>
      </c>
      <c r="I56" s="260">
        <f t="shared" si="2"/>
        <v>0</v>
      </c>
      <c r="J56" s="260">
        <f t="shared" si="2"/>
        <v>0</v>
      </c>
      <c r="K56" s="260">
        <f t="shared" si="2"/>
        <v>0</v>
      </c>
      <c r="L56" s="260">
        <f t="shared" si="2"/>
        <v>0</v>
      </c>
      <c r="M56" s="260">
        <f t="shared" si="2"/>
        <v>0</v>
      </c>
      <c r="N56" s="260">
        <f t="shared" si="2"/>
        <v>0</v>
      </c>
      <c r="O56" s="103">
        <f t="shared" si="2"/>
        <v>0</v>
      </c>
      <c r="P56" s="103">
        <f t="shared" si="2"/>
        <v>0</v>
      </c>
      <c r="Q56" s="103">
        <f t="shared" si="2"/>
        <v>31894275.130000006</v>
      </c>
      <c r="R56" s="231"/>
    </row>
    <row r="57" spans="1:18" s="233" customFormat="1" ht="12.75" customHeight="1">
      <c r="A57" s="215"/>
      <c r="B57" s="215"/>
      <c r="C57" s="214"/>
      <c r="D57" s="216"/>
      <c r="E57" s="101"/>
      <c r="F57" s="101"/>
      <c r="G57" s="101"/>
      <c r="H57" s="100"/>
      <c r="I57" s="100"/>
      <c r="J57" s="100"/>
      <c r="K57" s="100"/>
      <c r="L57" s="100"/>
      <c r="M57" s="100"/>
      <c r="N57" s="100"/>
      <c r="O57" s="101"/>
      <c r="P57" s="101"/>
      <c r="Q57" s="101"/>
      <c r="R57" s="214"/>
    </row>
    <row r="58" spans="1:18" s="233" customFormat="1" ht="12.75" customHeight="1">
      <c r="A58" s="215" t="s">
        <v>1131</v>
      </c>
      <c r="B58" s="215"/>
      <c r="C58" s="214" t="s">
        <v>2367</v>
      </c>
      <c r="D58" s="216"/>
      <c r="E58" s="101">
        <v>0</v>
      </c>
      <c r="F58" s="101">
        <v>0</v>
      </c>
      <c r="G58" s="101">
        <v>0</v>
      </c>
      <c r="H58" s="100">
        <v>0</v>
      </c>
      <c r="I58" s="100">
        <v>0</v>
      </c>
      <c r="J58" s="100">
        <v>0</v>
      </c>
      <c r="K58" s="100">
        <v>0</v>
      </c>
      <c r="L58" s="100">
        <v>0</v>
      </c>
      <c r="M58" s="100">
        <v>0</v>
      </c>
      <c r="N58" s="100">
        <v>0</v>
      </c>
      <c r="O58" s="101">
        <v>0</v>
      </c>
      <c r="P58" s="101">
        <v>0</v>
      </c>
      <c r="Q58" s="101">
        <f>E58+F58+G58+O58+P58</f>
        <v>0</v>
      </c>
      <c r="R58" s="214"/>
    </row>
    <row r="59" spans="1:18" s="233" customFormat="1" ht="12.75" customHeight="1">
      <c r="A59" s="215" t="s">
        <v>1132</v>
      </c>
      <c r="B59" s="215"/>
      <c r="C59" s="214" t="s">
        <v>2368</v>
      </c>
      <c r="D59" s="216"/>
      <c r="E59" s="101">
        <v>0</v>
      </c>
      <c r="F59" s="101">
        <v>0</v>
      </c>
      <c r="G59" s="101">
        <v>0</v>
      </c>
      <c r="H59" s="100">
        <v>0</v>
      </c>
      <c r="I59" s="100">
        <v>0</v>
      </c>
      <c r="J59" s="100">
        <v>0</v>
      </c>
      <c r="K59" s="100">
        <v>0</v>
      </c>
      <c r="L59" s="100">
        <v>0</v>
      </c>
      <c r="M59" s="100">
        <v>0</v>
      </c>
      <c r="N59" s="100">
        <v>0</v>
      </c>
      <c r="O59" s="101">
        <v>0</v>
      </c>
      <c r="P59" s="101">
        <v>0</v>
      </c>
      <c r="Q59" s="101">
        <f>E59+F59+G59+O59+P59</f>
        <v>0</v>
      </c>
      <c r="R59" s="214"/>
    </row>
    <row r="60" spans="1:18" s="233" customFormat="1" ht="12.75" customHeight="1">
      <c r="A60" s="215" t="s">
        <v>1133</v>
      </c>
      <c r="B60" s="215"/>
      <c r="C60" s="214" t="s">
        <v>2369</v>
      </c>
      <c r="D60" s="216"/>
      <c r="E60" s="101">
        <v>0</v>
      </c>
      <c r="F60" s="101">
        <v>0</v>
      </c>
      <c r="G60" s="101">
        <v>0</v>
      </c>
      <c r="H60" s="100">
        <v>0</v>
      </c>
      <c r="I60" s="100">
        <v>0</v>
      </c>
      <c r="J60" s="100">
        <v>0</v>
      </c>
      <c r="K60" s="100">
        <v>0</v>
      </c>
      <c r="L60" s="100">
        <v>0</v>
      </c>
      <c r="M60" s="100">
        <v>0</v>
      </c>
      <c r="N60" s="100">
        <v>0</v>
      </c>
      <c r="O60" s="101">
        <v>0</v>
      </c>
      <c r="P60" s="101">
        <v>0</v>
      </c>
      <c r="Q60" s="101">
        <f>E60+F60+G60+O60+P60</f>
        <v>0</v>
      </c>
      <c r="R60" s="214"/>
    </row>
    <row r="61" spans="1:18" s="238" customFormat="1" ht="12.75" hidden="1" outlineLevel="1">
      <c r="A61" s="236" t="s">
        <v>1134</v>
      </c>
      <c r="B61" s="237"/>
      <c r="C61" s="237" t="s">
        <v>1135</v>
      </c>
      <c r="D61" s="237" t="s">
        <v>1136</v>
      </c>
      <c r="E61" s="262">
        <v>-1565.5</v>
      </c>
      <c r="F61" s="262">
        <v>0</v>
      </c>
      <c r="G61" s="262"/>
      <c r="H61" s="263">
        <v>0</v>
      </c>
      <c r="I61" s="263">
        <v>0</v>
      </c>
      <c r="J61" s="263">
        <v>0</v>
      </c>
      <c r="K61" s="263">
        <v>0</v>
      </c>
      <c r="L61" s="263">
        <v>0</v>
      </c>
      <c r="M61" s="263">
        <v>0</v>
      </c>
      <c r="N61" s="263">
        <v>0</v>
      </c>
      <c r="O61" s="262">
        <v>0</v>
      </c>
      <c r="P61" s="262">
        <v>0</v>
      </c>
      <c r="Q61" s="262">
        <f aca="true" t="shared" si="3" ref="Q61:Q73">E61+F61+G61+O61+P61</f>
        <v>-1565.5</v>
      </c>
      <c r="R61" s="236"/>
    </row>
    <row r="62" spans="1:18" s="238" customFormat="1" ht="12.75" hidden="1" outlineLevel="1">
      <c r="A62" s="236" t="s">
        <v>1137</v>
      </c>
      <c r="B62" s="237"/>
      <c r="C62" s="237" t="s">
        <v>1138</v>
      </c>
      <c r="D62" s="237" t="s">
        <v>1139</v>
      </c>
      <c r="E62" s="262">
        <v>24253.75</v>
      </c>
      <c r="F62" s="262">
        <v>0</v>
      </c>
      <c r="G62" s="262"/>
      <c r="H62" s="263">
        <v>0</v>
      </c>
      <c r="I62" s="263">
        <v>0</v>
      </c>
      <c r="J62" s="263">
        <v>0</v>
      </c>
      <c r="K62" s="263">
        <v>0</v>
      </c>
      <c r="L62" s="263">
        <v>0</v>
      </c>
      <c r="M62" s="263">
        <v>0</v>
      </c>
      <c r="N62" s="263">
        <v>0</v>
      </c>
      <c r="O62" s="262">
        <v>0</v>
      </c>
      <c r="P62" s="262">
        <v>0</v>
      </c>
      <c r="Q62" s="262">
        <f t="shared" si="3"/>
        <v>24253.75</v>
      </c>
      <c r="R62" s="236"/>
    </row>
    <row r="63" spans="1:18" s="238" customFormat="1" ht="12.75" hidden="1" outlineLevel="1">
      <c r="A63" s="236" t="s">
        <v>1140</v>
      </c>
      <c r="B63" s="237"/>
      <c r="C63" s="237" t="s">
        <v>1141</v>
      </c>
      <c r="D63" s="237" t="s">
        <v>1142</v>
      </c>
      <c r="E63" s="262">
        <v>2553.23</v>
      </c>
      <c r="F63" s="262">
        <v>0</v>
      </c>
      <c r="G63" s="262"/>
      <c r="H63" s="263">
        <v>0</v>
      </c>
      <c r="I63" s="263">
        <v>0</v>
      </c>
      <c r="J63" s="263">
        <v>0</v>
      </c>
      <c r="K63" s="263">
        <v>0</v>
      </c>
      <c r="L63" s="263">
        <v>0</v>
      </c>
      <c r="M63" s="263">
        <v>0</v>
      </c>
      <c r="N63" s="263">
        <v>0</v>
      </c>
      <c r="O63" s="262">
        <v>0</v>
      </c>
      <c r="P63" s="262">
        <v>0</v>
      </c>
      <c r="Q63" s="262">
        <f t="shared" si="3"/>
        <v>2553.23</v>
      </c>
      <c r="R63" s="236"/>
    </row>
    <row r="64" spans="1:18" s="238" customFormat="1" ht="12.75" hidden="1" outlineLevel="1">
      <c r="A64" s="236" t="s">
        <v>1143</v>
      </c>
      <c r="B64" s="237"/>
      <c r="C64" s="237" t="s">
        <v>1144</v>
      </c>
      <c r="D64" s="237" t="s">
        <v>1145</v>
      </c>
      <c r="E64" s="262">
        <v>9273.62</v>
      </c>
      <c r="F64" s="262">
        <v>0</v>
      </c>
      <c r="G64" s="262"/>
      <c r="H64" s="263">
        <v>0</v>
      </c>
      <c r="I64" s="263">
        <v>0</v>
      </c>
      <c r="J64" s="263">
        <v>0</v>
      </c>
      <c r="K64" s="263">
        <v>0</v>
      </c>
      <c r="L64" s="263">
        <v>0</v>
      </c>
      <c r="M64" s="263">
        <v>0</v>
      </c>
      <c r="N64" s="263">
        <v>0</v>
      </c>
      <c r="O64" s="262">
        <v>0</v>
      </c>
      <c r="P64" s="262">
        <v>0</v>
      </c>
      <c r="Q64" s="262">
        <f t="shared" si="3"/>
        <v>9273.62</v>
      </c>
      <c r="R64" s="236"/>
    </row>
    <row r="65" spans="1:18" s="238" customFormat="1" ht="12.75" hidden="1" outlineLevel="1">
      <c r="A65" s="236" t="s">
        <v>1146</v>
      </c>
      <c r="B65" s="237"/>
      <c r="C65" s="237" t="s">
        <v>1147</v>
      </c>
      <c r="D65" s="237" t="s">
        <v>1148</v>
      </c>
      <c r="E65" s="262">
        <v>4304.84</v>
      </c>
      <c r="F65" s="262">
        <v>-808.55</v>
      </c>
      <c r="G65" s="262"/>
      <c r="H65" s="263">
        <v>0</v>
      </c>
      <c r="I65" s="263">
        <v>0</v>
      </c>
      <c r="J65" s="263">
        <v>0</v>
      </c>
      <c r="K65" s="263">
        <v>0</v>
      </c>
      <c r="L65" s="263">
        <v>0</v>
      </c>
      <c r="M65" s="263">
        <v>0</v>
      </c>
      <c r="N65" s="263">
        <v>0</v>
      </c>
      <c r="O65" s="262">
        <v>0</v>
      </c>
      <c r="P65" s="262">
        <v>0</v>
      </c>
      <c r="Q65" s="262">
        <f t="shared" si="3"/>
        <v>3496.29</v>
      </c>
      <c r="R65" s="236"/>
    </row>
    <row r="66" spans="1:18" s="238" customFormat="1" ht="12.75" hidden="1" outlineLevel="1">
      <c r="A66" s="236" t="s">
        <v>2768</v>
      </c>
      <c r="B66" s="237"/>
      <c r="C66" s="237" t="s">
        <v>2769</v>
      </c>
      <c r="D66" s="237" t="s">
        <v>2770</v>
      </c>
      <c r="E66" s="262">
        <v>237761.65</v>
      </c>
      <c r="F66" s="262">
        <v>10546.02</v>
      </c>
      <c r="G66" s="262"/>
      <c r="H66" s="263">
        <v>0</v>
      </c>
      <c r="I66" s="263">
        <v>0</v>
      </c>
      <c r="J66" s="263">
        <v>0</v>
      </c>
      <c r="K66" s="263">
        <v>0</v>
      </c>
      <c r="L66" s="263">
        <v>0</v>
      </c>
      <c r="M66" s="263">
        <v>0</v>
      </c>
      <c r="N66" s="263">
        <v>0</v>
      </c>
      <c r="O66" s="262">
        <v>0</v>
      </c>
      <c r="P66" s="262">
        <v>0</v>
      </c>
      <c r="Q66" s="262">
        <f t="shared" si="3"/>
        <v>248307.66999999998</v>
      </c>
      <c r="R66" s="236"/>
    </row>
    <row r="67" spans="1:18" s="238" customFormat="1" ht="12.75" hidden="1" outlineLevel="1">
      <c r="A67" s="236" t="s">
        <v>1149</v>
      </c>
      <c r="B67" s="237"/>
      <c r="C67" s="237" t="s">
        <v>1150</v>
      </c>
      <c r="D67" s="237" t="s">
        <v>1151</v>
      </c>
      <c r="E67" s="262">
        <v>36844.38</v>
      </c>
      <c r="F67" s="262">
        <v>0</v>
      </c>
      <c r="G67" s="262"/>
      <c r="H67" s="263">
        <v>0</v>
      </c>
      <c r="I67" s="263">
        <v>0</v>
      </c>
      <c r="J67" s="263">
        <v>0</v>
      </c>
      <c r="K67" s="263">
        <v>0</v>
      </c>
      <c r="L67" s="263">
        <v>0</v>
      </c>
      <c r="M67" s="263">
        <v>0</v>
      </c>
      <c r="N67" s="263">
        <v>0</v>
      </c>
      <c r="O67" s="262">
        <v>0</v>
      </c>
      <c r="P67" s="262">
        <v>0</v>
      </c>
      <c r="Q67" s="262">
        <f t="shared" si="3"/>
        <v>36844.38</v>
      </c>
      <c r="R67" s="236"/>
    </row>
    <row r="68" spans="1:18" s="238" customFormat="1" ht="12.75" hidden="1" outlineLevel="1">
      <c r="A68" s="236" t="s">
        <v>2771</v>
      </c>
      <c r="B68" s="237"/>
      <c r="C68" s="237" t="s">
        <v>2772</v>
      </c>
      <c r="D68" s="237" t="s">
        <v>2773</v>
      </c>
      <c r="E68" s="262">
        <v>11969.82</v>
      </c>
      <c r="F68" s="262">
        <v>6345</v>
      </c>
      <c r="G68" s="262"/>
      <c r="H68" s="263">
        <v>0</v>
      </c>
      <c r="I68" s="263">
        <v>0</v>
      </c>
      <c r="J68" s="263">
        <v>0</v>
      </c>
      <c r="K68" s="263">
        <v>0</v>
      </c>
      <c r="L68" s="263">
        <v>0</v>
      </c>
      <c r="M68" s="263">
        <v>0</v>
      </c>
      <c r="N68" s="263">
        <v>0</v>
      </c>
      <c r="O68" s="262">
        <v>0</v>
      </c>
      <c r="P68" s="262">
        <v>0</v>
      </c>
      <c r="Q68" s="262">
        <f t="shared" si="3"/>
        <v>18314.82</v>
      </c>
      <c r="R68" s="236"/>
    </row>
    <row r="69" spans="1:18" s="238" customFormat="1" ht="12.75" hidden="1" outlineLevel="1">
      <c r="A69" s="236" t="s">
        <v>2774</v>
      </c>
      <c r="B69" s="237"/>
      <c r="C69" s="237" t="s">
        <v>2775</v>
      </c>
      <c r="D69" s="237" t="s">
        <v>2776</v>
      </c>
      <c r="E69" s="262">
        <v>-187.5</v>
      </c>
      <c r="F69" s="262">
        <v>0</v>
      </c>
      <c r="G69" s="262"/>
      <c r="H69" s="263">
        <v>0</v>
      </c>
      <c r="I69" s="263">
        <v>0</v>
      </c>
      <c r="J69" s="263">
        <v>0</v>
      </c>
      <c r="K69" s="263">
        <v>0</v>
      </c>
      <c r="L69" s="263">
        <v>0</v>
      </c>
      <c r="M69" s="263">
        <v>0</v>
      </c>
      <c r="N69" s="263">
        <v>0</v>
      </c>
      <c r="O69" s="262">
        <v>0</v>
      </c>
      <c r="P69" s="262">
        <v>0</v>
      </c>
      <c r="Q69" s="262">
        <f t="shared" si="3"/>
        <v>-187.5</v>
      </c>
      <c r="R69" s="236"/>
    </row>
    <row r="70" spans="1:18" s="238" customFormat="1" ht="12.75" hidden="1" outlineLevel="1">
      <c r="A70" s="236" t="s">
        <v>1152</v>
      </c>
      <c r="B70" s="237"/>
      <c r="C70" s="237" t="s">
        <v>1153</v>
      </c>
      <c r="D70" s="237" t="s">
        <v>1154</v>
      </c>
      <c r="E70" s="262">
        <v>229.78</v>
      </c>
      <c r="F70" s="262">
        <v>0</v>
      </c>
      <c r="G70" s="262"/>
      <c r="H70" s="263">
        <v>0</v>
      </c>
      <c r="I70" s="263">
        <v>0</v>
      </c>
      <c r="J70" s="263">
        <v>0</v>
      </c>
      <c r="K70" s="263">
        <v>0</v>
      </c>
      <c r="L70" s="263">
        <v>0</v>
      </c>
      <c r="M70" s="263">
        <v>0</v>
      </c>
      <c r="N70" s="263">
        <v>0</v>
      </c>
      <c r="O70" s="262">
        <v>0</v>
      </c>
      <c r="P70" s="262">
        <v>0</v>
      </c>
      <c r="Q70" s="262">
        <f t="shared" si="3"/>
        <v>229.78</v>
      </c>
      <c r="R70" s="236"/>
    </row>
    <row r="71" spans="1:18" s="238" customFormat="1" ht="12.75" hidden="1" outlineLevel="1">
      <c r="A71" s="236" t="s">
        <v>1155</v>
      </c>
      <c r="B71" s="237"/>
      <c r="C71" s="237" t="s">
        <v>1156</v>
      </c>
      <c r="D71" s="237" t="s">
        <v>1157</v>
      </c>
      <c r="E71" s="262">
        <v>0</v>
      </c>
      <c r="F71" s="262">
        <v>-4900</v>
      </c>
      <c r="G71" s="262"/>
      <c r="H71" s="263">
        <v>0</v>
      </c>
      <c r="I71" s="263">
        <v>0</v>
      </c>
      <c r="J71" s="263">
        <v>0</v>
      </c>
      <c r="K71" s="263">
        <v>0</v>
      </c>
      <c r="L71" s="263">
        <v>0</v>
      </c>
      <c r="M71" s="263">
        <v>0</v>
      </c>
      <c r="N71" s="263">
        <v>0</v>
      </c>
      <c r="O71" s="262">
        <v>0</v>
      </c>
      <c r="P71" s="262">
        <v>0</v>
      </c>
      <c r="Q71" s="262">
        <f t="shared" si="3"/>
        <v>-4900</v>
      </c>
      <c r="R71" s="236"/>
    </row>
    <row r="72" spans="1:18" s="238" customFormat="1" ht="12.75" hidden="1" outlineLevel="1">
      <c r="A72" s="236" t="s">
        <v>2777</v>
      </c>
      <c r="B72" s="237"/>
      <c r="C72" s="237" t="s">
        <v>2778</v>
      </c>
      <c r="D72" s="237" t="s">
        <v>2779</v>
      </c>
      <c r="E72" s="262">
        <v>0</v>
      </c>
      <c r="F72" s="262">
        <v>-125</v>
      </c>
      <c r="G72" s="262"/>
      <c r="H72" s="263">
        <v>0</v>
      </c>
      <c r="I72" s="263">
        <v>0</v>
      </c>
      <c r="J72" s="263">
        <v>0</v>
      </c>
      <c r="K72" s="263">
        <v>0</v>
      </c>
      <c r="L72" s="263">
        <v>0</v>
      </c>
      <c r="M72" s="263">
        <v>0</v>
      </c>
      <c r="N72" s="263">
        <v>0</v>
      </c>
      <c r="O72" s="262">
        <v>0</v>
      </c>
      <c r="P72" s="262">
        <v>0</v>
      </c>
      <c r="Q72" s="262">
        <f t="shared" si="3"/>
        <v>-125</v>
      </c>
      <c r="R72" s="236"/>
    </row>
    <row r="73" spans="1:18" s="238" customFormat="1" ht="12.75" hidden="1" outlineLevel="1">
      <c r="A73" s="236" t="s">
        <v>1158</v>
      </c>
      <c r="B73" s="237"/>
      <c r="C73" s="237" t="s">
        <v>1159</v>
      </c>
      <c r="D73" s="237" t="s">
        <v>1160</v>
      </c>
      <c r="E73" s="262">
        <v>24372</v>
      </c>
      <c r="F73" s="262">
        <v>0</v>
      </c>
      <c r="G73" s="262"/>
      <c r="H73" s="263">
        <v>0</v>
      </c>
      <c r="I73" s="263">
        <v>0</v>
      </c>
      <c r="J73" s="263">
        <v>0</v>
      </c>
      <c r="K73" s="263">
        <v>0</v>
      </c>
      <c r="L73" s="263">
        <v>0</v>
      </c>
      <c r="M73" s="263">
        <v>0</v>
      </c>
      <c r="N73" s="263">
        <v>0</v>
      </c>
      <c r="O73" s="262">
        <v>0</v>
      </c>
      <c r="P73" s="262">
        <v>0</v>
      </c>
      <c r="Q73" s="262">
        <f t="shared" si="3"/>
        <v>24372</v>
      </c>
      <c r="R73" s="236"/>
    </row>
    <row r="74" spans="1:18" s="233" customFormat="1" ht="12.75" customHeight="1" collapsed="1">
      <c r="A74" s="215" t="s">
        <v>2780</v>
      </c>
      <c r="B74" s="215"/>
      <c r="C74" s="214" t="s">
        <v>2781</v>
      </c>
      <c r="D74" s="216"/>
      <c r="E74" s="101">
        <v>349810.07</v>
      </c>
      <c r="F74" s="101">
        <v>11057.47</v>
      </c>
      <c r="G74" s="101">
        <v>0</v>
      </c>
      <c r="H74" s="100">
        <v>0</v>
      </c>
      <c r="I74" s="100">
        <v>0</v>
      </c>
      <c r="J74" s="100">
        <v>0</v>
      </c>
      <c r="K74" s="100">
        <v>0</v>
      </c>
      <c r="L74" s="100">
        <v>0</v>
      </c>
      <c r="M74" s="100">
        <v>0</v>
      </c>
      <c r="N74" s="100">
        <v>0</v>
      </c>
      <c r="O74" s="101">
        <v>0</v>
      </c>
      <c r="P74" s="101">
        <v>0</v>
      </c>
      <c r="Q74" s="101">
        <f>E74+F74+G74+O74+P74</f>
        <v>360867.54</v>
      </c>
      <c r="R74" s="214"/>
    </row>
    <row r="75" spans="1:18" s="233" customFormat="1" ht="12.75" customHeight="1">
      <c r="A75" s="215"/>
      <c r="B75" s="215"/>
      <c r="C75" s="214" t="s">
        <v>2782</v>
      </c>
      <c r="D75" s="216"/>
      <c r="E75" s="101"/>
      <c r="F75" s="101"/>
      <c r="G75" s="101"/>
      <c r="H75" s="100"/>
      <c r="I75" s="100"/>
      <c r="J75" s="100"/>
      <c r="K75" s="100"/>
      <c r="L75" s="100"/>
      <c r="M75" s="100"/>
      <c r="N75" s="100"/>
      <c r="O75" s="101"/>
      <c r="P75" s="101"/>
      <c r="Q75" s="101"/>
      <c r="R75" s="214"/>
    </row>
    <row r="76" spans="1:18" s="233" customFormat="1" ht="12.75" customHeight="1">
      <c r="A76" s="215"/>
      <c r="B76" s="215"/>
      <c r="C76" s="214" t="s">
        <v>2783</v>
      </c>
      <c r="D76" s="216"/>
      <c r="E76" s="101">
        <v>0</v>
      </c>
      <c r="F76" s="101">
        <v>0</v>
      </c>
      <c r="G76" s="101">
        <v>0</v>
      </c>
      <c r="H76" s="100"/>
      <c r="I76" s="100"/>
      <c r="J76" s="100"/>
      <c r="K76" s="100"/>
      <c r="L76" s="100"/>
      <c r="M76" s="100"/>
      <c r="N76" s="100"/>
      <c r="O76" s="101">
        <v>0</v>
      </c>
      <c r="P76" s="101">
        <v>0</v>
      </c>
      <c r="Q76" s="101">
        <f aca="true" t="shared" si="4" ref="Q76:Q90">E76+F76+G76+O76+P76</f>
        <v>0</v>
      </c>
      <c r="R76" s="214"/>
    </row>
    <row r="77" spans="1:18" s="233" customFormat="1" ht="12.75" customHeight="1">
      <c r="A77" s="215"/>
      <c r="B77" s="215"/>
      <c r="C77" s="214" t="s">
        <v>2372</v>
      </c>
      <c r="D77" s="216"/>
      <c r="E77" s="101">
        <v>0</v>
      </c>
      <c r="F77" s="101">
        <v>0</v>
      </c>
      <c r="G77" s="101">
        <v>6356732.029999999</v>
      </c>
      <c r="H77" s="100"/>
      <c r="I77" s="100"/>
      <c r="J77" s="100"/>
      <c r="K77" s="100"/>
      <c r="L77" s="100"/>
      <c r="M77" s="100"/>
      <c r="N77" s="100"/>
      <c r="O77" s="101">
        <v>0</v>
      </c>
      <c r="P77" s="101">
        <v>0</v>
      </c>
      <c r="Q77" s="101">
        <f t="shared" si="4"/>
        <v>6356732.029999999</v>
      </c>
      <c r="R77" s="214"/>
    </row>
    <row r="78" spans="1:18" s="233" customFormat="1" ht="12.75" customHeight="1">
      <c r="A78" s="215"/>
      <c r="B78" s="215"/>
      <c r="C78" s="214" t="s">
        <v>2373</v>
      </c>
      <c r="D78" s="216"/>
      <c r="E78" s="101">
        <v>0</v>
      </c>
      <c r="F78" s="101">
        <v>0</v>
      </c>
      <c r="G78" s="101">
        <v>0</v>
      </c>
      <c r="H78" s="100"/>
      <c r="I78" s="100"/>
      <c r="J78" s="100"/>
      <c r="K78" s="100"/>
      <c r="L78" s="100"/>
      <c r="M78" s="100"/>
      <c r="N78" s="100"/>
      <c r="O78" s="101">
        <v>0</v>
      </c>
      <c r="P78" s="101">
        <v>0</v>
      </c>
      <c r="Q78" s="101">
        <f t="shared" si="4"/>
        <v>0</v>
      </c>
      <c r="R78" s="214"/>
    </row>
    <row r="79" spans="1:18" s="233" customFormat="1" ht="12.75" customHeight="1">
      <c r="A79" s="215" t="s">
        <v>2784</v>
      </c>
      <c r="B79" s="215"/>
      <c r="C79" s="214" t="s">
        <v>2785</v>
      </c>
      <c r="D79" s="216"/>
      <c r="E79" s="101">
        <v>0</v>
      </c>
      <c r="F79" s="101">
        <v>0</v>
      </c>
      <c r="G79" s="101">
        <v>0</v>
      </c>
      <c r="H79" s="100">
        <v>0</v>
      </c>
      <c r="I79" s="100">
        <v>0</v>
      </c>
      <c r="J79" s="100">
        <v>0</v>
      </c>
      <c r="K79" s="100">
        <v>0</v>
      </c>
      <c r="L79" s="100">
        <v>0</v>
      </c>
      <c r="M79" s="100">
        <v>0</v>
      </c>
      <c r="N79" s="100">
        <v>0</v>
      </c>
      <c r="O79" s="101">
        <v>0</v>
      </c>
      <c r="P79" s="101">
        <v>0</v>
      </c>
      <c r="Q79" s="101">
        <f t="shared" si="4"/>
        <v>0</v>
      </c>
      <c r="R79" s="214"/>
    </row>
    <row r="80" spans="1:18" s="233" customFormat="1" ht="12.75" customHeight="1">
      <c r="A80" s="215"/>
      <c r="B80" s="215"/>
      <c r="C80" s="214" t="s">
        <v>2374</v>
      </c>
      <c r="D80" s="216"/>
      <c r="E80" s="101">
        <v>0</v>
      </c>
      <c r="F80" s="101">
        <v>0</v>
      </c>
      <c r="G80" s="101">
        <v>830064.08</v>
      </c>
      <c r="H80" s="100"/>
      <c r="I80" s="100"/>
      <c r="J80" s="100"/>
      <c r="K80" s="100"/>
      <c r="L80" s="100"/>
      <c r="M80" s="100"/>
      <c r="N80" s="100"/>
      <c r="O80" s="101">
        <v>0</v>
      </c>
      <c r="P80" s="101">
        <v>0</v>
      </c>
      <c r="Q80" s="101">
        <f t="shared" si="4"/>
        <v>830064.08</v>
      </c>
      <c r="R80" s="214"/>
    </row>
    <row r="81" spans="1:18" s="233" customFormat="1" ht="12.75" customHeight="1">
      <c r="A81" s="215" t="s">
        <v>2817</v>
      </c>
      <c r="B81" s="215"/>
      <c r="C81" s="214" t="s">
        <v>2375</v>
      </c>
      <c r="D81" s="216"/>
      <c r="E81" s="101">
        <v>0</v>
      </c>
      <c r="F81" s="101">
        <v>0</v>
      </c>
      <c r="G81" s="101">
        <v>0</v>
      </c>
      <c r="H81" s="100">
        <v>0</v>
      </c>
      <c r="I81" s="100">
        <v>0</v>
      </c>
      <c r="J81" s="100">
        <v>0</v>
      </c>
      <c r="K81" s="100">
        <v>0</v>
      </c>
      <c r="L81" s="100">
        <v>0</v>
      </c>
      <c r="M81" s="100">
        <v>0</v>
      </c>
      <c r="N81" s="100">
        <v>0</v>
      </c>
      <c r="O81" s="101">
        <v>0</v>
      </c>
      <c r="P81" s="101">
        <v>0</v>
      </c>
      <c r="Q81" s="101">
        <f t="shared" si="4"/>
        <v>0</v>
      </c>
      <c r="R81" s="214"/>
    </row>
    <row r="82" spans="1:18" s="238" customFormat="1" ht="12.75" hidden="1" outlineLevel="1">
      <c r="A82" s="236" t="s">
        <v>2818</v>
      </c>
      <c r="B82" s="237"/>
      <c r="C82" s="237" t="s">
        <v>2819</v>
      </c>
      <c r="D82" s="237" t="s">
        <v>2820</v>
      </c>
      <c r="E82" s="262">
        <v>159089.88</v>
      </c>
      <c r="F82" s="262">
        <v>55</v>
      </c>
      <c r="G82" s="262"/>
      <c r="H82" s="263">
        <v>0</v>
      </c>
      <c r="I82" s="263">
        <v>0</v>
      </c>
      <c r="J82" s="263">
        <v>0</v>
      </c>
      <c r="K82" s="263">
        <v>0</v>
      </c>
      <c r="L82" s="263">
        <v>0</v>
      </c>
      <c r="M82" s="263">
        <v>0</v>
      </c>
      <c r="N82" s="263">
        <v>0</v>
      </c>
      <c r="O82" s="262">
        <v>0</v>
      </c>
      <c r="P82" s="262">
        <v>0</v>
      </c>
      <c r="Q82" s="262">
        <f t="shared" si="4"/>
        <v>159144.88</v>
      </c>
      <c r="R82" s="236"/>
    </row>
    <row r="83" spans="1:18" s="238" customFormat="1" ht="12.75" hidden="1" outlineLevel="1">
      <c r="A83" s="236" t="s">
        <v>2821</v>
      </c>
      <c r="B83" s="237"/>
      <c r="C83" s="237" t="s">
        <v>2822</v>
      </c>
      <c r="D83" s="237" t="s">
        <v>2823</v>
      </c>
      <c r="E83" s="262">
        <v>121791.44</v>
      </c>
      <c r="F83" s="262">
        <v>0</v>
      </c>
      <c r="G83" s="262"/>
      <c r="H83" s="263">
        <v>0</v>
      </c>
      <c r="I83" s="263">
        <v>0</v>
      </c>
      <c r="J83" s="263">
        <v>0</v>
      </c>
      <c r="K83" s="263">
        <v>0</v>
      </c>
      <c r="L83" s="263">
        <v>8513.2</v>
      </c>
      <c r="M83" s="263">
        <v>0</v>
      </c>
      <c r="N83" s="263">
        <v>15843.37</v>
      </c>
      <c r="O83" s="262">
        <v>24356.57</v>
      </c>
      <c r="P83" s="262">
        <v>0</v>
      </c>
      <c r="Q83" s="262">
        <f t="shared" si="4"/>
        <v>146148.01</v>
      </c>
      <c r="R83" s="236"/>
    </row>
    <row r="84" spans="1:18" s="238" customFormat="1" ht="12.75" hidden="1" outlineLevel="1">
      <c r="A84" s="236" t="s">
        <v>2824</v>
      </c>
      <c r="B84" s="237"/>
      <c r="C84" s="237" t="s">
        <v>2825</v>
      </c>
      <c r="D84" s="237" t="s">
        <v>2826</v>
      </c>
      <c r="E84" s="262">
        <v>816142.25</v>
      </c>
      <c r="F84" s="262">
        <v>-26496.39</v>
      </c>
      <c r="G84" s="262"/>
      <c r="H84" s="263">
        <v>0</v>
      </c>
      <c r="I84" s="263">
        <v>0</v>
      </c>
      <c r="J84" s="263">
        <v>34982.19</v>
      </c>
      <c r="K84" s="263">
        <v>0</v>
      </c>
      <c r="L84" s="263">
        <v>1519.41</v>
      </c>
      <c r="M84" s="263">
        <v>0</v>
      </c>
      <c r="N84" s="263">
        <v>32839.77</v>
      </c>
      <c r="O84" s="262">
        <v>69341.37</v>
      </c>
      <c r="P84" s="262">
        <v>0</v>
      </c>
      <c r="Q84" s="262">
        <f t="shared" si="4"/>
        <v>858987.23</v>
      </c>
      <c r="R84" s="236"/>
    </row>
    <row r="85" spans="1:18" s="238" customFormat="1" ht="12.75" hidden="1" outlineLevel="1">
      <c r="A85" s="236" t="s">
        <v>1161</v>
      </c>
      <c r="B85" s="237"/>
      <c r="C85" s="237" t="s">
        <v>1162</v>
      </c>
      <c r="D85" s="237" t="s">
        <v>1163</v>
      </c>
      <c r="E85" s="262">
        <v>20935.71</v>
      </c>
      <c r="F85" s="262">
        <v>0</v>
      </c>
      <c r="G85" s="262"/>
      <c r="H85" s="263">
        <v>0</v>
      </c>
      <c r="I85" s="263">
        <v>0</v>
      </c>
      <c r="J85" s="263">
        <v>0</v>
      </c>
      <c r="K85" s="263">
        <v>0</v>
      </c>
      <c r="L85" s="263">
        <v>0</v>
      </c>
      <c r="M85" s="263">
        <v>0</v>
      </c>
      <c r="N85" s="263">
        <v>0</v>
      </c>
      <c r="O85" s="262">
        <v>0</v>
      </c>
      <c r="P85" s="262">
        <v>0</v>
      </c>
      <c r="Q85" s="262">
        <f t="shared" si="4"/>
        <v>20935.71</v>
      </c>
      <c r="R85" s="236"/>
    </row>
    <row r="86" spans="1:18" s="238" customFormat="1" ht="12.75" hidden="1" outlineLevel="1">
      <c r="A86" s="236" t="s">
        <v>1164</v>
      </c>
      <c r="B86" s="237"/>
      <c r="C86" s="237" t="s">
        <v>1165</v>
      </c>
      <c r="D86" s="237" t="s">
        <v>1166</v>
      </c>
      <c r="E86" s="262">
        <v>4428.85</v>
      </c>
      <c r="F86" s="262">
        <v>0</v>
      </c>
      <c r="G86" s="262"/>
      <c r="H86" s="263">
        <v>0</v>
      </c>
      <c r="I86" s="263">
        <v>0</v>
      </c>
      <c r="J86" s="263">
        <v>0</v>
      </c>
      <c r="K86" s="263">
        <v>0</v>
      </c>
      <c r="L86" s="263">
        <v>0</v>
      </c>
      <c r="M86" s="263">
        <v>0</v>
      </c>
      <c r="N86" s="263">
        <v>0</v>
      </c>
      <c r="O86" s="262">
        <v>0</v>
      </c>
      <c r="P86" s="262">
        <v>0</v>
      </c>
      <c r="Q86" s="262">
        <f t="shared" si="4"/>
        <v>4428.85</v>
      </c>
      <c r="R86" s="236"/>
    </row>
    <row r="87" spans="1:18" s="238" customFormat="1" ht="12.75" hidden="1" outlineLevel="1">
      <c r="A87" s="236" t="s">
        <v>1167</v>
      </c>
      <c r="B87" s="237"/>
      <c r="C87" s="237" t="s">
        <v>1168</v>
      </c>
      <c r="D87" s="237" t="s">
        <v>1169</v>
      </c>
      <c r="E87" s="262">
        <v>0</v>
      </c>
      <c r="F87" s="262">
        <v>0</v>
      </c>
      <c r="G87" s="262"/>
      <c r="H87" s="263">
        <v>0</v>
      </c>
      <c r="I87" s="263">
        <v>0</v>
      </c>
      <c r="J87" s="263">
        <v>0</v>
      </c>
      <c r="K87" s="263">
        <v>1430</v>
      </c>
      <c r="L87" s="263">
        <v>0</v>
      </c>
      <c r="M87" s="263">
        <v>0</v>
      </c>
      <c r="N87" s="263">
        <v>0</v>
      </c>
      <c r="O87" s="262">
        <v>1430</v>
      </c>
      <c r="P87" s="262">
        <v>0</v>
      </c>
      <c r="Q87" s="262">
        <f t="shared" si="4"/>
        <v>1430</v>
      </c>
      <c r="R87" s="236"/>
    </row>
    <row r="88" spans="1:18" s="238" customFormat="1" ht="12.75" hidden="1" outlineLevel="1">
      <c r="A88" s="236" t="s">
        <v>1170</v>
      </c>
      <c r="B88" s="237"/>
      <c r="C88" s="237" t="s">
        <v>1171</v>
      </c>
      <c r="D88" s="237" t="s">
        <v>1172</v>
      </c>
      <c r="E88" s="262">
        <v>5654.19</v>
      </c>
      <c r="F88" s="262">
        <v>0</v>
      </c>
      <c r="G88" s="262"/>
      <c r="H88" s="263">
        <v>0</v>
      </c>
      <c r="I88" s="263">
        <v>0</v>
      </c>
      <c r="J88" s="263">
        <v>0</v>
      </c>
      <c r="K88" s="263">
        <v>0</v>
      </c>
      <c r="L88" s="263">
        <v>0</v>
      </c>
      <c r="M88" s="263">
        <v>0</v>
      </c>
      <c r="N88" s="263">
        <v>0</v>
      </c>
      <c r="O88" s="262">
        <v>0</v>
      </c>
      <c r="P88" s="262">
        <v>0</v>
      </c>
      <c r="Q88" s="262">
        <f t="shared" si="4"/>
        <v>5654.19</v>
      </c>
      <c r="R88" s="236"/>
    </row>
    <row r="89" spans="1:18" s="238" customFormat="1" ht="12.75" hidden="1" outlineLevel="1">
      <c r="A89" s="236" t="s">
        <v>1173</v>
      </c>
      <c r="B89" s="237"/>
      <c r="C89" s="237" t="s">
        <v>1174</v>
      </c>
      <c r="D89" s="237" t="s">
        <v>1175</v>
      </c>
      <c r="E89" s="262">
        <v>6331285.8</v>
      </c>
      <c r="F89" s="262">
        <v>0</v>
      </c>
      <c r="G89" s="262"/>
      <c r="H89" s="263">
        <v>0</v>
      </c>
      <c r="I89" s="263">
        <v>0</v>
      </c>
      <c r="J89" s="263">
        <v>0</v>
      </c>
      <c r="K89" s="263">
        <v>0</v>
      </c>
      <c r="L89" s="263">
        <v>0</v>
      </c>
      <c r="M89" s="263">
        <v>0</v>
      </c>
      <c r="N89" s="263">
        <v>0</v>
      </c>
      <c r="O89" s="262">
        <v>0</v>
      </c>
      <c r="P89" s="262">
        <v>0</v>
      </c>
      <c r="Q89" s="262">
        <f t="shared" si="4"/>
        <v>6331285.8</v>
      </c>
      <c r="R89" s="236"/>
    </row>
    <row r="90" spans="1:18" s="238" customFormat="1" ht="12.75" hidden="1" outlineLevel="1">
      <c r="A90" s="236" t="s">
        <v>1176</v>
      </c>
      <c r="B90" s="237"/>
      <c r="C90" s="237" t="s">
        <v>1177</v>
      </c>
      <c r="D90" s="237" t="s">
        <v>1178</v>
      </c>
      <c r="E90" s="262">
        <v>-811577.98</v>
      </c>
      <c r="F90" s="262">
        <v>0</v>
      </c>
      <c r="G90" s="262"/>
      <c r="H90" s="263">
        <v>0</v>
      </c>
      <c r="I90" s="263">
        <v>0</v>
      </c>
      <c r="J90" s="263">
        <v>0</v>
      </c>
      <c r="K90" s="263">
        <v>0</v>
      </c>
      <c r="L90" s="263">
        <v>0</v>
      </c>
      <c r="M90" s="263">
        <v>0</v>
      </c>
      <c r="N90" s="263">
        <v>0</v>
      </c>
      <c r="O90" s="262">
        <v>0</v>
      </c>
      <c r="P90" s="262">
        <v>0</v>
      </c>
      <c r="Q90" s="262">
        <f t="shared" si="4"/>
        <v>-811577.98</v>
      </c>
      <c r="R90" s="236"/>
    </row>
    <row r="91" spans="1:18" s="233" customFormat="1" ht="12.75" customHeight="1" collapsed="1">
      <c r="A91" s="215" t="s">
        <v>2836</v>
      </c>
      <c r="B91" s="215"/>
      <c r="C91" s="214" t="s">
        <v>2376</v>
      </c>
      <c r="D91" s="216"/>
      <c r="E91" s="101">
        <v>6647750.140000001</v>
      </c>
      <c r="F91" s="101">
        <v>-26441.39</v>
      </c>
      <c r="G91" s="101">
        <v>0</v>
      </c>
      <c r="H91" s="100">
        <v>0</v>
      </c>
      <c r="I91" s="100">
        <v>0</v>
      </c>
      <c r="J91" s="100">
        <v>34982.19</v>
      </c>
      <c r="K91" s="100">
        <v>1430</v>
      </c>
      <c r="L91" s="100">
        <v>10032.61</v>
      </c>
      <c r="M91" s="100">
        <v>0</v>
      </c>
      <c r="N91" s="100">
        <v>48683.14</v>
      </c>
      <c r="O91" s="101">
        <v>95127.94</v>
      </c>
      <c r="P91" s="101">
        <v>0</v>
      </c>
      <c r="Q91" s="101">
        <f>E91+F91+G91+O91+P91</f>
        <v>6716436.690000001</v>
      </c>
      <c r="R91" s="214"/>
    </row>
    <row r="92" spans="1:18" s="233" customFormat="1" ht="12.75" customHeight="1">
      <c r="A92" s="259" t="s">
        <v>2310</v>
      </c>
      <c r="B92" s="220"/>
      <c r="C92" s="213" t="s">
        <v>2377</v>
      </c>
      <c r="D92" s="63"/>
      <c r="E92" s="103">
        <f aca="true" t="shared" si="5" ref="E92:Q92">+E56+E79+E58+E59+E60+E74+E76+E77+E78+E80+E81+E91</f>
        <v>35555663.84000001</v>
      </c>
      <c r="F92" s="103">
        <f t="shared" si="5"/>
        <v>3320787.58</v>
      </c>
      <c r="G92" s="103">
        <f t="shared" si="5"/>
        <v>7186796.109999999</v>
      </c>
      <c r="H92" s="260">
        <f t="shared" si="5"/>
        <v>0</v>
      </c>
      <c r="I92" s="260">
        <f t="shared" si="5"/>
        <v>0</v>
      </c>
      <c r="J92" s="260">
        <f t="shared" si="5"/>
        <v>34982.19</v>
      </c>
      <c r="K92" s="260">
        <f t="shared" si="5"/>
        <v>1430</v>
      </c>
      <c r="L92" s="260">
        <f t="shared" si="5"/>
        <v>10032.61</v>
      </c>
      <c r="M92" s="260">
        <f t="shared" si="5"/>
        <v>0</v>
      </c>
      <c r="N92" s="260">
        <f t="shared" si="5"/>
        <v>48683.14</v>
      </c>
      <c r="O92" s="103">
        <f t="shared" si="5"/>
        <v>95127.94</v>
      </c>
      <c r="P92" s="103">
        <f t="shared" si="5"/>
        <v>0</v>
      </c>
      <c r="Q92" s="103">
        <f t="shared" si="5"/>
        <v>46158375.47</v>
      </c>
      <c r="R92" s="257"/>
    </row>
    <row r="93" spans="1:18" s="233" customFormat="1" ht="12.75" customHeight="1">
      <c r="A93" s="215"/>
      <c r="B93" s="215"/>
      <c r="C93" s="214"/>
      <c r="D93" s="216"/>
      <c r="E93" s="101"/>
      <c r="F93" s="101"/>
      <c r="G93" s="101"/>
      <c r="H93" s="100"/>
      <c r="I93" s="100"/>
      <c r="J93" s="100"/>
      <c r="K93" s="100"/>
      <c r="L93" s="100"/>
      <c r="M93" s="100"/>
      <c r="N93" s="100"/>
      <c r="O93" s="101"/>
      <c r="P93" s="101"/>
      <c r="Q93" s="101"/>
      <c r="R93" s="214"/>
    </row>
    <row r="94" spans="1:18" s="233" customFormat="1" ht="12.75" customHeight="1">
      <c r="A94" s="256"/>
      <c r="B94" s="220" t="s">
        <v>2378</v>
      </c>
      <c r="C94" s="221"/>
      <c r="D94" s="72"/>
      <c r="E94" s="101"/>
      <c r="F94" s="101"/>
      <c r="G94" s="101"/>
      <c r="H94" s="264"/>
      <c r="I94" s="264"/>
      <c r="J94" s="264"/>
      <c r="K94" s="264"/>
      <c r="L94" s="264"/>
      <c r="M94" s="264"/>
      <c r="N94" s="264"/>
      <c r="O94" s="101"/>
      <c r="P94" s="101"/>
      <c r="Q94" s="101"/>
      <c r="R94" s="257"/>
    </row>
    <row r="95" spans="1:18" s="238" customFormat="1" ht="12.75" hidden="1" outlineLevel="1">
      <c r="A95" s="236" t="s">
        <v>2837</v>
      </c>
      <c r="B95" s="237"/>
      <c r="C95" s="237" t="s">
        <v>2838</v>
      </c>
      <c r="D95" s="237" t="s">
        <v>2839</v>
      </c>
      <c r="E95" s="262">
        <v>18552410.74</v>
      </c>
      <c r="F95" s="262">
        <v>334361.79</v>
      </c>
      <c r="G95" s="262"/>
      <c r="H95" s="263">
        <v>0</v>
      </c>
      <c r="I95" s="263">
        <v>0</v>
      </c>
      <c r="J95" s="263">
        <v>0</v>
      </c>
      <c r="K95" s="263">
        <v>0</v>
      </c>
      <c r="L95" s="263">
        <v>0</v>
      </c>
      <c r="M95" s="263">
        <v>0</v>
      </c>
      <c r="N95" s="263">
        <v>0</v>
      </c>
      <c r="O95" s="262">
        <v>0</v>
      </c>
      <c r="P95" s="262">
        <v>0</v>
      </c>
      <c r="Q95" s="262">
        <f aca="true" t="shared" si="6" ref="Q95:Q108">E95+F95+G95+O95+P95</f>
        <v>18886772.529999997</v>
      </c>
      <c r="R95" s="236"/>
    </row>
    <row r="96" spans="1:18" s="238" customFormat="1" ht="12.75" hidden="1" outlineLevel="1">
      <c r="A96" s="236" t="s">
        <v>2840</v>
      </c>
      <c r="B96" s="237"/>
      <c r="C96" s="237" t="s">
        <v>2841</v>
      </c>
      <c r="D96" s="237" t="s">
        <v>2842</v>
      </c>
      <c r="E96" s="262">
        <v>1609070.05</v>
      </c>
      <c r="F96" s="262">
        <v>270103.71</v>
      </c>
      <c r="G96" s="262"/>
      <c r="H96" s="263">
        <v>0</v>
      </c>
      <c r="I96" s="263">
        <v>0</v>
      </c>
      <c r="J96" s="263">
        <v>0</v>
      </c>
      <c r="K96" s="263">
        <v>0</v>
      </c>
      <c r="L96" s="263">
        <v>0</v>
      </c>
      <c r="M96" s="263">
        <v>0</v>
      </c>
      <c r="N96" s="263">
        <v>0</v>
      </c>
      <c r="O96" s="262">
        <v>0</v>
      </c>
      <c r="P96" s="262">
        <v>0</v>
      </c>
      <c r="Q96" s="262">
        <f t="shared" si="6"/>
        <v>1879173.76</v>
      </c>
      <c r="R96" s="236"/>
    </row>
    <row r="97" spans="1:18" s="238" customFormat="1" ht="12.75" hidden="1" outlineLevel="1">
      <c r="A97" s="236" t="s">
        <v>2843</v>
      </c>
      <c r="B97" s="237"/>
      <c r="C97" s="237" t="s">
        <v>2844</v>
      </c>
      <c r="D97" s="237" t="s">
        <v>2845</v>
      </c>
      <c r="E97" s="262">
        <v>3374837.41</v>
      </c>
      <c r="F97" s="262">
        <v>181016.93</v>
      </c>
      <c r="G97" s="262"/>
      <c r="H97" s="263">
        <v>0</v>
      </c>
      <c r="I97" s="263">
        <v>0</v>
      </c>
      <c r="J97" s="263">
        <v>0</v>
      </c>
      <c r="K97" s="263">
        <v>0</v>
      </c>
      <c r="L97" s="263">
        <v>0</v>
      </c>
      <c r="M97" s="263">
        <v>0</v>
      </c>
      <c r="N97" s="263">
        <v>0</v>
      </c>
      <c r="O97" s="262">
        <v>0</v>
      </c>
      <c r="P97" s="262">
        <v>0</v>
      </c>
      <c r="Q97" s="262">
        <f t="shared" si="6"/>
        <v>3555854.3400000003</v>
      </c>
      <c r="R97" s="236"/>
    </row>
    <row r="98" spans="1:18" s="238" customFormat="1" ht="12.75" hidden="1" outlineLevel="1">
      <c r="A98" s="236" t="s">
        <v>2846</v>
      </c>
      <c r="B98" s="237"/>
      <c r="C98" s="237" t="s">
        <v>2847</v>
      </c>
      <c r="D98" s="237" t="s">
        <v>2848</v>
      </c>
      <c r="E98" s="262">
        <v>4249685.79</v>
      </c>
      <c r="F98" s="262">
        <v>190170.58</v>
      </c>
      <c r="G98" s="262"/>
      <c r="H98" s="263">
        <v>0</v>
      </c>
      <c r="I98" s="263">
        <v>0</v>
      </c>
      <c r="J98" s="263">
        <v>0</v>
      </c>
      <c r="K98" s="263">
        <v>0</v>
      </c>
      <c r="L98" s="263">
        <v>0</v>
      </c>
      <c r="M98" s="263">
        <v>0</v>
      </c>
      <c r="N98" s="263">
        <v>0</v>
      </c>
      <c r="O98" s="262">
        <v>0</v>
      </c>
      <c r="P98" s="262">
        <v>0</v>
      </c>
      <c r="Q98" s="262">
        <f t="shared" si="6"/>
        <v>4439856.37</v>
      </c>
      <c r="R98" s="236"/>
    </row>
    <row r="99" spans="1:18" s="238" customFormat="1" ht="12.75" hidden="1" outlineLevel="1">
      <c r="A99" s="236" t="s">
        <v>2849</v>
      </c>
      <c r="B99" s="237"/>
      <c r="C99" s="237" t="s">
        <v>2850</v>
      </c>
      <c r="D99" s="237" t="s">
        <v>2851</v>
      </c>
      <c r="E99" s="262">
        <v>6881273.49</v>
      </c>
      <c r="F99" s="262">
        <v>26879.82</v>
      </c>
      <c r="G99" s="262"/>
      <c r="H99" s="263">
        <v>0</v>
      </c>
      <c r="I99" s="263">
        <v>695.04</v>
      </c>
      <c r="J99" s="263">
        <v>0</v>
      </c>
      <c r="K99" s="263">
        <v>0</v>
      </c>
      <c r="L99" s="263">
        <v>34880.21</v>
      </c>
      <c r="M99" s="263">
        <v>0</v>
      </c>
      <c r="N99" s="263">
        <v>6166.68</v>
      </c>
      <c r="O99" s="262">
        <v>41741.93</v>
      </c>
      <c r="P99" s="262">
        <v>0</v>
      </c>
      <c r="Q99" s="262">
        <f t="shared" si="6"/>
        <v>6949895.24</v>
      </c>
      <c r="R99" s="236"/>
    </row>
    <row r="100" spans="1:18" s="238" customFormat="1" ht="12.75" hidden="1" outlineLevel="1">
      <c r="A100" s="236" t="s">
        <v>2852</v>
      </c>
      <c r="B100" s="237"/>
      <c r="C100" s="237" t="s">
        <v>2853</v>
      </c>
      <c r="D100" s="237" t="s">
        <v>2854</v>
      </c>
      <c r="E100" s="262">
        <v>5003618.88</v>
      </c>
      <c r="F100" s="262">
        <v>63844.7</v>
      </c>
      <c r="G100" s="262"/>
      <c r="H100" s="263">
        <v>37266</v>
      </c>
      <c r="I100" s="263">
        <v>100145.04</v>
      </c>
      <c r="J100" s="263">
        <v>0</v>
      </c>
      <c r="K100" s="263">
        <v>0</v>
      </c>
      <c r="L100" s="263">
        <v>3745.97</v>
      </c>
      <c r="M100" s="263">
        <v>0</v>
      </c>
      <c r="N100" s="263">
        <v>0</v>
      </c>
      <c r="O100" s="262">
        <v>141157.01</v>
      </c>
      <c r="P100" s="262">
        <v>0</v>
      </c>
      <c r="Q100" s="262">
        <f t="shared" si="6"/>
        <v>5208620.59</v>
      </c>
      <c r="R100" s="236"/>
    </row>
    <row r="101" spans="1:18" s="238" customFormat="1" ht="12.75" hidden="1" outlineLevel="1">
      <c r="A101" s="236" t="s">
        <v>2855</v>
      </c>
      <c r="B101" s="237"/>
      <c r="C101" s="237" t="s">
        <v>2856</v>
      </c>
      <c r="D101" s="237" t="s">
        <v>2857</v>
      </c>
      <c r="E101" s="262">
        <v>1708079.98</v>
      </c>
      <c r="F101" s="262">
        <v>488.33</v>
      </c>
      <c r="G101" s="262"/>
      <c r="H101" s="263">
        <v>17201.12</v>
      </c>
      <c r="I101" s="263">
        <v>44357.15</v>
      </c>
      <c r="J101" s="263">
        <v>0</v>
      </c>
      <c r="K101" s="263">
        <v>0</v>
      </c>
      <c r="L101" s="263">
        <v>0</v>
      </c>
      <c r="M101" s="263">
        <v>0</v>
      </c>
      <c r="N101" s="263">
        <v>26239.29</v>
      </c>
      <c r="O101" s="262">
        <v>87797.56</v>
      </c>
      <c r="P101" s="262">
        <v>0</v>
      </c>
      <c r="Q101" s="262">
        <f t="shared" si="6"/>
        <v>1796365.87</v>
      </c>
      <c r="R101" s="236"/>
    </row>
    <row r="102" spans="1:18" s="238" customFormat="1" ht="12.75" hidden="1" outlineLevel="1">
      <c r="A102" s="236" t="s">
        <v>2858</v>
      </c>
      <c r="B102" s="237"/>
      <c r="C102" s="237" t="s">
        <v>2859</v>
      </c>
      <c r="D102" s="237" t="s">
        <v>2860</v>
      </c>
      <c r="E102" s="262">
        <v>4473100.77</v>
      </c>
      <c r="F102" s="262">
        <v>145085.9</v>
      </c>
      <c r="G102" s="262"/>
      <c r="H102" s="263">
        <v>0</v>
      </c>
      <c r="I102" s="263">
        <v>39010.02</v>
      </c>
      <c r="J102" s="263">
        <v>0</v>
      </c>
      <c r="K102" s="263">
        <v>0</v>
      </c>
      <c r="L102" s="263">
        <v>15330.3</v>
      </c>
      <c r="M102" s="263">
        <v>0</v>
      </c>
      <c r="N102" s="263">
        <v>33219.48</v>
      </c>
      <c r="O102" s="262">
        <v>87559.8</v>
      </c>
      <c r="P102" s="262">
        <v>0</v>
      </c>
      <c r="Q102" s="262">
        <f t="shared" si="6"/>
        <v>4705746.47</v>
      </c>
      <c r="R102" s="236"/>
    </row>
    <row r="103" spans="1:18" s="238" customFormat="1" ht="12.75" hidden="1" outlineLevel="1">
      <c r="A103" s="236" t="s">
        <v>2861</v>
      </c>
      <c r="B103" s="237"/>
      <c r="C103" s="237" t="s">
        <v>2862</v>
      </c>
      <c r="D103" s="237" t="s">
        <v>2863</v>
      </c>
      <c r="E103" s="262">
        <v>1474231.27</v>
      </c>
      <c r="F103" s="262">
        <v>0</v>
      </c>
      <c r="G103" s="262"/>
      <c r="H103" s="263">
        <v>491595.48</v>
      </c>
      <c r="I103" s="263">
        <v>0</v>
      </c>
      <c r="J103" s="263">
        <v>0</v>
      </c>
      <c r="K103" s="263">
        <v>0</v>
      </c>
      <c r="L103" s="263">
        <v>110447.95</v>
      </c>
      <c r="M103" s="263">
        <v>0</v>
      </c>
      <c r="N103" s="263">
        <v>0</v>
      </c>
      <c r="O103" s="262">
        <v>602043.43</v>
      </c>
      <c r="P103" s="262">
        <v>0</v>
      </c>
      <c r="Q103" s="262">
        <f t="shared" si="6"/>
        <v>2076274.7000000002</v>
      </c>
      <c r="R103" s="236"/>
    </row>
    <row r="104" spans="1:18" s="238" customFormat="1" ht="12.75" hidden="1" outlineLevel="1">
      <c r="A104" s="236" t="s">
        <v>2864</v>
      </c>
      <c r="B104" s="237"/>
      <c r="C104" s="237" t="s">
        <v>2865</v>
      </c>
      <c r="D104" s="237" t="s">
        <v>2866</v>
      </c>
      <c r="E104" s="262">
        <v>1724833.72</v>
      </c>
      <c r="F104" s="262">
        <v>1496.53</v>
      </c>
      <c r="G104" s="262"/>
      <c r="H104" s="263">
        <v>56150.46</v>
      </c>
      <c r="I104" s="263">
        <v>0</v>
      </c>
      <c r="J104" s="263">
        <v>73572.49</v>
      </c>
      <c r="K104" s="263">
        <v>0</v>
      </c>
      <c r="L104" s="263">
        <v>0</v>
      </c>
      <c r="M104" s="263">
        <v>0</v>
      </c>
      <c r="N104" s="263">
        <v>0</v>
      </c>
      <c r="O104" s="262">
        <v>129722.95</v>
      </c>
      <c r="P104" s="262">
        <v>0</v>
      </c>
      <c r="Q104" s="262">
        <f t="shared" si="6"/>
        <v>1856053.2</v>
      </c>
      <c r="R104" s="236"/>
    </row>
    <row r="105" spans="1:18" s="238" customFormat="1" ht="12.75" hidden="1" outlineLevel="1">
      <c r="A105" s="236" t="s">
        <v>2867</v>
      </c>
      <c r="B105" s="237"/>
      <c r="C105" s="237" t="s">
        <v>2868</v>
      </c>
      <c r="D105" s="237" t="s">
        <v>2869</v>
      </c>
      <c r="E105" s="262">
        <v>998754.13</v>
      </c>
      <c r="F105" s="262">
        <v>28778.12</v>
      </c>
      <c r="G105" s="262"/>
      <c r="H105" s="263">
        <v>4949.36</v>
      </c>
      <c r="I105" s="263">
        <v>5376.93</v>
      </c>
      <c r="J105" s="263">
        <v>0</v>
      </c>
      <c r="K105" s="263">
        <v>0</v>
      </c>
      <c r="L105" s="263">
        <v>3424.72</v>
      </c>
      <c r="M105" s="263">
        <v>0</v>
      </c>
      <c r="N105" s="263">
        <v>11057.61</v>
      </c>
      <c r="O105" s="262">
        <v>24808.62</v>
      </c>
      <c r="P105" s="262">
        <v>0</v>
      </c>
      <c r="Q105" s="262">
        <f t="shared" si="6"/>
        <v>1052340.87</v>
      </c>
      <c r="R105" s="236"/>
    </row>
    <row r="106" spans="1:18" s="238" customFormat="1" ht="12.75" hidden="1" outlineLevel="1">
      <c r="A106" s="236" t="s">
        <v>2870</v>
      </c>
      <c r="B106" s="237"/>
      <c r="C106" s="237" t="s">
        <v>2871</v>
      </c>
      <c r="D106" s="237" t="s">
        <v>2872</v>
      </c>
      <c r="E106" s="262">
        <v>17482.87</v>
      </c>
      <c r="F106" s="262">
        <v>0</v>
      </c>
      <c r="G106" s="262"/>
      <c r="H106" s="263">
        <v>0</v>
      </c>
      <c r="I106" s="263">
        <v>0</v>
      </c>
      <c r="J106" s="263">
        <v>0</v>
      </c>
      <c r="K106" s="263">
        <v>0</v>
      </c>
      <c r="L106" s="263">
        <v>0</v>
      </c>
      <c r="M106" s="263">
        <v>0</v>
      </c>
      <c r="N106" s="263">
        <v>0</v>
      </c>
      <c r="O106" s="262">
        <v>0</v>
      </c>
      <c r="P106" s="262">
        <v>0</v>
      </c>
      <c r="Q106" s="262">
        <f t="shared" si="6"/>
        <v>17482.87</v>
      </c>
      <c r="R106" s="236"/>
    </row>
    <row r="107" spans="1:18" s="238" customFormat="1" ht="12.75" hidden="1" outlineLevel="1">
      <c r="A107" s="236" t="s">
        <v>2873</v>
      </c>
      <c r="B107" s="237"/>
      <c r="C107" s="237" t="s">
        <v>2874</v>
      </c>
      <c r="D107" s="237" t="s">
        <v>2875</v>
      </c>
      <c r="E107" s="262">
        <v>14044.78</v>
      </c>
      <c r="F107" s="262">
        <v>1871.14</v>
      </c>
      <c r="G107" s="262"/>
      <c r="H107" s="263">
        <v>-5967.13</v>
      </c>
      <c r="I107" s="263">
        <v>-1050.2</v>
      </c>
      <c r="J107" s="263">
        <v>926.02</v>
      </c>
      <c r="K107" s="263">
        <v>0</v>
      </c>
      <c r="L107" s="263">
        <v>-10347.09</v>
      </c>
      <c r="M107" s="263">
        <v>0</v>
      </c>
      <c r="N107" s="263">
        <v>-4931.26</v>
      </c>
      <c r="O107" s="262">
        <v>-21369.66</v>
      </c>
      <c r="P107" s="262">
        <v>0</v>
      </c>
      <c r="Q107" s="262">
        <f t="shared" si="6"/>
        <v>-5453.74</v>
      </c>
      <c r="R107" s="236"/>
    </row>
    <row r="108" spans="1:18" s="238" customFormat="1" ht="12.75" hidden="1" outlineLevel="1">
      <c r="A108" s="236" t="s">
        <v>2876</v>
      </c>
      <c r="B108" s="237"/>
      <c r="C108" s="237" t="s">
        <v>2877</v>
      </c>
      <c r="D108" s="237" t="s">
        <v>2878</v>
      </c>
      <c r="E108" s="262">
        <v>3534.36</v>
      </c>
      <c r="F108" s="262">
        <v>0</v>
      </c>
      <c r="G108" s="262"/>
      <c r="H108" s="263">
        <v>0</v>
      </c>
      <c r="I108" s="263">
        <v>0</v>
      </c>
      <c r="J108" s="263">
        <v>0</v>
      </c>
      <c r="K108" s="263">
        <v>0</v>
      </c>
      <c r="L108" s="263">
        <v>0</v>
      </c>
      <c r="M108" s="263">
        <v>0</v>
      </c>
      <c r="N108" s="263">
        <v>0</v>
      </c>
      <c r="O108" s="262">
        <v>0</v>
      </c>
      <c r="P108" s="262">
        <v>0</v>
      </c>
      <c r="Q108" s="262">
        <f t="shared" si="6"/>
        <v>3534.36</v>
      </c>
      <c r="R108" s="236"/>
    </row>
    <row r="109" spans="1:18" s="233" customFormat="1" ht="12.75" customHeight="1" collapsed="1">
      <c r="A109" s="215" t="s">
        <v>2879</v>
      </c>
      <c r="B109" s="215"/>
      <c r="C109" s="214" t="s">
        <v>2379</v>
      </c>
      <c r="D109" s="216"/>
      <c r="E109" s="101">
        <v>50084958.24</v>
      </c>
      <c r="F109" s="101">
        <v>1244097.55</v>
      </c>
      <c r="G109" s="101">
        <v>1350795.21</v>
      </c>
      <c r="H109" s="100">
        <v>601195.29</v>
      </c>
      <c r="I109" s="100">
        <v>188533.98</v>
      </c>
      <c r="J109" s="100">
        <v>74498.51</v>
      </c>
      <c r="K109" s="100">
        <v>0</v>
      </c>
      <c r="L109" s="100">
        <v>157482.06</v>
      </c>
      <c r="M109" s="100">
        <v>0</v>
      </c>
      <c r="N109" s="100">
        <v>71751.8</v>
      </c>
      <c r="O109" s="101">
        <v>1093461.64</v>
      </c>
      <c r="P109" s="101">
        <v>0</v>
      </c>
      <c r="Q109" s="101">
        <f>E109+F109+G109+O109+P109</f>
        <v>53773312.64</v>
      </c>
      <c r="R109" s="214"/>
    </row>
    <row r="110" spans="1:18" s="238" customFormat="1" ht="12.75" hidden="1" outlineLevel="1">
      <c r="A110" s="236" t="s">
        <v>2880</v>
      </c>
      <c r="B110" s="237"/>
      <c r="C110" s="237" t="s">
        <v>2380</v>
      </c>
      <c r="D110" s="237" t="s">
        <v>2881</v>
      </c>
      <c r="E110" s="262">
        <v>754.88</v>
      </c>
      <c r="F110" s="262">
        <v>-115.8</v>
      </c>
      <c r="G110" s="262"/>
      <c r="H110" s="263">
        <v>0</v>
      </c>
      <c r="I110" s="263">
        <v>0</v>
      </c>
      <c r="J110" s="263">
        <v>0</v>
      </c>
      <c r="K110" s="263">
        <v>0</v>
      </c>
      <c r="L110" s="263">
        <v>0</v>
      </c>
      <c r="M110" s="263">
        <v>0</v>
      </c>
      <c r="N110" s="263">
        <v>0</v>
      </c>
      <c r="O110" s="262">
        <v>0</v>
      </c>
      <c r="P110" s="262">
        <v>0</v>
      </c>
      <c r="Q110" s="262">
        <f aca="true" t="shared" si="7" ref="Q110:Q124">E110+F110+G110+O110+P110</f>
        <v>639.08</v>
      </c>
      <c r="R110" s="236"/>
    </row>
    <row r="111" spans="1:18" s="238" customFormat="1" ht="12.75" hidden="1" outlineLevel="1">
      <c r="A111" s="236" t="s">
        <v>2882</v>
      </c>
      <c r="B111" s="237"/>
      <c r="C111" s="237" t="s">
        <v>2883</v>
      </c>
      <c r="D111" s="237" t="s">
        <v>2884</v>
      </c>
      <c r="E111" s="262">
        <v>3840443.01</v>
      </c>
      <c r="F111" s="262">
        <v>53914.55</v>
      </c>
      <c r="G111" s="262"/>
      <c r="H111" s="263">
        <v>0</v>
      </c>
      <c r="I111" s="263">
        <v>0</v>
      </c>
      <c r="J111" s="263">
        <v>0</v>
      </c>
      <c r="K111" s="263">
        <v>0</v>
      </c>
      <c r="L111" s="263">
        <v>0</v>
      </c>
      <c r="M111" s="263">
        <v>0</v>
      </c>
      <c r="N111" s="263">
        <v>0</v>
      </c>
      <c r="O111" s="262">
        <v>0</v>
      </c>
      <c r="P111" s="262">
        <v>0</v>
      </c>
      <c r="Q111" s="262">
        <f t="shared" si="7"/>
        <v>3894357.5599999996</v>
      </c>
      <c r="R111" s="236"/>
    </row>
    <row r="112" spans="1:18" s="238" customFormat="1" ht="12.75" hidden="1" outlineLevel="1">
      <c r="A112" s="236" t="s">
        <v>2885</v>
      </c>
      <c r="B112" s="237"/>
      <c r="C112" s="237" t="s">
        <v>2886</v>
      </c>
      <c r="D112" s="237" t="s">
        <v>2887</v>
      </c>
      <c r="E112" s="262">
        <v>144499.22</v>
      </c>
      <c r="F112" s="262">
        <v>39388.64</v>
      </c>
      <c r="G112" s="262"/>
      <c r="H112" s="263">
        <v>0</v>
      </c>
      <c r="I112" s="263">
        <v>0</v>
      </c>
      <c r="J112" s="263">
        <v>0</v>
      </c>
      <c r="K112" s="263">
        <v>0</v>
      </c>
      <c r="L112" s="263">
        <v>0</v>
      </c>
      <c r="M112" s="263">
        <v>0</v>
      </c>
      <c r="N112" s="263">
        <v>0</v>
      </c>
      <c r="O112" s="262">
        <v>0</v>
      </c>
      <c r="P112" s="262">
        <v>0</v>
      </c>
      <c r="Q112" s="262">
        <f t="shared" si="7"/>
        <v>183887.86</v>
      </c>
      <c r="R112" s="236"/>
    </row>
    <row r="113" spans="1:18" s="238" customFormat="1" ht="12.75" hidden="1" outlineLevel="1">
      <c r="A113" s="236" t="s">
        <v>2888</v>
      </c>
      <c r="B113" s="237"/>
      <c r="C113" s="237" t="s">
        <v>2889</v>
      </c>
      <c r="D113" s="237" t="s">
        <v>2890</v>
      </c>
      <c r="E113" s="262">
        <v>651629.12</v>
      </c>
      <c r="F113" s="262">
        <v>21647.51</v>
      </c>
      <c r="G113" s="262"/>
      <c r="H113" s="263">
        <v>0</v>
      </c>
      <c r="I113" s="263">
        <v>0</v>
      </c>
      <c r="J113" s="263">
        <v>0</v>
      </c>
      <c r="K113" s="263">
        <v>0</v>
      </c>
      <c r="L113" s="263">
        <v>0</v>
      </c>
      <c r="M113" s="263">
        <v>0</v>
      </c>
      <c r="N113" s="263">
        <v>0</v>
      </c>
      <c r="O113" s="262">
        <v>0</v>
      </c>
      <c r="P113" s="262">
        <v>0</v>
      </c>
      <c r="Q113" s="262">
        <f t="shared" si="7"/>
        <v>673276.63</v>
      </c>
      <c r="R113" s="236"/>
    </row>
    <row r="114" spans="1:18" s="238" customFormat="1" ht="12.75" hidden="1" outlineLevel="1">
      <c r="A114" s="236" t="s">
        <v>2891</v>
      </c>
      <c r="B114" s="237"/>
      <c r="C114" s="237" t="s">
        <v>2892</v>
      </c>
      <c r="D114" s="237" t="s">
        <v>2893</v>
      </c>
      <c r="E114" s="262">
        <v>1453.27</v>
      </c>
      <c r="F114" s="262">
        <v>2182.82</v>
      </c>
      <c r="G114" s="262"/>
      <c r="H114" s="263">
        <v>0</v>
      </c>
      <c r="I114" s="263">
        <v>0</v>
      </c>
      <c r="J114" s="263">
        <v>0</v>
      </c>
      <c r="K114" s="263">
        <v>0</v>
      </c>
      <c r="L114" s="263">
        <v>0</v>
      </c>
      <c r="M114" s="263">
        <v>0</v>
      </c>
      <c r="N114" s="263">
        <v>0</v>
      </c>
      <c r="O114" s="262">
        <v>0</v>
      </c>
      <c r="P114" s="262">
        <v>0</v>
      </c>
      <c r="Q114" s="262">
        <f t="shared" si="7"/>
        <v>3636.09</v>
      </c>
      <c r="R114" s="236"/>
    </row>
    <row r="115" spans="1:18" s="238" customFormat="1" ht="12.75" hidden="1" outlineLevel="1">
      <c r="A115" s="236" t="s">
        <v>2894</v>
      </c>
      <c r="B115" s="237"/>
      <c r="C115" s="237" t="s">
        <v>2895</v>
      </c>
      <c r="D115" s="237" t="s">
        <v>2896</v>
      </c>
      <c r="E115" s="262">
        <v>1403896.58</v>
      </c>
      <c r="F115" s="262">
        <v>5719.34</v>
      </c>
      <c r="G115" s="262"/>
      <c r="H115" s="263">
        <v>0</v>
      </c>
      <c r="I115" s="263">
        <v>149.81</v>
      </c>
      <c r="J115" s="263">
        <v>0</v>
      </c>
      <c r="K115" s="263">
        <v>0</v>
      </c>
      <c r="L115" s="263">
        <v>7583.48</v>
      </c>
      <c r="M115" s="263">
        <v>0</v>
      </c>
      <c r="N115" s="263">
        <v>1345.58</v>
      </c>
      <c r="O115" s="262">
        <v>9078.87</v>
      </c>
      <c r="P115" s="262">
        <v>0</v>
      </c>
      <c r="Q115" s="262">
        <f t="shared" si="7"/>
        <v>1418694.7900000003</v>
      </c>
      <c r="R115" s="236"/>
    </row>
    <row r="116" spans="1:18" s="238" customFormat="1" ht="12.75" hidden="1" outlineLevel="1">
      <c r="A116" s="236" t="s">
        <v>2897</v>
      </c>
      <c r="B116" s="237"/>
      <c r="C116" s="237" t="s">
        <v>2898</v>
      </c>
      <c r="D116" s="237" t="s">
        <v>2899</v>
      </c>
      <c r="E116" s="262">
        <v>1034127.22</v>
      </c>
      <c r="F116" s="262">
        <v>13924.23</v>
      </c>
      <c r="G116" s="262"/>
      <c r="H116" s="263">
        <v>7985.53</v>
      </c>
      <c r="I116" s="263">
        <v>21456.63</v>
      </c>
      <c r="J116" s="263">
        <v>0</v>
      </c>
      <c r="K116" s="263">
        <v>0</v>
      </c>
      <c r="L116" s="263">
        <v>808.7</v>
      </c>
      <c r="M116" s="263">
        <v>0</v>
      </c>
      <c r="N116" s="263">
        <v>0</v>
      </c>
      <c r="O116" s="262">
        <v>30250.86</v>
      </c>
      <c r="P116" s="262">
        <v>0</v>
      </c>
      <c r="Q116" s="262">
        <f t="shared" si="7"/>
        <v>1078302.31</v>
      </c>
      <c r="R116" s="236"/>
    </row>
    <row r="117" spans="1:18" s="238" customFormat="1" ht="12.75" hidden="1" outlineLevel="1">
      <c r="A117" s="236" t="s">
        <v>2900</v>
      </c>
      <c r="B117" s="237"/>
      <c r="C117" s="237" t="s">
        <v>2901</v>
      </c>
      <c r="D117" s="237" t="s">
        <v>2902</v>
      </c>
      <c r="E117" s="262">
        <v>315444.76</v>
      </c>
      <c r="F117" s="262">
        <v>71.24</v>
      </c>
      <c r="G117" s="262"/>
      <c r="H117" s="263">
        <v>3589.8</v>
      </c>
      <c r="I117" s="263">
        <v>8718.02</v>
      </c>
      <c r="J117" s="263">
        <v>0</v>
      </c>
      <c r="K117" s="263">
        <v>0</v>
      </c>
      <c r="L117" s="263">
        <v>0</v>
      </c>
      <c r="M117" s="263">
        <v>0</v>
      </c>
      <c r="N117" s="263">
        <v>5602.02</v>
      </c>
      <c r="O117" s="262">
        <v>17909.84</v>
      </c>
      <c r="P117" s="262">
        <v>0</v>
      </c>
      <c r="Q117" s="262">
        <f t="shared" si="7"/>
        <v>333425.84</v>
      </c>
      <c r="R117" s="236"/>
    </row>
    <row r="118" spans="1:18" s="238" customFormat="1" ht="12.75" hidden="1" outlineLevel="1">
      <c r="A118" s="236" t="s">
        <v>2903</v>
      </c>
      <c r="B118" s="237"/>
      <c r="C118" s="237" t="s">
        <v>2904</v>
      </c>
      <c r="D118" s="237" t="s">
        <v>2905</v>
      </c>
      <c r="E118" s="262">
        <v>912232.52</v>
      </c>
      <c r="F118" s="262">
        <v>29372.72</v>
      </c>
      <c r="G118" s="262"/>
      <c r="H118" s="263">
        <v>0</v>
      </c>
      <c r="I118" s="263">
        <v>7677</v>
      </c>
      <c r="J118" s="263">
        <v>0</v>
      </c>
      <c r="K118" s="263">
        <v>0</v>
      </c>
      <c r="L118" s="263">
        <v>3076.43</v>
      </c>
      <c r="M118" s="263">
        <v>0</v>
      </c>
      <c r="N118" s="263">
        <v>6881.15</v>
      </c>
      <c r="O118" s="262">
        <v>17634.58</v>
      </c>
      <c r="P118" s="262">
        <v>0</v>
      </c>
      <c r="Q118" s="262">
        <f t="shared" si="7"/>
        <v>959239.82</v>
      </c>
      <c r="R118" s="236"/>
    </row>
    <row r="119" spans="1:18" s="238" customFormat="1" ht="12.75" hidden="1" outlineLevel="1">
      <c r="A119" s="236" t="s">
        <v>2906</v>
      </c>
      <c r="B119" s="237"/>
      <c r="C119" s="237" t="s">
        <v>2907</v>
      </c>
      <c r="D119" s="237" t="s">
        <v>2908</v>
      </c>
      <c r="E119" s="262">
        <v>300226.67</v>
      </c>
      <c r="F119" s="262">
        <v>0</v>
      </c>
      <c r="G119" s="262"/>
      <c r="H119" s="263">
        <v>103226.6</v>
      </c>
      <c r="I119" s="263">
        <v>0</v>
      </c>
      <c r="J119" s="263">
        <v>0</v>
      </c>
      <c r="K119" s="263">
        <v>0</v>
      </c>
      <c r="L119" s="263">
        <v>22224.66</v>
      </c>
      <c r="M119" s="263">
        <v>0</v>
      </c>
      <c r="N119" s="263">
        <v>0</v>
      </c>
      <c r="O119" s="262">
        <v>125451.26</v>
      </c>
      <c r="P119" s="262">
        <v>0</v>
      </c>
      <c r="Q119" s="262">
        <f t="shared" si="7"/>
        <v>425677.93</v>
      </c>
      <c r="R119" s="236"/>
    </row>
    <row r="120" spans="1:18" s="238" customFormat="1" ht="12.75" hidden="1" outlineLevel="1">
      <c r="A120" s="236" t="s">
        <v>2909</v>
      </c>
      <c r="B120" s="237"/>
      <c r="C120" s="237" t="s">
        <v>2910</v>
      </c>
      <c r="D120" s="237" t="s">
        <v>2911</v>
      </c>
      <c r="E120" s="262">
        <v>316011.23</v>
      </c>
      <c r="F120" s="262">
        <v>62.58</v>
      </c>
      <c r="G120" s="262"/>
      <c r="H120" s="263">
        <v>10228.03</v>
      </c>
      <c r="I120" s="263">
        <v>0</v>
      </c>
      <c r="J120" s="263">
        <v>14516.06</v>
      </c>
      <c r="K120" s="263">
        <v>0</v>
      </c>
      <c r="L120" s="263">
        <v>0</v>
      </c>
      <c r="M120" s="263">
        <v>0</v>
      </c>
      <c r="N120" s="263">
        <v>0</v>
      </c>
      <c r="O120" s="262">
        <v>24744.09</v>
      </c>
      <c r="P120" s="262">
        <v>0</v>
      </c>
      <c r="Q120" s="262">
        <f t="shared" si="7"/>
        <v>340817.9</v>
      </c>
      <c r="R120" s="236"/>
    </row>
    <row r="121" spans="1:18" s="238" customFormat="1" ht="12.75" hidden="1" outlineLevel="1">
      <c r="A121" s="236" t="s">
        <v>2912</v>
      </c>
      <c r="B121" s="237"/>
      <c r="C121" s="237" t="s">
        <v>2913</v>
      </c>
      <c r="D121" s="237" t="s">
        <v>2914</v>
      </c>
      <c r="E121" s="262">
        <v>12930.25</v>
      </c>
      <c r="F121" s="262">
        <v>692.74</v>
      </c>
      <c r="G121" s="262"/>
      <c r="H121" s="263">
        <v>378.64</v>
      </c>
      <c r="I121" s="263">
        <v>649.49</v>
      </c>
      <c r="J121" s="263">
        <v>0</v>
      </c>
      <c r="K121" s="263">
        <v>0</v>
      </c>
      <c r="L121" s="263">
        <v>0</v>
      </c>
      <c r="M121" s="263">
        <v>0</v>
      </c>
      <c r="N121" s="263">
        <v>528.65</v>
      </c>
      <c r="O121" s="262">
        <v>1556.78</v>
      </c>
      <c r="P121" s="262">
        <v>0</v>
      </c>
      <c r="Q121" s="262">
        <f t="shared" si="7"/>
        <v>15179.77</v>
      </c>
      <c r="R121" s="236"/>
    </row>
    <row r="122" spans="1:18" s="238" customFormat="1" ht="12.75" hidden="1" outlineLevel="1">
      <c r="A122" s="236" t="s">
        <v>2915</v>
      </c>
      <c r="B122" s="237"/>
      <c r="C122" s="237" t="s">
        <v>2916</v>
      </c>
      <c r="D122" s="237" t="s">
        <v>2917</v>
      </c>
      <c r="E122" s="262">
        <v>17328.82</v>
      </c>
      <c r="F122" s="262">
        <v>0</v>
      </c>
      <c r="G122" s="262"/>
      <c r="H122" s="263">
        <v>0</v>
      </c>
      <c r="I122" s="263">
        <v>0</v>
      </c>
      <c r="J122" s="263">
        <v>0</v>
      </c>
      <c r="K122" s="263">
        <v>0</v>
      </c>
      <c r="L122" s="263">
        <v>0</v>
      </c>
      <c r="M122" s="263">
        <v>0</v>
      </c>
      <c r="N122" s="263">
        <v>0</v>
      </c>
      <c r="O122" s="262">
        <v>0</v>
      </c>
      <c r="P122" s="262">
        <v>0</v>
      </c>
      <c r="Q122" s="262">
        <f t="shared" si="7"/>
        <v>17328.82</v>
      </c>
      <c r="R122" s="236"/>
    </row>
    <row r="123" spans="1:18" s="238" customFormat="1" ht="12.75" hidden="1" outlineLevel="1">
      <c r="A123" s="236" t="s">
        <v>2918</v>
      </c>
      <c r="B123" s="237"/>
      <c r="C123" s="237" t="s">
        <v>2919</v>
      </c>
      <c r="D123" s="237" t="s">
        <v>2920</v>
      </c>
      <c r="E123" s="262">
        <v>2652.17</v>
      </c>
      <c r="F123" s="262">
        <v>403.73</v>
      </c>
      <c r="G123" s="262"/>
      <c r="H123" s="263">
        <v>-1311.75</v>
      </c>
      <c r="I123" s="263">
        <v>-233.82</v>
      </c>
      <c r="J123" s="263">
        <v>200.53</v>
      </c>
      <c r="K123" s="263">
        <v>0</v>
      </c>
      <c r="L123" s="263">
        <v>-2265.68</v>
      </c>
      <c r="M123" s="263">
        <v>0</v>
      </c>
      <c r="N123" s="263">
        <v>-1078.91</v>
      </c>
      <c r="O123" s="262">
        <v>-4689.63</v>
      </c>
      <c r="P123" s="262">
        <v>0</v>
      </c>
      <c r="Q123" s="262">
        <f t="shared" si="7"/>
        <v>-1633.73</v>
      </c>
      <c r="R123" s="236"/>
    </row>
    <row r="124" spans="1:18" s="238" customFormat="1" ht="12.75" hidden="1" outlineLevel="1">
      <c r="A124" s="236" t="s">
        <v>2921</v>
      </c>
      <c r="B124" s="237"/>
      <c r="C124" s="237" t="s">
        <v>2922</v>
      </c>
      <c r="D124" s="237" t="s">
        <v>2923</v>
      </c>
      <c r="E124" s="262">
        <v>984.87</v>
      </c>
      <c r="F124" s="262">
        <v>0</v>
      </c>
      <c r="G124" s="262"/>
      <c r="H124" s="263">
        <v>0</v>
      </c>
      <c r="I124" s="263">
        <v>0</v>
      </c>
      <c r="J124" s="263">
        <v>0</v>
      </c>
      <c r="K124" s="263">
        <v>0</v>
      </c>
      <c r="L124" s="263">
        <v>0</v>
      </c>
      <c r="M124" s="263">
        <v>0</v>
      </c>
      <c r="N124" s="263">
        <v>0</v>
      </c>
      <c r="O124" s="262">
        <v>0</v>
      </c>
      <c r="P124" s="262">
        <v>0</v>
      </c>
      <c r="Q124" s="262">
        <f t="shared" si="7"/>
        <v>984.87</v>
      </c>
      <c r="R124" s="236"/>
    </row>
    <row r="125" spans="1:18" s="233" customFormat="1" ht="12.75" customHeight="1" collapsed="1">
      <c r="A125" s="215" t="s">
        <v>2924</v>
      </c>
      <c r="B125" s="215"/>
      <c r="C125" s="214" t="s">
        <v>2380</v>
      </c>
      <c r="D125" s="216"/>
      <c r="E125" s="101">
        <v>8954614.589999998</v>
      </c>
      <c r="F125" s="101">
        <v>167264.3</v>
      </c>
      <c r="G125" s="101">
        <v>217363.55</v>
      </c>
      <c r="H125" s="100">
        <v>124096.85</v>
      </c>
      <c r="I125" s="100">
        <v>38417.13</v>
      </c>
      <c r="J125" s="100">
        <v>14716.59</v>
      </c>
      <c r="K125" s="100">
        <v>0</v>
      </c>
      <c r="L125" s="100">
        <v>31427.59</v>
      </c>
      <c r="M125" s="100">
        <v>0</v>
      </c>
      <c r="N125" s="100">
        <v>13278.49</v>
      </c>
      <c r="O125" s="101">
        <v>221936.65</v>
      </c>
      <c r="P125" s="101">
        <v>0</v>
      </c>
      <c r="Q125" s="101">
        <f>E125+F125+G125+O125+P125</f>
        <v>9561179.09</v>
      </c>
      <c r="R125" s="214"/>
    </row>
    <row r="126" spans="1:18" s="238" customFormat="1" ht="12.75" hidden="1" outlineLevel="1">
      <c r="A126" s="236" t="s">
        <v>2925</v>
      </c>
      <c r="B126" s="237"/>
      <c r="C126" s="237" t="s">
        <v>2926</v>
      </c>
      <c r="D126" s="237" t="s">
        <v>2927</v>
      </c>
      <c r="E126" s="262">
        <v>-22070046.33</v>
      </c>
      <c r="F126" s="262">
        <v>1094326.45</v>
      </c>
      <c r="G126" s="262"/>
      <c r="H126" s="263">
        <v>0</v>
      </c>
      <c r="I126" s="263">
        <v>-126157.8</v>
      </c>
      <c r="J126" s="263">
        <v>-30000</v>
      </c>
      <c r="K126" s="263">
        <v>0</v>
      </c>
      <c r="L126" s="263">
        <v>-31081.73</v>
      </c>
      <c r="M126" s="263">
        <v>0</v>
      </c>
      <c r="N126" s="263">
        <v>0</v>
      </c>
      <c r="O126" s="262">
        <v>-187239.53</v>
      </c>
      <c r="P126" s="262">
        <v>0</v>
      </c>
      <c r="Q126" s="262">
        <f aca="true" t="shared" si="8" ref="Q126:Q189">E126+F126+G126+O126+P126</f>
        <v>-21162959.41</v>
      </c>
      <c r="R126" s="236"/>
    </row>
    <row r="127" spans="1:18" s="238" customFormat="1" ht="12.75" hidden="1" outlineLevel="1">
      <c r="A127" s="236" t="s">
        <v>2928</v>
      </c>
      <c r="B127" s="237"/>
      <c r="C127" s="237" t="s">
        <v>2929</v>
      </c>
      <c r="D127" s="237" t="s">
        <v>2930</v>
      </c>
      <c r="E127" s="262">
        <v>-515626.38</v>
      </c>
      <c r="F127" s="262">
        <v>0</v>
      </c>
      <c r="G127" s="262"/>
      <c r="H127" s="263">
        <v>-4453118.44</v>
      </c>
      <c r="I127" s="263">
        <v>-185562.83</v>
      </c>
      <c r="J127" s="263">
        <v>-349614.8</v>
      </c>
      <c r="K127" s="263">
        <v>-11599</v>
      </c>
      <c r="L127" s="263">
        <v>-319481.4</v>
      </c>
      <c r="M127" s="263">
        <v>0</v>
      </c>
      <c r="N127" s="263">
        <v>-589433.99</v>
      </c>
      <c r="O127" s="262">
        <v>-5908810.460000001</v>
      </c>
      <c r="P127" s="262">
        <v>0</v>
      </c>
      <c r="Q127" s="262">
        <f t="shared" si="8"/>
        <v>-6424436.840000001</v>
      </c>
      <c r="R127" s="236"/>
    </row>
    <row r="128" spans="1:18" s="238" customFormat="1" ht="12.75" hidden="1" outlineLevel="1">
      <c r="A128" s="236" t="s">
        <v>2934</v>
      </c>
      <c r="B128" s="237"/>
      <c r="C128" s="237" t="s">
        <v>2935</v>
      </c>
      <c r="D128" s="237" t="s">
        <v>2936</v>
      </c>
      <c r="E128" s="262">
        <v>-31349.75</v>
      </c>
      <c r="F128" s="262">
        <v>0</v>
      </c>
      <c r="G128" s="262"/>
      <c r="H128" s="263">
        <v>0</v>
      </c>
      <c r="I128" s="263">
        <v>0</v>
      </c>
      <c r="J128" s="263">
        <v>0</v>
      </c>
      <c r="K128" s="263">
        <v>0</v>
      </c>
      <c r="L128" s="263">
        <v>0</v>
      </c>
      <c r="M128" s="263">
        <v>-10000</v>
      </c>
      <c r="N128" s="263">
        <v>0</v>
      </c>
      <c r="O128" s="262">
        <v>-10000</v>
      </c>
      <c r="P128" s="262">
        <v>0</v>
      </c>
      <c r="Q128" s="262">
        <f t="shared" si="8"/>
        <v>-41349.75</v>
      </c>
      <c r="R128" s="236"/>
    </row>
    <row r="129" spans="1:18" s="238" customFormat="1" ht="12.75" hidden="1" outlineLevel="1">
      <c r="A129" s="236" t="s">
        <v>2937</v>
      </c>
      <c r="B129" s="237"/>
      <c r="C129" s="237" t="s">
        <v>2938</v>
      </c>
      <c r="D129" s="237" t="s">
        <v>2939</v>
      </c>
      <c r="E129" s="262">
        <v>-129.4</v>
      </c>
      <c r="F129" s="262">
        <v>0</v>
      </c>
      <c r="G129" s="262"/>
      <c r="H129" s="263">
        <v>0</v>
      </c>
      <c r="I129" s="263">
        <v>0</v>
      </c>
      <c r="J129" s="263">
        <v>0</v>
      </c>
      <c r="K129" s="263">
        <v>0</v>
      </c>
      <c r="L129" s="263">
        <v>0</v>
      </c>
      <c r="M129" s="263">
        <v>0</v>
      </c>
      <c r="N129" s="263">
        <v>0</v>
      </c>
      <c r="O129" s="262">
        <v>0</v>
      </c>
      <c r="P129" s="262">
        <v>0</v>
      </c>
      <c r="Q129" s="262">
        <f t="shared" si="8"/>
        <v>-129.4</v>
      </c>
      <c r="R129" s="236"/>
    </row>
    <row r="130" spans="1:18" s="238" customFormat="1" ht="12.75" hidden="1" outlineLevel="1">
      <c r="A130" s="236" t="s">
        <v>2940</v>
      </c>
      <c r="B130" s="237"/>
      <c r="C130" s="237" t="s">
        <v>2941</v>
      </c>
      <c r="D130" s="237" t="s">
        <v>2942</v>
      </c>
      <c r="E130" s="262">
        <v>-427.96</v>
      </c>
      <c r="F130" s="262">
        <v>0</v>
      </c>
      <c r="G130" s="262"/>
      <c r="H130" s="263">
        <v>0</v>
      </c>
      <c r="I130" s="263">
        <v>0</v>
      </c>
      <c r="J130" s="263">
        <v>0</v>
      </c>
      <c r="K130" s="263">
        <v>0</v>
      </c>
      <c r="L130" s="263">
        <v>0</v>
      </c>
      <c r="M130" s="263">
        <v>0</v>
      </c>
      <c r="N130" s="263">
        <v>0</v>
      </c>
      <c r="O130" s="262">
        <v>0</v>
      </c>
      <c r="P130" s="262">
        <v>0</v>
      </c>
      <c r="Q130" s="262">
        <f t="shared" si="8"/>
        <v>-427.96</v>
      </c>
      <c r="R130" s="236"/>
    </row>
    <row r="131" spans="1:18" s="238" customFormat="1" ht="12.75" hidden="1" outlineLevel="1">
      <c r="A131" s="236" t="s">
        <v>2943</v>
      </c>
      <c r="B131" s="237"/>
      <c r="C131" s="237" t="s">
        <v>2944</v>
      </c>
      <c r="D131" s="237" t="s">
        <v>2945</v>
      </c>
      <c r="E131" s="262">
        <v>57098.51</v>
      </c>
      <c r="F131" s="262">
        <v>100</v>
      </c>
      <c r="G131" s="262"/>
      <c r="H131" s="263">
        <v>179850.73</v>
      </c>
      <c r="I131" s="263">
        <v>0</v>
      </c>
      <c r="J131" s="263">
        <v>338500</v>
      </c>
      <c r="K131" s="263">
        <v>0</v>
      </c>
      <c r="L131" s="263">
        <v>100347.5</v>
      </c>
      <c r="M131" s="263">
        <v>0</v>
      </c>
      <c r="N131" s="263">
        <v>0</v>
      </c>
      <c r="O131" s="262">
        <v>618698.23</v>
      </c>
      <c r="P131" s="262">
        <v>0</v>
      </c>
      <c r="Q131" s="262">
        <f t="shared" si="8"/>
        <v>675896.74</v>
      </c>
      <c r="R131" s="236"/>
    </row>
    <row r="132" spans="1:18" s="238" customFormat="1" ht="12.75" hidden="1" outlineLevel="1">
      <c r="A132" s="236" t="s">
        <v>2946</v>
      </c>
      <c r="B132" s="237"/>
      <c r="C132" s="237" t="s">
        <v>2947</v>
      </c>
      <c r="D132" s="237" t="s">
        <v>2948</v>
      </c>
      <c r="E132" s="262">
        <v>136.6</v>
      </c>
      <c r="F132" s="262">
        <v>0</v>
      </c>
      <c r="G132" s="262"/>
      <c r="H132" s="263">
        <v>0</v>
      </c>
      <c r="I132" s="263">
        <v>0</v>
      </c>
      <c r="J132" s="263">
        <v>0</v>
      </c>
      <c r="K132" s="263">
        <v>0</v>
      </c>
      <c r="L132" s="263">
        <v>0</v>
      </c>
      <c r="M132" s="263">
        <v>0</v>
      </c>
      <c r="N132" s="263">
        <v>0</v>
      </c>
      <c r="O132" s="262">
        <v>0</v>
      </c>
      <c r="P132" s="262">
        <v>0</v>
      </c>
      <c r="Q132" s="262">
        <f t="shared" si="8"/>
        <v>136.6</v>
      </c>
      <c r="R132" s="236"/>
    </row>
    <row r="133" spans="1:18" s="238" customFormat="1" ht="12.75" hidden="1" outlineLevel="1">
      <c r="A133" s="236" t="s">
        <v>2949</v>
      </c>
      <c r="B133" s="237"/>
      <c r="C133" s="237" t="s">
        <v>2950</v>
      </c>
      <c r="D133" s="237" t="s">
        <v>2951</v>
      </c>
      <c r="E133" s="262">
        <v>1960.5</v>
      </c>
      <c r="F133" s="262">
        <v>0</v>
      </c>
      <c r="G133" s="262"/>
      <c r="H133" s="263">
        <v>0</v>
      </c>
      <c r="I133" s="263">
        <v>0</v>
      </c>
      <c r="J133" s="263">
        <v>0</v>
      </c>
      <c r="K133" s="263">
        <v>0</v>
      </c>
      <c r="L133" s="263">
        <v>0</v>
      </c>
      <c r="M133" s="263">
        <v>0</v>
      </c>
      <c r="N133" s="263">
        <v>0</v>
      </c>
      <c r="O133" s="262">
        <v>0</v>
      </c>
      <c r="P133" s="262">
        <v>0</v>
      </c>
      <c r="Q133" s="262">
        <f t="shared" si="8"/>
        <v>1960.5</v>
      </c>
      <c r="R133" s="236"/>
    </row>
    <row r="134" spans="1:18" s="238" customFormat="1" ht="12.75" hidden="1" outlineLevel="1">
      <c r="A134" s="236" t="s">
        <v>2952</v>
      </c>
      <c r="B134" s="237"/>
      <c r="C134" s="237" t="s">
        <v>2953</v>
      </c>
      <c r="D134" s="237" t="s">
        <v>2954</v>
      </c>
      <c r="E134" s="262">
        <v>0</v>
      </c>
      <c r="F134" s="262">
        <v>0</v>
      </c>
      <c r="G134" s="262"/>
      <c r="H134" s="263">
        <v>0</v>
      </c>
      <c r="I134" s="263">
        <v>0</v>
      </c>
      <c r="J134" s="263">
        <v>0</v>
      </c>
      <c r="K134" s="263">
        <v>4097.73</v>
      </c>
      <c r="L134" s="263">
        <v>0</v>
      </c>
      <c r="M134" s="263">
        <v>0</v>
      </c>
      <c r="N134" s="263">
        <v>0</v>
      </c>
      <c r="O134" s="262">
        <v>4097.73</v>
      </c>
      <c r="P134" s="262">
        <v>0</v>
      </c>
      <c r="Q134" s="262">
        <f t="shared" si="8"/>
        <v>4097.73</v>
      </c>
      <c r="R134" s="236"/>
    </row>
    <row r="135" spans="1:18" s="238" customFormat="1" ht="12.75" hidden="1" outlineLevel="1">
      <c r="A135" s="236" t="s">
        <v>2955</v>
      </c>
      <c r="B135" s="237"/>
      <c r="C135" s="237" t="s">
        <v>2956</v>
      </c>
      <c r="D135" s="237" t="s">
        <v>2957</v>
      </c>
      <c r="E135" s="262">
        <v>24898.45</v>
      </c>
      <c r="F135" s="262">
        <v>0</v>
      </c>
      <c r="G135" s="262"/>
      <c r="H135" s="263">
        <v>0</v>
      </c>
      <c r="I135" s="263">
        <v>0</v>
      </c>
      <c r="J135" s="263">
        <v>0</v>
      </c>
      <c r="K135" s="263">
        <v>0</v>
      </c>
      <c r="L135" s="263">
        <v>17682.43</v>
      </c>
      <c r="M135" s="263">
        <v>0</v>
      </c>
      <c r="N135" s="263">
        <v>0</v>
      </c>
      <c r="O135" s="262">
        <v>17682.43</v>
      </c>
      <c r="P135" s="262">
        <v>0</v>
      </c>
      <c r="Q135" s="262">
        <f t="shared" si="8"/>
        <v>42580.880000000005</v>
      </c>
      <c r="R135" s="236"/>
    </row>
    <row r="136" spans="1:18" s="238" customFormat="1" ht="12.75" hidden="1" outlineLevel="1">
      <c r="A136" s="236" t="s">
        <v>2961</v>
      </c>
      <c r="B136" s="237"/>
      <c r="C136" s="237" t="s">
        <v>2962</v>
      </c>
      <c r="D136" s="237" t="s">
        <v>2963</v>
      </c>
      <c r="E136" s="262">
        <v>0</v>
      </c>
      <c r="F136" s="262">
        <v>253.58</v>
      </c>
      <c r="G136" s="262"/>
      <c r="H136" s="263">
        <v>0</v>
      </c>
      <c r="I136" s="263">
        <v>0</v>
      </c>
      <c r="J136" s="263">
        <v>0</v>
      </c>
      <c r="K136" s="263">
        <v>0</v>
      </c>
      <c r="L136" s="263">
        <v>0</v>
      </c>
      <c r="M136" s="263">
        <v>0</v>
      </c>
      <c r="N136" s="263">
        <v>0</v>
      </c>
      <c r="O136" s="262">
        <v>0</v>
      </c>
      <c r="P136" s="262">
        <v>0</v>
      </c>
      <c r="Q136" s="262">
        <f t="shared" si="8"/>
        <v>253.58</v>
      </c>
      <c r="R136" s="236"/>
    </row>
    <row r="137" spans="1:18" s="238" customFormat="1" ht="12.75" hidden="1" outlineLevel="1">
      <c r="A137" s="236" t="s">
        <v>2964</v>
      </c>
      <c r="B137" s="237"/>
      <c r="C137" s="237" t="s">
        <v>2965</v>
      </c>
      <c r="D137" s="237" t="s">
        <v>2966</v>
      </c>
      <c r="E137" s="262">
        <v>0</v>
      </c>
      <c r="F137" s="262">
        <v>0</v>
      </c>
      <c r="G137" s="262"/>
      <c r="H137" s="263">
        <v>0</v>
      </c>
      <c r="I137" s="263">
        <v>0</v>
      </c>
      <c r="J137" s="263">
        <v>0</v>
      </c>
      <c r="K137" s="263">
        <v>0</v>
      </c>
      <c r="L137" s="263">
        <v>289</v>
      </c>
      <c r="M137" s="263">
        <v>0</v>
      </c>
      <c r="N137" s="263">
        <v>0</v>
      </c>
      <c r="O137" s="262">
        <v>289</v>
      </c>
      <c r="P137" s="262">
        <v>0</v>
      </c>
      <c r="Q137" s="262">
        <f t="shared" si="8"/>
        <v>289</v>
      </c>
      <c r="R137" s="236"/>
    </row>
    <row r="138" spans="1:18" s="238" customFormat="1" ht="12.75" hidden="1" outlineLevel="1">
      <c r="A138" s="236" t="s">
        <v>2967</v>
      </c>
      <c r="B138" s="237"/>
      <c r="C138" s="237" t="s">
        <v>2968</v>
      </c>
      <c r="D138" s="237" t="s">
        <v>2969</v>
      </c>
      <c r="E138" s="262">
        <v>149.04</v>
      </c>
      <c r="F138" s="262">
        <v>400</v>
      </c>
      <c r="G138" s="262"/>
      <c r="H138" s="263">
        <v>0</v>
      </c>
      <c r="I138" s="263">
        <v>0</v>
      </c>
      <c r="J138" s="263">
        <v>0</v>
      </c>
      <c r="K138" s="263">
        <v>0</v>
      </c>
      <c r="L138" s="263">
        <v>0</v>
      </c>
      <c r="M138" s="263">
        <v>0</v>
      </c>
      <c r="N138" s="263">
        <v>0</v>
      </c>
      <c r="O138" s="262">
        <v>0</v>
      </c>
      <c r="P138" s="262">
        <v>0</v>
      </c>
      <c r="Q138" s="262">
        <f t="shared" si="8"/>
        <v>549.04</v>
      </c>
      <c r="R138" s="236"/>
    </row>
    <row r="139" spans="1:18" s="238" customFormat="1" ht="12.75" hidden="1" outlineLevel="1">
      <c r="A139" s="236" t="s">
        <v>2970</v>
      </c>
      <c r="B139" s="237"/>
      <c r="C139" s="237" t="s">
        <v>2971</v>
      </c>
      <c r="D139" s="237" t="s">
        <v>2972</v>
      </c>
      <c r="E139" s="262">
        <v>42368.15</v>
      </c>
      <c r="F139" s="262">
        <v>-1636</v>
      </c>
      <c r="G139" s="262"/>
      <c r="H139" s="263">
        <v>0</v>
      </c>
      <c r="I139" s="263">
        <v>0</v>
      </c>
      <c r="J139" s="263">
        <v>0</v>
      </c>
      <c r="K139" s="263">
        <v>0</v>
      </c>
      <c r="L139" s="263">
        <v>0</v>
      </c>
      <c r="M139" s="263">
        <v>0</v>
      </c>
      <c r="N139" s="263">
        <v>0</v>
      </c>
      <c r="O139" s="262">
        <v>0</v>
      </c>
      <c r="P139" s="262">
        <v>0</v>
      </c>
      <c r="Q139" s="262">
        <f t="shared" si="8"/>
        <v>40732.15</v>
      </c>
      <c r="R139" s="236"/>
    </row>
    <row r="140" spans="1:18" s="238" customFormat="1" ht="12.75" hidden="1" outlineLevel="1">
      <c r="A140" s="236" t="s">
        <v>2973</v>
      </c>
      <c r="B140" s="237"/>
      <c r="C140" s="237" t="s">
        <v>2974</v>
      </c>
      <c r="D140" s="237" t="s">
        <v>2975</v>
      </c>
      <c r="E140" s="262">
        <v>568039.43</v>
      </c>
      <c r="F140" s="262">
        <v>83485.01</v>
      </c>
      <c r="G140" s="262"/>
      <c r="H140" s="263">
        <v>0</v>
      </c>
      <c r="I140" s="263">
        <v>0</v>
      </c>
      <c r="J140" s="263">
        <v>0</v>
      </c>
      <c r="K140" s="263">
        <v>0</v>
      </c>
      <c r="L140" s="263">
        <v>10.41</v>
      </c>
      <c r="M140" s="263">
        <v>0</v>
      </c>
      <c r="N140" s="263">
        <v>2292.41</v>
      </c>
      <c r="O140" s="262">
        <v>2302.82</v>
      </c>
      <c r="P140" s="262">
        <v>0</v>
      </c>
      <c r="Q140" s="262">
        <f t="shared" si="8"/>
        <v>653827.26</v>
      </c>
      <c r="R140" s="236"/>
    </row>
    <row r="141" spans="1:18" s="238" customFormat="1" ht="12.75" hidden="1" outlineLevel="1">
      <c r="A141" s="236" t="s">
        <v>2976</v>
      </c>
      <c r="B141" s="237"/>
      <c r="C141" s="237" t="s">
        <v>2977</v>
      </c>
      <c r="D141" s="237" t="s">
        <v>2978</v>
      </c>
      <c r="E141" s="262">
        <v>161403.88</v>
      </c>
      <c r="F141" s="262">
        <v>11846.88</v>
      </c>
      <c r="G141" s="262"/>
      <c r="H141" s="263">
        <v>2239.99</v>
      </c>
      <c r="I141" s="263">
        <v>2881.66</v>
      </c>
      <c r="J141" s="263">
        <v>0</v>
      </c>
      <c r="K141" s="263">
        <v>0</v>
      </c>
      <c r="L141" s="263">
        <v>0</v>
      </c>
      <c r="M141" s="263">
        <v>0</v>
      </c>
      <c r="N141" s="263">
        <v>0</v>
      </c>
      <c r="O141" s="262">
        <v>5121.65</v>
      </c>
      <c r="P141" s="262">
        <v>0</v>
      </c>
      <c r="Q141" s="262">
        <f t="shared" si="8"/>
        <v>178372.41</v>
      </c>
      <c r="R141" s="236"/>
    </row>
    <row r="142" spans="1:18" s="238" customFormat="1" ht="12.75" hidden="1" outlineLevel="1">
      <c r="A142" s="236" t="s">
        <v>2979</v>
      </c>
      <c r="B142" s="237"/>
      <c r="C142" s="237" t="s">
        <v>2980</v>
      </c>
      <c r="D142" s="237" t="s">
        <v>2981</v>
      </c>
      <c r="E142" s="262">
        <v>334152.32</v>
      </c>
      <c r="F142" s="262">
        <v>37555.06</v>
      </c>
      <c r="G142" s="262"/>
      <c r="H142" s="263">
        <v>0</v>
      </c>
      <c r="I142" s="263">
        <v>2596.8</v>
      </c>
      <c r="J142" s="263">
        <v>0</v>
      </c>
      <c r="K142" s="263">
        <v>0</v>
      </c>
      <c r="L142" s="263">
        <v>0</v>
      </c>
      <c r="M142" s="263">
        <v>0</v>
      </c>
      <c r="N142" s="263">
        <v>0</v>
      </c>
      <c r="O142" s="262">
        <v>2596.8</v>
      </c>
      <c r="P142" s="262">
        <v>0</v>
      </c>
      <c r="Q142" s="262">
        <f t="shared" si="8"/>
        <v>374304.18</v>
      </c>
      <c r="R142" s="236"/>
    </row>
    <row r="143" spans="1:18" s="238" customFormat="1" ht="12.75" hidden="1" outlineLevel="1">
      <c r="A143" s="236" t="s">
        <v>2982</v>
      </c>
      <c r="B143" s="237"/>
      <c r="C143" s="237" t="s">
        <v>2983</v>
      </c>
      <c r="D143" s="237" t="s">
        <v>2984</v>
      </c>
      <c r="E143" s="262">
        <v>153873.26</v>
      </c>
      <c r="F143" s="262">
        <v>14186.79</v>
      </c>
      <c r="G143" s="262"/>
      <c r="H143" s="263">
        <v>0</v>
      </c>
      <c r="I143" s="263">
        <v>0</v>
      </c>
      <c r="J143" s="263">
        <v>0</v>
      </c>
      <c r="K143" s="263">
        <v>0</v>
      </c>
      <c r="L143" s="263">
        <v>0</v>
      </c>
      <c r="M143" s="263">
        <v>0</v>
      </c>
      <c r="N143" s="263">
        <v>0</v>
      </c>
      <c r="O143" s="262">
        <v>0</v>
      </c>
      <c r="P143" s="262">
        <v>0</v>
      </c>
      <c r="Q143" s="262">
        <f t="shared" si="8"/>
        <v>168060.05000000002</v>
      </c>
      <c r="R143" s="236"/>
    </row>
    <row r="144" spans="1:18" s="238" customFormat="1" ht="12.75" hidden="1" outlineLevel="1">
      <c r="A144" s="236" t="s">
        <v>2985</v>
      </c>
      <c r="B144" s="237"/>
      <c r="C144" s="237" t="s">
        <v>2986</v>
      </c>
      <c r="D144" s="237" t="s">
        <v>2987</v>
      </c>
      <c r="E144" s="262">
        <v>23590.33</v>
      </c>
      <c r="F144" s="262">
        <v>1073.2</v>
      </c>
      <c r="G144" s="262"/>
      <c r="H144" s="263">
        <v>0</v>
      </c>
      <c r="I144" s="263">
        <v>0</v>
      </c>
      <c r="J144" s="263">
        <v>0</v>
      </c>
      <c r="K144" s="263">
        <v>0</v>
      </c>
      <c r="L144" s="263">
        <v>0</v>
      </c>
      <c r="M144" s="263">
        <v>0</v>
      </c>
      <c r="N144" s="263">
        <v>0</v>
      </c>
      <c r="O144" s="262">
        <v>0</v>
      </c>
      <c r="P144" s="262">
        <v>0</v>
      </c>
      <c r="Q144" s="262">
        <f t="shared" si="8"/>
        <v>24663.530000000002</v>
      </c>
      <c r="R144" s="236"/>
    </row>
    <row r="145" spans="1:18" s="238" customFormat="1" ht="12.75" hidden="1" outlineLevel="1">
      <c r="A145" s="236" t="s">
        <v>2988</v>
      </c>
      <c r="B145" s="237"/>
      <c r="C145" s="237" t="s">
        <v>2989</v>
      </c>
      <c r="D145" s="237" t="s">
        <v>2990</v>
      </c>
      <c r="E145" s="262">
        <v>3528.08</v>
      </c>
      <c r="F145" s="262">
        <v>2550</v>
      </c>
      <c r="G145" s="262"/>
      <c r="H145" s="263">
        <v>0</v>
      </c>
      <c r="I145" s="263">
        <v>0</v>
      </c>
      <c r="J145" s="263">
        <v>0</v>
      </c>
      <c r="K145" s="263">
        <v>0</v>
      </c>
      <c r="L145" s="263">
        <v>0</v>
      </c>
      <c r="M145" s="263">
        <v>0</v>
      </c>
      <c r="N145" s="263">
        <v>0</v>
      </c>
      <c r="O145" s="262">
        <v>0</v>
      </c>
      <c r="P145" s="262">
        <v>0</v>
      </c>
      <c r="Q145" s="262">
        <f t="shared" si="8"/>
        <v>6078.08</v>
      </c>
      <c r="R145" s="236"/>
    </row>
    <row r="146" spans="1:18" s="238" customFormat="1" ht="12.75" hidden="1" outlineLevel="1">
      <c r="A146" s="236" t="s">
        <v>2991</v>
      </c>
      <c r="B146" s="237"/>
      <c r="C146" s="237" t="s">
        <v>2992</v>
      </c>
      <c r="D146" s="237" t="s">
        <v>2993</v>
      </c>
      <c r="E146" s="262">
        <v>1155</v>
      </c>
      <c r="F146" s="262">
        <v>0</v>
      </c>
      <c r="G146" s="262"/>
      <c r="H146" s="263">
        <v>0</v>
      </c>
      <c r="I146" s="263">
        <v>0</v>
      </c>
      <c r="J146" s="263">
        <v>0</v>
      </c>
      <c r="K146" s="263">
        <v>0</v>
      </c>
      <c r="L146" s="263">
        <v>0</v>
      </c>
      <c r="M146" s="263">
        <v>0</v>
      </c>
      <c r="N146" s="263">
        <v>0</v>
      </c>
      <c r="O146" s="262">
        <v>0</v>
      </c>
      <c r="P146" s="262">
        <v>0</v>
      </c>
      <c r="Q146" s="262">
        <f t="shared" si="8"/>
        <v>1155</v>
      </c>
      <c r="R146" s="236"/>
    </row>
    <row r="147" spans="1:18" s="238" customFormat="1" ht="12.75" hidden="1" outlineLevel="1">
      <c r="A147" s="236" t="s">
        <v>2994</v>
      </c>
      <c r="B147" s="237"/>
      <c r="C147" s="237" t="s">
        <v>2995</v>
      </c>
      <c r="D147" s="237" t="s">
        <v>2996</v>
      </c>
      <c r="E147" s="262">
        <v>43410.83</v>
      </c>
      <c r="F147" s="262">
        <v>0</v>
      </c>
      <c r="G147" s="262"/>
      <c r="H147" s="263">
        <v>0</v>
      </c>
      <c r="I147" s="263">
        <v>0</v>
      </c>
      <c r="J147" s="263">
        <v>0</v>
      </c>
      <c r="K147" s="263">
        <v>0</v>
      </c>
      <c r="L147" s="263">
        <v>0</v>
      </c>
      <c r="M147" s="263">
        <v>0</v>
      </c>
      <c r="N147" s="263">
        <v>0</v>
      </c>
      <c r="O147" s="262">
        <v>0</v>
      </c>
      <c r="P147" s="262">
        <v>0</v>
      </c>
      <c r="Q147" s="262">
        <f t="shared" si="8"/>
        <v>43410.83</v>
      </c>
      <c r="R147" s="236"/>
    </row>
    <row r="148" spans="1:18" s="238" customFormat="1" ht="12.75" hidden="1" outlineLevel="1">
      <c r="A148" s="236" t="s">
        <v>2997</v>
      </c>
      <c r="B148" s="237"/>
      <c r="C148" s="237" t="s">
        <v>2998</v>
      </c>
      <c r="D148" s="237" t="s">
        <v>2999</v>
      </c>
      <c r="E148" s="262">
        <v>577.08</v>
      </c>
      <c r="F148" s="262">
        <v>0</v>
      </c>
      <c r="G148" s="262"/>
      <c r="H148" s="263">
        <v>0</v>
      </c>
      <c r="I148" s="263">
        <v>0</v>
      </c>
      <c r="J148" s="263">
        <v>0</v>
      </c>
      <c r="K148" s="263">
        <v>0</v>
      </c>
      <c r="L148" s="263">
        <v>0</v>
      </c>
      <c r="M148" s="263">
        <v>0</v>
      </c>
      <c r="N148" s="263">
        <v>0</v>
      </c>
      <c r="O148" s="262">
        <v>0</v>
      </c>
      <c r="P148" s="262">
        <v>0</v>
      </c>
      <c r="Q148" s="262">
        <f t="shared" si="8"/>
        <v>577.08</v>
      </c>
      <c r="R148" s="236"/>
    </row>
    <row r="149" spans="1:18" s="238" customFormat="1" ht="12.75" hidden="1" outlineLevel="1">
      <c r="A149" s="236" t="s">
        <v>3000</v>
      </c>
      <c r="B149" s="237"/>
      <c r="C149" s="237" t="s">
        <v>3001</v>
      </c>
      <c r="D149" s="237" t="s">
        <v>3002</v>
      </c>
      <c r="E149" s="262">
        <v>4955.72</v>
      </c>
      <c r="F149" s="262">
        <v>691.1</v>
      </c>
      <c r="G149" s="262"/>
      <c r="H149" s="263">
        <v>0</v>
      </c>
      <c r="I149" s="263">
        <v>0</v>
      </c>
      <c r="J149" s="263">
        <v>0</v>
      </c>
      <c r="K149" s="263">
        <v>0</v>
      </c>
      <c r="L149" s="263">
        <v>0</v>
      </c>
      <c r="M149" s="263">
        <v>0</v>
      </c>
      <c r="N149" s="263">
        <v>0</v>
      </c>
      <c r="O149" s="262">
        <v>0</v>
      </c>
      <c r="P149" s="262">
        <v>0</v>
      </c>
      <c r="Q149" s="262">
        <f t="shared" si="8"/>
        <v>5646.820000000001</v>
      </c>
      <c r="R149" s="236"/>
    </row>
    <row r="150" spans="1:18" s="238" customFormat="1" ht="12.75" hidden="1" outlineLevel="1">
      <c r="A150" s="236" t="s">
        <v>3003</v>
      </c>
      <c r="B150" s="237"/>
      <c r="C150" s="237" t="s">
        <v>3004</v>
      </c>
      <c r="D150" s="237" t="s">
        <v>3005</v>
      </c>
      <c r="E150" s="262">
        <v>6000.2</v>
      </c>
      <c r="F150" s="262">
        <v>18064.79</v>
      </c>
      <c r="G150" s="262"/>
      <c r="H150" s="263">
        <v>0</v>
      </c>
      <c r="I150" s="263">
        <v>0</v>
      </c>
      <c r="J150" s="263">
        <v>0</v>
      </c>
      <c r="K150" s="263">
        <v>0</v>
      </c>
      <c r="L150" s="263">
        <v>0</v>
      </c>
      <c r="M150" s="263">
        <v>0</v>
      </c>
      <c r="N150" s="263">
        <v>0</v>
      </c>
      <c r="O150" s="262">
        <v>0</v>
      </c>
      <c r="P150" s="262">
        <v>0</v>
      </c>
      <c r="Q150" s="262">
        <f t="shared" si="8"/>
        <v>24064.99</v>
      </c>
      <c r="R150" s="236"/>
    </row>
    <row r="151" spans="1:18" s="238" customFormat="1" ht="12.75" hidden="1" outlineLevel="1">
      <c r="A151" s="236" t="s">
        <v>3006</v>
      </c>
      <c r="B151" s="237"/>
      <c r="C151" s="237" t="s">
        <v>3007</v>
      </c>
      <c r="D151" s="237" t="s">
        <v>3008</v>
      </c>
      <c r="E151" s="262">
        <v>194343.8</v>
      </c>
      <c r="F151" s="262">
        <v>24868.25</v>
      </c>
      <c r="G151" s="262"/>
      <c r="H151" s="263">
        <v>0</v>
      </c>
      <c r="I151" s="263">
        <v>0</v>
      </c>
      <c r="J151" s="263">
        <v>0</v>
      </c>
      <c r="K151" s="263">
        <v>0</v>
      </c>
      <c r="L151" s="263">
        <v>0</v>
      </c>
      <c r="M151" s="263">
        <v>0</v>
      </c>
      <c r="N151" s="263">
        <v>0</v>
      </c>
      <c r="O151" s="262">
        <v>0</v>
      </c>
      <c r="P151" s="262">
        <v>0</v>
      </c>
      <c r="Q151" s="262">
        <f t="shared" si="8"/>
        <v>219212.05</v>
      </c>
      <c r="R151" s="236"/>
    </row>
    <row r="152" spans="1:18" s="238" customFormat="1" ht="12.75" hidden="1" outlineLevel="1">
      <c r="A152" s="236" t="s">
        <v>3009</v>
      </c>
      <c r="B152" s="237"/>
      <c r="C152" s="237" t="s">
        <v>3010</v>
      </c>
      <c r="D152" s="237" t="s">
        <v>3011</v>
      </c>
      <c r="E152" s="262">
        <v>25963.37</v>
      </c>
      <c r="F152" s="262">
        <v>10647.59</v>
      </c>
      <c r="G152" s="262"/>
      <c r="H152" s="263">
        <v>0</v>
      </c>
      <c r="I152" s="263">
        <v>0</v>
      </c>
      <c r="J152" s="263">
        <v>0</v>
      </c>
      <c r="K152" s="263">
        <v>0</v>
      </c>
      <c r="L152" s="263">
        <v>0</v>
      </c>
      <c r="M152" s="263">
        <v>0</v>
      </c>
      <c r="N152" s="263">
        <v>0</v>
      </c>
      <c r="O152" s="262">
        <v>0</v>
      </c>
      <c r="P152" s="262">
        <v>0</v>
      </c>
      <c r="Q152" s="262">
        <f t="shared" si="8"/>
        <v>36610.96</v>
      </c>
      <c r="R152" s="236"/>
    </row>
    <row r="153" spans="1:18" s="238" customFormat="1" ht="12.75" hidden="1" outlineLevel="1">
      <c r="A153" s="236" t="s">
        <v>3012</v>
      </c>
      <c r="B153" s="237"/>
      <c r="C153" s="237" t="s">
        <v>3013</v>
      </c>
      <c r="D153" s="237" t="s">
        <v>3014</v>
      </c>
      <c r="E153" s="262">
        <v>10900.65</v>
      </c>
      <c r="F153" s="262">
        <v>0</v>
      </c>
      <c r="G153" s="262"/>
      <c r="H153" s="263">
        <v>0</v>
      </c>
      <c r="I153" s="263">
        <v>0</v>
      </c>
      <c r="J153" s="263">
        <v>0</v>
      </c>
      <c r="K153" s="263">
        <v>0</v>
      </c>
      <c r="L153" s="263">
        <v>0</v>
      </c>
      <c r="M153" s="263">
        <v>0</v>
      </c>
      <c r="N153" s="263">
        <v>0</v>
      </c>
      <c r="O153" s="262">
        <v>0</v>
      </c>
      <c r="P153" s="262">
        <v>0</v>
      </c>
      <c r="Q153" s="262">
        <f t="shared" si="8"/>
        <v>10900.65</v>
      </c>
      <c r="R153" s="236"/>
    </row>
    <row r="154" spans="1:18" s="238" customFormat="1" ht="12.75" hidden="1" outlineLevel="1">
      <c r="A154" s="236" t="s">
        <v>3015</v>
      </c>
      <c r="B154" s="237"/>
      <c r="C154" s="237" t="s">
        <v>3016</v>
      </c>
      <c r="D154" s="237" t="s">
        <v>3017</v>
      </c>
      <c r="E154" s="262">
        <v>30652.23</v>
      </c>
      <c r="F154" s="262">
        <v>0</v>
      </c>
      <c r="G154" s="262"/>
      <c r="H154" s="263">
        <v>0</v>
      </c>
      <c r="I154" s="263">
        <v>0</v>
      </c>
      <c r="J154" s="263">
        <v>0</v>
      </c>
      <c r="K154" s="263">
        <v>0</v>
      </c>
      <c r="L154" s="263">
        <v>0</v>
      </c>
      <c r="M154" s="263">
        <v>0</v>
      </c>
      <c r="N154" s="263">
        <v>0</v>
      </c>
      <c r="O154" s="262">
        <v>0</v>
      </c>
      <c r="P154" s="262">
        <v>0</v>
      </c>
      <c r="Q154" s="262">
        <f t="shared" si="8"/>
        <v>30652.23</v>
      </c>
      <c r="R154" s="236"/>
    </row>
    <row r="155" spans="1:18" s="238" customFormat="1" ht="12.75" hidden="1" outlineLevel="1">
      <c r="A155" s="236" t="s">
        <v>3018</v>
      </c>
      <c r="B155" s="237"/>
      <c r="C155" s="237" t="s">
        <v>3019</v>
      </c>
      <c r="D155" s="237" t="s">
        <v>3020</v>
      </c>
      <c r="E155" s="262">
        <v>5464.82</v>
      </c>
      <c r="F155" s="262">
        <v>895</v>
      </c>
      <c r="G155" s="262"/>
      <c r="H155" s="263">
        <v>0</v>
      </c>
      <c r="I155" s="263">
        <v>0</v>
      </c>
      <c r="J155" s="263">
        <v>0</v>
      </c>
      <c r="K155" s="263">
        <v>0</v>
      </c>
      <c r="L155" s="263">
        <v>0</v>
      </c>
      <c r="M155" s="263">
        <v>0</v>
      </c>
      <c r="N155" s="263">
        <v>0</v>
      </c>
      <c r="O155" s="262">
        <v>0</v>
      </c>
      <c r="P155" s="262">
        <v>0</v>
      </c>
      <c r="Q155" s="262">
        <f t="shared" si="8"/>
        <v>6359.82</v>
      </c>
      <c r="R155" s="236"/>
    </row>
    <row r="156" spans="1:18" s="238" customFormat="1" ht="12.75" hidden="1" outlineLevel="1">
      <c r="A156" s="236" t="s">
        <v>3024</v>
      </c>
      <c r="B156" s="237"/>
      <c r="C156" s="237" t="s">
        <v>3025</v>
      </c>
      <c r="D156" s="237" t="s">
        <v>3026</v>
      </c>
      <c r="E156" s="262">
        <v>3266.65</v>
      </c>
      <c r="F156" s="262">
        <v>0</v>
      </c>
      <c r="G156" s="262"/>
      <c r="H156" s="263">
        <v>0</v>
      </c>
      <c r="I156" s="263">
        <v>0</v>
      </c>
      <c r="J156" s="263">
        <v>0</v>
      </c>
      <c r="K156" s="263">
        <v>0</v>
      </c>
      <c r="L156" s="263">
        <v>0</v>
      </c>
      <c r="M156" s="263">
        <v>0</v>
      </c>
      <c r="N156" s="263">
        <v>0</v>
      </c>
      <c r="O156" s="262">
        <v>0</v>
      </c>
      <c r="P156" s="262">
        <v>0</v>
      </c>
      <c r="Q156" s="262">
        <f t="shared" si="8"/>
        <v>3266.65</v>
      </c>
      <c r="R156" s="236"/>
    </row>
    <row r="157" spans="1:18" s="238" customFormat="1" ht="12.75" hidden="1" outlineLevel="1">
      <c r="A157" s="236" t="s">
        <v>3027</v>
      </c>
      <c r="B157" s="237"/>
      <c r="C157" s="237" t="s">
        <v>3028</v>
      </c>
      <c r="D157" s="237" t="s">
        <v>3029</v>
      </c>
      <c r="E157" s="262">
        <v>9855.25</v>
      </c>
      <c r="F157" s="262">
        <v>0</v>
      </c>
      <c r="G157" s="262"/>
      <c r="H157" s="263">
        <v>0</v>
      </c>
      <c r="I157" s="263">
        <v>0</v>
      </c>
      <c r="J157" s="263">
        <v>0</v>
      </c>
      <c r="K157" s="263">
        <v>0</v>
      </c>
      <c r="L157" s="263">
        <v>0</v>
      </c>
      <c r="M157" s="263">
        <v>0</v>
      </c>
      <c r="N157" s="263">
        <v>0</v>
      </c>
      <c r="O157" s="262">
        <v>0</v>
      </c>
      <c r="P157" s="262">
        <v>0</v>
      </c>
      <c r="Q157" s="262">
        <f t="shared" si="8"/>
        <v>9855.25</v>
      </c>
      <c r="R157" s="236"/>
    </row>
    <row r="158" spans="1:18" s="238" customFormat="1" ht="12.75" hidden="1" outlineLevel="1">
      <c r="A158" s="236" t="s">
        <v>3030</v>
      </c>
      <c r="B158" s="237"/>
      <c r="C158" s="237" t="s">
        <v>3031</v>
      </c>
      <c r="D158" s="237" t="s">
        <v>3032</v>
      </c>
      <c r="E158" s="262">
        <v>125405.25</v>
      </c>
      <c r="F158" s="262">
        <v>2560.97</v>
      </c>
      <c r="G158" s="262"/>
      <c r="H158" s="263">
        <v>0</v>
      </c>
      <c r="I158" s="263">
        <v>0</v>
      </c>
      <c r="J158" s="263">
        <v>261.3</v>
      </c>
      <c r="K158" s="263">
        <v>0</v>
      </c>
      <c r="L158" s="263">
        <v>6.55</v>
      </c>
      <c r="M158" s="263">
        <v>0</v>
      </c>
      <c r="N158" s="263">
        <v>0</v>
      </c>
      <c r="O158" s="262">
        <v>267.85</v>
      </c>
      <c r="P158" s="262">
        <v>0</v>
      </c>
      <c r="Q158" s="262">
        <f t="shared" si="8"/>
        <v>128234.07</v>
      </c>
      <c r="R158" s="236"/>
    </row>
    <row r="159" spans="1:18" s="238" customFormat="1" ht="12.75" hidden="1" outlineLevel="1">
      <c r="A159" s="236" t="s">
        <v>3033</v>
      </c>
      <c r="B159" s="237"/>
      <c r="C159" s="237" t="s">
        <v>3034</v>
      </c>
      <c r="D159" s="237" t="s">
        <v>3035</v>
      </c>
      <c r="E159" s="262">
        <v>104361.22</v>
      </c>
      <c r="F159" s="262">
        <v>46616.41</v>
      </c>
      <c r="G159" s="262"/>
      <c r="H159" s="263">
        <v>73.91</v>
      </c>
      <c r="I159" s="263">
        <v>1.4</v>
      </c>
      <c r="J159" s="263">
        <v>0</v>
      </c>
      <c r="K159" s="263">
        <v>0</v>
      </c>
      <c r="L159" s="263">
        <v>60.24</v>
      </c>
      <c r="M159" s="263">
        <v>0</v>
      </c>
      <c r="N159" s="263">
        <v>0</v>
      </c>
      <c r="O159" s="262">
        <v>135.55</v>
      </c>
      <c r="P159" s="262">
        <v>0</v>
      </c>
      <c r="Q159" s="262">
        <f t="shared" si="8"/>
        <v>151113.18</v>
      </c>
      <c r="R159" s="236"/>
    </row>
    <row r="160" spans="1:18" s="238" customFormat="1" ht="12.75" hidden="1" outlineLevel="1">
      <c r="A160" s="236" t="s">
        <v>3036</v>
      </c>
      <c r="B160" s="237"/>
      <c r="C160" s="237" t="s">
        <v>3037</v>
      </c>
      <c r="D160" s="237" t="s">
        <v>3038</v>
      </c>
      <c r="E160" s="262">
        <v>3055.41</v>
      </c>
      <c r="F160" s="262">
        <v>6289.65</v>
      </c>
      <c r="G160" s="262"/>
      <c r="H160" s="263">
        <v>0</v>
      </c>
      <c r="I160" s="263">
        <v>0</v>
      </c>
      <c r="J160" s="263">
        <v>0</v>
      </c>
      <c r="K160" s="263">
        <v>0</v>
      </c>
      <c r="L160" s="263">
        <v>0</v>
      </c>
      <c r="M160" s="263">
        <v>0</v>
      </c>
      <c r="N160" s="263">
        <v>0</v>
      </c>
      <c r="O160" s="262">
        <v>0</v>
      </c>
      <c r="P160" s="262">
        <v>0</v>
      </c>
      <c r="Q160" s="262">
        <f t="shared" si="8"/>
        <v>9345.06</v>
      </c>
      <c r="R160" s="236"/>
    </row>
    <row r="161" spans="1:18" s="238" customFormat="1" ht="12.75" hidden="1" outlineLevel="1">
      <c r="A161" s="236" t="s">
        <v>3039</v>
      </c>
      <c r="B161" s="237"/>
      <c r="C161" s="237" t="s">
        <v>3040</v>
      </c>
      <c r="D161" s="237" t="s">
        <v>3041</v>
      </c>
      <c r="E161" s="262">
        <v>20180.85</v>
      </c>
      <c r="F161" s="262">
        <v>2676.13</v>
      </c>
      <c r="G161" s="262"/>
      <c r="H161" s="263">
        <v>720.18</v>
      </c>
      <c r="I161" s="263">
        <v>9.59</v>
      </c>
      <c r="J161" s="263">
        <v>0</v>
      </c>
      <c r="K161" s="263">
        <v>0</v>
      </c>
      <c r="L161" s="263">
        <v>0</v>
      </c>
      <c r="M161" s="263">
        <v>0</v>
      </c>
      <c r="N161" s="263">
        <v>0</v>
      </c>
      <c r="O161" s="262">
        <v>729.77</v>
      </c>
      <c r="P161" s="262">
        <v>0</v>
      </c>
      <c r="Q161" s="262">
        <f t="shared" si="8"/>
        <v>23586.75</v>
      </c>
      <c r="R161" s="236"/>
    </row>
    <row r="162" spans="1:18" s="238" customFormat="1" ht="12.75" hidden="1" outlineLevel="1">
      <c r="A162" s="236" t="s">
        <v>3042</v>
      </c>
      <c r="B162" s="237"/>
      <c r="C162" s="237" t="s">
        <v>3043</v>
      </c>
      <c r="D162" s="237" t="s">
        <v>3044</v>
      </c>
      <c r="E162" s="262">
        <v>21111.83</v>
      </c>
      <c r="F162" s="262">
        <v>0</v>
      </c>
      <c r="G162" s="262"/>
      <c r="H162" s="263">
        <v>1025.25</v>
      </c>
      <c r="I162" s="263">
        <v>0</v>
      </c>
      <c r="J162" s="263">
        <v>0</v>
      </c>
      <c r="K162" s="263">
        <v>0</v>
      </c>
      <c r="L162" s="263">
        <v>307.29</v>
      </c>
      <c r="M162" s="263">
        <v>0</v>
      </c>
      <c r="N162" s="263">
        <v>0</v>
      </c>
      <c r="O162" s="262">
        <v>1332.54</v>
      </c>
      <c r="P162" s="262">
        <v>0</v>
      </c>
      <c r="Q162" s="262">
        <f t="shared" si="8"/>
        <v>22444.370000000003</v>
      </c>
      <c r="R162" s="236"/>
    </row>
    <row r="163" spans="1:18" s="238" customFormat="1" ht="12.75" hidden="1" outlineLevel="1">
      <c r="A163" s="236" t="s">
        <v>3045</v>
      </c>
      <c r="B163" s="237"/>
      <c r="C163" s="237" t="s">
        <v>3046</v>
      </c>
      <c r="D163" s="237" t="s">
        <v>3047</v>
      </c>
      <c r="E163" s="262">
        <v>386182.7</v>
      </c>
      <c r="F163" s="262">
        <v>4264.32</v>
      </c>
      <c r="G163" s="262"/>
      <c r="H163" s="263">
        <v>0</v>
      </c>
      <c r="I163" s="263">
        <v>2184.9</v>
      </c>
      <c r="J163" s="263">
        <v>0</v>
      </c>
      <c r="K163" s="263">
        <v>0</v>
      </c>
      <c r="L163" s="263">
        <v>1008</v>
      </c>
      <c r="M163" s="263">
        <v>0</v>
      </c>
      <c r="N163" s="263">
        <v>255341.1</v>
      </c>
      <c r="O163" s="262">
        <v>258534</v>
      </c>
      <c r="P163" s="262">
        <v>0</v>
      </c>
      <c r="Q163" s="262">
        <f t="shared" si="8"/>
        <v>648981.02</v>
      </c>
      <c r="R163" s="236"/>
    </row>
    <row r="164" spans="1:18" s="238" customFormat="1" ht="12.75" hidden="1" outlineLevel="1">
      <c r="A164" s="236" t="s">
        <v>3048</v>
      </c>
      <c r="B164" s="237"/>
      <c r="C164" s="237" t="s">
        <v>3049</v>
      </c>
      <c r="D164" s="237" t="s">
        <v>3050</v>
      </c>
      <c r="E164" s="262">
        <v>-16359.36</v>
      </c>
      <c r="F164" s="262">
        <v>14014</v>
      </c>
      <c r="G164" s="262"/>
      <c r="H164" s="263">
        <v>0</v>
      </c>
      <c r="I164" s="263">
        <v>0</v>
      </c>
      <c r="J164" s="263">
        <v>0</v>
      </c>
      <c r="K164" s="263">
        <v>0</v>
      </c>
      <c r="L164" s="263">
        <v>0</v>
      </c>
      <c r="M164" s="263">
        <v>0</v>
      </c>
      <c r="N164" s="263">
        <v>-18928.07</v>
      </c>
      <c r="O164" s="262">
        <v>-18928.07</v>
      </c>
      <c r="P164" s="262">
        <v>0</v>
      </c>
      <c r="Q164" s="262">
        <f t="shared" si="8"/>
        <v>-21273.43</v>
      </c>
      <c r="R164" s="236"/>
    </row>
    <row r="165" spans="1:18" s="238" customFormat="1" ht="12.75" hidden="1" outlineLevel="1">
      <c r="A165" s="236" t="s">
        <v>3051</v>
      </c>
      <c r="B165" s="237"/>
      <c r="C165" s="237" t="s">
        <v>3052</v>
      </c>
      <c r="D165" s="237" t="s">
        <v>3053</v>
      </c>
      <c r="E165" s="262">
        <v>22</v>
      </c>
      <c r="F165" s="262">
        <v>-22</v>
      </c>
      <c r="G165" s="262"/>
      <c r="H165" s="263">
        <v>0</v>
      </c>
      <c r="I165" s="263">
        <v>0</v>
      </c>
      <c r="J165" s="263">
        <v>0</v>
      </c>
      <c r="K165" s="263">
        <v>0</v>
      </c>
      <c r="L165" s="263">
        <v>747.05</v>
      </c>
      <c r="M165" s="263">
        <v>0</v>
      </c>
      <c r="N165" s="263">
        <v>0</v>
      </c>
      <c r="O165" s="262">
        <v>747.05</v>
      </c>
      <c r="P165" s="262">
        <v>0</v>
      </c>
      <c r="Q165" s="262">
        <f t="shared" si="8"/>
        <v>747.05</v>
      </c>
      <c r="R165" s="236"/>
    </row>
    <row r="166" spans="1:18" s="238" customFormat="1" ht="12.75" hidden="1" outlineLevel="1">
      <c r="A166" s="236" t="s">
        <v>3054</v>
      </c>
      <c r="B166" s="237"/>
      <c r="C166" s="237" t="s">
        <v>3055</v>
      </c>
      <c r="D166" s="237" t="s">
        <v>3056</v>
      </c>
      <c r="E166" s="262">
        <v>37.61</v>
      </c>
      <c r="F166" s="262">
        <v>0</v>
      </c>
      <c r="G166" s="262"/>
      <c r="H166" s="263">
        <v>0</v>
      </c>
      <c r="I166" s="263">
        <v>0</v>
      </c>
      <c r="J166" s="263">
        <v>0</v>
      </c>
      <c r="K166" s="263">
        <v>0</v>
      </c>
      <c r="L166" s="263">
        <v>0</v>
      </c>
      <c r="M166" s="263">
        <v>0</v>
      </c>
      <c r="N166" s="263">
        <v>0</v>
      </c>
      <c r="O166" s="262">
        <v>0</v>
      </c>
      <c r="P166" s="262">
        <v>0</v>
      </c>
      <c r="Q166" s="262">
        <f t="shared" si="8"/>
        <v>37.61</v>
      </c>
      <c r="R166" s="236"/>
    </row>
    <row r="167" spans="1:18" s="238" customFormat="1" ht="12.75" hidden="1" outlineLevel="1">
      <c r="A167" s="236" t="s">
        <v>3057</v>
      </c>
      <c r="B167" s="237"/>
      <c r="C167" s="237" t="s">
        <v>3058</v>
      </c>
      <c r="D167" s="237" t="s">
        <v>3059</v>
      </c>
      <c r="E167" s="262">
        <v>34182.18</v>
      </c>
      <c r="F167" s="262">
        <v>1214.44</v>
      </c>
      <c r="G167" s="262"/>
      <c r="H167" s="263">
        <v>1281.95</v>
      </c>
      <c r="I167" s="263">
        <v>3049.32</v>
      </c>
      <c r="J167" s="263">
        <v>0</v>
      </c>
      <c r="K167" s="263">
        <v>0</v>
      </c>
      <c r="L167" s="263">
        <v>0</v>
      </c>
      <c r="M167" s="263">
        <v>0</v>
      </c>
      <c r="N167" s="263">
        <v>4277.07</v>
      </c>
      <c r="O167" s="262">
        <v>8608.34</v>
      </c>
      <c r="P167" s="262">
        <v>0</v>
      </c>
      <c r="Q167" s="262">
        <f t="shared" si="8"/>
        <v>44004.96000000001</v>
      </c>
      <c r="R167" s="236"/>
    </row>
    <row r="168" spans="1:18" s="238" customFormat="1" ht="12.75" hidden="1" outlineLevel="1">
      <c r="A168" s="236" t="s">
        <v>3060</v>
      </c>
      <c r="B168" s="237"/>
      <c r="C168" s="237" t="s">
        <v>3061</v>
      </c>
      <c r="D168" s="237" t="s">
        <v>3062</v>
      </c>
      <c r="E168" s="262">
        <v>3940.68</v>
      </c>
      <c r="F168" s="262">
        <v>0</v>
      </c>
      <c r="G168" s="262"/>
      <c r="H168" s="263">
        <v>0</v>
      </c>
      <c r="I168" s="263">
        <v>0</v>
      </c>
      <c r="J168" s="263">
        <v>0</v>
      </c>
      <c r="K168" s="263">
        <v>0</v>
      </c>
      <c r="L168" s="263">
        <v>0</v>
      </c>
      <c r="M168" s="263">
        <v>0</v>
      </c>
      <c r="N168" s="263">
        <v>3813.24</v>
      </c>
      <c r="O168" s="262">
        <v>3813.24</v>
      </c>
      <c r="P168" s="262">
        <v>0</v>
      </c>
      <c r="Q168" s="262">
        <f t="shared" si="8"/>
        <v>7753.92</v>
      </c>
      <c r="R168" s="236"/>
    </row>
    <row r="169" spans="1:18" s="238" customFormat="1" ht="12.75" hidden="1" outlineLevel="1">
      <c r="A169" s="236" t="s">
        <v>3063</v>
      </c>
      <c r="B169" s="237"/>
      <c r="C169" s="237" t="s">
        <v>3064</v>
      </c>
      <c r="D169" s="237" t="s">
        <v>3065</v>
      </c>
      <c r="E169" s="262">
        <v>136734.98</v>
      </c>
      <c r="F169" s="262">
        <v>21391.5</v>
      </c>
      <c r="G169" s="262"/>
      <c r="H169" s="263">
        <v>0</v>
      </c>
      <c r="I169" s="263">
        <v>415.23</v>
      </c>
      <c r="J169" s="263">
        <v>0</v>
      </c>
      <c r="K169" s="263">
        <v>0</v>
      </c>
      <c r="L169" s="263">
        <v>39.42</v>
      </c>
      <c r="M169" s="263">
        <v>0</v>
      </c>
      <c r="N169" s="263">
        <v>97259.05</v>
      </c>
      <c r="O169" s="262">
        <v>97713.7</v>
      </c>
      <c r="P169" s="262">
        <v>0</v>
      </c>
      <c r="Q169" s="262">
        <f t="shared" si="8"/>
        <v>255840.18</v>
      </c>
      <c r="R169" s="236"/>
    </row>
    <row r="170" spans="1:18" s="238" customFormat="1" ht="12.75" hidden="1" outlineLevel="1">
      <c r="A170" s="236" t="s">
        <v>3066</v>
      </c>
      <c r="B170" s="237"/>
      <c r="C170" s="237" t="s">
        <v>3067</v>
      </c>
      <c r="D170" s="237" t="s">
        <v>3068</v>
      </c>
      <c r="E170" s="262">
        <v>86161.43</v>
      </c>
      <c r="F170" s="262">
        <v>12025.44</v>
      </c>
      <c r="G170" s="262"/>
      <c r="H170" s="263">
        <v>0</v>
      </c>
      <c r="I170" s="263">
        <v>0</v>
      </c>
      <c r="J170" s="263">
        <v>0</v>
      </c>
      <c r="K170" s="263">
        <v>0</v>
      </c>
      <c r="L170" s="263">
        <v>0</v>
      </c>
      <c r="M170" s="263">
        <v>0</v>
      </c>
      <c r="N170" s="263">
        <v>0</v>
      </c>
      <c r="O170" s="262">
        <v>0</v>
      </c>
      <c r="P170" s="262">
        <v>0</v>
      </c>
      <c r="Q170" s="262">
        <f t="shared" si="8"/>
        <v>98186.87</v>
      </c>
      <c r="R170" s="236"/>
    </row>
    <row r="171" spans="1:18" s="238" customFormat="1" ht="12.75" hidden="1" outlineLevel="1">
      <c r="A171" s="236" t="s">
        <v>3069</v>
      </c>
      <c r="B171" s="237"/>
      <c r="C171" s="237" t="s">
        <v>3070</v>
      </c>
      <c r="D171" s="237" t="s">
        <v>3071</v>
      </c>
      <c r="E171" s="262">
        <v>36079.84</v>
      </c>
      <c r="F171" s="262">
        <v>6549.13</v>
      </c>
      <c r="G171" s="262"/>
      <c r="H171" s="263">
        <v>0</v>
      </c>
      <c r="I171" s="263">
        <v>0</v>
      </c>
      <c r="J171" s="263">
        <v>0</v>
      </c>
      <c r="K171" s="263">
        <v>0</v>
      </c>
      <c r="L171" s="263">
        <v>0</v>
      </c>
      <c r="M171" s="263">
        <v>0</v>
      </c>
      <c r="N171" s="263">
        <v>0</v>
      </c>
      <c r="O171" s="262">
        <v>0</v>
      </c>
      <c r="P171" s="262">
        <v>0</v>
      </c>
      <c r="Q171" s="262">
        <f t="shared" si="8"/>
        <v>42628.969999999994</v>
      </c>
      <c r="R171" s="236"/>
    </row>
    <row r="172" spans="1:18" s="238" customFormat="1" ht="12.75" hidden="1" outlineLevel="1">
      <c r="A172" s="236" t="s">
        <v>3072</v>
      </c>
      <c r="B172" s="237"/>
      <c r="C172" s="237" t="s">
        <v>3073</v>
      </c>
      <c r="D172" s="237" t="s">
        <v>3074</v>
      </c>
      <c r="E172" s="262">
        <v>2500</v>
      </c>
      <c r="F172" s="262">
        <v>2840</v>
      </c>
      <c r="G172" s="262"/>
      <c r="H172" s="263">
        <v>0</v>
      </c>
      <c r="I172" s="263">
        <v>0</v>
      </c>
      <c r="J172" s="263">
        <v>0</v>
      </c>
      <c r="K172" s="263">
        <v>0</v>
      </c>
      <c r="L172" s="263">
        <v>0</v>
      </c>
      <c r="M172" s="263">
        <v>0</v>
      </c>
      <c r="N172" s="263">
        <v>0</v>
      </c>
      <c r="O172" s="262">
        <v>0</v>
      </c>
      <c r="P172" s="262">
        <v>0</v>
      </c>
      <c r="Q172" s="262">
        <f t="shared" si="8"/>
        <v>5340</v>
      </c>
      <c r="R172" s="236"/>
    </row>
    <row r="173" spans="1:18" s="238" customFormat="1" ht="12.75" hidden="1" outlineLevel="1">
      <c r="A173" s="236" t="s">
        <v>3075</v>
      </c>
      <c r="B173" s="237"/>
      <c r="C173" s="237" t="s">
        <v>3076</v>
      </c>
      <c r="D173" s="237" t="s">
        <v>3077</v>
      </c>
      <c r="E173" s="262">
        <v>370</v>
      </c>
      <c r="F173" s="262">
        <v>0</v>
      </c>
      <c r="G173" s="262"/>
      <c r="H173" s="263">
        <v>0</v>
      </c>
      <c r="I173" s="263">
        <v>0</v>
      </c>
      <c r="J173" s="263">
        <v>0</v>
      </c>
      <c r="K173" s="263">
        <v>0</v>
      </c>
      <c r="L173" s="263">
        <v>0</v>
      </c>
      <c r="M173" s="263">
        <v>0</v>
      </c>
      <c r="N173" s="263">
        <v>0</v>
      </c>
      <c r="O173" s="262">
        <v>0</v>
      </c>
      <c r="P173" s="262">
        <v>0</v>
      </c>
      <c r="Q173" s="262">
        <f t="shared" si="8"/>
        <v>370</v>
      </c>
      <c r="R173" s="236"/>
    </row>
    <row r="174" spans="1:18" s="238" customFormat="1" ht="12.75" hidden="1" outlineLevel="1">
      <c r="A174" s="236" t="s">
        <v>3078</v>
      </c>
      <c r="B174" s="237"/>
      <c r="C174" s="237" t="s">
        <v>3079</v>
      </c>
      <c r="D174" s="237" t="s">
        <v>3080</v>
      </c>
      <c r="E174" s="262">
        <v>35472.96</v>
      </c>
      <c r="F174" s="262">
        <v>0</v>
      </c>
      <c r="G174" s="262"/>
      <c r="H174" s="263">
        <v>116.16</v>
      </c>
      <c r="I174" s="263">
        <v>0</v>
      </c>
      <c r="J174" s="263">
        <v>0</v>
      </c>
      <c r="K174" s="263">
        <v>0</v>
      </c>
      <c r="L174" s="263">
        <v>350.17</v>
      </c>
      <c r="M174" s="263">
        <v>0</v>
      </c>
      <c r="N174" s="263">
        <v>0</v>
      </c>
      <c r="O174" s="262">
        <v>466.33</v>
      </c>
      <c r="P174" s="262">
        <v>0</v>
      </c>
      <c r="Q174" s="262">
        <f t="shared" si="8"/>
        <v>35939.29</v>
      </c>
      <c r="R174" s="236"/>
    </row>
    <row r="175" spans="1:18" s="238" customFormat="1" ht="12.75" hidden="1" outlineLevel="1">
      <c r="A175" s="236" t="s">
        <v>3081</v>
      </c>
      <c r="B175" s="237"/>
      <c r="C175" s="237" t="s">
        <v>3082</v>
      </c>
      <c r="D175" s="237" t="s">
        <v>3083</v>
      </c>
      <c r="E175" s="262">
        <v>100</v>
      </c>
      <c r="F175" s="262">
        <v>0</v>
      </c>
      <c r="G175" s="262"/>
      <c r="H175" s="263">
        <v>0</v>
      </c>
      <c r="I175" s="263">
        <v>0</v>
      </c>
      <c r="J175" s="263">
        <v>0</v>
      </c>
      <c r="K175" s="263">
        <v>0</v>
      </c>
      <c r="L175" s="263">
        <v>0</v>
      </c>
      <c r="M175" s="263">
        <v>0</v>
      </c>
      <c r="N175" s="263">
        <v>0</v>
      </c>
      <c r="O175" s="262">
        <v>0</v>
      </c>
      <c r="P175" s="262">
        <v>0</v>
      </c>
      <c r="Q175" s="262">
        <f t="shared" si="8"/>
        <v>100</v>
      </c>
      <c r="R175" s="236"/>
    </row>
    <row r="176" spans="1:18" s="238" customFormat="1" ht="12.75" hidden="1" outlineLevel="1">
      <c r="A176" s="236" t="s">
        <v>3084</v>
      </c>
      <c r="B176" s="237"/>
      <c r="C176" s="237" t="s">
        <v>3085</v>
      </c>
      <c r="D176" s="237" t="s">
        <v>3086</v>
      </c>
      <c r="E176" s="262">
        <v>376721.04</v>
      </c>
      <c r="F176" s="262">
        <v>4888.28</v>
      </c>
      <c r="G176" s="262"/>
      <c r="H176" s="263">
        <v>0</v>
      </c>
      <c r="I176" s="263">
        <v>0</v>
      </c>
      <c r="J176" s="263">
        <v>0</v>
      </c>
      <c r="K176" s="263">
        <v>0</v>
      </c>
      <c r="L176" s="263">
        <v>0</v>
      </c>
      <c r="M176" s="263">
        <v>0</v>
      </c>
      <c r="N176" s="263">
        <v>0</v>
      </c>
      <c r="O176" s="262">
        <v>0</v>
      </c>
      <c r="P176" s="262">
        <v>0</v>
      </c>
      <c r="Q176" s="262">
        <f t="shared" si="8"/>
        <v>381609.32</v>
      </c>
      <c r="R176" s="236"/>
    </row>
    <row r="177" spans="1:18" s="238" customFormat="1" ht="12.75" hidden="1" outlineLevel="1">
      <c r="A177" s="236" t="s">
        <v>3090</v>
      </c>
      <c r="B177" s="237"/>
      <c r="C177" s="237" t="s">
        <v>3091</v>
      </c>
      <c r="D177" s="237" t="s">
        <v>3092</v>
      </c>
      <c r="E177" s="262">
        <v>18178.48</v>
      </c>
      <c r="F177" s="262">
        <v>18908.26</v>
      </c>
      <c r="G177" s="262"/>
      <c r="H177" s="263">
        <v>0</v>
      </c>
      <c r="I177" s="263">
        <v>0</v>
      </c>
      <c r="J177" s="263">
        <v>0</v>
      </c>
      <c r="K177" s="263">
        <v>0</v>
      </c>
      <c r="L177" s="263">
        <v>0</v>
      </c>
      <c r="M177" s="263">
        <v>0</v>
      </c>
      <c r="N177" s="263">
        <v>305</v>
      </c>
      <c r="O177" s="262">
        <v>305</v>
      </c>
      <c r="P177" s="262">
        <v>0</v>
      </c>
      <c r="Q177" s="262">
        <f t="shared" si="8"/>
        <v>37391.74</v>
      </c>
      <c r="R177" s="236"/>
    </row>
    <row r="178" spans="1:18" s="238" customFormat="1" ht="12.75" hidden="1" outlineLevel="1">
      <c r="A178" s="236" t="s">
        <v>3093</v>
      </c>
      <c r="B178" s="237"/>
      <c r="C178" s="237" t="s">
        <v>3094</v>
      </c>
      <c r="D178" s="237" t="s">
        <v>3095</v>
      </c>
      <c r="E178" s="262">
        <v>280917.23</v>
      </c>
      <c r="F178" s="262">
        <v>15545.17</v>
      </c>
      <c r="G178" s="262"/>
      <c r="H178" s="263">
        <v>0</v>
      </c>
      <c r="I178" s="263">
        <v>0</v>
      </c>
      <c r="J178" s="263">
        <v>0</v>
      </c>
      <c r="K178" s="263">
        <v>0</v>
      </c>
      <c r="L178" s="263">
        <v>421.5</v>
      </c>
      <c r="M178" s="263">
        <v>0</v>
      </c>
      <c r="N178" s="263">
        <v>0</v>
      </c>
      <c r="O178" s="262">
        <v>421.5</v>
      </c>
      <c r="P178" s="262">
        <v>0</v>
      </c>
      <c r="Q178" s="262">
        <f t="shared" si="8"/>
        <v>296883.89999999997</v>
      </c>
      <c r="R178" s="236"/>
    </row>
    <row r="179" spans="1:18" s="238" customFormat="1" ht="12.75" hidden="1" outlineLevel="1">
      <c r="A179" s="236" t="s">
        <v>3096</v>
      </c>
      <c r="B179" s="237"/>
      <c r="C179" s="237" t="s">
        <v>3097</v>
      </c>
      <c r="D179" s="237" t="s">
        <v>3098</v>
      </c>
      <c r="E179" s="262">
        <v>127720.94</v>
      </c>
      <c r="F179" s="262">
        <v>44411.02</v>
      </c>
      <c r="G179" s="262"/>
      <c r="H179" s="263">
        <v>523.88</v>
      </c>
      <c r="I179" s="263">
        <v>120.84</v>
      </c>
      <c r="J179" s="263">
        <v>0</v>
      </c>
      <c r="K179" s="263">
        <v>0</v>
      </c>
      <c r="L179" s="263">
        <v>3</v>
      </c>
      <c r="M179" s="263">
        <v>0</v>
      </c>
      <c r="N179" s="263">
        <v>0</v>
      </c>
      <c r="O179" s="262">
        <v>647.72</v>
      </c>
      <c r="P179" s="262">
        <v>0</v>
      </c>
      <c r="Q179" s="262">
        <f t="shared" si="8"/>
        <v>172779.68</v>
      </c>
      <c r="R179" s="236"/>
    </row>
    <row r="180" spans="1:18" s="238" customFormat="1" ht="12.75" hidden="1" outlineLevel="1">
      <c r="A180" s="236" t="s">
        <v>3099</v>
      </c>
      <c r="B180" s="237"/>
      <c r="C180" s="237" t="s">
        <v>370</v>
      </c>
      <c r="D180" s="237" t="s">
        <v>371</v>
      </c>
      <c r="E180" s="262">
        <v>-79.73</v>
      </c>
      <c r="F180" s="262">
        <v>0</v>
      </c>
      <c r="G180" s="262"/>
      <c r="H180" s="263">
        <v>0</v>
      </c>
      <c r="I180" s="263">
        <v>0</v>
      </c>
      <c r="J180" s="263">
        <v>0</v>
      </c>
      <c r="K180" s="263">
        <v>0</v>
      </c>
      <c r="L180" s="263">
        <v>0</v>
      </c>
      <c r="M180" s="263">
        <v>0</v>
      </c>
      <c r="N180" s="263">
        <v>0</v>
      </c>
      <c r="O180" s="262">
        <v>0</v>
      </c>
      <c r="P180" s="262">
        <v>0</v>
      </c>
      <c r="Q180" s="262">
        <f t="shared" si="8"/>
        <v>-79.73</v>
      </c>
      <c r="R180" s="236"/>
    </row>
    <row r="181" spans="1:18" s="238" customFormat="1" ht="12.75" hidden="1" outlineLevel="1">
      <c r="A181" s="236" t="s">
        <v>372</v>
      </c>
      <c r="B181" s="237"/>
      <c r="C181" s="237" t="s">
        <v>373</v>
      </c>
      <c r="D181" s="237" t="s">
        <v>374</v>
      </c>
      <c r="E181" s="262">
        <v>2222794.61</v>
      </c>
      <c r="F181" s="262">
        <v>61855.35</v>
      </c>
      <c r="G181" s="262"/>
      <c r="H181" s="263">
        <v>760462.78</v>
      </c>
      <c r="I181" s="263">
        <v>11421.2</v>
      </c>
      <c r="J181" s="263">
        <v>0</v>
      </c>
      <c r="K181" s="263">
        <v>65.68</v>
      </c>
      <c r="L181" s="263">
        <v>794.39</v>
      </c>
      <c r="M181" s="263">
        <v>0</v>
      </c>
      <c r="N181" s="263">
        <v>19548.14</v>
      </c>
      <c r="O181" s="262">
        <v>792292.19</v>
      </c>
      <c r="P181" s="262">
        <v>0</v>
      </c>
      <c r="Q181" s="262">
        <f t="shared" si="8"/>
        <v>3076942.15</v>
      </c>
      <c r="R181" s="236"/>
    </row>
    <row r="182" spans="1:18" s="238" customFormat="1" ht="12.75" hidden="1" outlineLevel="1">
      <c r="A182" s="236" t="s">
        <v>375</v>
      </c>
      <c r="B182" s="237"/>
      <c r="C182" s="237" t="s">
        <v>376</v>
      </c>
      <c r="D182" s="237" t="s">
        <v>377</v>
      </c>
      <c r="E182" s="262">
        <v>232462.71</v>
      </c>
      <c r="F182" s="262">
        <v>6283.25</v>
      </c>
      <c r="G182" s="262"/>
      <c r="H182" s="263">
        <v>244.74</v>
      </c>
      <c r="I182" s="263">
        <v>0</v>
      </c>
      <c r="J182" s="263">
        <v>0</v>
      </c>
      <c r="K182" s="263">
        <v>0</v>
      </c>
      <c r="L182" s="263">
        <v>38.99</v>
      </c>
      <c r="M182" s="263">
        <v>0</v>
      </c>
      <c r="N182" s="263">
        <v>0</v>
      </c>
      <c r="O182" s="262">
        <v>283.73</v>
      </c>
      <c r="P182" s="262">
        <v>0</v>
      </c>
      <c r="Q182" s="262">
        <f t="shared" si="8"/>
        <v>239029.69</v>
      </c>
      <c r="R182" s="236"/>
    </row>
    <row r="183" spans="1:18" s="238" customFormat="1" ht="12.75" hidden="1" outlineLevel="1">
      <c r="A183" s="236" t="s">
        <v>378</v>
      </c>
      <c r="B183" s="237"/>
      <c r="C183" s="237" t="s">
        <v>379</v>
      </c>
      <c r="D183" s="237" t="s">
        <v>380</v>
      </c>
      <c r="E183" s="262">
        <v>651.64</v>
      </c>
      <c r="F183" s="262">
        <v>0</v>
      </c>
      <c r="G183" s="262"/>
      <c r="H183" s="263">
        <v>0</v>
      </c>
      <c r="I183" s="263">
        <v>0</v>
      </c>
      <c r="J183" s="263">
        <v>0</v>
      </c>
      <c r="K183" s="263">
        <v>0</v>
      </c>
      <c r="L183" s="263">
        <v>0</v>
      </c>
      <c r="M183" s="263">
        <v>0</v>
      </c>
      <c r="N183" s="263">
        <v>0</v>
      </c>
      <c r="O183" s="262">
        <v>0</v>
      </c>
      <c r="P183" s="262">
        <v>0</v>
      </c>
      <c r="Q183" s="262">
        <f t="shared" si="8"/>
        <v>651.64</v>
      </c>
      <c r="R183" s="236"/>
    </row>
    <row r="184" spans="1:18" s="238" customFormat="1" ht="12.75" hidden="1" outlineLevel="1">
      <c r="A184" s="236" t="s">
        <v>381</v>
      </c>
      <c r="B184" s="237"/>
      <c r="C184" s="237" t="s">
        <v>382</v>
      </c>
      <c r="D184" s="237" t="s">
        <v>383</v>
      </c>
      <c r="E184" s="262">
        <v>13.5</v>
      </c>
      <c r="F184" s="262">
        <v>0</v>
      </c>
      <c r="G184" s="262"/>
      <c r="H184" s="263">
        <v>0</v>
      </c>
      <c r="I184" s="263">
        <v>0</v>
      </c>
      <c r="J184" s="263">
        <v>0</v>
      </c>
      <c r="K184" s="263">
        <v>0</v>
      </c>
      <c r="L184" s="263">
        <v>0</v>
      </c>
      <c r="M184" s="263">
        <v>0</v>
      </c>
      <c r="N184" s="263">
        <v>0</v>
      </c>
      <c r="O184" s="262">
        <v>0</v>
      </c>
      <c r="P184" s="262">
        <v>0</v>
      </c>
      <c r="Q184" s="262">
        <f t="shared" si="8"/>
        <v>13.5</v>
      </c>
      <c r="R184" s="236"/>
    </row>
    <row r="185" spans="1:18" s="238" customFormat="1" ht="12.75" hidden="1" outlineLevel="1">
      <c r="A185" s="236" t="s">
        <v>384</v>
      </c>
      <c r="B185" s="237"/>
      <c r="C185" s="237" t="s">
        <v>385</v>
      </c>
      <c r="D185" s="237" t="s">
        <v>386</v>
      </c>
      <c r="E185" s="262">
        <v>9998.16</v>
      </c>
      <c r="F185" s="262">
        <v>0</v>
      </c>
      <c r="G185" s="262"/>
      <c r="H185" s="263">
        <v>0</v>
      </c>
      <c r="I185" s="263">
        <v>0</v>
      </c>
      <c r="J185" s="263">
        <v>0</v>
      </c>
      <c r="K185" s="263">
        <v>0</v>
      </c>
      <c r="L185" s="263">
        <v>0</v>
      </c>
      <c r="M185" s="263">
        <v>0</v>
      </c>
      <c r="N185" s="263">
        <v>0</v>
      </c>
      <c r="O185" s="262">
        <v>0</v>
      </c>
      <c r="P185" s="262">
        <v>0</v>
      </c>
      <c r="Q185" s="262">
        <f t="shared" si="8"/>
        <v>9998.16</v>
      </c>
      <c r="R185" s="236"/>
    </row>
    <row r="186" spans="1:18" s="238" customFormat="1" ht="12.75" hidden="1" outlineLevel="1">
      <c r="A186" s="236" t="s">
        <v>387</v>
      </c>
      <c r="B186" s="237"/>
      <c r="C186" s="237" t="s">
        <v>388</v>
      </c>
      <c r="D186" s="237" t="s">
        <v>389</v>
      </c>
      <c r="E186" s="262">
        <v>65789.6</v>
      </c>
      <c r="F186" s="262">
        <v>385.09</v>
      </c>
      <c r="G186" s="262"/>
      <c r="H186" s="263">
        <v>0</v>
      </c>
      <c r="I186" s="263">
        <v>0</v>
      </c>
      <c r="J186" s="263">
        <v>0</v>
      </c>
      <c r="K186" s="263">
        <v>0</v>
      </c>
      <c r="L186" s="263">
        <v>0</v>
      </c>
      <c r="M186" s="263">
        <v>0</v>
      </c>
      <c r="N186" s="263">
        <v>0</v>
      </c>
      <c r="O186" s="262">
        <v>0</v>
      </c>
      <c r="P186" s="262">
        <v>0</v>
      </c>
      <c r="Q186" s="262">
        <f t="shared" si="8"/>
        <v>66174.69</v>
      </c>
      <c r="R186" s="236"/>
    </row>
    <row r="187" spans="1:18" s="238" customFormat="1" ht="12.75" hidden="1" outlineLevel="1">
      <c r="A187" s="236" t="s">
        <v>390</v>
      </c>
      <c r="B187" s="237"/>
      <c r="C187" s="237" t="s">
        <v>391</v>
      </c>
      <c r="D187" s="237" t="s">
        <v>392</v>
      </c>
      <c r="E187" s="262">
        <v>24266.28</v>
      </c>
      <c r="F187" s="262">
        <v>6945.64</v>
      </c>
      <c r="G187" s="262"/>
      <c r="H187" s="263">
        <v>0</v>
      </c>
      <c r="I187" s="263">
        <v>0</v>
      </c>
      <c r="J187" s="263">
        <v>0</v>
      </c>
      <c r="K187" s="263">
        <v>0</v>
      </c>
      <c r="L187" s="263">
        <v>0</v>
      </c>
      <c r="M187" s="263">
        <v>0</v>
      </c>
      <c r="N187" s="263">
        <v>0</v>
      </c>
      <c r="O187" s="262">
        <v>0</v>
      </c>
      <c r="P187" s="262">
        <v>0</v>
      </c>
      <c r="Q187" s="262">
        <f t="shared" si="8"/>
        <v>31211.92</v>
      </c>
      <c r="R187" s="236"/>
    </row>
    <row r="188" spans="1:18" s="238" customFormat="1" ht="12.75" hidden="1" outlineLevel="1">
      <c r="A188" s="236" t="s">
        <v>393</v>
      </c>
      <c r="B188" s="237"/>
      <c r="C188" s="237" t="s">
        <v>394</v>
      </c>
      <c r="D188" s="237" t="s">
        <v>395</v>
      </c>
      <c r="E188" s="262">
        <v>69915.94</v>
      </c>
      <c r="F188" s="262">
        <v>168</v>
      </c>
      <c r="G188" s="262"/>
      <c r="H188" s="263">
        <v>0</v>
      </c>
      <c r="I188" s="263">
        <v>0</v>
      </c>
      <c r="J188" s="263">
        <v>0</v>
      </c>
      <c r="K188" s="263">
        <v>0</v>
      </c>
      <c r="L188" s="263">
        <v>0</v>
      </c>
      <c r="M188" s="263">
        <v>0</v>
      </c>
      <c r="N188" s="263">
        <v>0</v>
      </c>
      <c r="O188" s="262">
        <v>0</v>
      </c>
      <c r="P188" s="262">
        <v>0</v>
      </c>
      <c r="Q188" s="262">
        <f t="shared" si="8"/>
        <v>70083.94</v>
      </c>
      <c r="R188" s="236"/>
    </row>
    <row r="189" spans="1:18" s="238" customFormat="1" ht="12.75" hidden="1" outlineLevel="1">
      <c r="A189" s="236" t="s">
        <v>396</v>
      </c>
      <c r="B189" s="237"/>
      <c r="C189" s="237" t="s">
        <v>397</v>
      </c>
      <c r="D189" s="237" t="s">
        <v>398</v>
      </c>
      <c r="E189" s="262">
        <v>20206.19</v>
      </c>
      <c r="F189" s="262">
        <v>0</v>
      </c>
      <c r="G189" s="262"/>
      <c r="H189" s="263">
        <v>0</v>
      </c>
      <c r="I189" s="263">
        <v>0</v>
      </c>
      <c r="J189" s="263">
        <v>0</v>
      </c>
      <c r="K189" s="263">
        <v>0</v>
      </c>
      <c r="L189" s="263">
        <v>0</v>
      </c>
      <c r="M189" s="263">
        <v>0</v>
      </c>
      <c r="N189" s="263">
        <v>0</v>
      </c>
      <c r="O189" s="262">
        <v>0</v>
      </c>
      <c r="P189" s="262">
        <v>0</v>
      </c>
      <c r="Q189" s="262">
        <f t="shared" si="8"/>
        <v>20206.19</v>
      </c>
      <c r="R189" s="236"/>
    </row>
    <row r="190" spans="1:18" s="238" customFormat="1" ht="12.75" hidden="1" outlineLevel="1">
      <c r="A190" s="236" t="s">
        <v>399</v>
      </c>
      <c r="B190" s="237"/>
      <c r="C190" s="237" t="s">
        <v>400</v>
      </c>
      <c r="D190" s="237" t="s">
        <v>401</v>
      </c>
      <c r="E190" s="262">
        <v>164222.27</v>
      </c>
      <c r="F190" s="262">
        <v>11291.8</v>
      </c>
      <c r="G190" s="262"/>
      <c r="H190" s="263">
        <v>0</v>
      </c>
      <c r="I190" s="263">
        <v>0</v>
      </c>
      <c r="J190" s="263">
        <v>0</v>
      </c>
      <c r="K190" s="263">
        <v>0</v>
      </c>
      <c r="L190" s="263">
        <v>0</v>
      </c>
      <c r="M190" s="263">
        <v>0</v>
      </c>
      <c r="N190" s="263">
        <v>0</v>
      </c>
      <c r="O190" s="262">
        <v>0</v>
      </c>
      <c r="P190" s="262">
        <v>0</v>
      </c>
      <c r="Q190" s="262">
        <f aca="true" t="shared" si="9" ref="Q190:Q253">E190+F190+G190+O190+P190</f>
        <v>175514.06999999998</v>
      </c>
      <c r="R190" s="236"/>
    </row>
    <row r="191" spans="1:18" s="238" customFormat="1" ht="12.75" hidden="1" outlineLevel="1">
      <c r="A191" s="236" t="s">
        <v>402</v>
      </c>
      <c r="B191" s="237"/>
      <c r="C191" s="237" t="s">
        <v>403</v>
      </c>
      <c r="D191" s="237" t="s">
        <v>404</v>
      </c>
      <c r="E191" s="262">
        <v>26505.42</v>
      </c>
      <c r="F191" s="262">
        <v>1230.19</v>
      </c>
      <c r="G191" s="262"/>
      <c r="H191" s="263">
        <v>0</v>
      </c>
      <c r="I191" s="263">
        <v>0</v>
      </c>
      <c r="J191" s="263">
        <v>0</v>
      </c>
      <c r="K191" s="263">
        <v>0</v>
      </c>
      <c r="L191" s="263">
        <v>0</v>
      </c>
      <c r="M191" s="263">
        <v>0</v>
      </c>
      <c r="N191" s="263">
        <v>0</v>
      </c>
      <c r="O191" s="262">
        <v>0</v>
      </c>
      <c r="P191" s="262">
        <v>0</v>
      </c>
      <c r="Q191" s="262">
        <f t="shared" si="9"/>
        <v>27735.609999999997</v>
      </c>
      <c r="R191" s="236"/>
    </row>
    <row r="192" spans="1:18" s="238" customFormat="1" ht="12.75" hidden="1" outlineLevel="1">
      <c r="A192" s="236" t="s">
        <v>405</v>
      </c>
      <c r="B192" s="237"/>
      <c r="C192" s="237" t="s">
        <v>406</v>
      </c>
      <c r="D192" s="237" t="s">
        <v>407</v>
      </c>
      <c r="E192" s="262">
        <v>7000.9</v>
      </c>
      <c r="F192" s="262">
        <v>0</v>
      </c>
      <c r="G192" s="262"/>
      <c r="H192" s="263">
        <v>0</v>
      </c>
      <c r="I192" s="263">
        <v>0</v>
      </c>
      <c r="J192" s="263">
        <v>0</v>
      </c>
      <c r="K192" s="263">
        <v>0</v>
      </c>
      <c r="L192" s="263">
        <v>0</v>
      </c>
      <c r="M192" s="263">
        <v>0</v>
      </c>
      <c r="N192" s="263">
        <v>0</v>
      </c>
      <c r="O192" s="262">
        <v>0</v>
      </c>
      <c r="P192" s="262">
        <v>0</v>
      </c>
      <c r="Q192" s="262">
        <f t="shared" si="9"/>
        <v>7000.9</v>
      </c>
      <c r="R192" s="236"/>
    </row>
    <row r="193" spans="1:18" s="238" customFormat="1" ht="12.75" hidden="1" outlineLevel="1">
      <c r="A193" s="236" t="s">
        <v>408</v>
      </c>
      <c r="B193" s="237"/>
      <c r="C193" s="237" t="s">
        <v>409</v>
      </c>
      <c r="D193" s="237" t="s">
        <v>410</v>
      </c>
      <c r="E193" s="262">
        <v>11036.17</v>
      </c>
      <c r="F193" s="262">
        <v>0</v>
      </c>
      <c r="G193" s="262"/>
      <c r="H193" s="263">
        <v>0</v>
      </c>
      <c r="I193" s="263">
        <v>0</v>
      </c>
      <c r="J193" s="263">
        <v>0</v>
      </c>
      <c r="K193" s="263">
        <v>0</v>
      </c>
      <c r="L193" s="263">
        <v>0</v>
      </c>
      <c r="M193" s="263">
        <v>0</v>
      </c>
      <c r="N193" s="263">
        <v>0</v>
      </c>
      <c r="O193" s="262">
        <v>0</v>
      </c>
      <c r="P193" s="262">
        <v>0</v>
      </c>
      <c r="Q193" s="262">
        <f t="shared" si="9"/>
        <v>11036.17</v>
      </c>
      <c r="R193" s="236"/>
    </row>
    <row r="194" spans="1:18" s="238" customFormat="1" ht="12.75" hidden="1" outlineLevel="1">
      <c r="A194" s="236" t="s">
        <v>411</v>
      </c>
      <c r="B194" s="237"/>
      <c r="C194" s="237" t="s">
        <v>412</v>
      </c>
      <c r="D194" s="237" t="s">
        <v>413</v>
      </c>
      <c r="E194" s="262">
        <v>36672.58</v>
      </c>
      <c r="F194" s="262">
        <v>0</v>
      </c>
      <c r="G194" s="262"/>
      <c r="H194" s="263">
        <v>2067.27</v>
      </c>
      <c r="I194" s="263">
        <v>0</v>
      </c>
      <c r="J194" s="263">
        <v>0</v>
      </c>
      <c r="K194" s="263">
        <v>0</v>
      </c>
      <c r="L194" s="263">
        <v>66.4</v>
      </c>
      <c r="M194" s="263">
        <v>0</v>
      </c>
      <c r="N194" s="263">
        <v>0</v>
      </c>
      <c r="O194" s="262">
        <v>2133.67</v>
      </c>
      <c r="P194" s="262">
        <v>0</v>
      </c>
      <c r="Q194" s="262">
        <f t="shared" si="9"/>
        <v>38806.25</v>
      </c>
      <c r="R194" s="236"/>
    </row>
    <row r="195" spans="1:18" s="238" customFormat="1" ht="12.75" hidden="1" outlineLevel="1">
      <c r="A195" s="236" t="s">
        <v>414</v>
      </c>
      <c r="B195" s="237"/>
      <c r="C195" s="237" t="s">
        <v>415</v>
      </c>
      <c r="D195" s="237" t="s">
        <v>416</v>
      </c>
      <c r="E195" s="262">
        <v>7968.43</v>
      </c>
      <c r="F195" s="262">
        <v>0</v>
      </c>
      <c r="G195" s="262"/>
      <c r="H195" s="263">
        <v>0</v>
      </c>
      <c r="I195" s="263">
        <v>0</v>
      </c>
      <c r="J195" s="263">
        <v>0</v>
      </c>
      <c r="K195" s="263">
        <v>0</v>
      </c>
      <c r="L195" s="263">
        <v>0</v>
      </c>
      <c r="M195" s="263">
        <v>0</v>
      </c>
      <c r="N195" s="263">
        <v>0</v>
      </c>
      <c r="O195" s="262">
        <v>0</v>
      </c>
      <c r="P195" s="262">
        <v>0</v>
      </c>
      <c r="Q195" s="262">
        <f t="shared" si="9"/>
        <v>7968.43</v>
      </c>
      <c r="R195" s="236"/>
    </row>
    <row r="196" spans="1:18" s="238" customFormat="1" ht="12.75" hidden="1" outlineLevel="1">
      <c r="A196" s="236" t="s">
        <v>417</v>
      </c>
      <c r="B196" s="237"/>
      <c r="C196" s="237" t="s">
        <v>418</v>
      </c>
      <c r="D196" s="237" t="s">
        <v>419</v>
      </c>
      <c r="E196" s="262">
        <v>9391.33</v>
      </c>
      <c r="F196" s="262">
        <v>0</v>
      </c>
      <c r="G196" s="262"/>
      <c r="H196" s="263">
        <v>0</v>
      </c>
      <c r="I196" s="263">
        <v>0</v>
      </c>
      <c r="J196" s="263">
        <v>0</v>
      </c>
      <c r="K196" s="263">
        <v>0</v>
      </c>
      <c r="L196" s="263">
        <v>0</v>
      </c>
      <c r="M196" s="263">
        <v>0</v>
      </c>
      <c r="N196" s="263">
        <v>0</v>
      </c>
      <c r="O196" s="262">
        <v>0</v>
      </c>
      <c r="P196" s="262">
        <v>0</v>
      </c>
      <c r="Q196" s="262">
        <f t="shared" si="9"/>
        <v>9391.33</v>
      </c>
      <c r="R196" s="236"/>
    </row>
    <row r="197" spans="1:18" s="238" customFormat="1" ht="12.75" hidden="1" outlineLevel="1">
      <c r="A197" s="236" t="s">
        <v>420</v>
      </c>
      <c r="B197" s="237"/>
      <c r="C197" s="237" t="s">
        <v>421</v>
      </c>
      <c r="D197" s="237" t="s">
        <v>422</v>
      </c>
      <c r="E197" s="262">
        <v>36350.85</v>
      </c>
      <c r="F197" s="262">
        <v>0</v>
      </c>
      <c r="G197" s="262"/>
      <c r="H197" s="263">
        <v>0</v>
      </c>
      <c r="I197" s="263">
        <v>0</v>
      </c>
      <c r="J197" s="263">
        <v>0</v>
      </c>
      <c r="K197" s="263">
        <v>0</v>
      </c>
      <c r="L197" s="263">
        <v>0</v>
      </c>
      <c r="M197" s="263">
        <v>0</v>
      </c>
      <c r="N197" s="263">
        <v>0</v>
      </c>
      <c r="O197" s="262">
        <v>0</v>
      </c>
      <c r="P197" s="262">
        <v>0</v>
      </c>
      <c r="Q197" s="262">
        <f t="shared" si="9"/>
        <v>36350.85</v>
      </c>
      <c r="R197" s="236"/>
    </row>
    <row r="198" spans="1:18" s="238" customFormat="1" ht="12.75" hidden="1" outlineLevel="1">
      <c r="A198" s="236" t="s">
        <v>423</v>
      </c>
      <c r="B198" s="237"/>
      <c r="C198" s="237" t="s">
        <v>424</v>
      </c>
      <c r="D198" s="237" t="s">
        <v>425</v>
      </c>
      <c r="E198" s="262">
        <v>6781.69</v>
      </c>
      <c r="F198" s="262">
        <v>0</v>
      </c>
      <c r="G198" s="262"/>
      <c r="H198" s="263">
        <v>0</v>
      </c>
      <c r="I198" s="263">
        <v>0</v>
      </c>
      <c r="J198" s="263">
        <v>0</v>
      </c>
      <c r="K198" s="263">
        <v>0</v>
      </c>
      <c r="L198" s="263">
        <v>0</v>
      </c>
      <c r="M198" s="263">
        <v>0</v>
      </c>
      <c r="N198" s="263">
        <v>0</v>
      </c>
      <c r="O198" s="262">
        <v>0</v>
      </c>
      <c r="P198" s="262">
        <v>0</v>
      </c>
      <c r="Q198" s="262">
        <f t="shared" si="9"/>
        <v>6781.69</v>
      </c>
      <c r="R198" s="236"/>
    </row>
    <row r="199" spans="1:18" s="238" customFormat="1" ht="12.75" hidden="1" outlineLevel="1">
      <c r="A199" s="236" t="s">
        <v>426</v>
      </c>
      <c r="B199" s="237"/>
      <c r="C199" s="237" t="s">
        <v>427</v>
      </c>
      <c r="D199" s="237" t="s">
        <v>428</v>
      </c>
      <c r="E199" s="262">
        <v>1663.06</v>
      </c>
      <c r="F199" s="262">
        <v>0</v>
      </c>
      <c r="G199" s="262"/>
      <c r="H199" s="263">
        <v>0</v>
      </c>
      <c r="I199" s="263">
        <v>0</v>
      </c>
      <c r="J199" s="263">
        <v>0</v>
      </c>
      <c r="K199" s="263">
        <v>0</v>
      </c>
      <c r="L199" s="263">
        <v>0</v>
      </c>
      <c r="M199" s="263">
        <v>0</v>
      </c>
      <c r="N199" s="263">
        <v>0</v>
      </c>
      <c r="O199" s="262">
        <v>0</v>
      </c>
      <c r="P199" s="262">
        <v>0</v>
      </c>
      <c r="Q199" s="262">
        <f t="shared" si="9"/>
        <v>1663.06</v>
      </c>
      <c r="R199" s="236"/>
    </row>
    <row r="200" spans="1:18" s="238" customFormat="1" ht="12.75" hidden="1" outlineLevel="1">
      <c r="A200" s="236" t="s">
        <v>429</v>
      </c>
      <c r="B200" s="237"/>
      <c r="C200" s="237" t="s">
        <v>430</v>
      </c>
      <c r="D200" s="237" t="s">
        <v>431</v>
      </c>
      <c r="E200" s="262">
        <v>428.99</v>
      </c>
      <c r="F200" s="262">
        <v>0</v>
      </c>
      <c r="G200" s="262"/>
      <c r="H200" s="263">
        <v>0</v>
      </c>
      <c r="I200" s="263">
        <v>0</v>
      </c>
      <c r="J200" s="263">
        <v>0</v>
      </c>
      <c r="K200" s="263">
        <v>0</v>
      </c>
      <c r="L200" s="263">
        <v>0</v>
      </c>
      <c r="M200" s="263">
        <v>0</v>
      </c>
      <c r="N200" s="263">
        <v>0</v>
      </c>
      <c r="O200" s="262">
        <v>0</v>
      </c>
      <c r="P200" s="262">
        <v>0</v>
      </c>
      <c r="Q200" s="262">
        <f t="shared" si="9"/>
        <v>428.99</v>
      </c>
      <c r="R200" s="236"/>
    </row>
    <row r="201" spans="1:18" s="238" customFormat="1" ht="12.75" hidden="1" outlineLevel="1">
      <c r="A201" s="236" t="s">
        <v>432</v>
      </c>
      <c r="B201" s="237"/>
      <c r="C201" s="237" t="s">
        <v>433</v>
      </c>
      <c r="D201" s="237" t="s">
        <v>434</v>
      </c>
      <c r="E201" s="262">
        <v>37338.2</v>
      </c>
      <c r="F201" s="262">
        <v>0</v>
      </c>
      <c r="G201" s="262"/>
      <c r="H201" s="263">
        <v>0</v>
      </c>
      <c r="I201" s="263">
        <v>0</v>
      </c>
      <c r="J201" s="263">
        <v>0</v>
      </c>
      <c r="K201" s="263">
        <v>0</v>
      </c>
      <c r="L201" s="263">
        <v>0</v>
      </c>
      <c r="M201" s="263">
        <v>0</v>
      </c>
      <c r="N201" s="263">
        <v>0</v>
      </c>
      <c r="O201" s="262">
        <v>0</v>
      </c>
      <c r="P201" s="262">
        <v>0</v>
      </c>
      <c r="Q201" s="262">
        <f t="shared" si="9"/>
        <v>37338.2</v>
      </c>
      <c r="R201" s="236"/>
    </row>
    <row r="202" spans="1:18" s="238" customFormat="1" ht="12.75" hidden="1" outlineLevel="1">
      <c r="A202" s="236" t="s">
        <v>438</v>
      </c>
      <c r="B202" s="237"/>
      <c r="C202" s="237" t="s">
        <v>439</v>
      </c>
      <c r="D202" s="237" t="s">
        <v>440</v>
      </c>
      <c r="E202" s="262">
        <v>19094.44</v>
      </c>
      <c r="F202" s="262">
        <v>1270.28</v>
      </c>
      <c r="G202" s="262"/>
      <c r="H202" s="263">
        <v>0</v>
      </c>
      <c r="I202" s="263">
        <v>0</v>
      </c>
      <c r="J202" s="263">
        <v>0</v>
      </c>
      <c r="K202" s="263">
        <v>0</v>
      </c>
      <c r="L202" s="263">
        <v>0</v>
      </c>
      <c r="M202" s="263">
        <v>0</v>
      </c>
      <c r="N202" s="263">
        <v>0</v>
      </c>
      <c r="O202" s="262">
        <v>0</v>
      </c>
      <c r="P202" s="262">
        <v>0</v>
      </c>
      <c r="Q202" s="262">
        <f t="shared" si="9"/>
        <v>20364.719999999998</v>
      </c>
      <c r="R202" s="236"/>
    </row>
    <row r="203" spans="1:18" s="238" customFormat="1" ht="12.75" hidden="1" outlineLevel="1">
      <c r="A203" s="236" t="s">
        <v>441</v>
      </c>
      <c r="B203" s="237"/>
      <c r="C203" s="237" t="s">
        <v>442</v>
      </c>
      <c r="D203" s="237" t="s">
        <v>443</v>
      </c>
      <c r="E203" s="262">
        <v>1848.14</v>
      </c>
      <c r="F203" s="262">
        <v>0</v>
      </c>
      <c r="G203" s="262"/>
      <c r="H203" s="263">
        <v>0</v>
      </c>
      <c r="I203" s="263">
        <v>0</v>
      </c>
      <c r="J203" s="263">
        <v>0</v>
      </c>
      <c r="K203" s="263">
        <v>0</v>
      </c>
      <c r="L203" s="263">
        <v>0</v>
      </c>
      <c r="M203" s="263">
        <v>0</v>
      </c>
      <c r="N203" s="263">
        <v>0</v>
      </c>
      <c r="O203" s="262">
        <v>0</v>
      </c>
      <c r="P203" s="262">
        <v>0</v>
      </c>
      <c r="Q203" s="262">
        <f t="shared" si="9"/>
        <v>1848.14</v>
      </c>
      <c r="R203" s="236"/>
    </row>
    <row r="204" spans="1:18" s="238" customFormat="1" ht="12.75" hidden="1" outlineLevel="1">
      <c r="A204" s="236" t="s">
        <v>450</v>
      </c>
      <c r="B204" s="237"/>
      <c r="C204" s="237" t="s">
        <v>451</v>
      </c>
      <c r="D204" s="237" t="s">
        <v>452</v>
      </c>
      <c r="E204" s="262">
        <v>679.46</v>
      </c>
      <c r="F204" s="262">
        <v>53.46</v>
      </c>
      <c r="G204" s="262"/>
      <c r="H204" s="263">
        <v>0</v>
      </c>
      <c r="I204" s="263">
        <v>0</v>
      </c>
      <c r="J204" s="263">
        <v>0</v>
      </c>
      <c r="K204" s="263">
        <v>0</v>
      </c>
      <c r="L204" s="263">
        <v>0</v>
      </c>
      <c r="M204" s="263">
        <v>0</v>
      </c>
      <c r="N204" s="263">
        <v>0</v>
      </c>
      <c r="O204" s="262">
        <v>0</v>
      </c>
      <c r="P204" s="262">
        <v>0</v>
      </c>
      <c r="Q204" s="262">
        <f t="shared" si="9"/>
        <v>732.9200000000001</v>
      </c>
      <c r="R204" s="236"/>
    </row>
    <row r="205" spans="1:18" s="238" customFormat="1" ht="12.75" hidden="1" outlineLevel="1">
      <c r="A205" s="236" t="s">
        <v>459</v>
      </c>
      <c r="B205" s="237"/>
      <c r="C205" s="237" t="s">
        <v>460</v>
      </c>
      <c r="D205" s="237" t="s">
        <v>461</v>
      </c>
      <c r="E205" s="262">
        <v>1038.88</v>
      </c>
      <c r="F205" s="262">
        <v>0</v>
      </c>
      <c r="G205" s="262"/>
      <c r="H205" s="263">
        <v>0</v>
      </c>
      <c r="I205" s="263">
        <v>0</v>
      </c>
      <c r="J205" s="263">
        <v>0</v>
      </c>
      <c r="K205" s="263">
        <v>0</v>
      </c>
      <c r="L205" s="263">
        <v>0</v>
      </c>
      <c r="M205" s="263">
        <v>0</v>
      </c>
      <c r="N205" s="263">
        <v>0</v>
      </c>
      <c r="O205" s="262">
        <v>0</v>
      </c>
      <c r="P205" s="262">
        <v>0</v>
      </c>
      <c r="Q205" s="262">
        <f t="shared" si="9"/>
        <v>1038.88</v>
      </c>
      <c r="R205" s="236"/>
    </row>
    <row r="206" spans="1:18" s="238" customFormat="1" ht="12.75" hidden="1" outlineLevel="1">
      <c r="A206" s="236" t="s">
        <v>465</v>
      </c>
      <c r="B206" s="237"/>
      <c r="C206" s="237" t="s">
        <v>466</v>
      </c>
      <c r="D206" s="237" t="s">
        <v>467</v>
      </c>
      <c r="E206" s="262">
        <v>2110.23</v>
      </c>
      <c r="F206" s="262">
        <v>0</v>
      </c>
      <c r="G206" s="262"/>
      <c r="H206" s="263">
        <v>0</v>
      </c>
      <c r="I206" s="263">
        <v>0</v>
      </c>
      <c r="J206" s="263">
        <v>0</v>
      </c>
      <c r="K206" s="263">
        <v>0</v>
      </c>
      <c r="L206" s="263">
        <v>0</v>
      </c>
      <c r="M206" s="263">
        <v>0</v>
      </c>
      <c r="N206" s="263">
        <v>0</v>
      </c>
      <c r="O206" s="262">
        <v>0</v>
      </c>
      <c r="P206" s="262">
        <v>0</v>
      </c>
      <c r="Q206" s="262">
        <f t="shared" si="9"/>
        <v>2110.23</v>
      </c>
      <c r="R206" s="236"/>
    </row>
    <row r="207" spans="1:18" s="238" customFormat="1" ht="12.75" hidden="1" outlineLevel="1">
      <c r="A207" s="236" t="s">
        <v>474</v>
      </c>
      <c r="B207" s="237"/>
      <c r="C207" s="237" t="s">
        <v>475</v>
      </c>
      <c r="D207" s="237" t="s">
        <v>476</v>
      </c>
      <c r="E207" s="262">
        <v>-217.96</v>
      </c>
      <c r="F207" s="262">
        <v>0</v>
      </c>
      <c r="G207" s="262"/>
      <c r="H207" s="263">
        <v>0</v>
      </c>
      <c r="I207" s="263">
        <v>0</v>
      </c>
      <c r="J207" s="263">
        <v>0</v>
      </c>
      <c r="K207" s="263">
        <v>0</v>
      </c>
      <c r="L207" s="263">
        <v>0</v>
      </c>
      <c r="M207" s="263">
        <v>0</v>
      </c>
      <c r="N207" s="263">
        <v>0</v>
      </c>
      <c r="O207" s="262">
        <v>0</v>
      </c>
      <c r="P207" s="262">
        <v>0</v>
      </c>
      <c r="Q207" s="262">
        <f t="shared" si="9"/>
        <v>-217.96</v>
      </c>
      <c r="R207" s="236"/>
    </row>
    <row r="208" spans="1:18" s="238" customFormat="1" ht="12.75" hidden="1" outlineLevel="1">
      <c r="A208" s="236" t="s">
        <v>477</v>
      </c>
      <c r="B208" s="237"/>
      <c r="C208" s="237" t="s">
        <v>478</v>
      </c>
      <c r="D208" s="237" t="s">
        <v>479</v>
      </c>
      <c r="E208" s="262">
        <v>37103.19</v>
      </c>
      <c r="F208" s="262">
        <v>207</v>
      </c>
      <c r="G208" s="262"/>
      <c r="H208" s="263">
        <v>0</v>
      </c>
      <c r="I208" s="263">
        <v>0</v>
      </c>
      <c r="J208" s="263">
        <v>0</v>
      </c>
      <c r="K208" s="263">
        <v>0</v>
      </c>
      <c r="L208" s="263">
        <v>0</v>
      </c>
      <c r="M208" s="263">
        <v>0</v>
      </c>
      <c r="N208" s="263">
        <v>0</v>
      </c>
      <c r="O208" s="262">
        <v>0</v>
      </c>
      <c r="P208" s="262">
        <v>0</v>
      </c>
      <c r="Q208" s="262">
        <f t="shared" si="9"/>
        <v>37310.19</v>
      </c>
      <c r="R208" s="236"/>
    </row>
    <row r="209" spans="1:18" s="238" customFormat="1" ht="12.75" hidden="1" outlineLevel="1">
      <c r="A209" s="236" t="s">
        <v>480</v>
      </c>
      <c r="B209" s="237"/>
      <c r="C209" s="237" t="s">
        <v>481</v>
      </c>
      <c r="D209" s="237" t="s">
        <v>482</v>
      </c>
      <c r="E209" s="262">
        <v>82160.54</v>
      </c>
      <c r="F209" s="262">
        <v>-885</v>
      </c>
      <c r="G209" s="262"/>
      <c r="H209" s="263">
        <v>0</v>
      </c>
      <c r="I209" s="263">
        <v>0</v>
      </c>
      <c r="J209" s="263">
        <v>0</v>
      </c>
      <c r="K209" s="263">
        <v>0</v>
      </c>
      <c r="L209" s="263">
        <v>0</v>
      </c>
      <c r="M209" s="263">
        <v>0</v>
      </c>
      <c r="N209" s="263">
        <v>0</v>
      </c>
      <c r="O209" s="262">
        <v>0</v>
      </c>
      <c r="P209" s="262">
        <v>0</v>
      </c>
      <c r="Q209" s="262">
        <f t="shared" si="9"/>
        <v>81275.54</v>
      </c>
      <c r="R209" s="236"/>
    </row>
    <row r="210" spans="1:18" s="238" customFormat="1" ht="12.75" hidden="1" outlineLevel="1">
      <c r="A210" s="236" t="s">
        <v>483</v>
      </c>
      <c r="B210" s="237"/>
      <c r="C210" s="237" t="s">
        <v>484</v>
      </c>
      <c r="D210" s="237" t="s">
        <v>485</v>
      </c>
      <c r="E210" s="262">
        <v>2027.52</v>
      </c>
      <c r="F210" s="262">
        <v>0</v>
      </c>
      <c r="G210" s="262"/>
      <c r="H210" s="263">
        <v>0</v>
      </c>
      <c r="I210" s="263">
        <v>0</v>
      </c>
      <c r="J210" s="263">
        <v>0</v>
      </c>
      <c r="K210" s="263">
        <v>0</v>
      </c>
      <c r="L210" s="263">
        <v>0</v>
      </c>
      <c r="M210" s="263">
        <v>0</v>
      </c>
      <c r="N210" s="263">
        <v>0</v>
      </c>
      <c r="O210" s="262">
        <v>0</v>
      </c>
      <c r="P210" s="262">
        <v>0</v>
      </c>
      <c r="Q210" s="262">
        <f t="shared" si="9"/>
        <v>2027.52</v>
      </c>
      <c r="R210" s="236"/>
    </row>
    <row r="211" spans="1:18" s="238" customFormat="1" ht="12.75" hidden="1" outlineLevel="1">
      <c r="A211" s="236" t="s">
        <v>486</v>
      </c>
      <c r="B211" s="237"/>
      <c r="C211" s="237" t="s">
        <v>487</v>
      </c>
      <c r="D211" s="237" t="s">
        <v>488</v>
      </c>
      <c r="E211" s="262">
        <v>86</v>
      </c>
      <c r="F211" s="262">
        <v>0</v>
      </c>
      <c r="G211" s="262"/>
      <c r="H211" s="263">
        <v>0</v>
      </c>
      <c r="I211" s="263">
        <v>0</v>
      </c>
      <c r="J211" s="263">
        <v>0</v>
      </c>
      <c r="K211" s="263">
        <v>0</v>
      </c>
      <c r="L211" s="263">
        <v>0</v>
      </c>
      <c r="M211" s="263">
        <v>0</v>
      </c>
      <c r="N211" s="263">
        <v>0</v>
      </c>
      <c r="O211" s="262">
        <v>0</v>
      </c>
      <c r="P211" s="262">
        <v>0</v>
      </c>
      <c r="Q211" s="262">
        <f t="shared" si="9"/>
        <v>86</v>
      </c>
      <c r="R211" s="236"/>
    </row>
    <row r="212" spans="1:18" s="238" customFormat="1" ht="12.75" hidden="1" outlineLevel="1">
      <c r="A212" s="236" t="s">
        <v>489</v>
      </c>
      <c r="B212" s="237"/>
      <c r="C212" s="237" t="s">
        <v>490</v>
      </c>
      <c r="D212" s="237" t="s">
        <v>491</v>
      </c>
      <c r="E212" s="262">
        <v>46569.7</v>
      </c>
      <c r="F212" s="262">
        <v>0</v>
      </c>
      <c r="G212" s="262"/>
      <c r="H212" s="263">
        <v>0</v>
      </c>
      <c r="I212" s="263">
        <v>0</v>
      </c>
      <c r="J212" s="263">
        <v>0</v>
      </c>
      <c r="K212" s="263">
        <v>0</v>
      </c>
      <c r="L212" s="263">
        <v>0</v>
      </c>
      <c r="M212" s="263">
        <v>0</v>
      </c>
      <c r="N212" s="263">
        <v>0</v>
      </c>
      <c r="O212" s="262">
        <v>0</v>
      </c>
      <c r="P212" s="262">
        <v>0</v>
      </c>
      <c r="Q212" s="262">
        <f t="shared" si="9"/>
        <v>46569.7</v>
      </c>
      <c r="R212" s="236"/>
    </row>
    <row r="213" spans="1:18" s="238" customFormat="1" ht="12.75" hidden="1" outlineLevel="1">
      <c r="A213" s="236" t="s">
        <v>492</v>
      </c>
      <c r="B213" s="237"/>
      <c r="C213" s="237" t="s">
        <v>493</v>
      </c>
      <c r="D213" s="237" t="s">
        <v>494</v>
      </c>
      <c r="E213" s="262">
        <v>309716.76</v>
      </c>
      <c r="F213" s="262">
        <v>9341.88</v>
      </c>
      <c r="G213" s="262"/>
      <c r="H213" s="263">
        <v>0</v>
      </c>
      <c r="I213" s="263">
        <v>0</v>
      </c>
      <c r="J213" s="263">
        <v>0</v>
      </c>
      <c r="K213" s="263">
        <v>270.8</v>
      </c>
      <c r="L213" s="263">
        <v>0</v>
      </c>
      <c r="M213" s="263">
        <v>0</v>
      </c>
      <c r="N213" s="263">
        <v>0</v>
      </c>
      <c r="O213" s="262">
        <v>270.8</v>
      </c>
      <c r="P213" s="262">
        <v>0</v>
      </c>
      <c r="Q213" s="262">
        <f t="shared" si="9"/>
        <v>319329.44</v>
      </c>
      <c r="R213" s="236"/>
    </row>
    <row r="214" spans="1:18" s="238" customFormat="1" ht="12.75" hidden="1" outlineLevel="1">
      <c r="A214" s="236" t="s">
        <v>495</v>
      </c>
      <c r="B214" s="237"/>
      <c r="C214" s="237" t="s">
        <v>496</v>
      </c>
      <c r="D214" s="237" t="s">
        <v>497</v>
      </c>
      <c r="E214" s="262">
        <v>72922.38</v>
      </c>
      <c r="F214" s="262">
        <v>0</v>
      </c>
      <c r="G214" s="262"/>
      <c r="H214" s="263">
        <v>0</v>
      </c>
      <c r="I214" s="263">
        <v>0</v>
      </c>
      <c r="J214" s="263">
        <v>0</v>
      </c>
      <c r="K214" s="263">
        <v>0</v>
      </c>
      <c r="L214" s="263">
        <v>0</v>
      </c>
      <c r="M214" s="263">
        <v>0</v>
      </c>
      <c r="N214" s="263">
        <v>0</v>
      </c>
      <c r="O214" s="262">
        <v>0</v>
      </c>
      <c r="P214" s="262">
        <v>0</v>
      </c>
      <c r="Q214" s="262">
        <f t="shared" si="9"/>
        <v>72922.38</v>
      </c>
      <c r="R214" s="236"/>
    </row>
    <row r="215" spans="1:18" s="238" customFormat="1" ht="12.75" hidden="1" outlineLevel="1">
      <c r="A215" s="236" t="s">
        <v>498</v>
      </c>
      <c r="B215" s="237"/>
      <c r="C215" s="237" t="s">
        <v>499</v>
      </c>
      <c r="D215" s="237" t="s">
        <v>500</v>
      </c>
      <c r="E215" s="262">
        <v>153270.73</v>
      </c>
      <c r="F215" s="262">
        <v>2274.61</v>
      </c>
      <c r="G215" s="262"/>
      <c r="H215" s="263">
        <v>0</v>
      </c>
      <c r="I215" s="263">
        <v>0</v>
      </c>
      <c r="J215" s="263">
        <v>0</v>
      </c>
      <c r="K215" s="263">
        <v>51.92</v>
      </c>
      <c r="L215" s="263">
        <v>0</v>
      </c>
      <c r="M215" s="263">
        <v>0</v>
      </c>
      <c r="N215" s="263">
        <v>0</v>
      </c>
      <c r="O215" s="262">
        <v>51.92</v>
      </c>
      <c r="P215" s="262">
        <v>0</v>
      </c>
      <c r="Q215" s="262">
        <f t="shared" si="9"/>
        <v>155597.26</v>
      </c>
      <c r="R215" s="236"/>
    </row>
    <row r="216" spans="1:18" s="238" customFormat="1" ht="12.75" hidden="1" outlineLevel="1">
      <c r="A216" s="236" t="s">
        <v>501</v>
      </c>
      <c r="B216" s="237"/>
      <c r="C216" s="237" t="s">
        <v>502</v>
      </c>
      <c r="D216" s="237" t="s">
        <v>503</v>
      </c>
      <c r="E216" s="262">
        <v>160218.07</v>
      </c>
      <c r="F216" s="262">
        <v>7171.17</v>
      </c>
      <c r="G216" s="262"/>
      <c r="H216" s="263">
        <v>0</v>
      </c>
      <c r="I216" s="263">
        <v>0</v>
      </c>
      <c r="J216" s="263">
        <v>0</v>
      </c>
      <c r="K216" s="263">
        <v>0</v>
      </c>
      <c r="L216" s="263">
        <v>0</v>
      </c>
      <c r="M216" s="263">
        <v>0</v>
      </c>
      <c r="N216" s="263">
        <v>0</v>
      </c>
      <c r="O216" s="262">
        <v>0</v>
      </c>
      <c r="P216" s="262">
        <v>0</v>
      </c>
      <c r="Q216" s="262">
        <f t="shared" si="9"/>
        <v>167389.24000000002</v>
      </c>
      <c r="R216" s="236"/>
    </row>
    <row r="217" spans="1:18" s="238" customFormat="1" ht="12.75" hidden="1" outlineLevel="1">
      <c r="A217" s="236" t="s">
        <v>504</v>
      </c>
      <c r="B217" s="237"/>
      <c r="C217" s="237" t="s">
        <v>505</v>
      </c>
      <c r="D217" s="237" t="s">
        <v>506</v>
      </c>
      <c r="E217" s="262">
        <v>1133.82</v>
      </c>
      <c r="F217" s="262">
        <v>266.28</v>
      </c>
      <c r="G217" s="262"/>
      <c r="H217" s="263">
        <v>0</v>
      </c>
      <c r="I217" s="263">
        <v>0</v>
      </c>
      <c r="J217" s="263">
        <v>0</v>
      </c>
      <c r="K217" s="263">
        <v>0</v>
      </c>
      <c r="L217" s="263">
        <v>0</v>
      </c>
      <c r="M217" s="263">
        <v>0</v>
      </c>
      <c r="N217" s="263">
        <v>0</v>
      </c>
      <c r="O217" s="262">
        <v>0</v>
      </c>
      <c r="P217" s="262">
        <v>0</v>
      </c>
      <c r="Q217" s="262">
        <f t="shared" si="9"/>
        <v>1400.1</v>
      </c>
      <c r="R217" s="236"/>
    </row>
    <row r="218" spans="1:18" s="238" customFormat="1" ht="12.75" hidden="1" outlineLevel="1">
      <c r="A218" s="236" t="s">
        <v>507</v>
      </c>
      <c r="B218" s="237"/>
      <c r="C218" s="237" t="s">
        <v>508</v>
      </c>
      <c r="D218" s="237" t="s">
        <v>509</v>
      </c>
      <c r="E218" s="262">
        <v>205.54</v>
      </c>
      <c r="F218" s="262">
        <v>0</v>
      </c>
      <c r="G218" s="262"/>
      <c r="H218" s="263">
        <v>0</v>
      </c>
      <c r="I218" s="263">
        <v>0</v>
      </c>
      <c r="J218" s="263">
        <v>0</v>
      </c>
      <c r="K218" s="263">
        <v>0</v>
      </c>
      <c r="L218" s="263">
        <v>0</v>
      </c>
      <c r="M218" s="263">
        <v>0</v>
      </c>
      <c r="N218" s="263">
        <v>0</v>
      </c>
      <c r="O218" s="262">
        <v>0</v>
      </c>
      <c r="P218" s="262">
        <v>0</v>
      </c>
      <c r="Q218" s="262">
        <f t="shared" si="9"/>
        <v>205.54</v>
      </c>
      <c r="R218" s="236"/>
    </row>
    <row r="219" spans="1:18" s="238" customFormat="1" ht="12.75" hidden="1" outlineLevel="1">
      <c r="A219" s="236" t="s">
        <v>510</v>
      </c>
      <c r="B219" s="237"/>
      <c r="C219" s="237" t="s">
        <v>511</v>
      </c>
      <c r="D219" s="237" t="s">
        <v>512</v>
      </c>
      <c r="E219" s="262">
        <v>218319.5</v>
      </c>
      <c r="F219" s="262">
        <v>0</v>
      </c>
      <c r="G219" s="262"/>
      <c r="H219" s="263">
        <v>0</v>
      </c>
      <c r="I219" s="263">
        <v>0</v>
      </c>
      <c r="J219" s="263">
        <v>0</v>
      </c>
      <c r="K219" s="263">
        <v>0</v>
      </c>
      <c r="L219" s="263">
        <v>0</v>
      </c>
      <c r="M219" s="263">
        <v>0</v>
      </c>
      <c r="N219" s="263">
        <v>0</v>
      </c>
      <c r="O219" s="262">
        <v>0</v>
      </c>
      <c r="P219" s="262">
        <v>0</v>
      </c>
      <c r="Q219" s="262">
        <f t="shared" si="9"/>
        <v>218319.5</v>
      </c>
      <c r="R219" s="236"/>
    </row>
    <row r="220" spans="1:18" s="238" customFormat="1" ht="12.75" hidden="1" outlineLevel="1">
      <c r="A220" s="236" t="s">
        <v>513</v>
      </c>
      <c r="B220" s="237"/>
      <c r="C220" s="237" t="s">
        <v>514</v>
      </c>
      <c r="D220" s="237" t="s">
        <v>515</v>
      </c>
      <c r="E220" s="262">
        <v>94930.54</v>
      </c>
      <c r="F220" s="262">
        <v>0</v>
      </c>
      <c r="G220" s="262"/>
      <c r="H220" s="263">
        <v>0</v>
      </c>
      <c r="I220" s="263">
        <v>0</v>
      </c>
      <c r="J220" s="263">
        <v>0</v>
      </c>
      <c r="K220" s="263">
        <v>0</v>
      </c>
      <c r="L220" s="263">
        <v>0</v>
      </c>
      <c r="M220" s="263">
        <v>0</v>
      </c>
      <c r="N220" s="263">
        <v>0</v>
      </c>
      <c r="O220" s="262">
        <v>0</v>
      </c>
      <c r="P220" s="262">
        <v>0</v>
      </c>
      <c r="Q220" s="262">
        <f t="shared" si="9"/>
        <v>94930.54</v>
      </c>
      <c r="R220" s="236"/>
    </row>
    <row r="221" spans="1:18" s="238" customFormat="1" ht="12.75" hidden="1" outlineLevel="1">
      <c r="A221" s="236" t="s">
        <v>516</v>
      </c>
      <c r="B221" s="237"/>
      <c r="C221" s="237" t="s">
        <v>517</v>
      </c>
      <c r="D221" s="237" t="s">
        <v>518</v>
      </c>
      <c r="E221" s="262">
        <v>290199.31</v>
      </c>
      <c r="F221" s="262">
        <v>16702.3</v>
      </c>
      <c r="G221" s="262"/>
      <c r="H221" s="263">
        <v>0</v>
      </c>
      <c r="I221" s="263">
        <v>0</v>
      </c>
      <c r="J221" s="263">
        <v>0</v>
      </c>
      <c r="K221" s="263">
        <v>0</v>
      </c>
      <c r="L221" s="263">
        <v>1200</v>
      </c>
      <c r="M221" s="263">
        <v>0</v>
      </c>
      <c r="N221" s="263">
        <v>0</v>
      </c>
      <c r="O221" s="262">
        <v>1200</v>
      </c>
      <c r="P221" s="262">
        <v>0</v>
      </c>
      <c r="Q221" s="262">
        <f t="shared" si="9"/>
        <v>308101.61</v>
      </c>
      <c r="R221" s="236"/>
    </row>
    <row r="222" spans="1:18" s="238" customFormat="1" ht="12.75" hidden="1" outlineLevel="1">
      <c r="A222" s="236" t="s">
        <v>519</v>
      </c>
      <c r="B222" s="237"/>
      <c r="C222" s="237" t="s">
        <v>520</v>
      </c>
      <c r="D222" s="237" t="s">
        <v>521</v>
      </c>
      <c r="E222" s="262">
        <v>964075.98</v>
      </c>
      <c r="F222" s="262">
        <v>12772.02</v>
      </c>
      <c r="G222" s="262"/>
      <c r="H222" s="263">
        <v>0</v>
      </c>
      <c r="I222" s="263">
        <v>248.62</v>
      </c>
      <c r="J222" s="263">
        <v>0</v>
      </c>
      <c r="K222" s="263">
        <v>928.5</v>
      </c>
      <c r="L222" s="263">
        <v>0</v>
      </c>
      <c r="M222" s="263">
        <v>0</v>
      </c>
      <c r="N222" s="263">
        <v>0</v>
      </c>
      <c r="O222" s="262">
        <v>1177.12</v>
      </c>
      <c r="P222" s="262">
        <v>0</v>
      </c>
      <c r="Q222" s="262">
        <f t="shared" si="9"/>
        <v>978025.12</v>
      </c>
      <c r="R222" s="236"/>
    </row>
    <row r="223" spans="1:18" s="238" customFormat="1" ht="12.75" hidden="1" outlineLevel="1">
      <c r="A223" s="236" t="s">
        <v>522</v>
      </c>
      <c r="B223" s="237"/>
      <c r="C223" s="237" t="s">
        <v>523</v>
      </c>
      <c r="D223" s="237" t="s">
        <v>524</v>
      </c>
      <c r="E223" s="262">
        <v>17998.98</v>
      </c>
      <c r="F223" s="262">
        <v>1123.71</v>
      </c>
      <c r="G223" s="262"/>
      <c r="H223" s="263">
        <v>1490.42</v>
      </c>
      <c r="I223" s="263">
        <v>0</v>
      </c>
      <c r="J223" s="263">
        <v>0</v>
      </c>
      <c r="K223" s="263">
        <v>0</v>
      </c>
      <c r="L223" s="263">
        <v>0</v>
      </c>
      <c r="M223" s="263">
        <v>0</v>
      </c>
      <c r="N223" s="263">
        <v>0</v>
      </c>
      <c r="O223" s="262">
        <v>1490.42</v>
      </c>
      <c r="P223" s="262">
        <v>0</v>
      </c>
      <c r="Q223" s="262">
        <f t="shared" si="9"/>
        <v>20613.11</v>
      </c>
      <c r="R223" s="236"/>
    </row>
    <row r="224" spans="1:18" s="238" customFormat="1" ht="12.75" hidden="1" outlineLevel="1">
      <c r="A224" s="236" t="s">
        <v>525</v>
      </c>
      <c r="B224" s="237"/>
      <c r="C224" s="237" t="s">
        <v>526</v>
      </c>
      <c r="D224" s="237" t="s">
        <v>527</v>
      </c>
      <c r="E224" s="262">
        <v>44283.09</v>
      </c>
      <c r="F224" s="262">
        <v>0</v>
      </c>
      <c r="G224" s="262"/>
      <c r="H224" s="263">
        <v>3200</v>
      </c>
      <c r="I224" s="263">
        <v>600</v>
      </c>
      <c r="J224" s="263">
        <v>0</v>
      </c>
      <c r="K224" s="263">
        <v>0</v>
      </c>
      <c r="L224" s="263">
        <v>0</v>
      </c>
      <c r="M224" s="263">
        <v>0</v>
      </c>
      <c r="N224" s="263">
        <v>0</v>
      </c>
      <c r="O224" s="262">
        <v>3800</v>
      </c>
      <c r="P224" s="262">
        <v>0</v>
      </c>
      <c r="Q224" s="262">
        <f t="shared" si="9"/>
        <v>48083.09</v>
      </c>
      <c r="R224" s="236"/>
    </row>
    <row r="225" spans="1:18" s="238" customFormat="1" ht="12.75" hidden="1" outlineLevel="1">
      <c r="A225" s="236" t="s">
        <v>528</v>
      </c>
      <c r="B225" s="237"/>
      <c r="C225" s="237" t="s">
        <v>529</v>
      </c>
      <c r="D225" s="237" t="s">
        <v>530</v>
      </c>
      <c r="E225" s="262">
        <v>33419.72</v>
      </c>
      <c r="F225" s="262">
        <v>0</v>
      </c>
      <c r="G225" s="262"/>
      <c r="H225" s="263">
        <v>0</v>
      </c>
      <c r="I225" s="263">
        <v>0</v>
      </c>
      <c r="J225" s="263">
        <v>0</v>
      </c>
      <c r="K225" s="263">
        <v>0</v>
      </c>
      <c r="L225" s="263">
        <v>0</v>
      </c>
      <c r="M225" s="263">
        <v>0</v>
      </c>
      <c r="N225" s="263">
        <v>0</v>
      </c>
      <c r="O225" s="262">
        <v>0</v>
      </c>
      <c r="P225" s="262">
        <v>0</v>
      </c>
      <c r="Q225" s="262">
        <f t="shared" si="9"/>
        <v>33419.72</v>
      </c>
      <c r="R225" s="236"/>
    </row>
    <row r="226" spans="1:18" s="238" customFormat="1" ht="12.75" hidden="1" outlineLevel="1">
      <c r="A226" s="236" t="s">
        <v>531</v>
      </c>
      <c r="B226" s="237"/>
      <c r="C226" s="237" t="s">
        <v>532</v>
      </c>
      <c r="D226" s="237" t="s">
        <v>533</v>
      </c>
      <c r="E226" s="262">
        <v>44111.76</v>
      </c>
      <c r="F226" s="262">
        <v>6415</v>
      </c>
      <c r="G226" s="262"/>
      <c r="H226" s="263">
        <v>0</v>
      </c>
      <c r="I226" s="263">
        <v>0</v>
      </c>
      <c r="J226" s="263">
        <v>0</v>
      </c>
      <c r="K226" s="263">
        <v>0</v>
      </c>
      <c r="L226" s="263">
        <v>0</v>
      </c>
      <c r="M226" s="263">
        <v>0</v>
      </c>
      <c r="N226" s="263">
        <v>0</v>
      </c>
      <c r="O226" s="262">
        <v>0</v>
      </c>
      <c r="P226" s="262">
        <v>0</v>
      </c>
      <c r="Q226" s="262">
        <f t="shared" si="9"/>
        <v>50526.76</v>
      </c>
      <c r="R226" s="236"/>
    </row>
    <row r="227" spans="1:18" s="238" customFormat="1" ht="12.75" hidden="1" outlineLevel="1">
      <c r="A227" s="236" t="s">
        <v>534</v>
      </c>
      <c r="B227" s="237"/>
      <c r="C227" s="237" t="s">
        <v>535</v>
      </c>
      <c r="D227" s="237" t="s">
        <v>536</v>
      </c>
      <c r="E227" s="262">
        <v>260538.95</v>
      </c>
      <c r="F227" s="262">
        <v>20241.15</v>
      </c>
      <c r="G227" s="262"/>
      <c r="H227" s="263">
        <v>0</v>
      </c>
      <c r="I227" s="263">
        <v>0</v>
      </c>
      <c r="J227" s="263">
        <v>0</v>
      </c>
      <c r="K227" s="263">
        <v>0</v>
      </c>
      <c r="L227" s="263">
        <v>0</v>
      </c>
      <c r="M227" s="263">
        <v>0</v>
      </c>
      <c r="N227" s="263">
        <v>0</v>
      </c>
      <c r="O227" s="262">
        <v>0</v>
      </c>
      <c r="P227" s="262">
        <v>0</v>
      </c>
      <c r="Q227" s="262">
        <f t="shared" si="9"/>
        <v>280780.10000000003</v>
      </c>
      <c r="R227" s="236"/>
    </row>
    <row r="228" spans="1:18" s="238" customFormat="1" ht="12.75" hidden="1" outlineLevel="1">
      <c r="A228" s="236" t="s">
        <v>537</v>
      </c>
      <c r="B228" s="237"/>
      <c r="C228" s="237" t="s">
        <v>538</v>
      </c>
      <c r="D228" s="237" t="s">
        <v>539</v>
      </c>
      <c r="E228" s="262">
        <v>4457.37</v>
      </c>
      <c r="F228" s="262">
        <v>0</v>
      </c>
      <c r="G228" s="262"/>
      <c r="H228" s="263">
        <v>0</v>
      </c>
      <c r="I228" s="263">
        <v>0</v>
      </c>
      <c r="J228" s="263">
        <v>0</v>
      </c>
      <c r="K228" s="263">
        <v>0</v>
      </c>
      <c r="L228" s="263">
        <v>0</v>
      </c>
      <c r="M228" s="263">
        <v>0</v>
      </c>
      <c r="N228" s="263">
        <v>0</v>
      </c>
      <c r="O228" s="262">
        <v>0</v>
      </c>
      <c r="P228" s="262">
        <v>0</v>
      </c>
      <c r="Q228" s="262">
        <f t="shared" si="9"/>
        <v>4457.37</v>
      </c>
      <c r="R228" s="236"/>
    </row>
    <row r="229" spans="1:18" s="238" customFormat="1" ht="12.75" hidden="1" outlineLevel="1">
      <c r="A229" s="236" t="s">
        <v>540</v>
      </c>
      <c r="B229" s="237"/>
      <c r="C229" s="237" t="s">
        <v>541</v>
      </c>
      <c r="D229" s="237" t="s">
        <v>542</v>
      </c>
      <c r="E229" s="262">
        <v>25</v>
      </c>
      <c r="F229" s="262">
        <v>0</v>
      </c>
      <c r="G229" s="262"/>
      <c r="H229" s="263">
        <v>0</v>
      </c>
      <c r="I229" s="263">
        <v>0</v>
      </c>
      <c r="J229" s="263">
        <v>0</v>
      </c>
      <c r="K229" s="263">
        <v>0</v>
      </c>
      <c r="L229" s="263">
        <v>0</v>
      </c>
      <c r="M229" s="263">
        <v>0</v>
      </c>
      <c r="N229" s="263">
        <v>0</v>
      </c>
      <c r="O229" s="262">
        <v>0</v>
      </c>
      <c r="P229" s="262">
        <v>0</v>
      </c>
      <c r="Q229" s="262">
        <f t="shared" si="9"/>
        <v>25</v>
      </c>
      <c r="R229" s="236"/>
    </row>
    <row r="230" spans="1:18" s="238" customFormat="1" ht="12.75" hidden="1" outlineLevel="1">
      <c r="A230" s="236" t="s">
        <v>543</v>
      </c>
      <c r="B230" s="237"/>
      <c r="C230" s="237" t="s">
        <v>544</v>
      </c>
      <c r="D230" s="237" t="s">
        <v>545</v>
      </c>
      <c r="E230" s="262">
        <v>900</v>
      </c>
      <c r="F230" s="262">
        <v>0</v>
      </c>
      <c r="G230" s="262"/>
      <c r="H230" s="263">
        <v>0</v>
      </c>
      <c r="I230" s="263">
        <v>0</v>
      </c>
      <c r="J230" s="263">
        <v>0</v>
      </c>
      <c r="K230" s="263">
        <v>0</v>
      </c>
      <c r="L230" s="263">
        <v>0</v>
      </c>
      <c r="M230" s="263">
        <v>0</v>
      </c>
      <c r="N230" s="263">
        <v>0</v>
      </c>
      <c r="O230" s="262">
        <v>0</v>
      </c>
      <c r="P230" s="262">
        <v>0</v>
      </c>
      <c r="Q230" s="262">
        <f t="shared" si="9"/>
        <v>900</v>
      </c>
      <c r="R230" s="236"/>
    </row>
    <row r="231" spans="1:18" s="238" customFormat="1" ht="12.75" hidden="1" outlineLevel="1">
      <c r="A231" s="236" t="s">
        <v>555</v>
      </c>
      <c r="B231" s="237"/>
      <c r="C231" s="237" t="s">
        <v>556</v>
      </c>
      <c r="D231" s="237" t="s">
        <v>557</v>
      </c>
      <c r="E231" s="262">
        <v>20974.7</v>
      </c>
      <c r="F231" s="262">
        <v>0</v>
      </c>
      <c r="G231" s="262"/>
      <c r="H231" s="263">
        <v>0</v>
      </c>
      <c r="I231" s="263">
        <v>1115</v>
      </c>
      <c r="J231" s="263">
        <v>0</v>
      </c>
      <c r="K231" s="263">
        <v>0</v>
      </c>
      <c r="L231" s="263">
        <v>0</v>
      </c>
      <c r="M231" s="263">
        <v>0</v>
      </c>
      <c r="N231" s="263">
        <v>0</v>
      </c>
      <c r="O231" s="262">
        <v>1115</v>
      </c>
      <c r="P231" s="262">
        <v>0</v>
      </c>
      <c r="Q231" s="262">
        <f t="shared" si="9"/>
        <v>22089.7</v>
      </c>
      <c r="R231" s="236"/>
    </row>
    <row r="232" spans="1:18" s="238" customFormat="1" ht="12.75" hidden="1" outlineLevel="1">
      <c r="A232" s="236" t="s">
        <v>558</v>
      </c>
      <c r="B232" s="237"/>
      <c r="C232" s="237" t="s">
        <v>559</v>
      </c>
      <c r="D232" s="237" t="s">
        <v>560</v>
      </c>
      <c r="E232" s="262">
        <v>1200</v>
      </c>
      <c r="F232" s="262">
        <v>0</v>
      </c>
      <c r="G232" s="262"/>
      <c r="H232" s="263">
        <v>0</v>
      </c>
      <c r="I232" s="263">
        <v>0</v>
      </c>
      <c r="J232" s="263">
        <v>0</v>
      </c>
      <c r="K232" s="263">
        <v>0</v>
      </c>
      <c r="L232" s="263">
        <v>0</v>
      </c>
      <c r="M232" s="263">
        <v>0</v>
      </c>
      <c r="N232" s="263">
        <v>0</v>
      </c>
      <c r="O232" s="262">
        <v>0</v>
      </c>
      <c r="P232" s="262">
        <v>0</v>
      </c>
      <c r="Q232" s="262">
        <f t="shared" si="9"/>
        <v>1200</v>
      </c>
      <c r="R232" s="236"/>
    </row>
    <row r="233" spans="1:18" s="238" customFormat="1" ht="12.75" hidden="1" outlineLevel="1">
      <c r="A233" s="236" t="s">
        <v>561</v>
      </c>
      <c r="B233" s="237"/>
      <c r="C233" s="237" t="s">
        <v>562</v>
      </c>
      <c r="D233" s="237" t="s">
        <v>563</v>
      </c>
      <c r="E233" s="262">
        <v>-177951.51</v>
      </c>
      <c r="F233" s="262">
        <v>-26044.88</v>
      </c>
      <c r="G233" s="262"/>
      <c r="H233" s="263">
        <v>2712320.53</v>
      </c>
      <c r="I233" s="263">
        <v>7503.5</v>
      </c>
      <c r="J233" s="263">
        <v>0</v>
      </c>
      <c r="K233" s="263">
        <v>0</v>
      </c>
      <c r="L233" s="263">
        <v>141.8</v>
      </c>
      <c r="M233" s="263">
        <v>0</v>
      </c>
      <c r="N233" s="263">
        <v>0</v>
      </c>
      <c r="O233" s="262">
        <v>2719965.83</v>
      </c>
      <c r="P233" s="262">
        <v>0</v>
      </c>
      <c r="Q233" s="262">
        <f t="shared" si="9"/>
        <v>2515969.44</v>
      </c>
      <c r="R233" s="236"/>
    </row>
    <row r="234" spans="1:18" s="238" customFormat="1" ht="12.75" hidden="1" outlineLevel="1">
      <c r="A234" s="236" t="s">
        <v>564</v>
      </c>
      <c r="B234" s="237"/>
      <c r="C234" s="237" t="s">
        <v>565</v>
      </c>
      <c r="D234" s="237" t="s">
        <v>566</v>
      </c>
      <c r="E234" s="262">
        <v>-697.97</v>
      </c>
      <c r="F234" s="262">
        <v>0</v>
      </c>
      <c r="G234" s="262"/>
      <c r="H234" s="263">
        <v>-2.33</v>
      </c>
      <c r="I234" s="263">
        <v>0</v>
      </c>
      <c r="J234" s="263">
        <v>0</v>
      </c>
      <c r="K234" s="263">
        <v>0</v>
      </c>
      <c r="L234" s="263">
        <v>0</v>
      </c>
      <c r="M234" s="263">
        <v>0</v>
      </c>
      <c r="N234" s="263">
        <v>0</v>
      </c>
      <c r="O234" s="262">
        <v>-2.33</v>
      </c>
      <c r="P234" s="262">
        <v>0</v>
      </c>
      <c r="Q234" s="262">
        <f t="shared" si="9"/>
        <v>-700.3000000000001</v>
      </c>
      <c r="R234" s="236"/>
    </row>
    <row r="235" spans="1:18" s="238" customFormat="1" ht="12.75" hidden="1" outlineLevel="1">
      <c r="A235" s="236" t="s">
        <v>570</v>
      </c>
      <c r="B235" s="237"/>
      <c r="C235" s="237" t="s">
        <v>571</v>
      </c>
      <c r="D235" s="237" t="s">
        <v>572</v>
      </c>
      <c r="E235" s="262">
        <v>704.75</v>
      </c>
      <c r="F235" s="262">
        <v>0</v>
      </c>
      <c r="G235" s="262"/>
      <c r="H235" s="263">
        <v>0</v>
      </c>
      <c r="I235" s="263">
        <v>0</v>
      </c>
      <c r="J235" s="263">
        <v>0</v>
      </c>
      <c r="K235" s="263">
        <v>1260</v>
      </c>
      <c r="L235" s="263">
        <v>0</v>
      </c>
      <c r="M235" s="263">
        <v>0</v>
      </c>
      <c r="N235" s="263">
        <v>0</v>
      </c>
      <c r="O235" s="262">
        <v>1260</v>
      </c>
      <c r="P235" s="262">
        <v>0</v>
      </c>
      <c r="Q235" s="262">
        <f t="shared" si="9"/>
        <v>1964.75</v>
      </c>
      <c r="R235" s="236"/>
    </row>
    <row r="236" spans="1:18" s="238" customFormat="1" ht="12.75" hidden="1" outlineLevel="1">
      <c r="A236" s="236" t="s">
        <v>573</v>
      </c>
      <c r="B236" s="237"/>
      <c r="C236" s="237" t="s">
        <v>574</v>
      </c>
      <c r="D236" s="237" t="s">
        <v>575</v>
      </c>
      <c r="E236" s="262">
        <v>810</v>
      </c>
      <c r="F236" s="262">
        <v>0</v>
      </c>
      <c r="G236" s="262"/>
      <c r="H236" s="263">
        <v>0</v>
      </c>
      <c r="I236" s="263">
        <v>0</v>
      </c>
      <c r="J236" s="263">
        <v>0</v>
      </c>
      <c r="K236" s="263">
        <v>0</v>
      </c>
      <c r="L236" s="263">
        <v>0</v>
      </c>
      <c r="M236" s="263">
        <v>0</v>
      </c>
      <c r="N236" s="263">
        <v>0</v>
      </c>
      <c r="O236" s="262">
        <v>0</v>
      </c>
      <c r="P236" s="262">
        <v>0</v>
      </c>
      <c r="Q236" s="262">
        <f t="shared" si="9"/>
        <v>810</v>
      </c>
      <c r="R236" s="236"/>
    </row>
    <row r="237" spans="1:18" s="238" customFormat="1" ht="12.75" hidden="1" outlineLevel="1">
      <c r="A237" s="236" t="s">
        <v>579</v>
      </c>
      <c r="B237" s="237"/>
      <c r="C237" s="237" t="s">
        <v>580</v>
      </c>
      <c r="D237" s="237" t="s">
        <v>581</v>
      </c>
      <c r="E237" s="262">
        <v>2735.35</v>
      </c>
      <c r="F237" s="262">
        <v>100</v>
      </c>
      <c r="G237" s="262"/>
      <c r="H237" s="263">
        <v>0</v>
      </c>
      <c r="I237" s="263">
        <v>0</v>
      </c>
      <c r="J237" s="263">
        <v>0</v>
      </c>
      <c r="K237" s="263">
        <v>0</v>
      </c>
      <c r="L237" s="263">
        <v>0</v>
      </c>
      <c r="M237" s="263">
        <v>0</v>
      </c>
      <c r="N237" s="263">
        <v>0</v>
      </c>
      <c r="O237" s="262">
        <v>0</v>
      </c>
      <c r="P237" s="262">
        <v>0</v>
      </c>
      <c r="Q237" s="262">
        <f t="shared" si="9"/>
        <v>2835.35</v>
      </c>
      <c r="R237" s="236"/>
    </row>
    <row r="238" spans="1:18" s="238" customFormat="1" ht="12.75" hidden="1" outlineLevel="1">
      <c r="A238" s="236" t="s">
        <v>582</v>
      </c>
      <c r="B238" s="237"/>
      <c r="C238" s="237" t="s">
        <v>583</v>
      </c>
      <c r="D238" s="237" t="s">
        <v>584</v>
      </c>
      <c r="E238" s="262">
        <v>798.32</v>
      </c>
      <c r="F238" s="262">
        <v>0</v>
      </c>
      <c r="G238" s="262"/>
      <c r="H238" s="263">
        <v>0</v>
      </c>
      <c r="I238" s="263">
        <v>0</v>
      </c>
      <c r="J238" s="263">
        <v>0</v>
      </c>
      <c r="K238" s="263">
        <v>0</v>
      </c>
      <c r="L238" s="263">
        <v>0</v>
      </c>
      <c r="M238" s="263">
        <v>0</v>
      </c>
      <c r="N238" s="263">
        <v>0</v>
      </c>
      <c r="O238" s="262">
        <v>0</v>
      </c>
      <c r="P238" s="262">
        <v>0</v>
      </c>
      <c r="Q238" s="262">
        <f t="shared" si="9"/>
        <v>798.32</v>
      </c>
      <c r="R238" s="236"/>
    </row>
    <row r="239" spans="1:18" s="238" customFormat="1" ht="12.75" hidden="1" outlineLevel="1">
      <c r="A239" s="236" t="s">
        <v>588</v>
      </c>
      <c r="B239" s="237"/>
      <c r="C239" s="237" t="s">
        <v>589</v>
      </c>
      <c r="D239" s="237" t="s">
        <v>590</v>
      </c>
      <c r="E239" s="262">
        <v>35810.51</v>
      </c>
      <c r="F239" s="262">
        <v>432</v>
      </c>
      <c r="G239" s="262"/>
      <c r="H239" s="263">
        <v>0</v>
      </c>
      <c r="I239" s="263">
        <v>0</v>
      </c>
      <c r="J239" s="263">
        <v>0</v>
      </c>
      <c r="K239" s="263">
        <v>0</v>
      </c>
      <c r="L239" s="263">
        <v>0</v>
      </c>
      <c r="M239" s="263">
        <v>0</v>
      </c>
      <c r="N239" s="263">
        <v>0</v>
      </c>
      <c r="O239" s="262">
        <v>0</v>
      </c>
      <c r="P239" s="262">
        <v>0</v>
      </c>
      <c r="Q239" s="262">
        <f t="shared" si="9"/>
        <v>36242.51</v>
      </c>
      <c r="R239" s="236"/>
    </row>
    <row r="240" spans="1:18" s="238" customFormat="1" ht="12.75" hidden="1" outlineLevel="1">
      <c r="A240" s="236" t="s">
        <v>591</v>
      </c>
      <c r="B240" s="237"/>
      <c r="C240" s="237" t="s">
        <v>592</v>
      </c>
      <c r="D240" s="237" t="s">
        <v>593</v>
      </c>
      <c r="E240" s="262">
        <v>37436.23</v>
      </c>
      <c r="F240" s="262">
        <v>0</v>
      </c>
      <c r="G240" s="262"/>
      <c r="H240" s="263">
        <v>0</v>
      </c>
      <c r="I240" s="263">
        <v>0</v>
      </c>
      <c r="J240" s="263">
        <v>0</v>
      </c>
      <c r="K240" s="263">
        <v>0</v>
      </c>
      <c r="L240" s="263">
        <v>0</v>
      </c>
      <c r="M240" s="263">
        <v>0</v>
      </c>
      <c r="N240" s="263">
        <v>-1333.16</v>
      </c>
      <c r="O240" s="262">
        <v>-1333.16</v>
      </c>
      <c r="P240" s="262">
        <v>0</v>
      </c>
      <c r="Q240" s="262">
        <f t="shared" si="9"/>
        <v>36103.07</v>
      </c>
      <c r="R240" s="236"/>
    </row>
    <row r="241" spans="1:18" s="238" customFormat="1" ht="12.75" hidden="1" outlineLevel="1">
      <c r="A241" s="236" t="s">
        <v>594</v>
      </c>
      <c r="B241" s="237"/>
      <c r="C241" s="237" t="s">
        <v>595</v>
      </c>
      <c r="D241" s="237" t="s">
        <v>596</v>
      </c>
      <c r="E241" s="262">
        <v>50</v>
      </c>
      <c r="F241" s="262">
        <v>4521.06</v>
      </c>
      <c r="G241" s="262"/>
      <c r="H241" s="263">
        <v>0</v>
      </c>
      <c r="I241" s="263">
        <v>0</v>
      </c>
      <c r="J241" s="263">
        <v>0</v>
      </c>
      <c r="K241" s="263">
        <v>0</v>
      </c>
      <c r="L241" s="263">
        <v>0</v>
      </c>
      <c r="M241" s="263">
        <v>0</v>
      </c>
      <c r="N241" s="263">
        <v>0</v>
      </c>
      <c r="O241" s="262">
        <v>0</v>
      </c>
      <c r="P241" s="262">
        <v>0</v>
      </c>
      <c r="Q241" s="262">
        <f t="shared" si="9"/>
        <v>4571.06</v>
      </c>
      <c r="R241" s="236"/>
    </row>
    <row r="242" spans="1:18" s="238" customFormat="1" ht="12.75" hidden="1" outlineLevel="1">
      <c r="A242" s="236" t="s">
        <v>597</v>
      </c>
      <c r="B242" s="237"/>
      <c r="C242" s="237" t="s">
        <v>598</v>
      </c>
      <c r="D242" s="237" t="s">
        <v>599</v>
      </c>
      <c r="E242" s="262">
        <v>1444.58</v>
      </c>
      <c r="F242" s="262">
        <v>0</v>
      </c>
      <c r="G242" s="262"/>
      <c r="H242" s="263">
        <v>0</v>
      </c>
      <c r="I242" s="263">
        <v>0</v>
      </c>
      <c r="J242" s="263">
        <v>0</v>
      </c>
      <c r="K242" s="263">
        <v>0</v>
      </c>
      <c r="L242" s="263">
        <v>27.8</v>
      </c>
      <c r="M242" s="263">
        <v>0</v>
      </c>
      <c r="N242" s="263">
        <v>0</v>
      </c>
      <c r="O242" s="262">
        <v>27.8</v>
      </c>
      <c r="P242" s="262">
        <v>0</v>
      </c>
      <c r="Q242" s="262">
        <f t="shared" si="9"/>
        <v>1472.3799999999999</v>
      </c>
      <c r="R242" s="236"/>
    </row>
    <row r="243" spans="1:18" s="238" customFormat="1" ht="12.75" hidden="1" outlineLevel="1">
      <c r="A243" s="236" t="s">
        <v>600</v>
      </c>
      <c r="B243" s="237"/>
      <c r="C243" s="237" t="s">
        <v>601</v>
      </c>
      <c r="D243" s="237" t="s">
        <v>602</v>
      </c>
      <c r="E243" s="262">
        <v>241638.59</v>
      </c>
      <c r="F243" s="262">
        <v>1490</v>
      </c>
      <c r="G243" s="262"/>
      <c r="H243" s="263">
        <v>133507.62</v>
      </c>
      <c r="I243" s="263">
        <v>0</v>
      </c>
      <c r="J243" s="263">
        <v>0</v>
      </c>
      <c r="K243" s="263">
        <v>0</v>
      </c>
      <c r="L243" s="263">
        <v>0</v>
      </c>
      <c r="M243" s="263">
        <v>0</v>
      </c>
      <c r="N243" s="263">
        <v>0</v>
      </c>
      <c r="O243" s="262">
        <v>133507.62</v>
      </c>
      <c r="P243" s="262">
        <v>0</v>
      </c>
      <c r="Q243" s="262">
        <f t="shared" si="9"/>
        <v>376636.20999999996</v>
      </c>
      <c r="R243" s="236"/>
    </row>
    <row r="244" spans="1:18" s="238" customFormat="1" ht="12.75" hidden="1" outlineLevel="1">
      <c r="A244" s="236" t="s">
        <v>603</v>
      </c>
      <c r="B244" s="237"/>
      <c r="C244" s="237" t="s">
        <v>604</v>
      </c>
      <c r="D244" s="237" t="s">
        <v>605</v>
      </c>
      <c r="E244" s="262">
        <v>180340.28</v>
      </c>
      <c r="F244" s="262">
        <v>15000.8</v>
      </c>
      <c r="G244" s="262"/>
      <c r="H244" s="263">
        <v>15292.62</v>
      </c>
      <c r="I244" s="263">
        <v>0</v>
      </c>
      <c r="J244" s="263">
        <v>0</v>
      </c>
      <c r="K244" s="263">
        <v>0</v>
      </c>
      <c r="L244" s="263">
        <v>0</v>
      </c>
      <c r="M244" s="263">
        <v>0</v>
      </c>
      <c r="N244" s="263">
        <v>0</v>
      </c>
      <c r="O244" s="262">
        <v>15292.62</v>
      </c>
      <c r="P244" s="262">
        <v>0</v>
      </c>
      <c r="Q244" s="262">
        <f t="shared" si="9"/>
        <v>210633.69999999998</v>
      </c>
      <c r="R244" s="236"/>
    </row>
    <row r="245" spans="1:18" s="238" customFormat="1" ht="12.75" hidden="1" outlineLevel="1">
      <c r="A245" s="236" t="s">
        <v>606</v>
      </c>
      <c r="B245" s="237"/>
      <c r="C245" s="237" t="s">
        <v>607</v>
      </c>
      <c r="D245" s="237" t="s">
        <v>608</v>
      </c>
      <c r="E245" s="262">
        <v>29820.21</v>
      </c>
      <c r="F245" s="262">
        <v>46</v>
      </c>
      <c r="G245" s="262"/>
      <c r="H245" s="263">
        <v>1754.5</v>
      </c>
      <c r="I245" s="263">
        <v>0</v>
      </c>
      <c r="J245" s="263">
        <v>0</v>
      </c>
      <c r="K245" s="263">
        <v>0</v>
      </c>
      <c r="L245" s="263">
        <v>0</v>
      </c>
      <c r="M245" s="263">
        <v>0</v>
      </c>
      <c r="N245" s="263">
        <v>0</v>
      </c>
      <c r="O245" s="262">
        <v>1754.5</v>
      </c>
      <c r="P245" s="262">
        <v>0</v>
      </c>
      <c r="Q245" s="262">
        <f t="shared" si="9"/>
        <v>31620.71</v>
      </c>
      <c r="R245" s="236"/>
    </row>
    <row r="246" spans="1:18" s="238" customFormat="1" ht="12.75" hidden="1" outlineLevel="1">
      <c r="A246" s="236" t="s">
        <v>609</v>
      </c>
      <c r="B246" s="237"/>
      <c r="C246" s="237" t="s">
        <v>610</v>
      </c>
      <c r="D246" s="237" t="s">
        <v>611</v>
      </c>
      <c r="E246" s="262">
        <v>83</v>
      </c>
      <c r="F246" s="262">
        <v>0</v>
      </c>
      <c r="G246" s="262"/>
      <c r="H246" s="263">
        <v>0</v>
      </c>
      <c r="I246" s="263">
        <v>0</v>
      </c>
      <c r="J246" s="263">
        <v>0</v>
      </c>
      <c r="K246" s="263">
        <v>0</v>
      </c>
      <c r="L246" s="263">
        <v>0</v>
      </c>
      <c r="M246" s="263">
        <v>0</v>
      </c>
      <c r="N246" s="263">
        <v>0</v>
      </c>
      <c r="O246" s="262">
        <v>0</v>
      </c>
      <c r="P246" s="262">
        <v>0</v>
      </c>
      <c r="Q246" s="262">
        <f t="shared" si="9"/>
        <v>83</v>
      </c>
      <c r="R246" s="236"/>
    </row>
    <row r="247" spans="1:18" s="238" customFormat="1" ht="12.75" hidden="1" outlineLevel="1">
      <c r="A247" s="236" t="s">
        <v>612</v>
      </c>
      <c r="B247" s="237"/>
      <c r="C247" s="237" t="s">
        <v>613</v>
      </c>
      <c r="D247" s="237" t="s">
        <v>614</v>
      </c>
      <c r="E247" s="262">
        <v>46754.84</v>
      </c>
      <c r="F247" s="262">
        <v>0</v>
      </c>
      <c r="G247" s="262"/>
      <c r="H247" s="263">
        <v>7830.45</v>
      </c>
      <c r="I247" s="263">
        <v>0</v>
      </c>
      <c r="J247" s="263">
        <v>0</v>
      </c>
      <c r="K247" s="263">
        <v>0</v>
      </c>
      <c r="L247" s="263">
        <v>0</v>
      </c>
      <c r="M247" s="263">
        <v>0</v>
      </c>
      <c r="N247" s="263">
        <v>0</v>
      </c>
      <c r="O247" s="262">
        <v>7830.45</v>
      </c>
      <c r="P247" s="262">
        <v>0</v>
      </c>
      <c r="Q247" s="262">
        <f t="shared" si="9"/>
        <v>54585.28999999999</v>
      </c>
      <c r="R247" s="236"/>
    </row>
    <row r="248" spans="1:18" s="238" customFormat="1" ht="12.75" hidden="1" outlineLevel="1">
      <c r="A248" s="236" t="s">
        <v>615</v>
      </c>
      <c r="B248" s="237"/>
      <c r="C248" s="237" t="s">
        <v>616</v>
      </c>
      <c r="D248" s="237" t="s">
        <v>617</v>
      </c>
      <c r="E248" s="262">
        <v>70702.88</v>
      </c>
      <c r="F248" s="262">
        <v>150</v>
      </c>
      <c r="G248" s="262"/>
      <c r="H248" s="263">
        <v>0</v>
      </c>
      <c r="I248" s="263">
        <v>0</v>
      </c>
      <c r="J248" s="263">
        <v>0</v>
      </c>
      <c r="K248" s="263">
        <v>0</v>
      </c>
      <c r="L248" s="263">
        <v>47.47</v>
      </c>
      <c r="M248" s="263">
        <v>0</v>
      </c>
      <c r="N248" s="263">
        <v>0</v>
      </c>
      <c r="O248" s="262">
        <v>47.47</v>
      </c>
      <c r="P248" s="262">
        <v>0</v>
      </c>
      <c r="Q248" s="262">
        <f t="shared" si="9"/>
        <v>70900.35</v>
      </c>
      <c r="R248" s="236"/>
    </row>
    <row r="249" spans="1:18" s="238" customFormat="1" ht="12.75" hidden="1" outlineLevel="1">
      <c r="A249" s="236" t="s">
        <v>618</v>
      </c>
      <c r="B249" s="237"/>
      <c r="C249" s="237" t="s">
        <v>619</v>
      </c>
      <c r="D249" s="237" t="s">
        <v>620</v>
      </c>
      <c r="E249" s="262">
        <v>0</v>
      </c>
      <c r="F249" s="262">
        <v>2500</v>
      </c>
      <c r="G249" s="262"/>
      <c r="H249" s="263">
        <v>0</v>
      </c>
      <c r="I249" s="263">
        <v>0</v>
      </c>
      <c r="J249" s="263">
        <v>0</v>
      </c>
      <c r="K249" s="263">
        <v>0</v>
      </c>
      <c r="L249" s="263">
        <v>0</v>
      </c>
      <c r="M249" s="263">
        <v>0</v>
      </c>
      <c r="N249" s="263">
        <v>0</v>
      </c>
      <c r="O249" s="262">
        <v>0</v>
      </c>
      <c r="P249" s="262">
        <v>0</v>
      </c>
      <c r="Q249" s="262">
        <f t="shared" si="9"/>
        <v>2500</v>
      </c>
      <c r="R249" s="236"/>
    </row>
    <row r="250" spans="1:18" s="238" customFormat="1" ht="12.75" hidden="1" outlineLevel="1">
      <c r="A250" s="236" t="s">
        <v>621</v>
      </c>
      <c r="B250" s="237"/>
      <c r="C250" s="237" t="s">
        <v>622</v>
      </c>
      <c r="D250" s="237" t="s">
        <v>623</v>
      </c>
      <c r="E250" s="262">
        <v>8330.31</v>
      </c>
      <c r="F250" s="262">
        <v>0</v>
      </c>
      <c r="G250" s="262"/>
      <c r="H250" s="263">
        <v>0</v>
      </c>
      <c r="I250" s="263">
        <v>0</v>
      </c>
      <c r="J250" s="263">
        <v>0</v>
      </c>
      <c r="K250" s="263">
        <v>0</v>
      </c>
      <c r="L250" s="263">
        <v>0</v>
      </c>
      <c r="M250" s="263">
        <v>0</v>
      </c>
      <c r="N250" s="263">
        <v>0</v>
      </c>
      <c r="O250" s="262">
        <v>0</v>
      </c>
      <c r="P250" s="262">
        <v>0</v>
      </c>
      <c r="Q250" s="262">
        <f t="shared" si="9"/>
        <v>8330.31</v>
      </c>
      <c r="R250" s="236"/>
    </row>
    <row r="251" spans="1:18" s="238" customFormat="1" ht="12.75" hidden="1" outlineLevel="1">
      <c r="A251" s="236" t="s">
        <v>624</v>
      </c>
      <c r="B251" s="237"/>
      <c r="C251" s="237" t="s">
        <v>625</v>
      </c>
      <c r="D251" s="237" t="s">
        <v>626</v>
      </c>
      <c r="E251" s="262">
        <v>505.42</v>
      </c>
      <c r="F251" s="262">
        <v>-8327.42</v>
      </c>
      <c r="G251" s="262"/>
      <c r="H251" s="263">
        <v>0</v>
      </c>
      <c r="I251" s="263">
        <v>0</v>
      </c>
      <c r="J251" s="263">
        <v>0</v>
      </c>
      <c r="K251" s="263">
        <v>0</v>
      </c>
      <c r="L251" s="263">
        <v>0</v>
      </c>
      <c r="M251" s="263">
        <v>0</v>
      </c>
      <c r="N251" s="263">
        <v>0</v>
      </c>
      <c r="O251" s="262">
        <v>0</v>
      </c>
      <c r="P251" s="262">
        <v>0</v>
      </c>
      <c r="Q251" s="262">
        <f t="shared" si="9"/>
        <v>-7822</v>
      </c>
      <c r="R251" s="236"/>
    </row>
    <row r="252" spans="1:18" s="238" customFormat="1" ht="12.75" hidden="1" outlineLevel="1">
      <c r="A252" s="236" t="s">
        <v>627</v>
      </c>
      <c r="B252" s="237"/>
      <c r="C252" s="237" t="s">
        <v>628</v>
      </c>
      <c r="D252" s="237" t="s">
        <v>629</v>
      </c>
      <c r="E252" s="262">
        <v>4750</v>
      </c>
      <c r="F252" s="262">
        <v>50</v>
      </c>
      <c r="G252" s="262"/>
      <c r="H252" s="263">
        <v>0</v>
      </c>
      <c r="I252" s="263">
        <v>0</v>
      </c>
      <c r="J252" s="263">
        <v>0</v>
      </c>
      <c r="K252" s="263">
        <v>0</v>
      </c>
      <c r="L252" s="263">
        <v>0</v>
      </c>
      <c r="M252" s="263">
        <v>0</v>
      </c>
      <c r="N252" s="263">
        <v>0</v>
      </c>
      <c r="O252" s="262">
        <v>0</v>
      </c>
      <c r="P252" s="262">
        <v>0</v>
      </c>
      <c r="Q252" s="262">
        <f t="shared" si="9"/>
        <v>4800</v>
      </c>
      <c r="R252" s="236"/>
    </row>
    <row r="253" spans="1:18" s="238" customFormat="1" ht="12.75" hidden="1" outlineLevel="1">
      <c r="A253" s="236" t="s">
        <v>630</v>
      </c>
      <c r="B253" s="237"/>
      <c r="C253" s="237" t="s">
        <v>631</v>
      </c>
      <c r="D253" s="237" t="s">
        <v>632</v>
      </c>
      <c r="E253" s="262">
        <v>-62692.65</v>
      </c>
      <c r="F253" s="262">
        <v>0</v>
      </c>
      <c r="G253" s="262"/>
      <c r="H253" s="263">
        <v>0</v>
      </c>
      <c r="I253" s="263">
        <v>0</v>
      </c>
      <c r="J253" s="263">
        <v>0</v>
      </c>
      <c r="K253" s="263">
        <v>0</v>
      </c>
      <c r="L253" s="263">
        <v>0</v>
      </c>
      <c r="M253" s="263">
        <v>0</v>
      </c>
      <c r="N253" s="263">
        <v>0</v>
      </c>
      <c r="O253" s="262">
        <v>0</v>
      </c>
      <c r="P253" s="262">
        <v>0</v>
      </c>
      <c r="Q253" s="262">
        <f t="shared" si="9"/>
        <v>-62692.65</v>
      </c>
      <c r="R253" s="236"/>
    </row>
    <row r="254" spans="1:18" s="238" customFormat="1" ht="12.75" hidden="1" outlineLevel="1">
      <c r="A254" s="236" t="s">
        <v>633</v>
      </c>
      <c r="B254" s="237"/>
      <c r="C254" s="237" t="s">
        <v>634</v>
      </c>
      <c r="D254" s="237" t="s">
        <v>635</v>
      </c>
      <c r="E254" s="262">
        <v>3000</v>
      </c>
      <c r="F254" s="262">
        <v>0</v>
      </c>
      <c r="G254" s="262"/>
      <c r="H254" s="263">
        <v>0</v>
      </c>
      <c r="I254" s="263">
        <v>0</v>
      </c>
      <c r="J254" s="263">
        <v>0</v>
      </c>
      <c r="K254" s="263">
        <v>0</v>
      </c>
      <c r="L254" s="263">
        <v>0</v>
      </c>
      <c r="M254" s="263">
        <v>0</v>
      </c>
      <c r="N254" s="263">
        <v>0</v>
      </c>
      <c r="O254" s="262">
        <v>0</v>
      </c>
      <c r="P254" s="262">
        <v>0</v>
      </c>
      <c r="Q254" s="262">
        <f aca="true" t="shared" si="10" ref="Q254:Q284">E254+F254+G254+O254+P254</f>
        <v>3000</v>
      </c>
      <c r="R254" s="236"/>
    </row>
    <row r="255" spans="1:18" s="238" customFormat="1" ht="12.75" hidden="1" outlineLevel="1">
      <c r="A255" s="236" t="s">
        <v>636</v>
      </c>
      <c r="B255" s="237"/>
      <c r="C255" s="237" t="s">
        <v>637</v>
      </c>
      <c r="D255" s="237" t="s">
        <v>638</v>
      </c>
      <c r="E255" s="262">
        <v>536058.04</v>
      </c>
      <c r="F255" s="262">
        <v>0</v>
      </c>
      <c r="G255" s="262"/>
      <c r="H255" s="263">
        <v>0</v>
      </c>
      <c r="I255" s="263">
        <v>0</v>
      </c>
      <c r="J255" s="263">
        <v>0</v>
      </c>
      <c r="K255" s="263">
        <v>0</v>
      </c>
      <c r="L255" s="263">
        <v>0</v>
      </c>
      <c r="M255" s="263">
        <v>0</v>
      </c>
      <c r="N255" s="263">
        <v>0</v>
      </c>
      <c r="O255" s="262">
        <v>0</v>
      </c>
      <c r="P255" s="262">
        <v>0</v>
      </c>
      <c r="Q255" s="262">
        <f t="shared" si="10"/>
        <v>536058.04</v>
      </c>
      <c r="R255" s="236"/>
    </row>
    <row r="256" spans="1:18" s="238" customFormat="1" ht="12.75" hidden="1" outlineLevel="1">
      <c r="A256" s="236" t="s">
        <v>645</v>
      </c>
      <c r="B256" s="237"/>
      <c r="C256" s="237" t="s">
        <v>646</v>
      </c>
      <c r="D256" s="237" t="s">
        <v>647</v>
      </c>
      <c r="E256" s="262">
        <v>471546.45</v>
      </c>
      <c r="F256" s="262">
        <v>0</v>
      </c>
      <c r="G256" s="262"/>
      <c r="H256" s="263">
        <v>0</v>
      </c>
      <c r="I256" s="263">
        <v>0</v>
      </c>
      <c r="J256" s="263">
        <v>0</v>
      </c>
      <c r="K256" s="263">
        <v>0</v>
      </c>
      <c r="L256" s="263">
        <v>0</v>
      </c>
      <c r="M256" s="263">
        <v>0</v>
      </c>
      <c r="N256" s="263">
        <v>0</v>
      </c>
      <c r="O256" s="262">
        <v>0</v>
      </c>
      <c r="P256" s="262">
        <v>0</v>
      </c>
      <c r="Q256" s="262">
        <f t="shared" si="10"/>
        <v>471546.45</v>
      </c>
      <c r="R256" s="236"/>
    </row>
    <row r="257" spans="1:18" s="238" customFormat="1" ht="12.75" hidden="1" outlineLevel="1">
      <c r="A257" s="236" t="s">
        <v>648</v>
      </c>
      <c r="B257" s="237"/>
      <c r="C257" s="237" t="s">
        <v>649</v>
      </c>
      <c r="D257" s="237" t="s">
        <v>650</v>
      </c>
      <c r="E257" s="262">
        <v>319373.44</v>
      </c>
      <c r="F257" s="262">
        <v>1357.99</v>
      </c>
      <c r="G257" s="262"/>
      <c r="H257" s="263">
        <v>84.45</v>
      </c>
      <c r="I257" s="263">
        <v>1429.67</v>
      </c>
      <c r="J257" s="263">
        <v>0</v>
      </c>
      <c r="K257" s="263">
        <v>0</v>
      </c>
      <c r="L257" s="263">
        <v>6224</v>
      </c>
      <c r="M257" s="263">
        <v>0</v>
      </c>
      <c r="N257" s="263">
        <v>0</v>
      </c>
      <c r="O257" s="262">
        <v>7738.12</v>
      </c>
      <c r="P257" s="262">
        <v>0</v>
      </c>
      <c r="Q257" s="262">
        <f t="shared" si="10"/>
        <v>328469.55</v>
      </c>
      <c r="R257" s="236"/>
    </row>
    <row r="258" spans="1:18" s="238" customFormat="1" ht="12.75" hidden="1" outlineLevel="1">
      <c r="A258" s="236" t="s">
        <v>651</v>
      </c>
      <c r="B258" s="237"/>
      <c r="C258" s="237" t="s">
        <v>652</v>
      </c>
      <c r="D258" s="237" t="s">
        <v>653</v>
      </c>
      <c r="E258" s="262">
        <v>26.73</v>
      </c>
      <c r="F258" s="262">
        <v>0</v>
      </c>
      <c r="G258" s="262"/>
      <c r="H258" s="263">
        <v>0</v>
      </c>
      <c r="I258" s="263">
        <v>0</v>
      </c>
      <c r="J258" s="263">
        <v>0</v>
      </c>
      <c r="K258" s="263">
        <v>0</v>
      </c>
      <c r="L258" s="263">
        <v>0</v>
      </c>
      <c r="M258" s="263">
        <v>0</v>
      </c>
      <c r="N258" s="263">
        <v>0</v>
      </c>
      <c r="O258" s="262">
        <v>0</v>
      </c>
      <c r="P258" s="262">
        <v>0</v>
      </c>
      <c r="Q258" s="262">
        <f t="shared" si="10"/>
        <v>26.73</v>
      </c>
      <c r="R258" s="236"/>
    </row>
    <row r="259" spans="1:18" s="238" customFormat="1" ht="12.75" hidden="1" outlineLevel="1">
      <c r="A259" s="236" t="s">
        <v>654</v>
      </c>
      <c r="B259" s="237"/>
      <c r="C259" s="237" t="s">
        <v>655</v>
      </c>
      <c r="D259" s="237" t="s">
        <v>656</v>
      </c>
      <c r="E259" s="262">
        <v>561.58</v>
      </c>
      <c r="F259" s="262">
        <v>0</v>
      </c>
      <c r="G259" s="262"/>
      <c r="H259" s="263">
        <v>0</v>
      </c>
      <c r="I259" s="263">
        <v>0</v>
      </c>
      <c r="J259" s="263">
        <v>0</v>
      </c>
      <c r="K259" s="263">
        <v>0</v>
      </c>
      <c r="L259" s="263">
        <v>0</v>
      </c>
      <c r="M259" s="263">
        <v>0</v>
      </c>
      <c r="N259" s="263">
        <v>0</v>
      </c>
      <c r="O259" s="262">
        <v>0</v>
      </c>
      <c r="P259" s="262">
        <v>0</v>
      </c>
      <c r="Q259" s="262">
        <f t="shared" si="10"/>
        <v>561.58</v>
      </c>
      <c r="R259" s="236"/>
    </row>
    <row r="260" spans="1:18" s="238" customFormat="1" ht="12.75" hidden="1" outlineLevel="1">
      <c r="A260" s="236" t="s">
        <v>657</v>
      </c>
      <c r="B260" s="237"/>
      <c r="C260" s="237" t="s">
        <v>658</v>
      </c>
      <c r="D260" s="237" t="s">
        <v>659</v>
      </c>
      <c r="E260" s="262">
        <v>1037</v>
      </c>
      <c r="F260" s="262">
        <v>0</v>
      </c>
      <c r="G260" s="262"/>
      <c r="H260" s="263">
        <v>0</v>
      </c>
      <c r="I260" s="263">
        <v>0</v>
      </c>
      <c r="J260" s="263">
        <v>0</v>
      </c>
      <c r="K260" s="263">
        <v>0</v>
      </c>
      <c r="L260" s="263">
        <v>0</v>
      </c>
      <c r="M260" s="263">
        <v>0</v>
      </c>
      <c r="N260" s="263">
        <v>0</v>
      </c>
      <c r="O260" s="262">
        <v>0</v>
      </c>
      <c r="P260" s="262">
        <v>0</v>
      </c>
      <c r="Q260" s="262">
        <f t="shared" si="10"/>
        <v>1037</v>
      </c>
      <c r="R260" s="236"/>
    </row>
    <row r="261" spans="1:18" s="238" customFormat="1" ht="12.75" hidden="1" outlineLevel="1">
      <c r="A261" s="236" t="s">
        <v>660</v>
      </c>
      <c r="B261" s="237"/>
      <c r="C261" s="237" t="s">
        <v>661</v>
      </c>
      <c r="D261" s="237" t="s">
        <v>662</v>
      </c>
      <c r="E261" s="262">
        <v>499</v>
      </c>
      <c r="F261" s="262">
        <v>0</v>
      </c>
      <c r="G261" s="262"/>
      <c r="H261" s="263">
        <v>0</v>
      </c>
      <c r="I261" s="263">
        <v>0</v>
      </c>
      <c r="J261" s="263">
        <v>0</v>
      </c>
      <c r="K261" s="263">
        <v>0</v>
      </c>
      <c r="L261" s="263">
        <v>0</v>
      </c>
      <c r="M261" s="263">
        <v>0</v>
      </c>
      <c r="N261" s="263">
        <v>0</v>
      </c>
      <c r="O261" s="262">
        <v>0</v>
      </c>
      <c r="P261" s="262">
        <v>0</v>
      </c>
      <c r="Q261" s="262">
        <f t="shared" si="10"/>
        <v>499</v>
      </c>
      <c r="R261" s="236"/>
    </row>
    <row r="262" spans="1:18" s="238" customFormat="1" ht="12.75" hidden="1" outlineLevel="1">
      <c r="A262" s="236" t="s">
        <v>663</v>
      </c>
      <c r="B262" s="237"/>
      <c r="C262" s="237" t="s">
        <v>664</v>
      </c>
      <c r="D262" s="237" t="s">
        <v>665</v>
      </c>
      <c r="E262" s="262">
        <v>20673.46</v>
      </c>
      <c r="F262" s="262">
        <v>0</v>
      </c>
      <c r="G262" s="262"/>
      <c r="H262" s="263">
        <v>0</v>
      </c>
      <c r="I262" s="263">
        <v>0</v>
      </c>
      <c r="J262" s="263">
        <v>0</v>
      </c>
      <c r="K262" s="263">
        <v>0</v>
      </c>
      <c r="L262" s="263">
        <v>0</v>
      </c>
      <c r="M262" s="263">
        <v>0</v>
      </c>
      <c r="N262" s="263">
        <v>0</v>
      </c>
      <c r="O262" s="262">
        <v>0</v>
      </c>
      <c r="P262" s="262">
        <v>0</v>
      </c>
      <c r="Q262" s="262">
        <f t="shared" si="10"/>
        <v>20673.46</v>
      </c>
      <c r="R262" s="236"/>
    </row>
    <row r="263" spans="1:18" s="238" customFormat="1" ht="12.75" hidden="1" outlineLevel="1">
      <c r="A263" s="236" t="s">
        <v>666</v>
      </c>
      <c r="B263" s="237"/>
      <c r="C263" s="237" t="s">
        <v>667</v>
      </c>
      <c r="D263" s="237" t="s">
        <v>668</v>
      </c>
      <c r="E263" s="262">
        <v>26689.5</v>
      </c>
      <c r="F263" s="262">
        <v>0</v>
      </c>
      <c r="G263" s="262"/>
      <c r="H263" s="263">
        <v>0</v>
      </c>
      <c r="I263" s="263">
        <v>0</v>
      </c>
      <c r="J263" s="263">
        <v>0</v>
      </c>
      <c r="K263" s="263">
        <v>0</v>
      </c>
      <c r="L263" s="263">
        <v>0</v>
      </c>
      <c r="M263" s="263">
        <v>0</v>
      </c>
      <c r="N263" s="263">
        <v>0</v>
      </c>
      <c r="O263" s="262">
        <v>0</v>
      </c>
      <c r="P263" s="262">
        <v>0</v>
      </c>
      <c r="Q263" s="262">
        <f t="shared" si="10"/>
        <v>26689.5</v>
      </c>
      <c r="R263" s="236"/>
    </row>
    <row r="264" spans="1:18" s="238" customFormat="1" ht="12.75" hidden="1" outlineLevel="1">
      <c r="A264" s="236" t="s">
        <v>672</v>
      </c>
      <c r="B264" s="237"/>
      <c r="C264" s="237" t="s">
        <v>673</v>
      </c>
      <c r="D264" s="237" t="s">
        <v>674</v>
      </c>
      <c r="E264" s="262">
        <v>12195.87</v>
      </c>
      <c r="F264" s="262">
        <v>0</v>
      </c>
      <c r="G264" s="262"/>
      <c r="H264" s="263">
        <v>0</v>
      </c>
      <c r="I264" s="263">
        <v>0</v>
      </c>
      <c r="J264" s="263">
        <v>0</v>
      </c>
      <c r="K264" s="263">
        <v>0</v>
      </c>
      <c r="L264" s="263">
        <v>0</v>
      </c>
      <c r="M264" s="263">
        <v>0</v>
      </c>
      <c r="N264" s="263">
        <v>0</v>
      </c>
      <c r="O264" s="262">
        <v>0</v>
      </c>
      <c r="P264" s="262">
        <v>0</v>
      </c>
      <c r="Q264" s="262">
        <f t="shared" si="10"/>
        <v>12195.87</v>
      </c>
      <c r="R264" s="236"/>
    </row>
    <row r="265" spans="1:18" s="238" customFormat="1" ht="12.75" hidden="1" outlineLevel="1">
      <c r="A265" s="236" t="s">
        <v>675</v>
      </c>
      <c r="B265" s="237"/>
      <c r="C265" s="237" t="s">
        <v>676</v>
      </c>
      <c r="D265" s="237" t="s">
        <v>677</v>
      </c>
      <c r="E265" s="262">
        <v>9298.93</v>
      </c>
      <c r="F265" s="262">
        <v>0</v>
      </c>
      <c r="G265" s="262"/>
      <c r="H265" s="263">
        <v>0</v>
      </c>
      <c r="I265" s="263">
        <v>0</v>
      </c>
      <c r="J265" s="263">
        <v>0</v>
      </c>
      <c r="K265" s="263">
        <v>0</v>
      </c>
      <c r="L265" s="263">
        <v>0</v>
      </c>
      <c r="M265" s="263">
        <v>0</v>
      </c>
      <c r="N265" s="263">
        <v>0</v>
      </c>
      <c r="O265" s="262">
        <v>0</v>
      </c>
      <c r="P265" s="262">
        <v>0</v>
      </c>
      <c r="Q265" s="262">
        <f t="shared" si="10"/>
        <v>9298.93</v>
      </c>
      <c r="R265" s="236"/>
    </row>
    <row r="266" spans="1:18" s="238" customFormat="1" ht="12.75" hidden="1" outlineLevel="1">
      <c r="A266" s="236" t="s">
        <v>678</v>
      </c>
      <c r="B266" s="237"/>
      <c r="C266" s="237" t="s">
        <v>679</v>
      </c>
      <c r="D266" s="237" t="s">
        <v>680</v>
      </c>
      <c r="E266" s="262">
        <v>76085.69</v>
      </c>
      <c r="F266" s="262">
        <v>0</v>
      </c>
      <c r="G266" s="262"/>
      <c r="H266" s="263">
        <v>2264.78</v>
      </c>
      <c r="I266" s="263">
        <v>0</v>
      </c>
      <c r="J266" s="263">
        <v>0</v>
      </c>
      <c r="K266" s="263">
        <v>0</v>
      </c>
      <c r="L266" s="263">
        <v>0</v>
      </c>
      <c r="M266" s="263">
        <v>0</v>
      </c>
      <c r="N266" s="263">
        <v>0</v>
      </c>
      <c r="O266" s="262">
        <v>2264.78</v>
      </c>
      <c r="P266" s="262">
        <v>0</v>
      </c>
      <c r="Q266" s="262">
        <f t="shared" si="10"/>
        <v>78350.47</v>
      </c>
      <c r="R266" s="236"/>
    </row>
    <row r="267" spans="1:18" s="238" customFormat="1" ht="12.75" hidden="1" outlineLevel="1">
      <c r="A267" s="236" t="s">
        <v>681</v>
      </c>
      <c r="B267" s="237"/>
      <c r="C267" s="237" t="s">
        <v>682</v>
      </c>
      <c r="D267" s="237" t="s">
        <v>683</v>
      </c>
      <c r="E267" s="262">
        <v>696536.07</v>
      </c>
      <c r="F267" s="262">
        <v>8842.35</v>
      </c>
      <c r="G267" s="262"/>
      <c r="H267" s="263">
        <v>0</v>
      </c>
      <c r="I267" s="263">
        <v>72.13</v>
      </c>
      <c r="J267" s="263">
        <v>0</v>
      </c>
      <c r="K267" s="263">
        <v>0</v>
      </c>
      <c r="L267" s="263">
        <v>5003</v>
      </c>
      <c r="M267" s="263">
        <v>0</v>
      </c>
      <c r="N267" s="263">
        <v>1400.21</v>
      </c>
      <c r="O267" s="262">
        <v>6475.34</v>
      </c>
      <c r="P267" s="262">
        <v>0</v>
      </c>
      <c r="Q267" s="262">
        <f t="shared" si="10"/>
        <v>711853.7599999999</v>
      </c>
      <c r="R267" s="236"/>
    </row>
    <row r="268" spans="1:18" s="238" customFormat="1" ht="12.75" hidden="1" outlineLevel="1">
      <c r="A268" s="236" t="s">
        <v>684</v>
      </c>
      <c r="B268" s="237"/>
      <c r="C268" s="237" t="s">
        <v>685</v>
      </c>
      <c r="D268" s="237" t="s">
        <v>686</v>
      </c>
      <c r="E268" s="262">
        <v>39755.7</v>
      </c>
      <c r="F268" s="262">
        <v>0</v>
      </c>
      <c r="G268" s="262"/>
      <c r="H268" s="263">
        <v>0</v>
      </c>
      <c r="I268" s="263">
        <v>0</v>
      </c>
      <c r="J268" s="263">
        <v>0</v>
      </c>
      <c r="K268" s="263">
        <v>0</v>
      </c>
      <c r="L268" s="263">
        <v>151.91</v>
      </c>
      <c r="M268" s="263">
        <v>0</v>
      </c>
      <c r="N268" s="263">
        <v>0</v>
      </c>
      <c r="O268" s="262">
        <v>151.91</v>
      </c>
      <c r="P268" s="262">
        <v>0</v>
      </c>
      <c r="Q268" s="262">
        <f t="shared" si="10"/>
        <v>39907.61</v>
      </c>
      <c r="R268" s="236"/>
    </row>
    <row r="269" spans="1:18" s="238" customFormat="1" ht="12.75" hidden="1" outlineLevel="1">
      <c r="A269" s="236" t="s">
        <v>687</v>
      </c>
      <c r="B269" s="237"/>
      <c r="C269" s="237" t="s">
        <v>688</v>
      </c>
      <c r="D269" s="237" t="s">
        <v>689</v>
      </c>
      <c r="E269" s="262">
        <v>41500.07</v>
      </c>
      <c r="F269" s="262">
        <v>0</v>
      </c>
      <c r="G269" s="262"/>
      <c r="H269" s="263">
        <v>0</v>
      </c>
      <c r="I269" s="263">
        <v>49835.64</v>
      </c>
      <c r="J269" s="263">
        <v>0</v>
      </c>
      <c r="K269" s="263">
        <v>0</v>
      </c>
      <c r="L269" s="263">
        <v>0</v>
      </c>
      <c r="M269" s="263">
        <v>0</v>
      </c>
      <c r="N269" s="263">
        <v>1234.58</v>
      </c>
      <c r="O269" s="262">
        <v>51070.22</v>
      </c>
      <c r="P269" s="262">
        <v>0</v>
      </c>
      <c r="Q269" s="262">
        <f t="shared" si="10"/>
        <v>92570.29000000001</v>
      </c>
      <c r="R269" s="236"/>
    </row>
    <row r="270" spans="1:18" s="238" customFormat="1" ht="12.75" hidden="1" outlineLevel="1">
      <c r="A270" s="236" t="s">
        <v>693</v>
      </c>
      <c r="B270" s="237"/>
      <c r="C270" s="237" t="s">
        <v>694</v>
      </c>
      <c r="D270" s="237" t="s">
        <v>695</v>
      </c>
      <c r="E270" s="262">
        <v>-508048.13</v>
      </c>
      <c r="F270" s="262">
        <v>0</v>
      </c>
      <c r="G270" s="262"/>
      <c r="H270" s="263">
        <v>0</v>
      </c>
      <c r="I270" s="263">
        <v>0</v>
      </c>
      <c r="J270" s="263">
        <v>0</v>
      </c>
      <c r="K270" s="263">
        <v>0</v>
      </c>
      <c r="L270" s="263">
        <v>5111</v>
      </c>
      <c r="M270" s="263">
        <v>0</v>
      </c>
      <c r="N270" s="263">
        <v>0</v>
      </c>
      <c r="O270" s="262">
        <v>5111</v>
      </c>
      <c r="P270" s="262">
        <v>0</v>
      </c>
      <c r="Q270" s="262">
        <f t="shared" si="10"/>
        <v>-502937.13</v>
      </c>
      <c r="R270" s="236"/>
    </row>
    <row r="271" spans="1:18" s="238" customFormat="1" ht="12.75" hidden="1" outlineLevel="1">
      <c r="A271" s="236" t="s">
        <v>696</v>
      </c>
      <c r="B271" s="237"/>
      <c r="C271" s="237" t="s">
        <v>697</v>
      </c>
      <c r="D271" s="237" t="s">
        <v>698</v>
      </c>
      <c r="E271" s="262">
        <v>0</v>
      </c>
      <c r="F271" s="262">
        <v>1200.08</v>
      </c>
      <c r="G271" s="262"/>
      <c r="H271" s="263">
        <v>0</v>
      </c>
      <c r="I271" s="263">
        <v>0</v>
      </c>
      <c r="J271" s="263">
        <v>0</v>
      </c>
      <c r="K271" s="263">
        <v>0</v>
      </c>
      <c r="L271" s="263">
        <v>0</v>
      </c>
      <c r="M271" s="263">
        <v>0</v>
      </c>
      <c r="N271" s="263">
        <v>0</v>
      </c>
      <c r="O271" s="262">
        <v>0</v>
      </c>
      <c r="P271" s="262">
        <v>0</v>
      </c>
      <c r="Q271" s="262">
        <f t="shared" si="10"/>
        <v>1200.08</v>
      </c>
      <c r="R271" s="236"/>
    </row>
    <row r="272" spans="1:18" s="238" customFormat="1" ht="12.75" hidden="1" outlineLevel="1">
      <c r="A272" s="236" t="s">
        <v>699</v>
      </c>
      <c r="B272" s="237"/>
      <c r="C272" s="237" t="s">
        <v>700</v>
      </c>
      <c r="D272" s="237" t="s">
        <v>701</v>
      </c>
      <c r="E272" s="262">
        <v>1791563.55</v>
      </c>
      <c r="F272" s="262">
        <v>0</v>
      </c>
      <c r="G272" s="262"/>
      <c r="H272" s="263">
        <v>0</v>
      </c>
      <c r="I272" s="263">
        <v>0</v>
      </c>
      <c r="J272" s="263">
        <v>0</v>
      </c>
      <c r="K272" s="263">
        <v>0</v>
      </c>
      <c r="L272" s="263">
        <v>0</v>
      </c>
      <c r="M272" s="263">
        <v>0</v>
      </c>
      <c r="N272" s="263">
        <v>0</v>
      </c>
      <c r="O272" s="262">
        <v>0</v>
      </c>
      <c r="P272" s="262">
        <v>0</v>
      </c>
      <c r="Q272" s="262">
        <f t="shared" si="10"/>
        <v>1791563.55</v>
      </c>
      <c r="R272" s="236"/>
    </row>
    <row r="273" spans="1:18" s="238" customFormat="1" ht="12.75" hidden="1" outlineLevel="1">
      <c r="A273" s="236" t="s">
        <v>702</v>
      </c>
      <c r="B273" s="237"/>
      <c r="C273" s="237" t="s">
        <v>703</v>
      </c>
      <c r="D273" s="237" t="s">
        <v>704</v>
      </c>
      <c r="E273" s="262">
        <v>162622.15</v>
      </c>
      <c r="F273" s="262">
        <v>0</v>
      </c>
      <c r="G273" s="262"/>
      <c r="H273" s="263">
        <v>0</v>
      </c>
      <c r="I273" s="263">
        <v>0</v>
      </c>
      <c r="J273" s="263">
        <v>0</v>
      </c>
      <c r="K273" s="263">
        <v>0</v>
      </c>
      <c r="L273" s="263">
        <v>0</v>
      </c>
      <c r="M273" s="263">
        <v>0</v>
      </c>
      <c r="N273" s="263">
        <v>0</v>
      </c>
      <c r="O273" s="262">
        <v>0</v>
      </c>
      <c r="P273" s="262">
        <v>0</v>
      </c>
      <c r="Q273" s="262">
        <f t="shared" si="10"/>
        <v>162622.15</v>
      </c>
      <c r="R273" s="236"/>
    </row>
    <row r="274" spans="1:18" s="238" customFormat="1" ht="12.75" hidden="1" outlineLevel="1">
      <c r="A274" s="236" t="s">
        <v>705</v>
      </c>
      <c r="B274" s="237"/>
      <c r="C274" s="237" t="s">
        <v>706</v>
      </c>
      <c r="D274" s="237" t="s">
        <v>707</v>
      </c>
      <c r="E274" s="262">
        <v>119691.7</v>
      </c>
      <c r="F274" s="262">
        <v>0</v>
      </c>
      <c r="G274" s="262"/>
      <c r="H274" s="263">
        <v>0</v>
      </c>
      <c r="I274" s="263">
        <v>0</v>
      </c>
      <c r="J274" s="263">
        <v>0</v>
      </c>
      <c r="K274" s="263">
        <v>0</v>
      </c>
      <c r="L274" s="263">
        <v>0</v>
      </c>
      <c r="M274" s="263">
        <v>0</v>
      </c>
      <c r="N274" s="263">
        <v>0</v>
      </c>
      <c r="O274" s="262">
        <v>0</v>
      </c>
      <c r="P274" s="262">
        <v>0</v>
      </c>
      <c r="Q274" s="262">
        <f t="shared" si="10"/>
        <v>119691.7</v>
      </c>
      <c r="R274" s="236"/>
    </row>
    <row r="275" spans="1:18" s="238" customFormat="1" ht="12.75" hidden="1" outlineLevel="1">
      <c r="A275" s="236" t="s">
        <v>708</v>
      </c>
      <c r="B275" s="237"/>
      <c r="C275" s="237" t="s">
        <v>709</v>
      </c>
      <c r="D275" s="237" t="s">
        <v>710</v>
      </c>
      <c r="E275" s="262">
        <v>2468.96</v>
      </c>
      <c r="F275" s="262">
        <v>0</v>
      </c>
      <c r="G275" s="262"/>
      <c r="H275" s="263">
        <v>0</v>
      </c>
      <c r="I275" s="263">
        <v>0</v>
      </c>
      <c r="J275" s="263">
        <v>0</v>
      </c>
      <c r="K275" s="263">
        <v>0</v>
      </c>
      <c r="L275" s="263">
        <v>0</v>
      </c>
      <c r="M275" s="263">
        <v>0</v>
      </c>
      <c r="N275" s="263">
        <v>0</v>
      </c>
      <c r="O275" s="262">
        <v>0</v>
      </c>
      <c r="P275" s="262">
        <v>0</v>
      </c>
      <c r="Q275" s="262">
        <f t="shared" si="10"/>
        <v>2468.96</v>
      </c>
      <c r="R275" s="236"/>
    </row>
    <row r="276" spans="1:18" s="238" customFormat="1" ht="12.75" hidden="1" outlineLevel="1">
      <c r="A276" s="236" t="s">
        <v>711</v>
      </c>
      <c r="B276" s="237"/>
      <c r="C276" s="237" t="s">
        <v>712</v>
      </c>
      <c r="D276" s="237" t="s">
        <v>713</v>
      </c>
      <c r="E276" s="262">
        <v>116774.83</v>
      </c>
      <c r="F276" s="262">
        <v>0</v>
      </c>
      <c r="G276" s="262"/>
      <c r="H276" s="263">
        <v>0</v>
      </c>
      <c r="I276" s="263">
        <v>0</v>
      </c>
      <c r="J276" s="263">
        <v>0</v>
      </c>
      <c r="K276" s="263">
        <v>0</v>
      </c>
      <c r="L276" s="263">
        <v>0</v>
      </c>
      <c r="M276" s="263">
        <v>0</v>
      </c>
      <c r="N276" s="263">
        <v>0</v>
      </c>
      <c r="O276" s="262">
        <v>0</v>
      </c>
      <c r="P276" s="262">
        <v>0</v>
      </c>
      <c r="Q276" s="262">
        <f t="shared" si="10"/>
        <v>116774.83</v>
      </c>
      <c r="R276" s="236"/>
    </row>
    <row r="277" spans="1:18" s="238" customFormat="1" ht="12.75" hidden="1" outlineLevel="1">
      <c r="A277" s="236" t="s">
        <v>717</v>
      </c>
      <c r="B277" s="237"/>
      <c r="C277" s="237" t="s">
        <v>718</v>
      </c>
      <c r="D277" s="237" t="s">
        <v>719</v>
      </c>
      <c r="E277" s="262">
        <v>88.06</v>
      </c>
      <c r="F277" s="262">
        <v>0</v>
      </c>
      <c r="G277" s="262"/>
      <c r="H277" s="263">
        <v>0</v>
      </c>
      <c r="I277" s="263">
        <v>0</v>
      </c>
      <c r="J277" s="263">
        <v>0</v>
      </c>
      <c r="K277" s="263">
        <v>0</v>
      </c>
      <c r="L277" s="263">
        <v>0</v>
      </c>
      <c r="M277" s="263">
        <v>0</v>
      </c>
      <c r="N277" s="263">
        <v>0</v>
      </c>
      <c r="O277" s="262">
        <v>0</v>
      </c>
      <c r="P277" s="262">
        <v>0</v>
      </c>
      <c r="Q277" s="262">
        <f t="shared" si="10"/>
        <v>88.06</v>
      </c>
      <c r="R277" s="236"/>
    </row>
    <row r="278" spans="1:18" s="238" customFormat="1" ht="12.75" hidden="1" outlineLevel="1">
      <c r="A278" s="236" t="s">
        <v>723</v>
      </c>
      <c r="B278" s="237"/>
      <c r="C278" s="237" t="s">
        <v>724</v>
      </c>
      <c r="D278" s="237" t="s">
        <v>725</v>
      </c>
      <c r="E278" s="262">
        <v>19598579.16</v>
      </c>
      <c r="F278" s="262">
        <v>179272.8</v>
      </c>
      <c r="G278" s="262"/>
      <c r="H278" s="263">
        <v>126157.8</v>
      </c>
      <c r="I278" s="263">
        <v>0</v>
      </c>
      <c r="J278" s="263">
        <v>494.43</v>
      </c>
      <c r="K278" s="263">
        <v>0</v>
      </c>
      <c r="L278" s="263">
        <v>0</v>
      </c>
      <c r="M278" s="263">
        <v>0</v>
      </c>
      <c r="N278" s="263">
        <v>0</v>
      </c>
      <c r="O278" s="262">
        <v>126652.23</v>
      </c>
      <c r="P278" s="262">
        <v>0</v>
      </c>
      <c r="Q278" s="262">
        <f t="shared" si="10"/>
        <v>19904504.19</v>
      </c>
      <c r="R278" s="236"/>
    </row>
    <row r="279" spans="1:18" s="238" customFormat="1" ht="12.75" hidden="1" outlineLevel="1">
      <c r="A279" s="236" t="s">
        <v>726</v>
      </c>
      <c r="B279" s="237"/>
      <c r="C279" s="237" t="s">
        <v>727</v>
      </c>
      <c r="D279" s="237" t="s">
        <v>728</v>
      </c>
      <c r="E279" s="262">
        <v>-212216.25</v>
      </c>
      <c r="F279" s="262">
        <v>155904.02</v>
      </c>
      <c r="G279" s="262"/>
      <c r="H279" s="263">
        <v>0</v>
      </c>
      <c r="I279" s="263">
        <v>0</v>
      </c>
      <c r="J279" s="263">
        <v>5700</v>
      </c>
      <c r="K279" s="263">
        <v>0</v>
      </c>
      <c r="L279" s="263">
        <v>0</v>
      </c>
      <c r="M279" s="263">
        <v>0</v>
      </c>
      <c r="N279" s="263">
        <v>0</v>
      </c>
      <c r="O279" s="262">
        <v>5700</v>
      </c>
      <c r="P279" s="262">
        <v>0</v>
      </c>
      <c r="Q279" s="262">
        <f t="shared" si="10"/>
        <v>-50612.23000000001</v>
      </c>
      <c r="R279" s="236"/>
    </row>
    <row r="280" spans="1:18" s="238" customFormat="1" ht="12.75" hidden="1" outlineLevel="1">
      <c r="A280" s="236" t="s">
        <v>729</v>
      </c>
      <c r="B280" s="237"/>
      <c r="C280" s="237" t="s">
        <v>730</v>
      </c>
      <c r="D280" s="237" t="s">
        <v>731</v>
      </c>
      <c r="E280" s="262">
        <v>-221004</v>
      </c>
      <c r="F280" s="262">
        <v>0</v>
      </c>
      <c r="G280" s="262"/>
      <c r="H280" s="263">
        <v>0</v>
      </c>
      <c r="I280" s="263">
        <v>0</v>
      </c>
      <c r="J280" s="263">
        <v>0</v>
      </c>
      <c r="K280" s="263">
        <v>0</v>
      </c>
      <c r="L280" s="263">
        <v>0</v>
      </c>
      <c r="M280" s="263">
        <v>0</v>
      </c>
      <c r="N280" s="263">
        <v>0</v>
      </c>
      <c r="O280" s="262">
        <v>0</v>
      </c>
      <c r="P280" s="262">
        <v>0</v>
      </c>
      <c r="Q280" s="262">
        <f t="shared" si="10"/>
        <v>-221004</v>
      </c>
      <c r="R280" s="236"/>
    </row>
    <row r="281" spans="1:18" s="238" customFormat="1" ht="12.75" hidden="1" outlineLevel="1">
      <c r="A281" s="236" t="s">
        <v>732</v>
      </c>
      <c r="B281" s="237"/>
      <c r="C281" s="237" t="s">
        <v>733</v>
      </c>
      <c r="D281" s="237" t="s">
        <v>734</v>
      </c>
      <c r="E281" s="262">
        <v>3500</v>
      </c>
      <c r="F281" s="262">
        <v>0</v>
      </c>
      <c r="G281" s="262"/>
      <c r="H281" s="263">
        <v>0</v>
      </c>
      <c r="I281" s="263">
        <v>0</v>
      </c>
      <c r="J281" s="263">
        <v>0</v>
      </c>
      <c r="K281" s="263">
        <v>0</v>
      </c>
      <c r="L281" s="263">
        <v>0</v>
      </c>
      <c r="M281" s="263">
        <v>0</v>
      </c>
      <c r="N281" s="263">
        <v>0</v>
      </c>
      <c r="O281" s="262">
        <v>0</v>
      </c>
      <c r="P281" s="262">
        <v>0</v>
      </c>
      <c r="Q281" s="262">
        <f t="shared" si="10"/>
        <v>3500</v>
      </c>
      <c r="R281" s="236"/>
    </row>
    <row r="282" spans="1:18" s="238" customFormat="1" ht="12.75" hidden="1" outlineLevel="1">
      <c r="A282" s="236" t="s">
        <v>735</v>
      </c>
      <c r="B282" s="237"/>
      <c r="C282" s="237" t="s">
        <v>736</v>
      </c>
      <c r="D282" s="237" t="s">
        <v>737</v>
      </c>
      <c r="E282" s="262">
        <v>144099.9</v>
      </c>
      <c r="F282" s="262">
        <v>0</v>
      </c>
      <c r="G282" s="262"/>
      <c r="H282" s="263">
        <v>0</v>
      </c>
      <c r="I282" s="263">
        <v>0</v>
      </c>
      <c r="J282" s="263">
        <v>0</v>
      </c>
      <c r="K282" s="263">
        <v>0</v>
      </c>
      <c r="L282" s="263">
        <v>0</v>
      </c>
      <c r="M282" s="263">
        <v>0</v>
      </c>
      <c r="N282" s="263">
        <v>0</v>
      </c>
      <c r="O282" s="262">
        <v>0</v>
      </c>
      <c r="P282" s="262">
        <v>0</v>
      </c>
      <c r="Q282" s="262">
        <f t="shared" si="10"/>
        <v>144099.9</v>
      </c>
      <c r="R282" s="236"/>
    </row>
    <row r="283" spans="1:18" s="238" customFormat="1" ht="12.75" hidden="1" outlineLevel="1">
      <c r="A283" s="236" t="s">
        <v>741</v>
      </c>
      <c r="B283" s="237"/>
      <c r="C283" s="237" t="s">
        <v>742</v>
      </c>
      <c r="D283" s="237" t="s">
        <v>743</v>
      </c>
      <c r="E283" s="262">
        <v>-141790.96</v>
      </c>
      <c r="F283" s="262">
        <v>0</v>
      </c>
      <c r="G283" s="262"/>
      <c r="H283" s="263">
        <v>0</v>
      </c>
      <c r="I283" s="263">
        <v>0</v>
      </c>
      <c r="J283" s="263">
        <v>0</v>
      </c>
      <c r="K283" s="263">
        <v>0</v>
      </c>
      <c r="L283" s="263">
        <v>0</v>
      </c>
      <c r="M283" s="263">
        <v>0</v>
      </c>
      <c r="N283" s="263">
        <v>0</v>
      </c>
      <c r="O283" s="262">
        <v>0</v>
      </c>
      <c r="P283" s="262">
        <v>0</v>
      </c>
      <c r="Q283" s="262">
        <f t="shared" si="10"/>
        <v>-141790.96</v>
      </c>
      <c r="R283" s="236"/>
    </row>
    <row r="284" spans="1:18" s="238" customFormat="1" ht="12.75" hidden="1" outlineLevel="1">
      <c r="A284" s="236" t="s">
        <v>744</v>
      </c>
      <c r="B284" s="237"/>
      <c r="C284" s="237" t="s">
        <v>745</v>
      </c>
      <c r="D284" s="237" t="s">
        <v>746</v>
      </c>
      <c r="E284" s="262">
        <v>0</v>
      </c>
      <c r="F284" s="262">
        <v>495943.74</v>
      </c>
      <c r="G284" s="262"/>
      <c r="H284" s="263">
        <v>0</v>
      </c>
      <c r="I284" s="263">
        <v>0</v>
      </c>
      <c r="J284" s="263">
        <v>0</v>
      </c>
      <c r="K284" s="263">
        <v>0</v>
      </c>
      <c r="L284" s="263">
        <v>0</v>
      </c>
      <c r="M284" s="263">
        <v>0</v>
      </c>
      <c r="N284" s="263">
        <v>0</v>
      </c>
      <c r="O284" s="262">
        <v>0</v>
      </c>
      <c r="P284" s="262">
        <v>0</v>
      </c>
      <c r="Q284" s="262">
        <f t="shared" si="10"/>
        <v>495943.74</v>
      </c>
      <c r="R284" s="236"/>
    </row>
    <row r="285" spans="1:18" ht="12.75" customHeight="1" collapsed="1">
      <c r="A285" s="265" t="s">
        <v>1179</v>
      </c>
      <c r="B285" s="215"/>
      <c r="C285" s="214" t="s">
        <v>2381</v>
      </c>
      <c r="D285" s="216"/>
      <c r="E285" s="101">
        <v>10282562.369999988</v>
      </c>
      <c r="F285" s="101">
        <v>2501032.14</v>
      </c>
      <c r="G285" s="101">
        <v>4174080.1</v>
      </c>
      <c r="H285" s="266">
        <v>-500610.7599999995</v>
      </c>
      <c r="I285" s="266">
        <v>-228235.13</v>
      </c>
      <c r="J285" s="266">
        <v>-34659.07</v>
      </c>
      <c r="K285" s="266">
        <v>-4924.37</v>
      </c>
      <c r="L285" s="266">
        <v>-210483.81</v>
      </c>
      <c r="M285" s="266">
        <v>-10000</v>
      </c>
      <c r="N285" s="266">
        <v>-224224.42</v>
      </c>
      <c r="O285" s="101">
        <v>-1213137.56</v>
      </c>
      <c r="P285" s="101">
        <v>0</v>
      </c>
      <c r="Q285" s="101">
        <f>E285+F285+G285+O285+P285</f>
        <v>15744537.049999988</v>
      </c>
      <c r="R285" s="265"/>
    </row>
    <row r="286" spans="1:18" s="238" customFormat="1" ht="12.75" hidden="1" outlineLevel="1">
      <c r="A286" s="236" t="s">
        <v>754</v>
      </c>
      <c r="B286" s="237"/>
      <c r="C286" s="237" t="s">
        <v>1736</v>
      </c>
      <c r="D286" s="237" t="s">
        <v>1737</v>
      </c>
      <c r="E286" s="262">
        <v>3193000</v>
      </c>
      <c r="F286" s="262">
        <v>0</v>
      </c>
      <c r="G286" s="262"/>
      <c r="H286" s="263">
        <v>0</v>
      </c>
      <c r="I286" s="263">
        <v>0</v>
      </c>
      <c r="J286" s="263">
        <v>0</v>
      </c>
      <c r="K286" s="263">
        <v>0</v>
      </c>
      <c r="L286" s="263">
        <v>0</v>
      </c>
      <c r="M286" s="263">
        <v>0</v>
      </c>
      <c r="N286" s="263">
        <v>0</v>
      </c>
      <c r="O286" s="262">
        <v>0</v>
      </c>
      <c r="P286" s="262">
        <v>0</v>
      </c>
      <c r="Q286" s="262">
        <f>E286+F286+G286+O286+P286</f>
        <v>3193000</v>
      </c>
      <c r="R286" s="236"/>
    </row>
    <row r="287" spans="1:18" ht="12.75" customHeight="1" collapsed="1">
      <c r="A287" s="214" t="s">
        <v>1738</v>
      </c>
      <c r="B287" s="215"/>
      <c r="C287" s="214" t="s">
        <v>2382</v>
      </c>
      <c r="D287" s="216"/>
      <c r="E287" s="101">
        <v>3193000</v>
      </c>
      <c r="F287" s="101">
        <v>0</v>
      </c>
      <c r="G287" s="101">
        <v>0</v>
      </c>
      <c r="H287" s="267">
        <v>0</v>
      </c>
      <c r="I287" s="267">
        <v>0</v>
      </c>
      <c r="J287" s="267">
        <v>0</v>
      </c>
      <c r="K287" s="267">
        <v>0</v>
      </c>
      <c r="L287" s="267">
        <v>0</v>
      </c>
      <c r="M287" s="267">
        <v>0</v>
      </c>
      <c r="N287" s="267">
        <v>0</v>
      </c>
      <c r="O287" s="101">
        <v>0</v>
      </c>
      <c r="P287" s="101">
        <v>0</v>
      </c>
      <c r="Q287" s="101">
        <f>E287+F287+G287+O287+P287</f>
        <v>3193000</v>
      </c>
      <c r="R287" s="214"/>
    </row>
    <row r="288" spans="1:18" s="238" customFormat="1" ht="12.75" hidden="1" outlineLevel="1">
      <c r="A288" s="236" t="s">
        <v>1754</v>
      </c>
      <c r="B288" s="237"/>
      <c r="C288" s="237" t="s">
        <v>1755</v>
      </c>
      <c r="D288" s="237" t="s">
        <v>1756</v>
      </c>
      <c r="E288" s="262">
        <v>827820.19</v>
      </c>
      <c r="F288" s="262">
        <v>39236.46</v>
      </c>
      <c r="G288" s="262"/>
      <c r="H288" s="263">
        <v>0</v>
      </c>
      <c r="I288" s="263">
        <v>0</v>
      </c>
      <c r="J288" s="263">
        <v>0</v>
      </c>
      <c r="K288" s="263">
        <v>0</v>
      </c>
      <c r="L288" s="263">
        <v>18994</v>
      </c>
      <c r="M288" s="263">
        <v>0</v>
      </c>
      <c r="N288" s="263">
        <v>0</v>
      </c>
      <c r="O288" s="262">
        <v>18994</v>
      </c>
      <c r="P288" s="262">
        <v>0</v>
      </c>
      <c r="Q288" s="262">
        <f aca="true" t="shared" si="11" ref="Q288:Q299">E288+F288+G288+O288+P288</f>
        <v>886050.6499999999</v>
      </c>
      <c r="R288" s="236"/>
    </row>
    <row r="289" spans="1:18" s="238" customFormat="1" ht="12.75" hidden="1" outlineLevel="1">
      <c r="A289" s="236" t="s">
        <v>1757</v>
      </c>
      <c r="B289" s="237"/>
      <c r="C289" s="237" t="s">
        <v>1758</v>
      </c>
      <c r="D289" s="237" t="s">
        <v>1759</v>
      </c>
      <c r="E289" s="262">
        <v>36772.74</v>
      </c>
      <c r="F289" s="262">
        <v>0</v>
      </c>
      <c r="G289" s="262"/>
      <c r="H289" s="263">
        <v>0</v>
      </c>
      <c r="I289" s="263">
        <v>0</v>
      </c>
      <c r="J289" s="263">
        <v>0</v>
      </c>
      <c r="K289" s="263">
        <v>0</v>
      </c>
      <c r="L289" s="263">
        <v>0</v>
      </c>
      <c r="M289" s="263">
        <v>0</v>
      </c>
      <c r="N289" s="263">
        <v>0</v>
      </c>
      <c r="O289" s="262">
        <v>0</v>
      </c>
      <c r="P289" s="262">
        <v>0</v>
      </c>
      <c r="Q289" s="262">
        <f t="shared" si="11"/>
        <v>36772.74</v>
      </c>
      <c r="R289" s="236"/>
    </row>
    <row r="290" spans="1:18" s="238" customFormat="1" ht="12.75" hidden="1" outlineLevel="1">
      <c r="A290" s="236" t="s">
        <v>1760</v>
      </c>
      <c r="B290" s="237"/>
      <c r="C290" s="237" t="s">
        <v>1761</v>
      </c>
      <c r="D290" s="237" t="s">
        <v>1762</v>
      </c>
      <c r="E290" s="262">
        <v>23488</v>
      </c>
      <c r="F290" s="262">
        <v>0</v>
      </c>
      <c r="G290" s="262"/>
      <c r="H290" s="263">
        <v>8384</v>
      </c>
      <c r="I290" s="263">
        <v>0</v>
      </c>
      <c r="J290" s="263">
        <v>0</v>
      </c>
      <c r="K290" s="263">
        <v>0</v>
      </c>
      <c r="L290" s="263">
        <v>0</v>
      </c>
      <c r="M290" s="263">
        <v>0</v>
      </c>
      <c r="N290" s="263">
        <v>0</v>
      </c>
      <c r="O290" s="262">
        <v>8384</v>
      </c>
      <c r="P290" s="262">
        <v>0</v>
      </c>
      <c r="Q290" s="262">
        <f t="shared" si="11"/>
        <v>31872</v>
      </c>
      <c r="R290" s="236"/>
    </row>
    <row r="291" spans="1:18" s="238" customFormat="1" ht="12.75" hidden="1" outlineLevel="1">
      <c r="A291" s="236" t="s">
        <v>1763</v>
      </c>
      <c r="B291" s="237"/>
      <c r="C291" s="237" t="s">
        <v>1764</v>
      </c>
      <c r="D291" s="237" t="s">
        <v>1765</v>
      </c>
      <c r="E291" s="262">
        <v>199694.63</v>
      </c>
      <c r="F291" s="262">
        <v>0</v>
      </c>
      <c r="G291" s="262"/>
      <c r="H291" s="263">
        <v>0</v>
      </c>
      <c r="I291" s="263">
        <v>0</v>
      </c>
      <c r="J291" s="263">
        <v>0</v>
      </c>
      <c r="K291" s="263">
        <v>0</v>
      </c>
      <c r="L291" s="263">
        <v>0</v>
      </c>
      <c r="M291" s="263">
        <v>0</v>
      </c>
      <c r="N291" s="263">
        <v>0</v>
      </c>
      <c r="O291" s="262">
        <v>0</v>
      </c>
      <c r="P291" s="262">
        <v>0</v>
      </c>
      <c r="Q291" s="262">
        <f t="shared" si="11"/>
        <v>199694.63</v>
      </c>
      <c r="R291" s="236"/>
    </row>
    <row r="292" spans="1:18" s="238" customFormat="1" ht="12.75" hidden="1" outlineLevel="1">
      <c r="A292" s="236" t="s">
        <v>1766</v>
      </c>
      <c r="B292" s="237"/>
      <c r="C292" s="237" t="s">
        <v>1767</v>
      </c>
      <c r="D292" s="237" t="s">
        <v>1768</v>
      </c>
      <c r="E292" s="262">
        <v>5550</v>
      </c>
      <c r="F292" s="262">
        <v>0</v>
      </c>
      <c r="G292" s="262"/>
      <c r="H292" s="263">
        <v>0</v>
      </c>
      <c r="I292" s="263">
        <v>0</v>
      </c>
      <c r="J292" s="263">
        <v>0</v>
      </c>
      <c r="K292" s="263">
        <v>0</v>
      </c>
      <c r="L292" s="263">
        <v>0</v>
      </c>
      <c r="M292" s="263">
        <v>0</v>
      </c>
      <c r="N292" s="263">
        <v>0</v>
      </c>
      <c r="O292" s="262">
        <v>0</v>
      </c>
      <c r="P292" s="262">
        <v>0</v>
      </c>
      <c r="Q292" s="262">
        <f t="shared" si="11"/>
        <v>5550</v>
      </c>
      <c r="R292" s="236"/>
    </row>
    <row r="293" spans="1:18" s="238" customFormat="1" ht="12.75" hidden="1" outlineLevel="1">
      <c r="A293" s="236" t="s">
        <v>1769</v>
      </c>
      <c r="B293" s="237"/>
      <c r="C293" s="237" t="s">
        <v>1770</v>
      </c>
      <c r="D293" s="237" t="s">
        <v>1771</v>
      </c>
      <c r="E293" s="262">
        <v>70081.6</v>
      </c>
      <c r="F293" s="262">
        <v>0</v>
      </c>
      <c r="G293" s="262"/>
      <c r="H293" s="263">
        <v>0</v>
      </c>
      <c r="I293" s="263">
        <v>0</v>
      </c>
      <c r="J293" s="263">
        <v>0</v>
      </c>
      <c r="K293" s="263">
        <v>0</v>
      </c>
      <c r="L293" s="263">
        <v>0</v>
      </c>
      <c r="M293" s="263">
        <v>0</v>
      </c>
      <c r="N293" s="263">
        <v>0</v>
      </c>
      <c r="O293" s="262">
        <v>0</v>
      </c>
      <c r="P293" s="262">
        <v>0</v>
      </c>
      <c r="Q293" s="262">
        <f t="shared" si="11"/>
        <v>70081.6</v>
      </c>
      <c r="R293" s="236"/>
    </row>
    <row r="294" spans="1:18" s="238" customFormat="1" ht="12.75" hidden="1" outlineLevel="1">
      <c r="A294" s="236" t="s">
        <v>1778</v>
      </c>
      <c r="B294" s="237"/>
      <c r="C294" s="237" t="s">
        <v>1779</v>
      </c>
      <c r="D294" s="237" t="s">
        <v>1780</v>
      </c>
      <c r="E294" s="262">
        <v>744576.82</v>
      </c>
      <c r="F294" s="262">
        <v>0</v>
      </c>
      <c r="G294" s="262"/>
      <c r="H294" s="263">
        <v>0</v>
      </c>
      <c r="I294" s="263">
        <v>0</v>
      </c>
      <c r="J294" s="263">
        <v>0</v>
      </c>
      <c r="K294" s="263">
        <v>0</v>
      </c>
      <c r="L294" s="263">
        <v>0</v>
      </c>
      <c r="M294" s="263">
        <v>0</v>
      </c>
      <c r="N294" s="263">
        <v>0</v>
      </c>
      <c r="O294" s="262">
        <v>0</v>
      </c>
      <c r="P294" s="262">
        <v>0</v>
      </c>
      <c r="Q294" s="262">
        <f t="shared" si="11"/>
        <v>744576.82</v>
      </c>
      <c r="R294" s="236"/>
    </row>
    <row r="295" spans="1:18" s="238" customFormat="1" ht="12.75" hidden="1" outlineLevel="1">
      <c r="A295" s="236" t="s">
        <v>1781</v>
      </c>
      <c r="B295" s="237"/>
      <c r="C295" s="237" t="s">
        <v>1782</v>
      </c>
      <c r="D295" s="237" t="s">
        <v>1783</v>
      </c>
      <c r="E295" s="262">
        <v>-23332.6</v>
      </c>
      <c r="F295" s="262">
        <v>0</v>
      </c>
      <c r="G295" s="262"/>
      <c r="H295" s="263">
        <v>0</v>
      </c>
      <c r="I295" s="263">
        <v>0</v>
      </c>
      <c r="J295" s="263">
        <v>0</v>
      </c>
      <c r="K295" s="263">
        <v>0</v>
      </c>
      <c r="L295" s="263">
        <v>0</v>
      </c>
      <c r="M295" s="263">
        <v>0</v>
      </c>
      <c r="N295" s="263">
        <v>0</v>
      </c>
      <c r="O295" s="262">
        <v>0</v>
      </c>
      <c r="P295" s="262">
        <v>0</v>
      </c>
      <c r="Q295" s="262">
        <f t="shared" si="11"/>
        <v>-23332.6</v>
      </c>
      <c r="R295" s="236"/>
    </row>
    <row r="296" spans="1:18" s="238" customFormat="1" ht="12.75" hidden="1" outlineLevel="1">
      <c r="A296" s="236" t="s">
        <v>1784</v>
      </c>
      <c r="B296" s="237"/>
      <c r="C296" s="237" t="s">
        <v>1785</v>
      </c>
      <c r="D296" s="237" t="s">
        <v>1786</v>
      </c>
      <c r="E296" s="262">
        <v>38011.07</v>
      </c>
      <c r="F296" s="262">
        <v>0</v>
      </c>
      <c r="G296" s="262"/>
      <c r="H296" s="263">
        <v>0</v>
      </c>
      <c r="I296" s="263">
        <v>0</v>
      </c>
      <c r="J296" s="263">
        <v>0</v>
      </c>
      <c r="K296" s="263">
        <v>0</v>
      </c>
      <c r="L296" s="263">
        <v>0</v>
      </c>
      <c r="M296" s="263">
        <v>0</v>
      </c>
      <c r="N296" s="263">
        <v>0</v>
      </c>
      <c r="O296" s="262">
        <v>0</v>
      </c>
      <c r="P296" s="262">
        <v>0</v>
      </c>
      <c r="Q296" s="262">
        <f t="shared" si="11"/>
        <v>38011.07</v>
      </c>
      <c r="R296" s="236"/>
    </row>
    <row r="297" spans="1:18" s="238" customFormat="1" ht="12.75" hidden="1" outlineLevel="1">
      <c r="A297" s="236" t="s">
        <v>1787</v>
      </c>
      <c r="B297" s="237"/>
      <c r="C297" s="237" t="s">
        <v>1788</v>
      </c>
      <c r="D297" s="237" t="s">
        <v>1789</v>
      </c>
      <c r="E297" s="262">
        <v>387404.02</v>
      </c>
      <c r="F297" s="262">
        <v>0</v>
      </c>
      <c r="G297" s="262"/>
      <c r="H297" s="263">
        <v>0</v>
      </c>
      <c r="I297" s="263">
        <v>0</v>
      </c>
      <c r="J297" s="263">
        <v>0</v>
      </c>
      <c r="K297" s="263">
        <v>0</v>
      </c>
      <c r="L297" s="263">
        <v>0</v>
      </c>
      <c r="M297" s="263">
        <v>0</v>
      </c>
      <c r="N297" s="263">
        <v>0</v>
      </c>
      <c r="O297" s="262">
        <v>0</v>
      </c>
      <c r="P297" s="262">
        <v>0</v>
      </c>
      <c r="Q297" s="262">
        <f t="shared" si="11"/>
        <v>387404.02</v>
      </c>
      <c r="R297" s="236"/>
    </row>
    <row r="298" spans="1:18" s="238" customFormat="1" ht="12.75" hidden="1" outlineLevel="1">
      <c r="A298" s="236" t="s">
        <v>1790</v>
      </c>
      <c r="B298" s="237"/>
      <c r="C298" s="237" t="s">
        <v>1791</v>
      </c>
      <c r="D298" s="237" t="s">
        <v>1792</v>
      </c>
      <c r="E298" s="262">
        <v>1550863.05</v>
      </c>
      <c r="F298" s="262">
        <v>0</v>
      </c>
      <c r="G298" s="262"/>
      <c r="H298" s="263">
        <v>0</v>
      </c>
      <c r="I298" s="263">
        <v>0</v>
      </c>
      <c r="J298" s="263">
        <v>0</v>
      </c>
      <c r="K298" s="263">
        <v>0</v>
      </c>
      <c r="L298" s="263">
        <v>0</v>
      </c>
      <c r="M298" s="263">
        <v>0</v>
      </c>
      <c r="N298" s="263">
        <v>15927.84</v>
      </c>
      <c r="O298" s="262">
        <v>15927.84</v>
      </c>
      <c r="P298" s="262">
        <v>0</v>
      </c>
      <c r="Q298" s="262">
        <f t="shared" si="11"/>
        <v>1566790.8900000001</v>
      </c>
      <c r="R298" s="236"/>
    </row>
    <row r="299" spans="1:18" s="238" customFormat="1" ht="12.75" hidden="1" outlineLevel="1">
      <c r="A299" s="236" t="s">
        <v>1793</v>
      </c>
      <c r="B299" s="237"/>
      <c r="C299" s="237" t="s">
        <v>1794</v>
      </c>
      <c r="D299" s="237" t="s">
        <v>1795</v>
      </c>
      <c r="E299" s="262">
        <v>23746.3</v>
      </c>
      <c r="F299" s="262">
        <v>0</v>
      </c>
      <c r="G299" s="262"/>
      <c r="H299" s="263">
        <v>0</v>
      </c>
      <c r="I299" s="263">
        <v>0</v>
      </c>
      <c r="J299" s="263">
        <v>0</v>
      </c>
      <c r="K299" s="263">
        <v>0</v>
      </c>
      <c r="L299" s="263">
        <v>0</v>
      </c>
      <c r="M299" s="263">
        <v>0</v>
      </c>
      <c r="N299" s="263">
        <v>0</v>
      </c>
      <c r="O299" s="262">
        <v>0</v>
      </c>
      <c r="P299" s="262">
        <v>0</v>
      </c>
      <c r="Q299" s="262">
        <f t="shared" si="11"/>
        <v>23746.3</v>
      </c>
      <c r="R299" s="236"/>
    </row>
    <row r="300" spans="1:18" ht="12.75" customHeight="1" collapsed="1">
      <c r="A300" s="214" t="s">
        <v>1807</v>
      </c>
      <c r="B300" s="215"/>
      <c r="C300" s="214" t="s">
        <v>1808</v>
      </c>
      <c r="D300" s="216"/>
      <c r="E300" s="101">
        <v>3884675.82</v>
      </c>
      <c r="F300" s="101">
        <v>39236.46</v>
      </c>
      <c r="G300" s="101">
        <v>179308.26</v>
      </c>
      <c r="H300" s="267">
        <v>8384</v>
      </c>
      <c r="I300" s="267">
        <v>0</v>
      </c>
      <c r="J300" s="267">
        <v>0</v>
      </c>
      <c r="K300" s="267">
        <v>0</v>
      </c>
      <c r="L300" s="267">
        <v>18994</v>
      </c>
      <c r="M300" s="267">
        <v>0</v>
      </c>
      <c r="N300" s="267">
        <v>15927.84</v>
      </c>
      <c r="O300" s="101">
        <v>43305.84</v>
      </c>
      <c r="P300" s="101">
        <v>0</v>
      </c>
      <c r="Q300" s="101">
        <f>E300+F300+G300+O300+P300</f>
        <v>4146526.38</v>
      </c>
      <c r="R300" s="214"/>
    </row>
    <row r="301" spans="1:18" ht="12.75" customHeight="1">
      <c r="A301" s="214" t="s">
        <v>1818</v>
      </c>
      <c r="B301" s="215"/>
      <c r="C301" s="214" t="s">
        <v>2383</v>
      </c>
      <c r="D301" s="216"/>
      <c r="E301" s="101">
        <v>0</v>
      </c>
      <c r="F301" s="101">
        <v>0</v>
      </c>
      <c r="G301" s="101">
        <v>0</v>
      </c>
      <c r="H301" s="267">
        <v>0</v>
      </c>
      <c r="I301" s="267">
        <v>0</v>
      </c>
      <c r="J301" s="267">
        <v>0</v>
      </c>
      <c r="K301" s="267">
        <v>0</v>
      </c>
      <c r="L301" s="267">
        <v>0</v>
      </c>
      <c r="M301" s="267">
        <v>0</v>
      </c>
      <c r="N301" s="267">
        <v>0</v>
      </c>
      <c r="O301" s="101">
        <v>0</v>
      </c>
      <c r="P301" s="101">
        <v>0</v>
      </c>
      <c r="Q301" s="101">
        <f>E301+F301+G301+O301+P301</f>
        <v>0</v>
      </c>
      <c r="R301" s="214"/>
    </row>
    <row r="302" spans="1:18" ht="12.75" customHeight="1">
      <c r="A302" s="219" t="s">
        <v>2310</v>
      </c>
      <c r="B302" s="220"/>
      <c r="C302" s="213" t="s">
        <v>2384</v>
      </c>
      <c r="D302" s="63"/>
      <c r="E302" s="103">
        <f aca="true" t="shared" si="12" ref="E302:Q302">E109+E125+E285+E287+E301+E300</f>
        <v>76399811.01999998</v>
      </c>
      <c r="F302" s="103">
        <f t="shared" si="12"/>
        <v>3951630.45</v>
      </c>
      <c r="G302" s="103">
        <f t="shared" si="12"/>
        <v>5921547.12</v>
      </c>
      <c r="H302" s="268">
        <f t="shared" si="12"/>
        <v>233065.38000000053</v>
      </c>
      <c r="I302" s="268">
        <f t="shared" si="12"/>
        <v>-1284.0199999999895</v>
      </c>
      <c r="J302" s="268">
        <f t="shared" si="12"/>
        <v>54556.02999999999</v>
      </c>
      <c r="K302" s="268">
        <f t="shared" si="12"/>
        <v>-4924.37</v>
      </c>
      <c r="L302" s="268">
        <f t="shared" si="12"/>
        <v>-2580.1600000000035</v>
      </c>
      <c r="M302" s="268">
        <f t="shared" si="12"/>
        <v>-10000</v>
      </c>
      <c r="N302" s="268">
        <f t="shared" si="12"/>
        <v>-123266.29000000001</v>
      </c>
      <c r="O302" s="103">
        <f t="shared" si="12"/>
        <v>145566.56999999975</v>
      </c>
      <c r="P302" s="103">
        <f t="shared" si="12"/>
        <v>0</v>
      </c>
      <c r="Q302" s="103">
        <f t="shared" si="12"/>
        <v>86418555.15999998</v>
      </c>
      <c r="R302" s="212"/>
    </row>
    <row r="303" spans="2:17" ht="12.75" customHeight="1">
      <c r="B303" s="220"/>
      <c r="C303" s="221"/>
      <c r="D303" s="72"/>
      <c r="E303" s="101"/>
      <c r="F303" s="101"/>
      <c r="G303" s="101"/>
      <c r="H303" s="223"/>
      <c r="I303" s="223"/>
      <c r="J303" s="223"/>
      <c r="K303" s="223"/>
      <c r="L303" s="223"/>
      <c r="M303" s="223"/>
      <c r="N303" s="223"/>
      <c r="O303" s="101"/>
      <c r="P303" s="101"/>
      <c r="Q303" s="101"/>
    </row>
    <row r="304" spans="1:18" ht="12.75" customHeight="1">
      <c r="A304" s="212"/>
      <c r="B304" s="220" t="s">
        <v>1819</v>
      </c>
      <c r="C304" s="221"/>
      <c r="D304" s="72"/>
      <c r="E304" s="101"/>
      <c r="F304" s="101"/>
      <c r="G304" s="101"/>
      <c r="H304" s="269"/>
      <c r="I304" s="269"/>
      <c r="J304" s="269"/>
      <c r="K304" s="269"/>
      <c r="L304" s="269"/>
      <c r="M304" s="269"/>
      <c r="N304" s="269"/>
      <c r="O304" s="101"/>
      <c r="P304" s="101"/>
      <c r="Q304" s="101"/>
      <c r="R304" s="212"/>
    </row>
    <row r="305" spans="1:18" ht="12.75" customHeight="1">
      <c r="A305" s="219" t="s">
        <v>2310</v>
      </c>
      <c r="B305" s="220" t="s">
        <v>1180</v>
      </c>
      <c r="C305" s="221"/>
      <c r="D305" s="72"/>
      <c r="E305" s="103">
        <f aca="true" t="shared" si="13" ref="E305:Q305">E92-E302</f>
        <v>-40844147.17999997</v>
      </c>
      <c r="F305" s="103">
        <f t="shared" si="13"/>
        <v>-630842.8700000001</v>
      </c>
      <c r="G305" s="103">
        <f t="shared" si="13"/>
        <v>1265248.9899999993</v>
      </c>
      <c r="H305" s="268">
        <f t="shared" si="13"/>
        <v>-233065.38000000053</v>
      </c>
      <c r="I305" s="268">
        <f t="shared" si="13"/>
        <v>1284.0199999999895</v>
      </c>
      <c r="J305" s="268">
        <f t="shared" si="13"/>
        <v>-19573.83999999999</v>
      </c>
      <c r="K305" s="268">
        <f t="shared" si="13"/>
        <v>6354.37</v>
      </c>
      <c r="L305" s="268">
        <f t="shared" si="13"/>
        <v>12612.770000000004</v>
      </c>
      <c r="M305" s="268">
        <f t="shared" si="13"/>
        <v>10000</v>
      </c>
      <c r="N305" s="268">
        <f t="shared" si="13"/>
        <v>171949.43</v>
      </c>
      <c r="O305" s="103">
        <f t="shared" si="13"/>
        <v>-50438.62999999974</v>
      </c>
      <c r="P305" s="103">
        <f t="shared" si="13"/>
        <v>0</v>
      </c>
      <c r="Q305" s="103">
        <f t="shared" si="13"/>
        <v>-40260179.68999998</v>
      </c>
      <c r="R305" s="212"/>
    </row>
    <row r="306" spans="2:17" ht="12.75" customHeight="1">
      <c r="B306" s="215"/>
      <c r="C306" s="214"/>
      <c r="D306" s="216"/>
      <c r="E306" s="101"/>
      <c r="F306" s="101"/>
      <c r="G306" s="101"/>
      <c r="H306" s="223"/>
      <c r="I306" s="223"/>
      <c r="J306" s="223"/>
      <c r="K306" s="223"/>
      <c r="L306" s="223"/>
      <c r="M306" s="223"/>
      <c r="N306" s="223"/>
      <c r="O306" s="101"/>
      <c r="P306" s="101"/>
      <c r="Q306" s="101"/>
    </row>
    <row r="307" spans="1:18" ht="12.75" customHeight="1">
      <c r="A307" s="214" t="s">
        <v>1181</v>
      </c>
      <c r="B307" s="215"/>
      <c r="C307" s="214" t="s">
        <v>2387</v>
      </c>
      <c r="D307" s="216"/>
      <c r="E307" s="101">
        <v>45903863</v>
      </c>
      <c r="F307" s="101">
        <v>0</v>
      </c>
      <c r="G307" s="101">
        <v>0</v>
      </c>
      <c r="H307" s="267">
        <v>0</v>
      </c>
      <c r="I307" s="267">
        <v>0</v>
      </c>
      <c r="J307" s="267">
        <v>0</v>
      </c>
      <c r="K307" s="267">
        <v>0</v>
      </c>
      <c r="L307" s="267">
        <v>0</v>
      </c>
      <c r="M307" s="267">
        <v>0</v>
      </c>
      <c r="N307" s="267">
        <v>0</v>
      </c>
      <c r="O307" s="101">
        <v>0</v>
      </c>
      <c r="P307" s="101">
        <v>0</v>
      </c>
      <c r="Q307" s="101">
        <f>E307+F307+G307+O307+P307</f>
        <v>45903863</v>
      </c>
      <c r="R307" s="214"/>
    </row>
    <row r="308" spans="2:17" ht="12.75" customHeight="1">
      <c r="B308" s="215"/>
      <c r="C308" s="214"/>
      <c r="D308" s="216"/>
      <c r="E308" s="101"/>
      <c r="F308" s="101"/>
      <c r="G308" s="101"/>
      <c r="H308" s="223"/>
      <c r="I308" s="223"/>
      <c r="J308" s="223"/>
      <c r="K308" s="223"/>
      <c r="L308" s="223"/>
      <c r="M308" s="223"/>
      <c r="N308" s="223"/>
      <c r="O308" s="101"/>
      <c r="P308" s="101"/>
      <c r="Q308" s="101"/>
    </row>
    <row r="309" spans="1:18" ht="12.75" customHeight="1">
      <c r="A309" s="212"/>
      <c r="B309" s="220" t="s">
        <v>1821</v>
      </c>
      <c r="C309" s="221"/>
      <c r="D309" s="216"/>
      <c r="E309" s="101"/>
      <c r="F309" s="101"/>
      <c r="G309" s="101"/>
      <c r="H309" s="269"/>
      <c r="I309" s="269"/>
      <c r="J309" s="269"/>
      <c r="K309" s="269"/>
      <c r="L309" s="269"/>
      <c r="M309" s="269"/>
      <c r="N309" s="269"/>
      <c r="O309" s="101"/>
      <c r="P309" s="101"/>
      <c r="Q309" s="101"/>
      <c r="R309" s="212"/>
    </row>
    <row r="310" spans="1:18" ht="12.75" customHeight="1">
      <c r="A310" s="219" t="s">
        <v>2310</v>
      </c>
      <c r="B310" s="220" t="s">
        <v>1182</v>
      </c>
      <c r="C310" s="221"/>
      <c r="D310" s="72"/>
      <c r="E310" s="103">
        <f aca="true" t="shared" si="14" ref="E310:Q310">E305+E307</f>
        <v>5059715.82000003</v>
      </c>
      <c r="F310" s="103">
        <f t="shared" si="14"/>
        <v>-630842.8700000001</v>
      </c>
      <c r="G310" s="103">
        <f t="shared" si="14"/>
        <v>1265248.9899999993</v>
      </c>
      <c r="H310" s="268">
        <f t="shared" si="14"/>
        <v>-233065.38000000053</v>
      </c>
      <c r="I310" s="268">
        <f t="shared" si="14"/>
        <v>1284.0199999999895</v>
      </c>
      <c r="J310" s="268">
        <f t="shared" si="14"/>
        <v>-19573.83999999999</v>
      </c>
      <c r="K310" s="268">
        <f t="shared" si="14"/>
        <v>6354.37</v>
      </c>
      <c r="L310" s="268">
        <f t="shared" si="14"/>
        <v>12612.770000000004</v>
      </c>
      <c r="M310" s="268">
        <f t="shared" si="14"/>
        <v>10000</v>
      </c>
      <c r="N310" s="268">
        <f t="shared" si="14"/>
        <v>171949.43</v>
      </c>
      <c r="O310" s="103">
        <f t="shared" si="14"/>
        <v>-50438.62999999974</v>
      </c>
      <c r="P310" s="103">
        <f t="shared" si="14"/>
        <v>0</v>
      </c>
      <c r="Q310" s="103">
        <f t="shared" si="14"/>
        <v>5643683.310000017</v>
      </c>
      <c r="R310" s="212"/>
    </row>
    <row r="311" spans="2:17" ht="12.75" customHeight="1">
      <c r="B311" s="215"/>
      <c r="C311" s="214"/>
      <c r="D311" s="216"/>
      <c r="E311" s="101"/>
      <c r="F311" s="101"/>
      <c r="G311" s="101"/>
      <c r="H311" s="223"/>
      <c r="I311" s="223"/>
      <c r="J311" s="223"/>
      <c r="K311" s="223"/>
      <c r="L311" s="223"/>
      <c r="M311" s="223"/>
      <c r="N311" s="223"/>
      <c r="O311" s="101"/>
      <c r="P311" s="101"/>
      <c r="Q311" s="101"/>
    </row>
    <row r="312" spans="1:18" ht="12.75" customHeight="1">
      <c r="A312" s="212"/>
      <c r="B312" s="220" t="s">
        <v>1183</v>
      </c>
      <c r="C312" s="221"/>
      <c r="D312" s="72"/>
      <c r="E312" s="101"/>
      <c r="F312" s="101"/>
      <c r="G312" s="101"/>
      <c r="H312" s="269"/>
      <c r="I312" s="269"/>
      <c r="J312" s="269"/>
      <c r="K312" s="269"/>
      <c r="L312" s="269"/>
      <c r="M312" s="269"/>
      <c r="N312" s="269"/>
      <c r="O312" s="101"/>
      <c r="P312" s="101"/>
      <c r="Q312" s="101"/>
      <c r="R312" s="212"/>
    </row>
    <row r="313" spans="1:18" s="238" customFormat="1" ht="12.75" hidden="1" outlineLevel="1">
      <c r="A313" s="236" t="s">
        <v>1823</v>
      </c>
      <c r="B313" s="237"/>
      <c r="C313" s="237" t="s">
        <v>1824</v>
      </c>
      <c r="D313" s="237" t="s">
        <v>1825</v>
      </c>
      <c r="E313" s="262">
        <v>44800</v>
      </c>
      <c r="F313" s="262">
        <v>0</v>
      </c>
      <c r="G313" s="262"/>
      <c r="H313" s="263">
        <v>0</v>
      </c>
      <c r="I313" s="263">
        <v>0</v>
      </c>
      <c r="J313" s="263">
        <v>0</v>
      </c>
      <c r="K313" s="263">
        <v>0</v>
      </c>
      <c r="L313" s="263">
        <v>0</v>
      </c>
      <c r="M313" s="263">
        <v>0</v>
      </c>
      <c r="N313" s="263">
        <v>0</v>
      </c>
      <c r="O313" s="262">
        <v>0</v>
      </c>
      <c r="P313" s="262">
        <v>0</v>
      </c>
      <c r="Q313" s="262">
        <f>E313+F313+G313+O313+P313</f>
        <v>44800</v>
      </c>
      <c r="R313" s="236"/>
    </row>
    <row r="314" spans="1:18" ht="12.75" customHeight="1" collapsed="1">
      <c r="A314" s="214" t="s">
        <v>1826</v>
      </c>
      <c r="B314" s="215"/>
      <c r="C314" s="214" t="s">
        <v>2390</v>
      </c>
      <c r="D314" s="216"/>
      <c r="E314" s="101">
        <v>44800</v>
      </c>
      <c r="F314" s="101">
        <v>0</v>
      </c>
      <c r="G314" s="101">
        <v>0</v>
      </c>
      <c r="H314" s="267">
        <v>0</v>
      </c>
      <c r="I314" s="267">
        <v>0</v>
      </c>
      <c r="J314" s="267">
        <v>0</v>
      </c>
      <c r="K314" s="267">
        <v>0</v>
      </c>
      <c r="L314" s="267">
        <v>0</v>
      </c>
      <c r="M314" s="267">
        <v>0</v>
      </c>
      <c r="N314" s="267">
        <v>0</v>
      </c>
      <c r="O314" s="101">
        <v>0</v>
      </c>
      <c r="P314" s="101">
        <v>0</v>
      </c>
      <c r="Q314" s="101">
        <f aca="true" t="shared" si="15" ref="Q314:Q323">E314+F314+G314+O314+P314</f>
        <v>44800</v>
      </c>
      <c r="R314" s="214"/>
    </row>
    <row r="315" spans="1:18" s="238" customFormat="1" ht="12.75" hidden="1" outlineLevel="1">
      <c r="A315" s="236" t="s">
        <v>1842</v>
      </c>
      <c r="B315" s="237"/>
      <c r="C315" s="237" t="s">
        <v>1843</v>
      </c>
      <c r="D315" s="237" t="s">
        <v>1844</v>
      </c>
      <c r="E315" s="262">
        <v>36620</v>
      </c>
      <c r="F315" s="262">
        <v>0</v>
      </c>
      <c r="G315" s="262"/>
      <c r="H315" s="263">
        <v>0</v>
      </c>
      <c r="I315" s="263">
        <v>0</v>
      </c>
      <c r="J315" s="263">
        <v>0</v>
      </c>
      <c r="K315" s="263">
        <v>0</v>
      </c>
      <c r="L315" s="263">
        <v>0</v>
      </c>
      <c r="M315" s="263">
        <v>0</v>
      </c>
      <c r="N315" s="263">
        <v>0</v>
      </c>
      <c r="O315" s="262">
        <v>0</v>
      </c>
      <c r="P315" s="262">
        <v>0</v>
      </c>
      <c r="Q315" s="262">
        <f>E315+F315+G315+O315+P315</f>
        <v>36620</v>
      </c>
      <c r="R315" s="236"/>
    </row>
    <row r="316" spans="1:18" s="238" customFormat="1" ht="12.75" hidden="1" outlineLevel="1">
      <c r="A316" s="236" t="s">
        <v>1845</v>
      </c>
      <c r="B316" s="237"/>
      <c r="C316" s="237" t="s">
        <v>1846</v>
      </c>
      <c r="D316" s="237" t="s">
        <v>1847</v>
      </c>
      <c r="E316" s="262">
        <v>6.66</v>
      </c>
      <c r="F316" s="262">
        <v>0</v>
      </c>
      <c r="G316" s="262"/>
      <c r="H316" s="263">
        <v>0</v>
      </c>
      <c r="I316" s="263">
        <v>0</v>
      </c>
      <c r="J316" s="263">
        <v>0</v>
      </c>
      <c r="K316" s="263">
        <v>0</v>
      </c>
      <c r="L316" s="263">
        <v>0</v>
      </c>
      <c r="M316" s="263">
        <v>0</v>
      </c>
      <c r="N316" s="263">
        <v>0</v>
      </c>
      <c r="O316" s="262">
        <v>0</v>
      </c>
      <c r="P316" s="262">
        <v>0</v>
      </c>
      <c r="Q316" s="262">
        <f>E316+F316+G316+O316+P316</f>
        <v>6.66</v>
      </c>
      <c r="R316" s="236"/>
    </row>
    <row r="317" spans="1:18" s="238" customFormat="1" ht="12.75" hidden="1" outlineLevel="1">
      <c r="A317" s="236" t="s">
        <v>1851</v>
      </c>
      <c r="B317" s="237"/>
      <c r="C317" s="237" t="s">
        <v>1852</v>
      </c>
      <c r="D317" s="237" t="s">
        <v>1853</v>
      </c>
      <c r="E317" s="262">
        <v>199440.77</v>
      </c>
      <c r="F317" s="262">
        <v>0</v>
      </c>
      <c r="G317" s="262"/>
      <c r="H317" s="263">
        <v>0</v>
      </c>
      <c r="I317" s="263">
        <v>0</v>
      </c>
      <c r="J317" s="263">
        <v>0</v>
      </c>
      <c r="K317" s="263">
        <v>0</v>
      </c>
      <c r="L317" s="263">
        <v>0</v>
      </c>
      <c r="M317" s="263">
        <v>0</v>
      </c>
      <c r="N317" s="263">
        <v>0</v>
      </c>
      <c r="O317" s="262">
        <v>0</v>
      </c>
      <c r="P317" s="262">
        <v>0</v>
      </c>
      <c r="Q317" s="262">
        <f>E317+F317+G317+O317+P317</f>
        <v>199440.77</v>
      </c>
      <c r="R317" s="236"/>
    </row>
    <row r="318" spans="1:18" s="238" customFormat="1" ht="12.75" hidden="1" outlineLevel="1">
      <c r="A318" s="236" t="s">
        <v>1857</v>
      </c>
      <c r="B318" s="237"/>
      <c r="C318" s="237" t="s">
        <v>1858</v>
      </c>
      <c r="D318" s="237" t="s">
        <v>1859</v>
      </c>
      <c r="E318" s="262">
        <v>-65.35</v>
      </c>
      <c r="F318" s="262">
        <v>0</v>
      </c>
      <c r="G318" s="262"/>
      <c r="H318" s="263">
        <v>0</v>
      </c>
      <c r="I318" s="263">
        <v>0</v>
      </c>
      <c r="J318" s="263">
        <v>0</v>
      </c>
      <c r="K318" s="263">
        <v>0</v>
      </c>
      <c r="L318" s="263">
        <v>0</v>
      </c>
      <c r="M318" s="263">
        <v>0</v>
      </c>
      <c r="N318" s="263">
        <v>0</v>
      </c>
      <c r="O318" s="262">
        <v>0</v>
      </c>
      <c r="P318" s="262">
        <v>0</v>
      </c>
      <c r="Q318" s="262">
        <f>E318+F318+G318+O318+P318</f>
        <v>-65.35</v>
      </c>
      <c r="R318" s="236"/>
    </row>
    <row r="319" spans="1:18" ht="12.75" customHeight="1" collapsed="1">
      <c r="A319" s="214" t="s">
        <v>1863</v>
      </c>
      <c r="B319" s="215"/>
      <c r="C319" s="214" t="s">
        <v>1864</v>
      </c>
      <c r="D319" s="216"/>
      <c r="E319" s="101">
        <v>236002.08</v>
      </c>
      <c r="F319" s="101">
        <v>0</v>
      </c>
      <c r="G319" s="101">
        <v>36397.02</v>
      </c>
      <c r="H319" s="267">
        <v>0</v>
      </c>
      <c r="I319" s="267">
        <v>0</v>
      </c>
      <c r="J319" s="267">
        <v>0</v>
      </c>
      <c r="K319" s="267">
        <v>0</v>
      </c>
      <c r="L319" s="267">
        <v>0</v>
      </c>
      <c r="M319" s="267">
        <v>0</v>
      </c>
      <c r="N319" s="267">
        <v>0</v>
      </c>
      <c r="O319" s="101">
        <v>0</v>
      </c>
      <c r="P319" s="101">
        <v>0</v>
      </c>
      <c r="Q319" s="101">
        <f t="shared" si="15"/>
        <v>272399.1</v>
      </c>
      <c r="R319" s="214"/>
    </row>
    <row r="320" spans="1:18" ht="12.75" customHeight="1">
      <c r="A320" s="214" t="s">
        <v>1184</v>
      </c>
      <c r="B320" s="215"/>
      <c r="C320" s="214" t="s">
        <v>2392</v>
      </c>
      <c r="D320" s="216"/>
      <c r="E320" s="101">
        <v>197701.28</v>
      </c>
      <c r="F320" s="101">
        <v>0</v>
      </c>
      <c r="G320" s="101">
        <v>275</v>
      </c>
      <c r="H320" s="267">
        <v>0</v>
      </c>
      <c r="I320" s="267">
        <v>0</v>
      </c>
      <c r="J320" s="267">
        <v>0</v>
      </c>
      <c r="K320" s="267">
        <v>0</v>
      </c>
      <c r="L320" s="267">
        <v>0</v>
      </c>
      <c r="M320" s="267">
        <v>0</v>
      </c>
      <c r="N320" s="267">
        <v>0</v>
      </c>
      <c r="O320" s="101">
        <v>0</v>
      </c>
      <c r="P320" s="101">
        <v>0</v>
      </c>
      <c r="Q320" s="101">
        <f t="shared" si="15"/>
        <v>197976.28</v>
      </c>
      <c r="R320" s="214"/>
    </row>
    <row r="321" spans="1:18" ht="12.75" customHeight="1">
      <c r="A321" s="214" t="s">
        <v>1880</v>
      </c>
      <c r="B321" s="215"/>
      <c r="C321" s="214" t="s">
        <v>2393</v>
      </c>
      <c r="D321" s="216"/>
      <c r="E321" s="101">
        <v>0</v>
      </c>
      <c r="F321" s="101">
        <v>0</v>
      </c>
      <c r="G321" s="101">
        <v>0</v>
      </c>
      <c r="H321" s="267">
        <v>0</v>
      </c>
      <c r="I321" s="267">
        <v>0</v>
      </c>
      <c r="J321" s="267">
        <v>0</v>
      </c>
      <c r="K321" s="267">
        <v>0</v>
      </c>
      <c r="L321" s="267">
        <v>0</v>
      </c>
      <c r="M321" s="267">
        <v>0</v>
      </c>
      <c r="N321" s="267">
        <v>0</v>
      </c>
      <c r="O321" s="101">
        <v>0</v>
      </c>
      <c r="P321" s="101">
        <v>0</v>
      </c>
      <c r="Q321" s="101">
        <f t="shared" si="15"/>
        <v>0</v>
      </c>
      <c r="R321" s="214"/>
    </row>
    <row r="322" spans="1:18" ht="12.75" customHeight="1">
      <c r="A322" s="214" t="s">
        <v>1881</v>
      </c>
      <c r="B322" s="215"/>
      <c r="C322" s="214" t="s">
        <v>1882</v>
      </c>
      <c r="D322" s="216"/>
      <c r="E322" s="101">
        <v>0</v>
      </c>
      <c r="F322" s="101">
        <v>0</v>
      </c>
      <c r="G322" s="101">
        <v>0</v>
      </c>
      <c r="H322" s="267">
        <v>0</v>
      </c>
      <c r="I322" s="267">
        <v>0</v>
      </c>
      <c r="J322" s="267">
        <v>0</v>
      </c>
      <c r="K322" s="267">
        <v>0</v>
      </c>
      <c r="L322" s="267">
        <v>0</v>
      </c>
      <c r="M322" s="267">
        <v>0</v>
      </c>
      <c r="N322" s="267">
        <v>0</v>
      </c>
      <c r="O322" s="101">
        <v>0</v>
      </c>
      <c r="P322" s="101">
        <v>0</v>
      </c>
      <c r="Q322" s="101">
        <f t="shared" si="15"/>
        <v>0</v>
      </c>
      <c r="R322" s="214"/>
    </row>
    <row r="323" spans="1:18" ht="12.75" customHeight="1">
      <c r="A323" s="214" t="s">
        <v>1886</v>
      </c>
      <c r="B323" s="215"/>
      <c r="C323" s="214" t="s">
        <v>1887</v>
      </c>
      <c r="D323" s="216"/>
      <c r="E323" s="101">
        <v>0</v>
      </c>
      <c r="F323" s="101">
        <v>0</v>
      </c>
      <c r="G323" s="101">
        <v>0</v>
      </c>
      <c r="H323" s="267">
        <v>0</v>
      </c>
      <c r="I323" s="267">
        <v>0</v>
      </c>
      <c r="J323" s="267">
        <v>0</v>
      </c>
      <c r="K323" s="267">
        <v>0</v>
      </c>
      <c r="L323" s="267">
        <v>0</v>
      </c>
      <c r="M323" s="267">
        <v>0</v>
      </c>
      <c r="N323" s="267">
        <v>0</v>
      </c>
      <c r="O323" s="101">
        <v>0</v>
      </c>
      <c r="P323" s="101">
        <v>0</v>
      </c>
      <c r="Q323" s="101">
        <f t="shared" si="15"/>
        <v>0</v>
      </c>
      <c r="R323" s="214"/>
    </row>
    <row r="324" spans="2:17" ht="12.75" customHeight="1">
      <c r="B324" s="215"/>
      <c r="C324" s="214"/>
      <c r="D324" s="216"/>
      <c r="E324" s="101"/>
      <c r="F324" s="101"/>
      <c r="G324" s="101"/>
      <c r="H324" s="223"/>
      <c r="I324" s="223"/>
      <c r="J324" s="223"/>
      <c r="K324" s="223"/>
      <c r="L324" s="223"/>
      <c r="M324" s="223"/>
      <c r="N324" s="223"/>
      <c r="O324" s="101"/>
      <c r="P324" s="101"/>
      <c r="Q324" s="101"/>
    </row>
    <row r="325" spans="1:18" s="225" customFormat="1" ht="12.75" customHeight="1">
      <c r="A325" s="219"/>
      <c r="B325" s="220"/>
      <c r="C325" s="221" t="s">
        <v>1888</v>
      </c>
      <c r="D325" s="72"/>
      <c r="E325" s="103"/>
      <c r="F325" s="103"/>
      <c r="G325" s="103"/>
      <c r="H325" s="268"/>
      <c r="I325" s="268"/>
      <c r="J325" s="268"/>
      <c r="K325" s="268"/>
      <c r="L325" s="268"/>
      <c r="M325" s="268"/>
      <c r="N325" s="268"/>
      <c r="O325" s="103"/>
      <c r="P325" s="103"/>
      <c r="Q325" s="103"/>
      <c r="R325" s="219"/>
    </row>
    <row r="326" spans="1:18" s="225" customFormat="1" ht="12.75" customHeight="1">
      <c r="A326" s="219" t="s">
        <v>2310</v>
      </c>
      <c r="B326" s="220"/>
      <c r="C326" s="221" t="s">
        <v>2396</v>
      </c>
      <c r="D326" s="72"/>
      <c r="E326" s="103">
        <f aca="true" t="shared" si="16" ref="E326:Q326">E323+E321+E320+E319+E314+E322</f>
        <v>478503.36</v>
      </c>
      <c r="F326" s="103">
        <f t="shared" si="16"/>
        <v>0</v>
      </c>
      <c r="G326" s="103">
        <f t="shared" si="16"/>
        <v>36672.02</v>
      </c>
      <c r="H326" s="268">
        <f t="shared" si="16"/>
        <v>0</v>
      </c>
      <c r="I326" s="268">
        <f t="shared" si="16"/>
        <v>0</v>
      </c>
      <c r="J326" s="268">
        <f t="shared" si="16"/>
        <v>0</v>
      </c>
      <c r="K326" s="268">
        <f t="shared" si="16"/>
        <v>0</v>
      </c>
      <c r="L326" s="268">
        <f t="shared" si="16"/>
        <v>0</v>
      </c>
      <c r="M326" s="268">
        <f t="shared" si="16"/>
        <v>0</v>
      </c>
      <c r="N326" s="268">
        <f t="shared" si="16"/>
        <v>0</v>
      </c>
      <c r="O326" s="103">
        <f t="shared" si="16"/>
        <v>0</v>
      </c>
      <c r="P326" s="103">
        <f t="shared" si="16"/>
        <v>0</v>
      </c>
      <c r="Q326" s="103">
        <f t="shared" si="16"/>
        <v>515175.38</v>
      </c>
      <c r="R326" s="219"/>
    </row>
    <row r="327" spans="2:17" ht="12.75" customHeight="1">
      <c r="B327" s="215"/>
      <c r="C327" s="214"/>
      <c r="D327" s="216"/>
      <c r="E327" s="101"/>
      <c r="F327" s="101"/>
      <c r="G327" s="101"/>
      <c r="H327" s="223"/>
      <c r="I327" s="223"/>
      <c r="J327" s="223"/>
      <c r="K327" s="223"/>
      <c r="L327" s="223"/>
      <c r="M327" s="223"/>
      <c r="N327" s="223"/>
      <c r="O327" s="101"/>
      <c r="P327" s="101"/>
      <c r="Q327" s="101"/>
    </row>
    <row r="328" spans="1:18" ht="12.75" customHeight="1">
      <c r="A328" s="214"/>
      <c r="B328" s="215"/>
      <c r="C328" s="214" t="s">
        <v>2397</v>
      </c>
      <c r="D328" s="216"/>
      <c r="E328" s="101">
        <v>0</v>
      </c>
      <c r="F328" s="101">
        <v>0</v>
      </c>
      <c r="G328" s="101">
        <v>0</v>
      </c>
      <c r="H328" s="267"/>
      <c r="I328" s="267"/>
      <c r="J328" s="267"/>
      <c r="K328" s="267"/>
      <c r="L328" s="267"/>
      <c r="M328" s="267"/>
      <c r="N328" s="267"/>
      <c r="O328" s="101">
        <v>0</v>
      </c>
      <c r="P328" s="101">
        <v>0</v>
      </c>
      <c r="Q328" s="101">
        <f>E328+F328+G328+O328+P328</f>
        <v>0</v>
      </c>
      <c r="R328" s="214"/>
    </row>
    <row r="329" spans="1:18" ht="12.75" customHeight="1">
      <c r="A329" s="214"/>
      <c r="B329" s="215"/>
      <c r="C329" s="214" t="s">
        <v>2398</v>
      </c>
      <c r="D329" s="216"/>
      <c r="E329" s="101">
        <v>0</v>
      </c>
      <c r="F329" s="101">
        <v>0</v>
      </c>
      <c r="G329" s="101">
        <v>0</v>
      </c>
      <c r="H329" s="267"/>
      <c r="I329" s="267"/>
      <c r="J329" s="267"/>
      <c r="K329" s="267"/>
      <c r="L329" s="267"/>
      <c r="M329" s="267"/>
      <c r="N329" s="267"/>
      <c r="O329" s="101">
        <v>0</v>
      </c>
      <c r="P329" s="101">
        <v>0</v>
      </c>
      <c r="Q329" s="101">
        <f>E329+F329+G329+O329+P329</f>
        <v>0</v>
      </c>
      <c r="R329" s="214"/>
    </row>
    <row r="330" spans="1:18" ht="12.75" customHeight="1">
      <c r="A330" s="227" t="s">
        <v>2308</v>
      </c>
      <c r="B330" s="215"/>
      <c r="C330" s="214" t="s">
        <v>2399</v>
      </c>
      <c r="D330" s="216"/>
      <c r="E330" s="101">
        <v>0</v>
      </c>
      <c r="F330" s="101">
        <v>0</v>
      </c>
      <c r="G330" s="101">
        <v>0</v>
      </c>
      <c r="H330" s="270"/>
      <c r="I330" s="270"/>
      <c r="J330" s="270"/>
      <c r="K330" s="270"/>
      <c r="L330" s="270"/>
      <c r="M330" s="270"/>
      <c r="N330" s="270"/>
      <c r="O330" s="101">
        <v>0</v>
      </c>
      <c r="P330" s="101">
        <v>0</v>
      </c>
      <c r="Q330" s="101">
        <f>E330+F330+G330+O330+P330</f>
        <v>0</v>
      </c>
      <c r="R330" s="227"/>
    </row>
    <row r="331" spans="1:18" s="230" customFormat="1" ht="12.75" customHeight="1">
      <c r="A331" s="198"/>
      <c r="B331" s="220"/>
      <c r="C331" s="221"/>
      <c r="D331" s="72"/>
      <c r="E331" s="103"/>
      <c r="F331" s="103"/>
      <c r="G331" s="103"/>
      <c r="H331" s="271"/>
      <c r="I331" s="271"/>
      <c r="J331" s="271"/>
      <c r="K331" s="271"/>
      <c r="L331" s="271"/>
      <c r="M331" s="271"/>
      <c r="N331" s="271"/>
      <c r="O331" s="103"/>
      <c r="P331" s="103"/>
      <c r="Q331" s="103"/>
      <c r="R331" s="198"/>
    </row>
    <row r="332" spans="1:18" s="230" customFormat="1" ht="12.75" customHeight="1">
      <c r="A332" s="198"/>
      <c r="B332" s="220"/>
      <c r="C332" s="213" t="s">
        <v>1185</v>
      </c>
      <c r="D332" s="72"/>
      <c r="E332" s="103"/>
      <c r="F332" s="103"/>
      <c r="G332" s="103"/>
      <c r="H332" s="271"/>
      <c r="I332" s="271"/>
      <c r="J332" s="271"/>
      <c r="K332" s="271"/>
      <c r="L332" s="271"/>
      <c r="M332" s="271"/>
      <c r="N332" s="271"/>
      <c r="O332" s="103"/>
      <c r="P332" s="103"/>
      <c r="Q332" s="103"/>
      <c r="R332" s="198"/>
    </row>
    <row r="333" spans="1:18" s="225" customFormat="1" ht="12.75" customHeight="1">
      <c r="A333" s="219" t="s">
        <v>2310</v>
      </c>
      <c r="B333" s="220"/>
      <c r="C333" s="213" t="s">
        <v>1186</v>
      </c>
      <c r="D333" s="63"/>
      <c r="E333" s="103">
        <f aca="true" t="shared" si="17" ref="E333:Q333">E326+E328+E329+E330</f>
        <v>478503.36</v>
      </c>
      <c r="F333" s="103">
        <f t="shared" si="17"/>
        <v>0</v>
      </c>
      <c r="G333" s="103">
        <f t="shared" si="17"/>
        <v>36672.02</v>
      </c>
      <c r="H333" s="268">
        <f t="shared" si="17"/>
        <v>0</v>
      </c>
      <c r="I333" s="268">
        <f t="shared" si="17"/>
        <v>0</v>
      </c>
      <c r="J333" s="268">
        <f t="shared" si="17"/>
        <v>0</v>
      </c>
      <c r="K333" s="268">
        <f t="shared" si="17"/>
        <v>0</v>
      </c>
      <c r="L333" s="268">
        <f t="shared" si="17"/>
        <v>0</v>
      </c>
      <c r="M333" s="268">
        <f t="shared" si="17"/>
        <v>0</v>
      </c>
      <c r="N333" s="268">
        <f t="shared" si="17"/>
        <v>0</v>
      </c>
      <c r="O333" s="103">
        <f t="shared" si="17"/>
        <v>0</v>
      </c>
      <c r="P333" s="103">
        <f t="shared" si="17"/>
        <v>0</v>
      </c>
      <c r="Q333" s="103">
        <f t="shared" si="17"/>
        <v>515175.38</v>
      </c>
      <c r="R333" s="219"/>
    </row>
    <row r="334" spans="1:18" ht="12.75" customHeight="1">
      <c r="A334" s="212"/>
      <c r="B334" s="215"/>
      <c r="C334" s="214"/>
      <c r="D334" s="216"/>
      <c r="E334" s="101"/>
      <c r="F334" s="101"/>
      <c r="G334" s="101"/>
      <c r="H334" s="269"/>
      <c r="I334" s="269"/>
      <c r="J334" s="269"/>
      <c r="K334" s="269"/>
      <c r="L334" s="269"/>
      <c r="M334" s="269"/>
      <c r="N334" s="269"/>
      <c r="O334" s="101"/>
      <c r="P334" s="101"/>
      <c r="Q334" s="101"/>
      <c r="R334" s="212"/>
    </row>
    <row r="335" spans="1:18" s="238" customFormat="1" ht="12.75" hidden="1" outlineLevel="1">
      <c r="A335" s="236" t="s">
        <v>1902</v>
      </c>
      <c r="B335" s="237"/>
      <c r="C335" s="237" t="s">
        <v>1903</v>
      </c>
      <c r="D335" s="237" t="s">
        <v>1904</v>
      </c>
      <c r="E335" s="262">
        <v>-153084</v>
      </c>
      <c r="F335" s="262">
        <v>0</v>
      </c>
      <c r="G335" s="262"/>
      <c r="H335" s="263">
        <v>0</v>
      </c>
      <c r="I335" s="263">
        <v>0</v>
      </c>
      <c r="J335" s="263">
        <v>0</v>
      </c>
      <c r="K335" s="263">
        <v>0</v>
      </c>
      <c r="L335" s="263">
        <v>0</v>
      </c>
      <c r="M335" s="263">
        <v>0</v>
      </c>
      <c r="N335" s="263">
        <v>0</v>
      </c>
      <c r="O335" s="262">
        <v>0</v>
      </c>
      <c r="P335" s="262">
        <v>0</v>
      </c>
      <c r="Q335" s="262">
        <f aca="true" t="shared" si="18" ref="Q335:Q342">E335+F335+G335+O335+P335</f>
        <v>-153084</v>
      </c>
      <c r="R335" s="236"/>
    </row>
    <row r="336" spans="1:18" s="238" customFormat="1" ht="12.75" hidden="1" outlineLevel="1">
      <c r="A336" s="236" t="s">
        <v>1905</v>
      </c>
      <c r="B336" s="237"/>
      <c r="C336" s="237" t="s">
        <v>1906</v>
      </c>
      <c r="D336" s="237" t="s">
        <v>1907</v>
      </c>
      <c r="E336" s="262">
        <v>-34582.03</v>
      </c>
      <c r="F336" s="262">
        <v>0</v>
      </c>
      <c r="G336" s="262"/>
      <c r="H336" s="263">
        <v>0</v>
      </c>
      <c r="I336" s="263">
        <v>0</v>
      </c>
      <c r="J336" s="263">
        <v>0</v>
      </c>
      <c r="K336" s="263">
        <v>0</v>
      </c>
      <c r="L336" s="263">
        <v>0</v>
      </c>
      <c r="M336" s="263">
        <v>0</v>
      </c>
      <c r="N336" s="263">
        <v>0</v>
      </c>
      <c r="O336" s="262">
        <v>0</v>
      </c>
      <c r="P336" s="262">
        <v>0</v>
      </c>
      <c r="Q336" s="262">
        <f t="shared" si="18"/>
        <v>-34582.03</v>
      </c>
      <c r="R336" s="236"/>
    </row>
    <row r="337" spans="1:18" ht="12.75" customHeight="1" collapsed="1">
      <c r="A337" s="214" t="s">
        <v>1909</v>
      </c>
      <c r="B337" s="215"/>
      <c r="C337" s="214" t="s">
        <v>2400</v>
      </c>
      <c r="D337" s="216"/>
      <c r="E337" s="101">
        <v>-187666.03</v>
      </c>
      <c r="F337" s="101">
        <v>0</v>
      </c>
      <c r="G337" s="101">
        <v>-479064</v>
      </c>
      <c r="H337" s="267">
        <v>0</v>
      </c>
      <c r="I337" s="267">
        <v>0</v>
      </c>
      <c r="J337" s="267">
        <v>0</v>
      </c>
      <c r="K337" s="267">
        <v>0</v>
      </c>
      <c r="L337" s="267">
        <v>0</v>
      </c>
      <c r="M337" s="267">
        <v>0</v>
      </c>
      <c r="N337" s="267">
        <v>0</v>
      </c>
      <c r="O337" s="101">
        <v>0</v>
      </c>
      <c r="P337" s="101">
        <v>0</v>
      </c>
      <c r="Q337" s="101">
        <f t="shared" si="18"/>
        <v>-666730.03</v>
      </c>
      <c r="R337" s="214"/>
    </row>
    <row r="338" spans="1:18" s="238" customFormat="1" ht="12.75" hidden="1" outlineLevel="1">
      <c r="A338" s="236" t="s">
        <v>1919</v>
      </c>
      <c r="B338" s="237"/>
      <c r="C338" s="237" t="s">
        <v>1920</v>
      </c>
      <c r="D338" s="237" t="s">
        <v>1921</v>
      </c>
      <c r="E338" s="262">
        <v>-2549.04</v>
      </c>
      <c r="F338" s="262">
        <v>0</v>
      </c>
      <c r="G338" s="262"/>
      <c r="H338" s="263">
        <v>0</v>
      </c>
      <c r="I338" s="263">
        <v>0</v>
      </c>
      <c r="J338" s="263">
        <v>0</v>
      </c>
      <c r="K338" s="263">
        <v>0</v>
      </c>
      <c r="L338" s="263">
        <v>0</v>
      </c>
      <c r="M338" s="263">
        <v>0</v>
      </c>
      <c r="N338" s="263">
        <v>0</v>
      </c>
      <c r="O338" s="262">
        <v>0</v>
      </c>
      <c r="P338" s="262">
        <v>0</v>
      </c>
      <c r="Q338" s="262">
        <f t="shared" si="18"/>
        <v>-2549.04</v>
      </c>
      <c r="R338" s="236"/>
    </row>
    <row r="339" spans="1:18" s="238" customFormat="1" ht="12.75" hidden="1" outlineLevel="1">
      <c r="A339" s="236" t="s">
        <v>1922</v>
      </c>
      <c r="B339" s="237"/>
      <c r="C339" s="237" t="s">
        <v>1923</v>
      </c>
      <c r="D339" s="237" t="s">
        <v>1924</v>
      </c>
      <c r="E339" s="262">
        <v>-376784.27</v>
      </c>
      <c r="F339" s="262">
        <v>0</v>
      </c>
      <c r="G339" s="262"/>
      <c r="H339" s="263">
        <v>0</v>
      </c>
      <c r="I339" s="263">
        <v>0</v>
      </c>
      <c r="J339" s="263">
        <v>0</v>
      </c>
      <c r="K339" s="263">
        <v>0</v>
      </c>
      <c r="L339" s="263">
        <v>0</v>
      </c>
      <c r="M339" s="263">
        <v>0</v>
      </c>
      <c r="N339" s="263">
        <v>-179704</v>
      </c>
      <c r="O339" s="262">
        <v>-179704</v>
      </c>
      <c r="P339" s="262">
        <v>0</v>
      </c>
      <c r="Q339" s="262">
        <f t="shared" si="18"/>
        <v>-556488.27</v>
      </c>
      <c r="R339" s="236"/>
    </row>
    <row r="340" spans="1:18" s="238" customFormat="1" ht="12.75" hidden="1" outlineLevel="1">
      <c r="A340" s="236" t="s">
        <v>1928</v>
      </c>
      <c r="B340" s="237"/>
      <c r="C340" s="237" t="s">
        <v>1929</v>
      </c>
      <c r="D340" s="237" t="s">
        <v>1930</v>
      </c>
      <c r="E340" s="262">
        <v>-1789814.34</v>
      </c>
      <c r="F340" s="262">
        <v>0</v>
      </c>
      <c r="G340" s="262"/>
      <c r="H340" s="263">
        <v>0</v>
      </c>
      <c r="I340" s="263">
        <v>0</v>
      </c>
      <c r="J340" s="263">
        <v>0</v>
      </c>
      <c r="K340" s="263">
        <v>0</v>
      </c>
      <c r="L340" s="263">
        <v>0</v>
      </c>
      <c r="M340" s="263">
        <v>0</v>
      </c>
      <c r="N340" s="263">
        <v>0</v>
      </c>
      <c r="O340" s="262">
        <v>0</v>
      </c>
      <c r="P340" s="262">
        <v>0</v>
      </c>
      <c r="Q340" s="262">
        <f t="shared" si="18"/>
        <v>-1789814.34</v>
      </c>
      <c r="R340" s="236"/>
    </row>
    <row r="341" spans="1:18" ht="12.75" customHeight="1" collapsed="1">
      <c r="A341" s="214" t="s">
        <v>1931</v>
      </c>
      <c r="B341" s="215"/>
      <c r="C341" s="214" t="s">
        <v>2401</v>
      </c>
      <c r="D341" s="216"/>
      <c r="E341" s="101">
        <v>-2169147.65</v>
      </c>
      <c r="F341" s="101">
        <v>0</v>
      </c>
      <c r="G341" s="101">
        <v>-557205.43</v>
      </c>
      <c r="H341" s="267">
        <v>0</v>
      </c>
      <c r="I341" s="267">
        <v>0</v>
      </c>
      <c r="J341" s="267">
        <v>0</v>
      </c>
      <c r="K341" s="267">
        <v>0</v>
      </c>
      <c r="L341" s="267">
        <v>0</v>
      </c>
      <c r="M341" s="267">
        <v>0</v>
      </c>
      <c r="N341" s="267">
        <v>-179704</v>
      </c>
      <c r="O341" s="101">
        <v>-179704</v>
      </c>
      <c r="P341" s="101">
        <v>0</v>
      </c>
      <c r="Q341" s="101">
        <f t="shared" si="18"/>
        <v>-2906057.08</v>
      </c>
      <c r="R341" s="214"/>
    </row>
    <row r="342" spans="1:18" ht="12.75" customHeight="1">
      <c r="A342" s="174" t="s">
        <v>1932</v>
      </c>
      <c r="B342" s="215"/>
      <c r="C342" s="214" t="s">
        <v>1933</v>
      </c>
      <c r="D342" s="216"/>
      <c r="E342" s="101">
        <v>0</v>
      </c>
      <c r="F342" s="101">
        <v>0</v>
      </c>
      <c r="G342" s="101">
        <v>0</v>
      </c>
      <c r="H342" s="222">
        <v>0</v>
      </c>
      <c r="I342" s="222">
        <v>0</v>
      </c>
      <c r="J342" s="222">
        <v>0</v>
      </c>
      <c r="K342" s="222">
        <v>0</v>
      </c>
      <c r="L342" s="222">
        <v>0</v>
      </c>
      <c r="M342" s="222">
        <v>0</v>
      </c>
      <c r="N342" s="222">
        <v>0</v>
      </c>
      <c r="O342" s="101">
        <v>0</v>
      </c>
      <c r="P342" s="101">
        <v>0</v>
      </c>
      <c r="Q342" s="101">
        <f t="shared" si="18"/>
        <v>0</v>
      </c>
      <c r="R342" s="174"/>
    </row>
    <row r="343" spans="1:18" ht="12.75" customHeight="1">
      <c r="A343" s="212"/>
      <c r="B343" s="215"/>
      <c r="C343" s="214"/>
      <c r="D343" s="216"/>
      <c r="E343" s="101"/>
      <c r="F343" s="101"/>
      <c r="G343" s="101"/>
      <c r="H343" s="269"/>
      <c r="I343" s="269"/>
      <c r="J343" s="269"/>
      <c r="K343" s="269"/>
      <c r="L343" s="269"/>
      <c r="M343" s="269"/>
      <c r="N343" s="269"/>
      <c r="O343" s="101"/>
      <c r="P343" s="101"/>
      <c r="Q343" s="101"/>
      <c r="R343" s="212"/>
    </row>
    <row r="344" spans="1:18" s="225" customFormat="1" ht="12.75" customHeight="1">
      <c r="A344" s="219"/>
      <c r="B344" s="220"/>
      <c r="C344" s="221" t="s">
        <v>1187</v>
      </c>
      <c r="D344" s="72"/>
      <c r="E344" s="103"/>
      <c r="F344" s="103"/>
      <c r="G344" s="103"/>
      <c r="H344" s="268"/>
      <c r="I344" s="268"/>
      <c r="J344" s="268"/>
      <c r="K344" s="268"/>
      <c r="L344" s="268"/>
      <c r="M344" s="268"/>
      <c r="N344" s="268"/>
      <c r="O344" s="103"/>
      <c r="P344" s="103"/>
      <c r="Q344" s="103"/>
      <c r="R344" s="219"/>
    </row>
    <row r="345" spans="1:18" s="225" customFormat="1" ht="12.75" customHeight="1">
      <c r="A345" s="219" t="s">
        <v>2310</v>
      </c>
      <c r="B345" s="220"/>
      <c r="C345" s="221" t="s">
        <v>1188</v>
      </c>
      <c r="D345" s="72"/>
      <c r="E345" s="103">
        <f aca="true" t="shared" si="19" ref="E345:Q345">E337+E341+E342+E333</f>
        <v>-1878310.3199999998</v>
      </c>
      <c r="F345" s="103">
        <f t="shared" si="19"/>
        <v>0</v>
      </c>
      <c r="G345" s="103">
        <f t="shared" si="19"/>
        <v>-999597.41</v>
      </c>
      <c r="H345" s="268">
        <f t="shared" si="19"/>
        <v>0</v>
      </c>
      <c r="I345" s="268">
        <f t="shared" si="19"/>
        <v>0</v>
      </c>
      <c r="J345" s="268">
        <f t="shared" si="19"/>
        <v>0</v>
      </c>
      <c r="K345" s="268">
        <f t="shared" si="19"/>
        <v>0</v>
      </c>
      <c r="L345" s="268">
        <f t="shared" si="19"/>
        <v>0</v>
      </c>
      <c r="M345" s="268">
        <f t="shared" si="19"/>
        <v>0</v>
      </c>
      <c r="N345" s="268">
        <f t="shared" si="19"/>
        <v>-179704</v>
      </c>
      <c r="O345" s="103">
        <f t="shared" si="19"/>
        <v>-179704</v>
      </c>
      <c r="P345" s="103">
        <f t="shared" si="19"/>
        <v>0</v>
      </c>
      <c r="Q345" s="103">
        <f t="shared" si="19"/>
        <v>-3057611.7300000004</v>
      </c>
      <c r="R345" s="219"/>
    </row>
    <row r="346" spans="1:18" ht="12.75" customHeight="1">
      <c r="A346" s="212"/>
      <c r="B346" s="215"/>
      <c r="C346" s="221"/>
      <c r="D346" s="216"/>
      <c r="E346" s="101"/>
      <c r="F346" s="101"/>
      <c r="G346" s="101"/>
      <c r="H346" s="269"/>
      <c r="I346" s="269"/>
      <c r="J346" s="269"/>
      <c r="K346" s="269"/>
      <c r="L346" s="269"/>
      <c r="M346" s="269"/>
      <c r="N346" s="269"/>
      <c r="O346" s="101"/>
      <c r="P346" s="101"/>
      <c r="Q346" s="101"/>
      <c r="R346" s="212"/>
    </row>
    <row r="347" spans="1:18" ht="12.75" customHeight="1">
      <c r="A347" s="224" t="s">
        <v>2310</v>
      </c>
      <c r="B347" s="220"/>
      <c r="C347" s="221" t="s">
        <v>2403</v>
      </c>
      <c r="D347" s="72"/>
      <c r="E347" s="103">
        <f aca="true" t="shared" si="20" ref="E347:Q347">E310+E345</f>
        <v>3181405.5000000303</v>
      </c>
      <c r="F347" s="103">
        <f t="shared" si="20"/>
        <v>-630842.8700000001</v>
      </c>
      <c r="G347" s="103">
        <f t="shared" si="20"/>
        <v>265651.57999999926</v>
      </c>
      <c r="H347" s="272">
        <f t="shared" si="20"/>
        <v>-233065.38000000053</v>
      </c>
      <c r="I347" s="272">
        <f t="shared" si="20"/>
        <v>1284.0199999999895</v>
      </c>
      <c r="J347" s="272">
        <f t="shared" si="20"/>
        <v>-19573.83999999999</v>
      </c>
      <c r="K347" s="272">
        <f t="shared" si="20"/>
        <v>6354.37</v>
      </c>
      <c r="L347" s="272">
        <f t="shared" si="20"/>
        <v>12612.770000000004</v>
      </c>
      <c r="M347" s="272">
        <f t="shared" si="20"/>
        <v>10000</v>
      </c>
      <c r="N347" s="272">
        <f t="shared" si="20"/>
        <v>-7754.570000000007</v>
      </c>
      <c r="O347" s="103">
        <f t="shared" si="20"/>
        <v>-230142.62999999974</v>
      </c>
      <c r="P347" s="103">
        <f t="shared" si="20"/>
        <v>0</v>
      </c>
      <c r="Q347" s="103">
        <f t="shared" si="20"/>
        <v>2586071.580000017</v>
      </c>
      <c r="R347" s="229"/>
    </row>
    <row r="348" spans="1:18" ht="12.75" customHeight="1">
      <c r="A348" s="212"/>
      <c r="B348" s="215"/>
      <c r="C348" s="214"/>
      <c r="D348" s="216"/>
      <c r="E348" s="101"/>
      <c r="F348" s="101"/>
      <c r="G348" s="101"/>
      <c r="H348" s="269"/>
      <c r="I348" s="269"/>
      <c r="J348" s="269"/>
      <c r="K348" s="269"/>
      <c r="L348" s="269"/>
      <c r="M348" s="269"/>
      <c r="N348" s="269"/>
      <c r="O348" s="101"/>
      <c r="P348" s="101"/>
      <c r="Q348" s="101"/>
      <c r="R348" s="212"/>
    </row>
    <row r="349" spans="1:18" s="238" customFormat="1" ht="12.75" hidden="1" outlineLevel="1">
      <c r="A349" s="236" t="s">
        <v>1935</v>
      </c>
      <c r="B349" s="237"/>
      <c r="C349" s="237" t="s">
        <v>1936</v>
      </c>
      <c r="D349" s="237" t="s">
        <v>1937</v>
      </c>
      <c r="E349" s="262">
        <v>10726796.86</v>
      </c>
      <c r="F349" s="262">
        <v>1044680.27</v>
      </c>
      <c r="G349" s="262"/>
      <c r="H349" s="263">
        <v>710992.16</v>
      </c>
      <c r="I349" s="263">
        <v>-18466.73</v>
      </c>
      <c r="J349" s="263">
        <v>11860.92</v>
      </c>
      <c r="K349" s="263">
        <v>19209.85</v>
      </c>
      <c r="L349" s="263">
        <v>-28014.44</v>
      </c>
      <c r="M349" s="263">
        <v>20000</v>
      </c>
      <c r="N349" s="263">
        <v>154817.21</v>
      </c>
      <c r="O349" s="262">
        <v>870398.97</v>
      </c>
      <c r="P349" s="262">
        <v>0</v>
      </c>
      <c r="Q349" s="262">
        <f>E349+F349+G349+O349+P349</f>
        <v>12641876.1</v>
      </c>
      <c r="R349" s="236"/>
    </row>
    <row r="350" spans="1:18" s="232" customFormat="1" ht="12.75" customHeight="1" collapsed="1">
      <c r="A350" s="219" t="s">
        <v>1938</v>
      </c>
      <c r="B350" s="220" t="s">
        <v>1939</v>
      </c>
      <c r="D350" s="72"/>
      <c r="E350" s="103">
        <v>10726796.86</v>
      </c>
      <c r="F350" s="103">
        <v>1044680.27</v>
      </c>
      <c r="G350" s="103">
        <v>243398.27</v>
      </c>
      <c r="H350" s="268">
        <v>710992.16</v>
      </c>
      <c r="I350" s="268">
        <v>-18466.73</v>
      </c>
      <c r="J350" s="268">
        <v>11860.92</v>
      </c>
      <c r="K350" s="268">
        <v>19209.85</v>
      </c>
      <c r="L350" s="268">
        <v>-28014.44</v>
      </c>
      <c r="M350" s="268">
        <v>20000</v>
      </c>
      <c r="N350" s="268">
        <v>154817.21</v>
      </c>
      <c r="O350" s="103">
        <v>870398.97</v>
      </c>
      <c r="P350" s="103">
        <v>0</v>
      </c>
      <c r="Q350" s="103">
        <f>E350+F350+G350+O350+P350</f>
        <v>12885274.37</v>
      </c>
      <c r="R350" s="219"/>
    </row>
    <row r="351" spans="1:18" ht="12.75" customHeight="1">
      <c r="A351" s="219"/>
      <c r="B351" s="215"/>
      <c r="C351" s="221"/>
      <c r="D351" s="72"/>
      <c r="E351" s="103"/>
      <c r="F351" s="103"/>
      <c r="G351" s="103"/>
      <c r="H351" s="268"/>
      <c r="I351" s="268"/>
      <c r="J351" s="268"/>
      <c r="K351" s="268"/>
      <c r="L351" s="268"/>
      <c r="M351" s="268"/>
      <c r="N351" s="268"/>
      <c r="O351" s="103"/>
      <c r="P351" s="103"/>
      <c r="Q351" s="103"/>
      <c r="R351" s="219"/>
    </row>
    <row r="352" spans="1:18" s="232" customFormat="1" ht="12.75" customHeight="1" hidden="1">
      <c r="A352" s="212" t="s">
        <v>1940</v>
      </c>
      <c r="B352" s="215"/>
      <c r="C352" s="214" t="s">
        <v>1941</v>
      </c>
      <c r="D352" s="216"/>
      <c r="E352" s="101">
        <v>0</v>
      </c>
      <c r="F352" s="101">
        <v>0</v>
      </c>
      <c r="G352" s="101">
        <v>0</v>
      </c>
      <c r="H352" s="269">
        <v>0</v>
      </c>
      <c r="I352" s="269">
        <v>0</v>
      </c>
      <c r="J352" s="269">
        <v>0</v>
      </c>
      <c r="K352" s="269">
        <v>0</v>
      </c>
      <c r="L352" s="269">
        <v>0</v>
      </c>
      <c r="M352" s="269">
        <v>0</v>
      </c>
      <c r="N352" s="269">
        <v>0</v>
      </c>
      <c r="O352" s="101">
        <v>0</v>
      </c>
      <c r="P352" s="101">
        <v>0</v>
      </c>
      <c r="Q352" s="101">
        <f>E352+F352+G352+O352+P352</f>
        <v>0</v>
      </c>
      <c r="R352" s="212"/>
    </row>
    <row r="353" spans="1:18" s="232" customFormat="1" ht="12.75" customHeight="1" hidden="1">
      <c r="A353" s="212" t="s">
        <v>1942</v>
      </c>
      <c r="B353" s="215"/>
      <c r="C353" s="214" t="s">
        <v>2406</v>
      </c>
      <c r="D353" s="216"/>
      <c r="E353" s="101">
        <v>0</v>
      </c>
      <c r="F353" s="101">
        <v>0</v>
      </c>
      <c r="G353" s="101">
        <v>0</v>
      </c>
      <c r="H353" s="269">
        <v>0</v>
      </c>
      <c r="I353" s="269">
        <v>0</v>
      </c>
      <c r="J353" s="269">
        <v>0</v>
      </c>
      <c r="K353" s="269">
        <v>0</v>
      </c>
      <c r="L353" s="269">
        <v>0</v>
      </c>
      <c r="M353" s="269">
        <v>0</v>
      </c>
      <c r="N353" s="269">
        <v>0</v>
      </c>
      <c r="O353" s="101">
        <v>0</v>
      </c>
      <c r="P353" s="101">
        <v>0</v>
      </c>
      <c r="Q353" s="101">
        <f>E353+F353+G353+O353+P353</f>
        <v>0</v>
      </c>
      <c r="R353" s="212"/>
    </row>
    <row r="354" spans="1:18" ht="12.75" customHeight="1" hidden="1">
      <c r="A354" s="219"/>
      <c r="B354" s="215"/>
      <c r="C354" s="221"/>
      <c r="D354" s="72"/>
      <c r="E354" s="103"/>
      <c r="F354" s="103"/>
      <c r="G354" s="103"/>
      <c r="H354" s="268"/>
      <c r="I354" s="268"/>
      <c r="J354" s="268"/>
      <c r="K354" s="268"/>
      <c r="L354" s="268"/>
      <c r="M354" s="268"/>
      <c r="N354" s="268"/>
      <c r="O354" s="103"/>
      <c r="P354" s="103"/>
      <c r="Q354" s="103"/>
      <c r="R354" s="219"/>
    </row>
    <row r="355" spans="1:18" ht="12.75" customHeight="1" hidden="1">
      <c r="A355" s="219" t="s">
        <v>2310</v>
      </c>
      <c r="B355" s="215"/>
      <c r="C355" s="221" t="s">
        <v>1943</v>
      </c>
      <c r="D355" s="72"/>
      <c r="E355" s="103">
        <f aca="true" t="shared" si="21" ref="E355:Q355">E350-E352-E353</f>
        <v>10726796.86</v>
      </c>
      <c r="F355" s="103">
        <f t="shared" si="21"/>
        <v>1044680.27</v>
      </c>
      <c r="G355" s="103">
        <f t="shared" si="21"/>
        <v>243398.27</v>
      </c>
      <c r="H355" s="268">
        <f t="shared" si="21"/>
        <v>710992.16</v>
      </c>
      <c r="I355" s="268">
        <f t="shared" si="21"/>
        <v>-18466.73</v>
      </c>
      <c r="J355" s="268">
        <f t="shared" si="21"/>
        <v>11860.92</v>
      </c>
      <c r="K355" s="268">
        <f t="shared" si="21"/>
        <v>19209.85</v>
      </c>
      <c r="L355" s="268">
        <f t="shared" si="21"/>
        <v>-28014.44</v>
      </c>
      <c r="M355" s="268">
        <f t="shared" si="21"/>
        <v>20000</v>
      </c>
      <c r="N355" s="268">
        <f t="shared" si="21"/>
        <v>154817.21</v>
      </c>
      <c r="O355" s="103">
        <f t="shared" si="21"/>
        <v>870398.97</v>
      </c>
      <c r="P355" s="103">
        <f t="shared" si="21"/>
        <v>0</v>
      </c>
      <c r="Q355" s="103">
        <f t="shared" si="21"/>
        <v>12885274.37</v>
      </c>
      <c r="R355" s="219"/>
    </row>
    <row r="356" spans="1:18" ht="12.75" customHeight="1" hidden="1">
      <c r="A356" s="212"/>
      <c r="B356" s="215"/>
      <c r="C356" s="214"/>
      <c r="D356" s="216"/>
      <c r="E356" s="191"/>
      <c r="F356" s="191"/>
      <c r="G356" s="191"/>
      <c r="H356" s="212"/>
      <c r="I356" s="212"/>
      <c r="J356" s="212"/>
      <c r="K356" s="212"/>
      <c r="L356" s="212"/>
      <c r="M356" s="212"/>
      <c r="N356" s="212"/>
      <c r="O356" s="191"/>
      <c r="P356" s="191"/>
      <c r="Q356" s="191"/>
      <c r="R356" s="212"/>
    </row>
    <row r="357" spans="1:18" ht="12.75" customHeight="1">
      <c r="A357" s="219" t="s">
        <v>2310</v>
      </c>
      <c r="B357" s="220" t="s">
        <v>2408</v>
      </c>
      <c r="C357" s="233"/>
      <c r="D357" s="72"/>
      <c r="E357" s="234">
        <f aca="true" t="shared" si="22" ref="E357:Q357">E347+E355</f>
        <v>13908202.36000003</v>
      </c>
      <c r="F357" s="234">
        <f t="shared" si="22"/>
        <v>413837.3999999999</v>
      </c>
      <c r="G357" s="234">
        <f t="shared" si="22"/>
        <v>509049.8499999993</v>
      </c>
      <c r="H357" s="273">
        <f t="shared" si="22"/>
        <v>477926.7799999995</v>
      </c>
      <c r="I357" s="273">
        <f t="shared" si="22"/>
        <v>-17182.71000000001</v>
      </c>
      <c r="J357" s="273">
        <f t="shared" si="22"/>
        <v>-7712.919999999989</v>
      </c>
      <c r="K357" s="273">
        <f t="shared" si="22"/>
        <v>25564.219999999998</v>
      </c>
      <c r="L357" s="273">
        <f t="shared" si="22"/>
        <v>-15401.669999999995</v>
      </c>
      <c r="M357" s="273">
        <f t="shared" si="22"/>
        <v>30000</v>
      </c>
      <c r="N357" s="273">
        <f t="shared" si="22"/>
        <v>147062.63999999998</v>
      </c>
      <c r="O357" s="234">
        <f t="shared" si="22"/>
        <v>640256.3400000002</v>
      </c>
      <c r="P357" s="234">
        <f t="shared" si="22"/>
        <v>0</v>
      </c>
      <c r="Q357" s="234">
        <f t="shared" si="22"/>
        <v>15471345.950000016</v>
      </c>
      <c r="R357" s="219"/>
    </row>
    <row r="358" spans="5:17" ht="12.75">
      <c r="E358" s="173"/>
      <c r="F358" s="173"/>
      <c r="G358" s="173"/>
      <c r="O358" s="173"/>
      <c r="P358" s="173"/>
      <c r="Q358" s="173"/>
    </row>
    <row r="359" spans="5:17" ht="12.75">
      <c r="E359" s="173"/>
      <c r="F359" s="173"/>
      <c r="G359" s="173"/>
      <c r="O359" s="173"/>
      <c r="P359" s="173"/>
      <c r="Q359" s="173"/>
    </row>
    <row r="360" spans="5:17" ht="12.75">
      <c r="E360" s="173"/>
      <c r="F360" s="173"/>
      <c r="G360" s="173"/>
      <c r="O360" s="173"/>
      <c r="P360" s="173"/>
      <c r="Q360" s="173"/>
    </row>
    <row r="361" spans="5:17" ht="12.75">
      <c r="E361" s="173"/>
      <c r="F361" s="173"/>
      <c r="G361" s="173"/>
      <c r="O361" s="173"/>
      <c r="P361" s="173"/>
      <c r="Q361" s="173"/>
    </row>
    <row r="362" spans="5:17" ht="12.75">
      <c r="E362" s="173"/>
      <c r="F362" s="173"/>
      <c r="G362" s="173"/>
      <c r="O362" s="173"/>
      <c r="P362" s="173"/>
      <c r="Q362" s="173"/>
    </row>
    <row r="363" spans="5:17" ht="12.75">
      <c r="E363" s="173"/>
      <c r="F363" s="173"/>
      <c r="G363" s="173"/>
      <c r="O363" s="173"/>
      <c r="P363" s="173"/>
      <c r="Q363" s="173"/>
    </row>
    <row r="364" spans="5:17" ht="12.75">
      <c r="E364" s="173"/>
      <c r="F364" s="173"/>
      <c r="G364" s="173"/>
      <c r="O364" s="173"/>
      <c r="P364" s="173"/>
      <c r="Q364" s="173"/>
    </row>
    <row r="365" spans="5:17" ht="12.75">
      <c r="E365" s="173"/>
      <c r="F365" s="173"/>
      <c r="G365" s="173"/>
      <c r="O365" s="173"/>
      <c r="P365" s="173"/>
      <c r="Q365" s="173"/>
    </row>
    <row r="366" spans="5:17" ht="12.75">
      <c r="E366" s="173"/>
      <c r="F366" s="173"/>
      <c r="G366" s="173"/>
      <c r="O366" s="173"/>
      <c r="P366" s="173"/>
      <c r="Q366" s="173"/>
    </row>
    <row r="367" spans="5:17" ht="12.75">
      <c r="E367" s="173"/>
      <c r="F367" s="173"/>
      <c r="G367" s="173"/>
      <c r="O367" s="173"/>
      <c r="P367" s="173"/>
      <c r="Q367" s="173"/>
    </row>
    <row r="368" spans="5:17" ht="12.75">
      <c r="E368" s="173"/>
      <c r="F368" s="173"/>
      <c r="G368" s="173"/>
      <c r="O368" s="173"/>
      <c r="P368" s="173"/>
      <c r="Q368" s="173"/>
    </row>
    <row r="369" spans="5:17" ht="12.75">
      <c r="E369" s="173"/>
      <c r="F369" s="173"/>
      <c r="G369" s="173"/>
      <c r="O369" s="173"/>
      <c r="P369" s="173"/>
      <c r="Q369" s="173"/>
    </row>
    <row r="370" spans="5:17" ht="12.75">
      <c r="E370" s="173"/>
      <c r="F370" s="173"/>
      <c r="G370" s="173"/>
      <c r="O370" s="173"/>
      <c r="P370" s="173"/>
      <c r="Q370" s="173"/>
    </row>
    <row r="371" spans="5:17" ht="12.75">
      <c r="E371" s="173"/>
      <c r="F371" s="173"/>
      <c r="G371" s="173"/>
      <c r="O371" s="173"/>
      <c r="P371" s="173"/>
      <c r="Q371" s="173"/>
    </row>
    <row r="372" spans="5:17" ht="12.75">
      <c r="E372" s="173"/>
      <c r="F372" s="173"/>
      <c r="G372" s="173"/>
      <c r="O372" s="173"/>
      <c r="P372" s="173"/>
      <c r="Q372" s="173"/>
    </row>
    <row r="373" spans="5:17" ht="12.75">
      <c r="E373" s="173"/>
      <c r="F373" s="173"/>
      <c r="G373" s="173"/>
      <c r="O373" s="173"/>
      <c r="P373" s="173"/>
      <c r="Q373" s="173"/>
    </row>
    <row r="374" spans="5:17" ht="12.75">
      <c r="E374" s="173"/>
      <c r="F374" s="173"/>
      <c r="G374" s="173"/>
      <c r="O374" s="173"/>
      <c r="P374" s="173"/>
      <c r="Q374" s="173"/>
    </row>
    <row r="375" spans="5:17" ht="12.75">
      <c r="E375" s="173"/>
      <c r="F375" s="173"/>
      <c r="G375" s="173"/>
      <c r="O375" s="173"/>
      <c r="P375" s="173"/>
      <c r="Q375" s="173"/>
    </row>
    <row r="376" spans="5:17" ht="12.75">
      <c r="E376" s="173"/>
      <c r="F376" s="173"/>
      <c r="G376" s="173"/>
      <c r="O376" s="173"/>
      <c r="P376" s="173"/>
      <c r="Q376" s="173"/>
    </row>
    <row r="377" spans="5:17" ht="12.75">
      <c r="E377" s="173"/>
      <c r="F377" s="173"/>
      <c r="G377" s="173"/>
      <c r="O377" s="173"/>
      <c r="P377" s="173"/>
      <c r="Q377" s="173"/>
    </row>
    <row r="378" spans="5:17" ht="12.75">
      <c r="E378" s="173"/>
      <c r="F378" s="173"/>
      <c r="G378" s="173"/>
      <c r="O378" s="173"/>
      <c r="P378" s="173"/>
      <c r="Q378" s="173"/>
    </row>
    <row r="379" spans="5:17" ht="12.75">
      <c r="E379" s="173"/>
      <c r="F379" s="173"/>
      <c r="G379" s="173"/>
      <c r="O379" s="173"/>
      <c r="P379" s="173"/>
      <c r="Q379" s="173"/>
    </row>
    <row r="380" spans="5:17" ht="12.75">
      <c r="E380" s="173"/>
      <c r="F380" s="173"/>
      <c r="G380" s="173"/>
      <c r="O380" s="173"/>
      <c r="P380" s="173"/>
      <c r="Q380" s="173"/>
    </row>
    <row r="381" spans="5:17" ht="12.75">
      <c r="E381" s="173"/>
      <c r="F381" s="173"/>
      <c r="G381" s="173"/>
      <c r="O381" s="173"/>
      <c r="P381" s="173"/>
      <c r="Q381" s="173"/>
    </row>
    <row r="382" spans="5:17" ht="12.75">
      <c r="E382" s="173"/>
      <c r="F382" s="173"/>
      <c r="G382" s="173"/>
      <c r="O382" s="173"/>
      <c r="P382" s="173"/>
      <c r="Q382" s="173"/>
    </row>
    <row r="383" spans="5:17" ht="12.75">
      <c r="E383" s="173"/>
      <c r="F383" s="173"/>
      <c r="G383" s="173"/>
      <c r="O383" s="173"/>
      <c r="P383" s="173"/>
      <c r="Q383" s="173"/>
    </row>
    <row r="384" spans="5:17" ht="12.75">
      <c r="E384" s="173"/>
      <c r="F384" s="173"/>
      <c r="G384" s="173"/>
      <c r="O384" s="173"/>
      <c r="P384" s="173"/>
      <c r="Q384" s="173"/>
    </row>
    <row r="385" spans="5:17" ht="12.75">
      <c r="E385" s="173"/>
      <c r="F385" s="173"/>
      <c r="G385" s="173"/>
      <c r="O385" s="173"/>
      <c r="P385" s="173"/>
      <c r="Q385" s="173"/>
    </row>
    <row r="386" spans="5:17" ht="12.75">
      <c r="E386" s="173"/>
      <c r="F386" s="173"/>
      <c r="G386" s="173"/>
      <c r="O386" s="173"/>
      <c r="P386" s="173"/>
      <c r="Q386" s="173"/>
    </row>
    <row r="387" spans="5:17" ht="12.75">
      <c r="E387" s="173"/>
      <c r="F387" s="173"/>
      <c r="G387" s="173"/>
      <c r="O387" s="173"/>
      <c r="P387" s="173"/>
      <c r="Q387" s="173"/>
    </row>
    <row r="388" spans="5:17" ht="12.75">
      <c r="E388" s="173"/>
      <c r="F388" s="173"/>
      <c r="G388" s="173"/>
      <c r="O388" s="173"/>
      <c r="P388" s="173"/>
      <c r="Q388" s="173"/>
    </row>
    <row r="389" spans="5:17" ht="12.75">
      <c r="E389" s="173"/>
      <c r="F389" s="173"/>
      <c r="G389" s="173"/>
      <c r="O389" s="173"/>
      <c r="P389" s="173"/>
      <c r="Q389" s="173"/>
    </row>
    <row r="390" spans="5:17" ht="12.75">
      <c r="E390" s="173"/>
      <c r="F390" s="173"/>
      <c r="G390" s="173"/>
      <c r="O390" s="173"/>
      <c r="P390" s="173"/>
      <c r="Q390" s="173"/>
    </row>
    <row r="391" spans="5:17" ht="12.75">
      <c r="E391" s="173"/>
      <c r="F391" s="173"/>
      <c r="G391" s="173"/>
      <c r="O391" s="173"/>
      <c r="P391" s="173"/>
      <c r="Q391" s="173"/>
    </row>
    <row r="392" spans="5:17" ht="12.75">
      <c r="E392" s="173"/>
      <c r="F392" s="173"/>
      <c r="G392" s="173"/>
      <c r="O392" s="173"/>
      <c r="P392" s="173"/>
      <c r="Q392" s="173"/>
    </row>
    <row r="393" spans="5:17" ht="12.75">
      <c r="E393" s="173"/>
      <c r="F393" s="173"/>
      <c r="G393" s="173"/>
      <c r="O393" s="173"/>
      <c r="P393" s="173"/>
      <c r="Q393" s="173"/>
    </row>
    <row r="394" spans="5:17" ht="12.75">
      <c r="E394" s="173"/>
      <c r="F394" s="173"/>
      <c r="G394" s="173"/>
      <c r="O394" s="173"/>
      <c r="P394" s="173"/>
      <c r="Q394" s="173"/>
    </row>
    <row r="395" spans="5:17" ht="12.75">
      <c r="E395" s="173"/>
      <c r="F395" s="173"/>
      <c r="G395" s="173"/>
      <c r="O395" s="173"/>
      <c r="P395" s="173"/>
      <c r="Q395" s="173"/>
    </row>
    <row r="396" spans="5:17" ht="12.75">
      <c r="E396" s="173"/>
      <c r="F396" s="173"/>
      <c r="G396" s="173"/>
      <c r="O396" s="173"/>
      <c r="P396" s="173"/>
      <c r="Q396" s="173"/>
    </row>
    <row r="397" spans="5:17" ht="12.75">
      <c r="E397" s="173"/>
      <c r="F397" s="173"/>
      <c r="G397" s="173"/>
      <c r="O397" s="173"/>
      <c r="P397" s="173"/>
      <c r="Q397" s="173"/>
    </row>
    <row r="398" spans="5:17" ht="12.75">
      <c r="E398" s="173"/>
      <c r="F398" s="173"/>
      <c r="G398" s="173"/>
      <c r="O398" s="173"/>
      <c r="P398" s="173"/>
      <c r="Q398" s="173"/>
    </row>
    <row r="399" spans="5:17" ht="12.75">
      <c r="E399" s="173"/>
      <c r="F399" s="173"/>
      <c r="G399" s="173"/>
      <c r="O399" s="173"/>
      <c r="P399" s="173"/>
      <c r="Q399" s="173"/>
    </row>
    <row r="400" spans="5:17" ht="12.75">
      <c r="E400" s="173"/>
      <c r="F400" s="173"/>
      <c r="G400" s="173"/>
      <c r="O400" s="173"/>
      <c r="P400" s="173"/>
      <c r="Q400" s="173"/>
    </row>
    <row r="401" spans="5:17" ht="12.75">
      <c r="E401" s="173"/>
      <c r="F401" s="173"/>
      <c r="G401" s="173"/>
      <c r="O401" s="173"/>
      <c r="P401" s="173"/>
      <c r="Q401" s="173"/>
    </row>
    <row r="402" spans="5:17" ht="12.75">
      <c r="E402" s="173"/>
      <c r="F402" s="173"/>
      <c r="G402" s="173"/>
      <c r="O402" s="173"/>
      <c r="P402" s="173"/>
      <c r="Q402" s="173"/>
    </row>
    <row r="403" spans="5:17" ht="12.75">
      <c r="E403" s="173"/>
      <c r="F403" s="173"/>
      <c r="G403" s="173"/>
      <c r="O403" s="173"/>
      <c r="P403" s="173"/>
      <c r="Q403" s="173"/>
    </row>
    <row r="404" spans="5:17" ht="12.75">
      <c r="E404" s="173"/>
      <c r="F404" s="173"/>
      <c r="G404" s="173"/>
      <c r="O404" s="173"/>
      <c r="P404" s="173"/>
      <c r="Q404" s="173"/>
    </row>
    <row r="405" spans="5:17" ht="12.75">
      <c r="E405" s="173"/>
      <c r="F405" s="173"/>
      <c r="G405" s="173"/>
      <c r="O405" s="173"/>
      <c r="P405" s="173"/>
      <c r="Q405" s="173"/>
    </row>
    <row r="406" spans="5:17" ht="12.75">
      <c r="E406" s="173"/>
      <c r="F406" s="173"/>
      <c r="G406" s="173"/>
      <c r="O406" s="173"/>
      <c r="P406" s="173"/>
      <c r="Q406" s="173"/>
    </row>
    <row r="407" spans="5:17" ht="12.75">
      <c r="E407" s="173"/>
      <c r="F407" s="173"/>
      <c r="G407" s="173"/>
      <c r="O407" s="173"/>
      <c r="P407" s="173"/>
      <c r="Q407" s="173"/>
    </row>
    <row r="408" spans="5:17" ht="12.75">
      <c r="E408" s="173"/>
      <c r="F408" s="173"/>
      <c r="G408" s="173"/>
      <c r="O408" s="173"/>
      <c r="P408" s="173"/>
      <c r="Q408" s="173"/>
    </row>
    <row r="409" spans="5:17" ht="12.75">
      <c r="E409" s="173"/>
      <c r="F409" s="173"/>
      <c r="G409" s="173"/>
      <c r="O409" s="173"/>
      <c r="P409" s="173"/>
      <c r="Q409" s="173"/>
    </row>
    <row r="410" spans="5:17" ht="12.75">
      <c r="E410" s="173"/>
      <c r="F410" s="173"/>
      <c r="G410" s="173"/>
      <c r="O410" s="173"/>
      <c r="P410" s="173"/>
      <c r="Q410" s="173"/>
    </row>
    <row r="411" spans="5:17" ht="12.75">
      <c r="E411" s="173"/>
      <c r="F411" s="173"/>
      <c r="G411" s="173"/>
      <c r="O411" s="173"/>
      <c r="P411" s="173"/>
      <c r="Q411" s="173"/>
    </row>
    <row r="412" spans="5:17" ht="12.75">
      <c r="E412" s="173"/>
      <c r="F412" s="173"/>
      <c r="G412" s="173"/>
      <c r="O412" s="173"/>
      <c r="P412" s="173"/>
      <c r="Q412" s="173"/>
    </row>
    <row r="413" spans="5:17" ht="12.75">
      <c r="E413" s="173"/>
      <c r="F413" s="173"/>
      <c r="G413" s="173"/>
      <c r="O413" s="173"/>
      <c r="P413" s="173"/>
      <c r="Q413" s="173"/>
    </row>
    <row r="414" spans="5:17" ht="12.75">
      <c r="E414" s="173"/>
      <c r="F414" s="173"/>
      <c r="G414" s="173"/>
      <c r="O414" s="173"/>
      <c r="P414" s="173"/>
      <c r="Q414" s="173"/>
    </row>
    <row r="415" spans="5:17" ht="12.75">
      <c r="E415" s="173"/>
      <c r="F415" s="173"/>
      <c r="G415" s="173"/>
      <c r="O415" s="173"/>
      <c r="P415" s="173"/>
      <c r="Q415" s="173"/>
    </row>
    <row r="416" spans="5:17" ht="12.75">
      <c r="E416" s="173"/>
      <c r="F416" s="173"/>
      <c r="G416" s="173"/>
      <c r="O416" s="173"/>
      <c r="P416" s="173"/>
      <c r="Q416" s="173"/>
    </row>
    <row r="417" spans="5:17" ht="12.75">
      <c r="E417" s="173"/>
      <c r="F417" s="173"/>
      <c r="G417" s="173"/>
      <c r="O417" s="173"/>
      <c r="P417" s="173"/>
      <c r="Q417" s="173"/>
    </row>
    <row r="418" spans="5:17" ht="12.75">
      <c r="E418" s="173"/>
      <c r="F418" s="173"/>
      <c r="G418" s="173"/>
      <c r="O418" s="173"/>
      <c r="P418" s="173"/>
      <c r="Q418" s="173"/>
    </row>
    <row r="419" spans="5:17" ht="12.75">
      <c r="E419" s="173"/>
      <c r="F419" s="173"/>
      <c r="G419" s="173"/>
      <c r="O419" s="173"/>
      <c r="P419" s="173"/>
      <c r="Q419" s="173"/>
    </row>
    <row r="420" spans="5:17" ht="12.75">
      <c r="E420" s="173"/>
      <c r="F420" s="173"/>
      <c r="G420" s="173"/>
      <c r="O420" s="173"/>
      <c r="P420" s="173"/>
      <c r="Q420" s="173"/>
    </row>
    <row r="421" spans="5:17" ht="12.75">
      <c r="E421" s="173"/>
      <c r="F421" s="173"/>
      <c r="G421" s="173"/>
      <c r="O421" s="173"/>
      <c r="P421" s="173"/>
      <c r="Q421" s="173"/>
    </row>
    <row r="422" spans="5:17" ht="12.75">
      <c r="E422" s="173"/>
      <c r="F422" s="173"/>
      <c r="G422" s="173"/>
      <c r="O422" s="173"/>
      <c r="P422" s="173"/>
      <c r="Q422" s="173"/>
    </row>
    <row r="423" spans="5:17" ht="12.75">
      <c r="E423" s="173"/>
      <c r="F423" s="173"/>
      <c r="G423" s="173"/>
      <c r="O423" s="173"/>
      <c r="P423" s="173"/>
      <c r="Q423" s="173"/>
    </row>
    <row r="424" spans="5:17" ht="12.75">
      <c r="E424" s="173"/>
      <c r="F424" s="173"/>
      <c r="G424" s="173"/>
      <c r="O424" s="173"/>
      <c r="P424" s="173"/>
      <c r="Q424" s="173"/>
    </row>
    <row r="425" spans="5:17" ht="12.75">
      <c r="E425" s="173"/>
      <c r="F425" s="173"/>
      <c r="G425" s="173"/>
      <c r="O425" s="173"/>
      <c r="P425" s="173"/>
      <c r="Q425" s="173"/>
    </row>
    <row r="426" spans="5:17" ht="12.75">
      <c r="E426" s="173"/>
      <c r="F426" s="173"/>
      <c r="G426" s="173"/>
      <c r="O426" s="173"/>
      <c r="P426" s="173"/>
      <c r="Q426" s="173"/>
    </row>
    <row r="427" spans="5:17" ht="12.75">
      <c r="E427" s="173"/>
      <c r="F427" s="173"/>
      <c r="G427" s="173"/>
      <c r="O427" s="173"/>
      <c r="P427" s="173"/>
      <c r="Q427" s="173"/>
    </row>
    <row r="428" spans="5:17" ht="12.75">
      <c r="E428" s="173"/>
      <c r="F428" s="173"/>
      <c r="G428" s="173"/>
      <c r="O428" s="173"/>
      <c r="P428" s="173"/>
      <c r="Q428" s="173"/>
    </row>
    <row r="429" spans="5:17" ht="12.75">
      <c r="E429" s="173"/>
      <c r="F429" s="173"/>
      <c r="G429" s="173"/>
      <c r="O429" s="173"/>
      <c r="P429" s="173"/>
      <c r="Q429" s="173"/>
    </row>
    <row r="430" spans="5:17" ht="12.75">
      <c r="E430" s="173"/>
      <c r="F430" s="173"/>
      <c r="G430" s="173"/>
      <c r="O430" s="173"/>
      <c r="P430" s="173"/>
      <c r="Q430" s="173"/>
    </row>
    <row r="431" spans="5:17" ht="12.75">
      <c r="E431" s="173"/>
      <c r="F431" s="173"/>
      <c r="G431" s="173"/>
      <c r="O431" s="173"/>
      <c r="P431" s="173"/>
      <c r="Q431" s="173"/>
    </row>
    <row r="432" spans="5:17" ht="12.75">
      <c r="E432" s="173"/>
      <c r="F432" s="173"/>
      <c r="G432" s="173"/>
      <c r="O432" s="173"/>
      <c r="P432" s="173"/>
      <c r="Q432" s="173"/>
    </row>
    <row r="433" spans="5:17" ht="12.75">
      <c r="E433" s="173"/>
      <c r="F433" s="173"/>
      <c r="G433" s="173"/>
      <c r="O433" s="173"/>
      <c r="P433" s="173"/>
      <c r="Q433" s="173"/>
    </row>
    <row r="434" spans="5:17" ht="12.75">
      <c r="E434" s="173"/>
      <c r="F434" s="173"/>
      <c r="G434" s="173"/>
      <c r="O434" s="173"/>
      <c r="P434" s="173"/>
      <c r="Q434" s="173"/>
    </row>
    <row r="435" spans="5:17" ht="12.75">
      <c r="E435" s="173"/>
      <c r="F435" s="173"/>
      <c r="G435" s="173"/>
      <c r="O435" s="173"/>
      <c r="P435" s="173"/>
      <c r="Q435" s="173"/>
    </row>
    <row r="436" spans="5:17" ht="12.75">
      <c r="E436" s="173"/>
      <c r="F436" s="173"/>
      <c r="G436" s="173"/>
      <c r="O436" s="173"/>
      <c r="P436" s="173"/>
      <c r="Q436" s="173"/>
    </row>
    <row r="437" spans="5:17" ht="12.75">
      <c r="E437" s="173"/>
      <c r="F437" s="173"/>
      <c r="G437" s="173"/>
      <c r="O437" s="173"/>
      <c r="P437" s="173"/>
      <c r="Q437" s="173"/>
    </row>
    <row r="438" spans="5:17" ht="12.75">
      <c r="E438" s="173"/>
      <c r="F438" s="173"/>
      <c r="G438" s="173"/>
      <c r="O438" s="173"/>
      <c r="P438" s="173"/>
      <c r="Q438" s="173"/>
    </row>
    <row r="439" spans="5:17" ht="12.75">
      <c r="E439" s="173"/>
      <c r="F439" s="173"/>
      <c r="G439" s="173"/>
      <c r="O439" s="173"/>
      <c r="P439" s="173"/>
      <c r="Q439" s="173"/>
    </row>
    <row r="440" spans="5:17" ht="12.75">
      <c r="E440" s="173"/>
      <c r="F440" s="173"/>
      <c r="G440" s="173"/>
      <c r="O440" s="173"/>
      <c r="P440" s="173"/>
      <c r="Q440" s="173"/>
    </row>
    <row r="441" spans="5:17" ht="12.75">
      <c r="E441" s="173"/>
      <c r="F441" s="173"/>
      <c r="G441" s="173"/>
      <c r="O441" s="173"/>
      <c r="P441" s="173"/>
      <c r="Q441" s="173"/>
    </row>
    <row r="442" spans="5:17" ht="12.75">
      <c r="E442" s="173"/>
      <c r="F442" s="173"/>
      <c r="G442" s="173"/>
      <c r="O442" s="173"/>
      <c r="P442" s="173"/>
      <c r="Q442" s="173"/>
    </row>
    <row r="443" spans="5:17" ht="12.75">
      <c r="E443" s="173"/>
      <c r="F443" s="173"/>
      <c r="G443" s="173"/>
      <c r="O443" s="173"/>
      <c r="P443" s="173"/>
      <c r="Q443" s="173"/>
    </row>
    <row r="444" spans="5:17" ht="12.75">
      <c r="E444" s="173"/>
      <c r="F444" s="173"/>
      <c r="G444" s="173"/>
      <c r="O444" s="173"/>
      <c r="P444" s="173"/>
      <c r="Q444" s="173"/>
    </row>
    <row r="445" spans="5:17" ht="12.75">
      <c r="E445" s="173"/>
      <c r="F445" s="173"/>
      <c r="G445" s="173"/>
      <c r="O445" s="173"/>
      <c r="P445" s="173"/>
      <c r="Q445" s="173"/>
    </row>
    <row r="446" spans="5:17" ht="12.75">
      <c r="E446" s="173"/>
      <c r="F446" s="173"/>
      <c r="G446" s="173"/>
      <c r="O446" s="173"/>
      <c r="P446" s="173"/>
      <c r="Q446" s="173"/>
    </row>
    <row r="447" spans="5:17" ht="12.75">
      <c r="E447" s="173"/>
      <c r="F447" s="173"/>
      <c r="G447" s="173"/>
      <c r="O447" s="173"/>
      <c r="P447" s="173"/>
      <c r="Q447" s="173"/>
    </row>
    <row r="448" spans="5:17" ht="12.75">
      <c r="E448" s="173"/>
      <c r="F448" s="173"/>
      <c r="G448" s="173"/>
      <c r="O448" s="173"/>
      <c r="P448" s="173"/>
      <c r="Q448" s="173"/>
    </row>
    <row r="449" spans="5:17" ht="12.75">
      <c r="E449" s="173"/>
      <c r="F449" s="173"/>
      <c r="G449" s="173"/>
      <c r="O449" s="173"/>
      <c r="P449" s="173"/>
      <c r="Q449" s="173"/>
    </row>
    <row r="450" spans="5:17" ht="12.75">
      <c r="E450" s="173"/>
      <c r="F450" s="173"/>
      <c r="G450" s="173"/>
      <c r="O450" s="173"/>
      <c r="P450" s="173"/>
      <c r="Q450" s="173"/>
    </row>
    <row r="451" spans="5:17" ht="12.75">
      <c r="E451" s="173"/>
      <c r="F451" s="173"/>
      <c r="G451" s="173"/>
      <c r="O451" s="173"/>
      <c r="P451" s="173"/>
      <c r="Q451" s="173"/>
    </row>
    <row r="452" spans="5:17" ht="12.75">
      <c r="E452" s="173"/>
      <c r="F452" s="173"/>
      <c r="G452" s="173"/>
      <c r="O452" s="173"/>
      <c r="P452" s="173"/>
      <c r="Q452" s="173"/>
    </row>
    <row r="453" spans="5:17" ht="12.75">
      <c r="E453" s="173"/>
      <c r="F453" s="173"/>
      <c r="G453" s="173"/>
      <c r="O453" s="173"/>
      <c r="P453" s="173"/>
      <c r="Q453" s="173"/>
    </row>
    <row r="454" spans="5:17" ht="12.75">
      <c r="E454" s="173"/>
      <c r="F454" s="173"/>
      <c r="G454" s="173"/>
      <c r="O454" s="173"/>
      <c r="P454" s="173"/>
      <c r="Q454" s="173"/>
    </row>
    <row r="455" spans="5:17" ht="12.75">
      <c r="E455" s="173"/>
      <c r="F455" s="173"/>
      <c r="G455" s="173"/>
      <c r="O455" s="173"/>
      <c r="P455" s="173"/>
      <c r="Q455" s="173"/>
    </row>
    <row r="456" spans="5:17" ht="12.75">
      <c r="E456" s="173"/>
      <c r="F456" s="173"/>
      <c r="G456" s="173"/>
      <c r="O456" s="173"/>
      <c r="P456" s="173"/>
      <c r="Q456" s="173"/>
    </row>
    <row r="457" spans="5:17" ht="12.75">
      <c r="E457" s="173"/>
      <c r="F457" s="173"/>
      <c r="G457" s="173"/>
      <c r="O457" s="173"/>
      <c r="P457" s="173"/>
      <c r="Q457" s="173"/>
    </row>
    <row r="458" spans="5:17" ht="12.75">
      <c r="E458" s="173"/>
      <c r="F458" s="173"/>
      <c r="G458" s="173"/>
      <c r="O458" s="173"/>
      <c r="P458" s="173"/>
      <c r="Q458" s="173"/>
    </row>
    <row r="459" spans="5:17" ht="12.75">
      <c r="E459" s="173"/>
      <c r="F459" s="173"/>
      <c r="G459" s="173"/>
      <c r="O459" s="173"/>
      <c r="P459" s="173"/>
      <c r="Q459" s="173"/>
    </row>
    <row r="460" spans="5:17" ht="12.75">
      <c r="E460" s="173"/>
      <c r="F460" s="173"/>
      <c r="G460" s="173"/>
      <c r="O460" s="173"/>
      <c r="P460" s="173"/>
      <c r="Q460" s="173"/>
    </row>
    <row r="461" spans="5:17" ht="12.75">
      <c r="E461" s="173"/>
      <c r="F461" s="173"/>
      <c r="G461" s="173"/>
      <c r="O461" s="173"/>
      <c r="P461" s="173"/>
      <c r="Q461" s="173"/>
    </row>
    <row r="462" spans="5:17" ht="12.75">
      <c r="E462" s="173"/>
      <c r="F462" s="173"/>
      <c r="G462" s="173"/>
      <c r="O462" s="173"/>
      <c r="P462" s="173"/>
      <c r="Q462" s="173"/>
    </row>
    <row r="463" spans="5:17" ht="12.75">
      <c r="E463" s="173"/>
      <c r="F463" s="173"/>
      <c r="G463" s="173"/>
      <c r="O463" s="173"/>
      <c r="P463" s="173"/>
      <c r="Q463" s="173"/>
    </row>
    <row r="464" spans="5:17" ht="12.75">
      <c r="E464" s="173"/>
      <c r="F464" s="173"/>
      <c r="G464" s="173"/>
      <c r="O464" s="173"/>
      <c r="P464" s="173"/>
      <c r="Q464" s="173"/>
    </row>
    <row r="465" spans="5:17" ht="12.75">
      <c r="E465" s="173"/>
      <c r="F465" s="173"/>
      <c r="G465" s="173"/>
      <c r="O465" s="173"/>
      <c r="P465" s="173"/>
      <c r="Q465" s="173"/>
    </row>
    <row r="466" spans="5:17" ht="12.75">
      <c r="E466" s="173"/>
      <c r="F466" s="173"/>
      <c r="G466" s="173"/>
      <c r="O466" s="173"/>
      <c r="P466" s="173"/>
      <c r="Q466" s="173"/>
    </row>
    <row r="467" spans="5:17" ht="12.75">
      <c r="E467" s="173"/>
      <c r="F467" s="173"/>
      <c r="G467" s="173"/>
      <c r="O467" s="173"/>
      <c r="P467" s="173"/>
      <c r="Q467" s="173"/>
    </row>
    <row r="468" spans="5:17" ht="12.75">
      <c r="E468" s="173"/>
      <c r="F468" s="173"/>
      <c r="G468" s="173"/>
      <c r="O468" s="173"/>
      <c r="P468" s="173"/>
      <c r="Q468" s="173"/>
    </row>
    <row r="469" spans="5:17" ht="12.75">
      <c r="E469" s="173"/>
      <c r="F469" s="173"/>
      <c r="G469" s="173"/>
      <c r="O469" s="173"/>
      <c r="P469" s="173"/>
      <c r="Q469" s="173"/>
    </row>
    <row r="470" spans="5:17" ht="12.75">
      <c r="E470" s="173"/>
      <c r="F470" s="173"/>
      <c r="G470" s="173"/>
      <c r="O470" s="173"/>
      <c r="P470" s="173"/>
      <c r="Q470" s="173"/>
    </row>
    <row r="471" spans="5:17" ht="12.75">
      <c r="E471" s="173"/>
      <c r="F471" s="173"/>
      <c r="G471" s="173"/>
      <c r="O471" s="173"/>
      <c r="P471" s="173"/>
      <c r="Q471" s="173"/>
    </row>
    <row r="472" spans="5:17" ht="12.75">
      <c r="E472" s="173"/>
      <c r="F472" s="173"/>
      <c r="G472" s="173"/>
      <c r="O472" s="173"/>
      <c r="P472" s="173"/>
      <c r="Q472" s="173"/>
    </row>
    <row r="473" spans="5:17" ht="12.75">
      <c r="E473" s="173"/>
      <c r="F473" s="173"/>
      <c r="G473" s="173"/>
      <c r="O473" s="173"/>
      <c r="P473" s="173"/>
      <c r="Q473" s="173"/>
    </row>
    <row r="474" spans="5:17" ht="12.75">
      <c r="E474" s="173"/>
      <c r="F474" s="173"/>
      <c r="G474" s="173"/>
      <c r="O474" s="173"/>
      <c r="P474" s="173"/>
      <c r="Q474" s="173"/>
    </row>
    <row r="475" spans="5:17" ht="12.75">
      <c r="E475" s="173"/>
      <c r="F475" s="173"/>
      <c r="G475" s="173"/>
      <c r="O475" s="173"/>
      <c r="P475" s="173"/>
      <c r="Q475" s="173"/>
    </row>
    <row r="476" spans="5:17" ht="12.75">
      <c r="E476" s="173"/>
      <c r="F476" s="173"/>
      <c r="G476" s="173"/>
      <c r="O476" s="173"/>
      <c r="P476" s="173"/>
      <c r="Q476" s="173"/>
    </row>
    <row r="477" spans="5:17" ht="12.75">
      <c r="E477" s="173"/>
      <c r="F477" s="173"/>
      <c r="G477" s="173"/>
      <c r="O477" s="173"/>
      <c r="P477" s="173"/>
      <c r="Q477" s="173"/>
    </row>
    <row r="478" spans="5:17" ht="12.75">
      <c r="E478" s="173"/>
      <c r="F478" s="173"/>
      <c r="G478" s="173"/>
      <c r="O478" s="173"/>
      <c r="P478" s="173"/>
      <c r="Q478" s="173"/>
    </row>
    <row r="479" spans="5:17" ht="12.75">
      <c r="E479" s="173"/>
      <c r="F479" s="173"/>
      <c r="G479" s="173"/>
      <c r="O479" s="173"/>
      <c r="P479" s="173"/>
      <c r="Q479" s="173"/>
    </row>
    <row r="480" spans="5:17" ht="12.75">
      <c r="E480" s="173"/>
      <c r="F480" s="173"/>
      <c r="G480" s="173"/>
      <c r="O480" s="173"/>
      <c r="P480" s="173"/>
      <c r="Q480" s="173"/>
    </row>
    <row r="481" spans="5:17" ht="12.75">
      <c r="E481" s="173"/>
      <c r="F481" s="173"/>
      <c r="G481" s="173"/>
      <c r="O481" s="173"/>
      <c r="P481" s="173"/>
      <c r="Q481" s="173"/>
    </row>
    <row r="482" spans="5:17" ht="12.75">
      <c r="E482" s="173"/>
      <c r="F482" s="173"/>
      <c r="G482" s="173"/>
      <c r="O482" s="173"/>
      <c r="P482" s="173"/>
      <c r="Q482" s="173"/>
    </row>
    <row r="483" spans="5:17" ht="12.75">
      <c r="E483" s="173"/>
      <c r="F483" s="173"/>
      <c r="G483" s="173"/>
      <c r="O483" s="173"/>
      <c r="P483" s="173"/>
      <c r="Q483" s="173"/>
    </row>
    <row r="484" spans="5:17" ht="12.75">
      <c r="E484" s="173"/>
      <c r="F484" s="173"/>
      <c r="G484" s="173"/>
      <c r="O484" s="173"/>
      <c r="P484" s="173"/>
      <c r="Q484" s="173"/>
    </row>
    <row r="485" spans="5:17" ht="12.75">
      <c r="E485" s="173"/>
      <c r="F485" s="173"/>
      <c r="G485" s="173"/>
      <c r="O485" s="173"/>
      <c r="P485" s="173"/>
      <c r="Q485" s="173"/>
    </row>
    <row r="486" spans="5:17" ht="12.75">
      <c r="E486" s="173"/>
      <c r="F486" s="173"/>
      <c r="G486" s="173"/>
      <c r="O486" s="173"/>
      <c r="P486" s="173"/>
      <c r="Q486" s="173"/>
    </row>
    <row r="487" spans="5:17" ht="12.75">
      <c r="E487" s="173"/>
      <c r="F487" s="173"/>
      <c r="G487" s="173"/>
      <c r="O487" s="173"/>
      <c r="P487" s="173"/>
      <c r="Q487" s="173"/>
    </row>
    <row r="488" spans="5:17" ht="12.75">
      <c r="E488" s="173"/>
      <c r="F488" s="173"/>
      <c r="G488" s="173"/>
      <c r="O488" s="173"/>
      <c r="P488" s="173"/>
      <c r="Q488" s="173"/>
    </row>
    <row r="489" spans="5:17" ht="12.75">
      <c r="E489" s="173"/>
      <c r="F489" s="173"/>
      <c r="G489" s="173"/>
      <c r="O489" s="173"/>
      <c r="P489" s="173"/>
      <c r="Q489" s="173"/>
    </row>
    <row r="490" spans="5:17" ht="12.75">
      <c r="E490" s="173"/>
      <c r="F490" s="173"/>
      <c r="G490" s="173"/>
      <c r="O490" s="173"/>
      <c r="P490" s="173"/>
      <c r="Q490" s="173"/>
    </row>
    <row r="491" spans="5:17" ht="12.75">
      <c r="E491" s="173"/>
      <c r="F491" s="173"/>
      <c r="G491" s="173"/>
      <c r="O491" s="173"/>
      <c r="P491" s="173"/>
      <c r="Q491" s="173"/>
    </row>
    <row r="492" spans="5:17" ht="12.75">
      <c r="E492" s="173"/>
      <c r="F492" s="173"/>
      <c r="G492" s="173"/>
      <c r="O492" s="173"/>
      <c r="P492" s="173"/>
      <c r="Q492" s="173"/>
    </row>
    <row r="493" spans="5:17" ht="12.75">
      <c r="E493" s="173"/>
      <c r="F493" s="173"/>
      <c r="G493" s="173"/>
      <c r="O493" s="173"/>
      <c r="P493" s="173"/>
      <c r="Q493" s="173"/>
    </row>
    <row r="494" spans="5:17" ht="12.75">
      <c r="E494" s="173"/>
      <c r="F494" s="173"/>
      <c r="G494" s="173"/>
      <c r="O494" s="173"/>
      <c r="P494" s="173"/>
      <c r="Q494" s="173"/>
    </row>
    <row r="495" spans="5:17" ht="12.75">
      <c r="E495" s="173"/>
      <c r="F495" s="173"/>
      <c r="G495" s="173"/>
      <c r="O495" s="173"/>
      <c r="P495" s="173"/>
      <c r="Q495" s="173"/>
    </row>
    <row r="496" spans="5:17" ht="12.75">
      <c r="E496" s="173"/>
      <c r="F496" s="173"/>
      <c r="G496" s="173"/>
      <c r="O496" s="173"/>
      <c r="P496" s="173"/>
      <c r="Q496" s="173"/>
    </row>
    <row r="497" spans="5:17" ht="12.75">
      <c r="E497" s="173"/>
      <c r="F497" s="173"/>
      <c r="G497" s="173"/>
      <c r="O497" s="173"/>
      <c r="P497" s="173"/>
      <c r="Q497" s="173"/>
    </row>
    <row r="498" spans="5:17" ht="12.75">
      <c r="E498" s="173"/>
      <c r="F498" s="173"/>
      <c r="G498" s="173"/>
      <c r="O498" s="173"/>
      <c r="P498" s="173"/>
      <c r="Q498" s="173"/>
    </row>
    <row r="499" spans="5:17" ht="12.75">
      <c r="E499" s="173"/>
      <c r="F499" s="173"/>
      <c r="G499" s="173"/>
      <c r="O499" s="173"/>
      <c r="P499" s="173"/>
      <c r="Q499" s="173"/>
    </row>
    <row r="500" spans="5:17" ht="12.75">
      <c r="E500" s="173"/>
      <c r="F500" s="173"/>
      <c r="G500" s="173"/>
      <c r="O500" s="173"/>
      <c r="P500" s="173"/>
      <c r="Q500" s="173"/>
    </row>
    <row r="501" spans="5:17" ht="12.75">
      <c r="E501" s="173"/>
      <c r="F501" s="173"/>
      <c r="G501" s="173"/>
      <c r="O501" s="173"/>
      <c r="P501" s="173"/>
      <c r="Q501" s="173"/>
    </row>
    <row r="502" spans="5:17" ht="12.75">
      <c r="E502" s="173"/>
      <c r="F502" s="173"/>
      <c r="G502" s="173"/>
      <c r="O502" s="173"/>
      <c r="P502" s="173"/>
      <c r="Q502" s="173"/>
    </row>
    <row r="503" spans="5:17" ht="12.75">
      <c r="E503" s="173"/>
      <c r="F503" s="173"/>
      <c r="G503" s="173"/>
      <c r="O503" s="173"/>
      <c r="P503" s="173"/>
      <c r="Q503" s="173"/>
    </row>
    <row r="504" spans="5:17" ht="12.75">
      <c r="E504" s="173"/>
      <c r="F504" s="173"/>
      <c r="G504" s="173"/>
      <c r="O504" s="173"/>
      <c r="P504" s="173"/>
      <c r="Q504" s="173"/>
    </row>
    <row r="505" spans="5:17" ht="12.75">
      <c r="E505" s="173"/>
      <c r="F505" s="173"/>
      <c r="G505" s="173"/>
      <c r="O505" s="173"/>
      <c r="P505" s="173"/>
      <c r="Q505" s="173"/>
    </row>
    <row r="506" spans="5:17" ht="12.75">
      <c r="E506" s="173"/>
      <c r="F506" s="173"/>
      <c r="G506" s="173"/>
      <c r="O506" s="173"/>
      <c r="P506" s="173"/>
      <c r="Q506" s="173"/>
    </row>
    <row r="507" spans="5:17" ht="12.75">
      <c r="E507" s="173"/>
      <c r="F507" s="173"/>
      <c r="G507" s="173"/>
      <c r="O507" s="173"/>
      <c r="P507" s="173"/>
      <c r="Q507" s="173"/>
    </row>
    <row r="508" spans="5:17" ht="12.75">
      <c r="E508" s="173"/>
      <c r="F508" s="173"/>
      <c r="G508" s="173"/>
      <c r="O508" s="173"/>
      <c r="P508" s="173"/>
      <c r="Q508" s="173"/>
    </row>
    <row r="509" spans="5:17" ht="12.75">
      <c r="E509" s="173"/>
      <c r="F509" s="173"/>
      <c r="G509" s="173"/>
      <c r="O509" s="173"/>
      <c r="P509" s="173"/>
      <c r="Q509" s="173"/>
    </row>
    <row r="510" spans="5:17" ht="12.75">
      <c r="E510" s="173"/>
      <c r="F510" s="173"/>
      <c r="G510" s="173"/>
      <c r="O510" s="173"/>
      <c r="P510" s="173"/>
      <c r="Q510" s="173"/>
    </row>
    <row r="511" spans="5:17" ht="12.75">
      <c r="E511" s="173"/>
      <c r="F511" s="173"/>
      <c r="G511" s="173"/>
      <c r="O511" s="173"/>
      <c r="P511" s="173"/>
      <c r="Q511" s="173"/>
    </row>
    <row r="512" spans="5:17" ht="12.75">
      <c r="E512" s="173"/>
      <c r="F512" s="173"/>
      <c r="G512" s="173"/>
      <c r="O512" s="173"/>
      <c r="P512" s="173"/>
      <c r="Q512" s="173"/>
    </row>
    <row r="513" spans="5:17" ht="12.75">
      <c r="E513" s="173"/>
      <c r="F513" s="173"/>
      <c r="G513" s="173"/>
      <c r="O513" s="173"/>
      <c r="P513" s="173"/>
      <c r="Q513" s="173"/>
    </row>
    <row r="514" spans="5:17" ht="12.75">
      <c r="E514" s="173"/>
      <c r="F514" s="173"/>
      <c r="G514" s="173"/>
      <c r="O514" s="173"/>
      <c r="P514" s="173"/>
      <c r="Q514" s="173"/>
    </row>
    <row r="515" spans="5:17" ht="12.75">
      <c r="E515" s="173"/>
      <c r="F515" s="173"/>
      <c r="G515" s="173"/>
      <c r="O515" s="173"/>
      <c r="P515" s="173"/>
      <c r="Q515" s="173"/>
    </row>
    <row r="516" spans="5:17" ht="12.75">
      <c r="E516" s="173"/>
      <c r="F516" s="173"/>
      <c r="G516" s="173"/>
      <c r="O516" s="173"/>
      <c r="P516" s="173"/>
      <c r="Q516" s="173"/>
    </row>
    <row r="517" spans="5:17" ht="12.75">
      <c r="E517" s="173"/>
      <c r="F517" s="173"/>
      <c r="G517" s="173"/>
      <c r="O517" s="173"/>
      <c r="P517" s="173"/>
      <c r="Q517" s="173"/>
    </row>
    <row r="518" spans="5:17" ht="12.75">
      <c r="E518" s="173"/>
      <c r="F518" s="173"/>
      <c r="G518" s="173"/>
      <c r="O518" s="173"/>
      <c r="P518" s="173"/>
      <c r="Q518" s="173"/>
    </row>
    <row r="519" spans="5:17" ht="12.75">
      <c r="E519" s="173"/>
      <c r="F519" s="173"/>
      <c r="G519" s="173"/>
      <c r="O519" s="173"/>
      <c r="P519" s="173"/>
      <c r="Q519" s="173"/>
    </row>
    <row r="520" spans="5:17" ht="12.75">
      <c r="E520" s="173"/>
      <c r="F520" s="173"/>
      <c r="G520" s="173"/>
      <c r="O520" s="173"/>
      <c r="P520" s="173"/>
      <c r="Q520" s="173"/>
    </row>
    <row r="521" spans="5:17" ht="12.75">
      <c r="E521" s="173"/>
      <c r="F521" s="173"/>
      <c r="G521" s="173"/>
      <c r="O521" s="173"/>
      <c r="P521" s="173"/>
      <c r="Q521" s="173"/>
    </row>
    <row r="522" spans="5:17" ht="12.75">
      <c r="E522" s="173"/>
      <c r="F522" s="173"/>
      <c r="G522" s="173"/>
      <c r="O522" s="173"/>
      <c r="P522" s="173"/>
      <c r="Q522" s="173"/>
    </row>
    <row r="523" spans="5:17" ht="12.75">
      <c r="E523" s="173"/>
      <c r="F523" s="173"/>
      <c r="G523" s="173"/>
      <c r="O523" s="173"/>
      <c r="P523" s="173"/>
      <c r="Q523" s="173"/>
    </row>
    <row r="524" spans="5:17" ht="12.75">
      <c r="E524" s="173"/>
      <c r="F524" s="173"/>
      <c r="G524" s="173"/>
      <c r="O524" s="173"/>
      <c r="P524" s="173"/>
      <c r="Q524" s="173"/>
    </row>
    <row r="525" spans="5:17" ht="12.75">
      <c r="E525" s="173"/>
      <c r="F525" s="173"/>
      <c r="G525" s="173"/>
      <c r="O525" s="173"/>
      <c r="P525" s="173"/>
      <c r="Q525" s="173"/>
    </row>
    <row r="526" spans="5:17" ht="12.75">
      <c r="E526" s="173"/>
      <c r="F526" s="173"/>
      <c r="G526" s="173"/>
      <c r="O526" s="173"/>
      <c r="P526" s="173"/>
      <c r="Q526" s="173"/>
    </row>
    <row r="527" spans="5:17" ht="12.75">
      <c r="E527" s="173"/>
      <c r="F527" s="173"/>
      <c r="G527" s="173"/>
      <c r="O527" s="173"/>
      <c r="P527" s="173"/>
      <c r="Q527" s="173"/>
    </row>
    <row r="528" spans="5:17" ht="12.75">
      <c r="E528" s="173"/>
      <c r="F528" s="173"/>
      <c r="G528" s="173"/>
      <c r="O528" s="173"/>
      <c r="P528" s="173"/>
      <c r="Q528" s="173"/>
    </row>
    <row r="529" spans="5:17" ht="12.75">
      <c r="E529" s="173"/>
      <c r="F529" s="173"/>
      <c r="G529" s="173"/>
      <c r="O529" s="173"/>
      <c r="P529" s="173"/>
      <c r="Q529" s="173"/>
    </row>
    <row r="530" spans="5:17" ht="12.75">
      <c r="E530" s="173"/>
      <c r="F530" s="173"/>
      <c r="G530" s="173"/>
      <c r="O530" s="173"/>
      <c r="P530" s="173"/>
      <c r="Q530" s="173"/>
    </row>
    <row r="531" spans="5:17" ht="12.75">
      <c r="E531" s="173"/>
      <c r="F531" s="173"/>
      <c r="G531" s="173"/>
      <c r="O531" s="173"/>
      <c r="P531" s="173"/>
      <c r="Q531" s="173"/>
    </row>
    <row r="532" spans="5:17" ht="12.75">
      <c r="E532" s="173"/>
      <c r="F532" s="173"/>
      <c r="G532" s="173"/>
      <c r="O532" s="173"/>
      <c r="P532" s="173"/>
      <c r="Q532" s="173"/>
    </row>
    <row r="533" spans="5:17" ht="12.75">
      <c r="E533" s="173"/>
      <c r="F533" s="173"/>
      <c r="G533" s="173"/>
      <c r="O533" s="173"/>
      <c r="P533" s="173"/>
      <c r="Q533" s="173"/>
    </row>
    <row r="534" spans="5:17" ht="12.75">
      <c r="E534" s="173"/>
      <c r="F534" s="173"/>
      <c r="G534" s="173"/>
      <c r="O534" s="173"/>
      <c r="P534" s="173"/>
      <c r="Q534" s="173"/>
    </row>
    <row r="535" spans="5:17" ht="12.75">
      <c r="E535" s="173"/>
      <c r="F535" s="173"/>
      <c r="G535" s="173"/>
      <c r="O535" s="173"/>
      <c r="P535" s="173"/>
      <c r="Q535" s="173"/>
    </row>
    <row r="536" spans="5:17" ht="12.75">
      <c r="E536" s="173"/>
      <c r="F536" s="173"/>
      <c r="G536" s="173"/>
      <c r="O536" s="173"/>
      <c r="P536" s="173"/>
      <c r="Q536" s="173"/>
    </row>
    <row r="537" spans="5:17" ht="12.75">
      <c r="E537" s="173"/>
      <c r="F537" s="173"/>
      <c r="G537" s="173"/>
      <c r="O537" s="173"/>
      <c r="P537" s="173"/>
      <c r="Q537" s="173"/>
    </row>
    <row r="538" spans="5:17" ht="12.75">
      <c r="E538" s="173"/>
      <c r="F538" s="173"/>
      <c r="G538" s="173"/>
      <c r="O538" s="173"/>
      <c r="P538" s="173"/>
      <c r="Q538" s="173"/>
    </row>
    <row r="539" spans="5:17" ht="12.75">
      <c r="E539" s="173"/>
      <c r="F539" s="173"/>
      <c r="G539" s="173"/>
      <c r="O539" s="173"/>
      <c r="P539" s="173"/>
      <c r="Q539" s="173"/>
    </row>
    <row r="540" spans="5:17" ht="12.75">
      <c r="E540" s="173"/>
      <c r="F540" s="173"/>
      <c r="G540" s="173"/>
      <c r="O540" s="173"/>
      <c r="P540" s="173"/>
      <c r="Q540" s="173"/>
    </row>
    <row r="541" spans="5:17" ht="12.75">
      <c r="E541" s="173"/>
      <c r="F541" s="173"/>
      <c r="G541" s="173"/>
      <c r="O541" s="173"/>
      <c r="P541" s="173"/>
      <c r="Q541" s="173"/>
    </row>
    <row r="542" spans="5:17" ht="12.75">
      <c r="E542" s="173"/>
      <c r="F542" s="173"/>
      <c r="G542" s="173"/>
      <c r="O542" s="173"/>
      <c r="P542" s="173"/>
      <c r="Q542" s="173"/>
    </row>
    <row r="543" spans="5:17" ht="12.75">
      <c r="E543" s="173"/>
      <c r="F543" s="173"/>
      <c r="G543" s="173"/>
      <c r="O543" s="173"/>
      <c r="P543" s="173"/>
      <c r="Q543" s="173"/>
    </row>
    <row r="544" spans="5:17" ht="12.75">
      <c r="E544" s="173"/>
      <c r="F544" s="173"/>
      <c r="G544" s="173"/>
      <c r="O544" s="173"/>
      <c r="P544" s="173"/>
      <c r="Q544" s="173"/>
    </row>
    <row r="545" spans="5:17" ht="12.75">
      <c r="E545" s="173"/>
      <c r="F545" s="173"/>
      <c r="G545" s="173"/>
      <c r="O545" s="173"/>
      <c r="P545" s="173"/>
      <c r="Q545" s="173"/>
    </row>
    <row r="546" spans="5:17" ht="12.75">
      <c r="E546" s="173"/>
      <c r="F546" s="173"/>
      <c r="G546" s="173"/>
      <c r="O546" s="173"/>
      <c r="P546" s="173"/>
      <c r="Q546" s="173"/>
    </row>
    <row r="547" spans="5:17" ht="12.75">
      <c r="E547" s="173"/>
      <c r="F547" s="173"/>
      <c r="G547" s="173"/>
      <c r="O547" s="173"/>
      <c r="P547" s="173"/>
      <c r="Q547" s="173"/>
    </row>
    <row r="548" spans="5:17" ht="12.75">
      <c r="E548" s="173"/>
      <c r="F548" s="173"/>
      <c r="G548" s="173"/>
      <c r="O548" s="173"/>
      <c r="P548" s="173"/>
      <c r="Q548" s="173"/>
    </row>
    <row r="549" spans="5:17" ht="12.75">
      <c r="E549" s="173"/>
      <c r="F549" s="173"/>
      <c r="G549" s="173"/>
      <c r="O549" s="173"/>
      <c r="P549" s="173"/>
      <c r="Q549" s="173"/>
    </row>
    <row r="550" spans="5:17" ht="12.75">
      <c r="E550" s="173"/>
      <c r="F550" s="173"/>
      <c r="G550" s="173"/>
      <c r="O550" s="173"/>
      <c r="P550" s="173"/>
      <c r="Q550" s="173"/>
    </row>
    <row r="551" spans="5:17" ht="12.75">
      <c r="E551" s="173"/>
      <c r="F551" s="173"/>
      <c r="G551" s="173"/>
      <c r="O551" s="173"/>
      <c r="P551" s="173"/>
      <c r="Q551" s="173"/>
    </row>
    <row r="552" spans="5:17" ht="12.75">
      <c r="E552" s="173"/>
      <c r="F552" s="173"/>
      <c r="G552" s="173"/>
      <c r="O552" s="173"/>
      <c r="P552" s="173"/>
      <c r="Q552" s="173"/>
    </row>
    <row r="553" spans="5:17" ht="12.75">
      <c r="E553" s="173"/>
      <c r="F553" s="173"/>
      <c r="G553" s="173"/>
      <c r="O553" s="173"/>
      <c r="P553" s="173"/>
      <c r="Q553" s="173"/>
    </row>
    <row r="554" spans="5:17" ht="12.75">
      <c r="E554" s="173"/>
      <c r="F554" s="173"/>
      <c r="G554" s="173"/>
      <c r="O554" s="173"/>
      <c r="P554" s="173"/>
      <c r="Q554" s="173"/>
    </row>
    <row r="555" spans="5:17" ht="12.75">
      <c r="E555" s="173"/>
      <c r="F555" s="173"/>
      <c r="G555" s="173"/>
      <c r="O555" s="173"/>
      <c r="P555" s="173"/>
      <c r="Q555" s="173"/>
    </row>
    <row r="556" spans="5:17" ht="12.75">
      <c r="E556" s="173"/>
      <c r="F556" s="173"/>
      <c r="G556" s="173"/>
      <c r="O556" s="173"/>
      <c r="P556" s="173"/>
      <c r="Q556" s="173"/>
    </row>
    <row r="557" spans="5:17" ht="12.75">
      <c r="E557" s="173"/>
      <c r="F557" s="173"/>
      <c r="G557" s="173"/>
      <c r="O557" s="173"/>
      <c r="P557" s="173"/>
      <c r="Q557" s="173"/>
    </row>
    <row r="558" spans="5:17" ht="12.75">
      <c r="E558" s="173"/>
      <c r="F558" s="173"/>
      <c r="G558" s="173"/>
      <c r="O558" s="173"/>
      <c r="P558" s="173"/>
      <c r="Q558" s="173"/>
    </row>
    <row r="559" spans="5:17" ht="12.75">
      <c r="E559" s="173"/>
      <c r="F559" s="173"/>
      <c r="G559" s="173"/>
      <c r="O559" s="173"/>
      <c r="P559" s="173"/>
      <c r="Q559" s="173"/>
    </row>
    <row r="560" spans="5:17" ht="12.75">
      <c r="E560" s="173"/>
      <c r="F560" s="173"/>
      <c r="G560" s="173"/>
      <c r="O560" s="173"/>
      <c r="P560" s="173"/>
      <c r="Q560" s="173"/>
    </row>
    <row r="561" spans="5:17" ht="12.75">
      <c r="E561" s="173"/>
      <c r="F561" s="173"/>
      <c r="G561" s="173"/>
      <c r="O561" s="173"/>
      <c r="P561" s="173"/>
      <c r="Q561" s="173"/>
    </row>
    <row r="562" spans="5:17" ht="12.75">
      <c r="E562" s="173"/>
      <c r="F562" s="173"/>
      <c r="G562" s="173"/>
      <c r="O562" s="173"/>
      <c r="P562" s="173"/>
      <c r="Q562" s="173"/>
    </row>
    <row r="563" spans="5:17" ht="12.75">
      <c r="E563" s="173"/>
      <c r="F563" s="173"/>
      <c r="G563" s="173"/>
      <c r="O563" s="173"/>
      <c r="P563" s="173"/>
      <c r="Q563" s="173"/>
    </row>
    <row r="564" spans="5:17" ht="12.75">
      <c r="E564" s="173"/>
      <c r="F564" s="173"/>
      <c r="G564" s="173"/>
      <c r="O564" s="173"/>
      <c r="P564" s="173"/>
      <c r="Q564" s="173"/>
    </row>
    <row r="565" spans="5:17" ht="12.75">
      <c r="E565" s="173"/>
      <c r="F565" s="173"/>
      <c r="G565" s="173"/>
      <c r="O565" s="173"/>
      <c r="P565" s="173"/>
      <c r="Q565" s="173"/>
    </row>
    <row r="566" spans="5:17" ht="12.75">
      <c r="E566" s="173"/>
      <c r="F566" s="173"/>
      <c r="G566" s="173"/>
      <c r="O566" s="173"/>
      <c r="P566" s="173"/>
      <c r="Q566" s="173"/>
    </row>
    <row r="567" spans="5:17" ht="12.75">
      <c r="E567" s="173"/>
      <c r="F567" s="173"/>
      <c r="G567" s="173"/>
      <c r="O567" s="173"/>
      <c r="P567" s="173"/>
      <c r="Q567" s="173"/>
    </row>
    <row r="568" spans="5:17" ht="12.75">
      <c r="E568" s="173"/>
      <c r="F568" s="173"/>
      <c r="G568" s="173"/>
      <c r="O568" s="173"/>
      <c r="P568" s="173"/>
      <c r="Q568" s="173"/>
    </row>
    <row r="569" spans="5:17" ht="12.75">
      <c r="E569" s="173"/>
      <c r="F569" s="173"/>
      <c r="G569" s="173"/>
      <c r="O569" s="173"/>
      <c r="P569" s="173"/>
      <c r="Q569" s="173"/>
    </row>
    <row r="570" spans="5:17" ht="12.75">
      <c r="E570" s="173"/>
      <c r="F570" s="173"/>
      <c r="G570" s="173"/>
      <c r="O570" s="173"/>
      <c r="P570" s="173"/>
      <c r="Q570" s="173"/>
    </row>
    <row r="571" spans="5:17" ht="12.75">
      <c r="E571" s="173"/>
      <c r="F571" s="173"/>
      <c r="G571" s="173"/>
      <c r="O571" s="173"/>
      <c r="P571" s="173"/>
      <c r="Q571" s="173"/>
    </row>
    <row r="572" spans="5:17" ht="12.75">
      <c r="E572" s="173"/>
      <c r="F572" s="173"/>
      <c r="G572" s="173"/>
      <c r="O572" s="173"/>
      <c r="P572" s="173"/>
      <c r="Q572" s="173"/>
    </row>
    <row r="573" spans="5:17" ht="12.75">
      <c r="E573" s="173"/>
      <c r="F573" s="173"/>
      <c r="G573" s="173"/>
      <c r="O573" s="173"/>
      <c r="P573" s="173"/>
      <c r="Q573" s="173"/>
    </row>
    <row r="574" spans="5:17" ht="12.75">
      <c r="E574" s="173"/>
      <c r="F574" s="173"/>
      <c r="G574" s="173"/>
      <c r="O574" s="173"/>
      <c r="P574" s="173"/>
      <c r="Q574" s="173"/>
    </row>
    <row r="575" spans="5:17" ht="12.75">
      <c r="E575" s="173"/>
      <c r="F575" s="173"/>
      <c r="G575" s="173"/>
      <c r="O575" s="173"/>
      <c r="P575" s="173"/>
      <c r="Q575" s="173"/>
    </row>
    <row r="576" spans="5:17" ht="12.75">
      <c r="E576" s="173"/>
      <c r="F576" s="173"/>
      <c r="G576" s="173"/>
      <c r="O576" s="173"/>
      <c r="P576" s="173"/>
      <c r="Q576" s="173"/>
    </row>
    <row r="577" spans="5:17" ht="12.75">
      <c r="E577" s="173"/>
      <c r="F577" s="173"/>
      <c r="G577" s="173"/>
      <c r="O577" s="173"/>
      <c r="P577" s="173"/>
      <c r="Q577" s="173"/>
    </row>
    <row r="578" spans="5:17" ht="12.75">
      <c r="E578" s="173"/>
      <c r="F578" s="173"/>
      <c r="G578" s="173"/>
      <c r="O578" s="173"/>
      <c r="P578" s="173"/>
      <c r="Q578" s="173"/>
    </row>
    <row r="579" spans="5:17" ht="12.75">
      <c r="E579" s="173"/>
      <c r="F579" s="173"/>
      <c r="G579" s="173"/>
      <c r="O579" s="173"/>
      <c r="P579" s="173"/>
      <c r="Q579" s="173"/>
    </row>
    <row r="580" spans="5:17" ht="12.75">
      <c r="E580" s="173"/>
      <c r="F580" s="173"/>
      <c r="G580" s="173"/>
      <c r="O580" s="173"/>
      <c r="P580" s="173"/>
      <c r="Q580" s="173"/>
    </row>
    <row r="581" spans="5:17" ht="12.75">
      <c r="E581" s="173"/>
      <c r="F581" s="173"/>
      <c r="G581" s="173"/>
      <c r="O581" s="173"/>
      <c r="P581" s="173"/>
      <c r="Q581" s="173"/>
    </row>
    <row r="582" spans="5:17" ht="12.75">
      <c r="E582" s="173"/>
      <c r="F582" s="173"/>
      <c r="G582" s="173"/>
      <c r="O582" s="173"/>
      <c r="P582" s="173"/>
      <c r="Q582" s="173"/>
    </row>
    <row r="583" spans="5:17" ht="12.75">
      <c r="E583" s="173"/>
      <c r="F583" s="173"/>
      <c r="G583" s="173"/>
      <c r="O583" s="173"/>
      <c r="P583" s="173"/>
      <c r="Q583" s="173"/>
    </row>
    <row r="584" spans="5:17" ht="12.75">
      <c r="E584" s="173"/>
      <c r="F584" s="173"/>
      <c r="G584" s="173"/>
      <c r="O584" s="173"/>
      <c r="P584" s="173"/>
      <c r="Q584" s="173"/>
    </row>
    <row r="585" spans="5:17" ht="12.75">
      <c r="E585" s="173"/>
      <c r="F585" s="173"/>
      <c r="G585" s="173"/>
      <c r="O585" s="173"/>
      <c r="P585" s="173"/>
      <c r="Q585" s="173"/>
    </row>
    <row r="586" spans="5:17" ht="12.75">
      <c r="E586" s="173"/>
      <c r="F586" s="173"/>
      <c r="G586" s="173"/>
      <c r="O586" s="173"/>
      <c r="P586" s="173"/>
      <c r="Q586" s="173"/>
    </row>
    <row r="587" spans="5:17" ht="12.75">
      <c r="E587" s="173"/>
      <c r="F587" s="173"/>
      <c r="G587" s="173"/>
      <c r="O587" s="173"/>
      <c r="P587" s="173"/>
      <c r="Q587" s="173"/>
    </row>
    <row r="588" spans="5:17" ht="12.75">
      <c r="E588" s="173"/>
      <c r="F588" s="173"/>
      <c r="G588" s="173"/>
      <c r="O588" s="173"/>
      <c r="P588" s="173"/>
      <c r="Q588" s="173"/>
    </row>
    <row r="589" spans="5:17" ht="12.75">
      <c r="E589" s="173"/>
      <c r="F589" s="173"/>
      <c r="G589" s="173"/>
      <c r="O589" s="173"/>
      <c r="P589" s="173"/>
      <c r="Q589" s="173"/>
    </row>
    <row r="590" spans="5:17" ht="12.75">
      <c r="E590" s="173"/>
      <c r="F590" s="173"/>
      <c r="G590" s="173"/>
      <c r="O590" s="173"/>
      <c r="P590" s="173"/>
      <c r="Q590" s="173"/>
    </row>
    <row r="591" spans="5:17" ht="12.75">
      <c r="E591" s="173"/>
      <c r="F591" s="173"/>
      <c r="G591" s="173"/>
      <c r="O591" s="173"/>
      <c r="P591" s="173"/>
      <c r="Q591" s="173"/>
    </row>
    <row r="592" spans="5:17" ht="12.75">
      <c r="E592" s="173"/>
      <c r="F592" s="173"/>
      <c r="G592" s="173"/>
      <c r="O592" s="173"/>
      <c r="P592" s="173"/>
      <c r="Q592" s="173"/>
    </row>
    <row r="593" spans="5:17" ht="12.75">
      <c r="E593" s="173"/>
      <c r="F593" s="173"/>
      <c r="G593" s="173"/>
      <c r="O593" s="173"/>
      <c r="P593" s="173"/>
      <c r="Q593" s="173"/>
    </row>
    <row r="594" spans="5:17" ht="12.75">
      <c r="E594" s="173"/>
      <c r="F594" s="173"/>
      <c r="G594" s="173"/>
      <c r="O594" s="173"/>
      <c r="P594" s="173"/>
      <c r="Q594" s="173"/>
    </row>
    <row r="595" spans="5:17" ht="12.75">
      <c r="E595" s="173"/>
      <c r="F595" s="173"/>
      <c r="G595" s="173"/>
      <c r="O595" s="173"/>
      <c r="P595" s="173"/>
      <c r="Q595" s="173"/>
    </row>
    <row r="596" spans="5:17" ht="12.75">
      <c r="E596" s="173"/>
      <c r="F596" s="173"/>
      <c r="G596" s="173"/>
      <c r="O596" s="173"/>
      <c r="P596" s="173"/>
      <c r="Q596" s="173"/>
    </row>
    <row r="597" spans="5:17" ht="12.75">
      <c r="E597" s="173"/>
      <c r="F597" s="173"/>
      <c r="G597" s="173"/>
      <c r="O597" s="173"/>
      <c r="P597" s="173"/>
      <c r="Q597" s="173"/>
    </row>
    <row r="598" spans="5:17" ht="12.75">
      <c r="E598" s="173"/>
      <c r="F598" s="173"/>
      <c r="G598" s="173"/>
      <c r="O598" s="173"/>
      <c r="P598" s="173"/>
      <c r="Q598" s="173"/>
    </row>
    <row r="599" spans="5:17" ht="12.75">
      <c r="E599" s="173"/>
      <c r="F599" s="173"/>
      <c r="G599" s="173"/>
      <c r="O599" s="173"/>
      <c r="P599" s="173"/>
      <c r="Q599" s="173"/>
    </row>
    <row r="600" spans="5:17" ht="12.75">
      <c r="E600" s="173"/>
      <c r="F600" s="173"/>
      <c r="G600" s="173"/>
      <c r="O600" s="173"/>
      <c r="P600" s="173"/>
      <c r="Q600" s="173"/>
    </row>
    <row r="601" spans="5:17" ht="12.75">
      <c r="E601" s="173"/>
      <c r="F601" s="173"/>
      <c r="G601" s="173"/>
      <c r="O601" s="173"/>
      <c r="P601" s="173"/>
      <c r="Q601" s="173"/>
    </row>
    <row r="602" spans="5:17" ht="12.75">
      <c r="E602" s="173"/>
      <c r="F602" s="173"/>
      <c r="G602" s="173"/>
      <c r="O602" s="173"/>
      <c r="P602" s="173"/>
      <c r="Q602" s="173"/>
    </row>
    <row r="603" spans="5:17" ht="12.75">
      <c r="E603" s="173"/>
      <c r="F603" s="173"/>
      <c r="G603" s="173"/>
      <c r="O603" s="173"/>
      <c r="P603" s="173"/>
      <c r="Q603" s="173"/>
    </row>
    <row r="604" spans="5:17" ht="12.75">
      <c r="E604" s="173"/>
      <c r="F604" s="173"/>
      <c r="G604" s="173"/>
      <c r="O604" s="173"/>
      <c r="P604" s="173"/>
      <c r="Q604" s="173"/>
    </row>
    <row r="605" spans="5:17" ht="12.75">
      <c r="E605" s="173"/>
      <c r="F605" s="173"/>
      <c r="G605" s="173"/>
      <c r="O605" s="173"/>
      <c r="P605" s="173"/>
      <c r="Q605" s="173"/>
    </row>
    <row r="606" spans="5:17" ht="12.75">
      <c r="E606" s="173"/>
      <c r="F606" s="173"/>
      <c r="G606" s="173"/>
      <c r="O606" s="173"/>
      <c r="P606" s="173"/>
      <c r="Q606" s="173"/>
    </row>
    <row r="607" spans="5:17" ht="12.75">
      <c r="E607" s="173"/>
      <c r="F607" s="173"/>
      <c r="G607" s="173"/>
      <c r="O607" s="173"/>
      <c r="P607" s="173"/>
      <c r="Q607" s="173"/>
    </row>
    <row r="608" spans="5:17" ht="12.75">
      <c r="E608" s="173"/>
      <c r="F608" s="173"/>
      <c r="G608" s="173"/>
      <c r="O608" s="173"/>
      <c r="P608" s="173"/>
      <c r="Q608" s="173"/>
    </row>
    <row r="609" spans="5:17" ht="12.75">
      <c r="E609" s="173"/>
      <c r="F609" s="173"/>
      <c r="G609" s="173"/>
      <c r="O609" s="173"/>
      <c r="P609" s="173"/>
      <c r="Q609" s="173"/>
    </row>
    <row r="610" spans="5:17" ht="12.75">
      <c r="E610" s="173"/>
      <c r="F610" s="173"/>
      <c r="G610" s="173"/>
      <c r="O610" s="173"/>
      <c r="P610" s="173"/>
      <c r="Q610" s="173"/>
    </row>
    <row r="611" spans="5:17" ht="12.75">
      <c r="E611" s="173"/>
      <c r="F611" s="173"/>
      <c r="G611" s="173"/>
      <c r="O611" s="173"/>
      <c r="P611" s="173"/>
      <c r="Q611" s="173"/>
    </row>
    <row r="612" spans="5:17" ht="12.75">
      <c r="E612" s="173"/>
      <c r="F612" s="173"/>
      <c r="G612" s="173"/>
      <c r="O612" s="173"/>
      <c r="P612" s="173"/>
      <c r="Q612" s="173"/>
    </row>
    <row r="613" spans="5:17" ht="12.75">
      <c r="E613" s="173"/>
      <c r="F613" s="173"/>
      <c r="G613" s="173"/>
      <c r="O613" s="173"/>
      <c r="P613" s="173"/>
      <c r="Q613" s="173"/>
    </row>
    <row r="614" spans="5:17" ht="12.75">
      <c r="E614" s="173"/>
      <c r="F614" s="173"/>
      <c r="G614" s="173"/>
      <c r="O614" s="173"/>
      <c r="P614" s="173"/>
      <c r="Q614" s="173"/>
    </row>
    <row r="615" spans="5:17" ht="12.75">
      <c r="E615" s="173"/>
      <c r="F615" s="173"/>
      <c r="G615" s="173"/>
      <c r="O615" s="173"/>
      <c r="P615" s="173"/>
      <c r="Q615" s="173"/>
    </row>
    <row r="616" spans="5:17" ht="12.75">
      <c r="E616" s="173"/>
      <c r="F616" s="173"/>
      <c r="G616" s="173"/>
      <c r="O616" s="173"/>
      <c r="P616" s="173"/>
      <c r="Q616" s="173"/>
    </row>
    <row r="617" spans="5:17" ht="12.75">
      <c r="E617" s="173"/>
      <c r="F617" s="173"/>
      <c r="G617" s="173"/>
      <c r="O617" s="173"/>
      <c r="P617" s="173"/>
      <c r="Q617" s="173"/>
    </row>
    <row r="618" spans="5:17" ht="12.75">
      <c r="E618" s="173"/>
      <c r="F618" s="173"/>
      <c r="G618" s="173"/>
      <c r="O618" s="173"/>
      <c r="P618" s="173"/>
      <c r="Q618" s="173"/>
    </row>
    <row r="619" spans="5:17" ht="12.75">
      <c r="E619" s="173"/>
      <c r="F619" s="173"/>
      <c r="G619" s="173"/>
      <c r="O619" s="173"/>
      <c r="P619" s="173"/>
      <c r="Q619" s="173"/>
    </row>
    <row r="620" spans="5:17" ht="12.75">
      <c r="E620" s="173"/>
      <c r="F620" s="173"/>
      <c r="G620" s="173"/>
      <c r="O620" s="173"/>
      <c r="P620" s="173"/>
      <c r="Q620" s="173"/>
    </row>
    <row r="621" spans="5:17" ht="12.75">
      <c r="E621" s="173"/>
      <c r="F621" s="173"/>
      <c r="G621" s="173"/>
      <c r="O621" s="173"/>
      <c r="P621" s="173"/>
      <c r="Q621" s="173"/>
    </row>
    <row r="622" spans="5:17" ht="12.75">
      <c r="E622" s="173"/>
      <c r="F622" s="173"/>
      <c r="G622" s="173"/>
      <c r="O622" s="173"/>
      <c r="P622" s="173"/>
      <c r="Q622" s="173"/>
    </row>
    <row r="623" spans="5:17" ht="12.75">
      <c r="E623" s="173"/>
      <c r="F623" s="173"/>
      <c r="G623" s="173"/>
      <c r="O623" s="173"/>
      <c r="P623" s="173"/>
      <c r="Q623" s="173"/>
    </row>
    <row r="624" spans="5:17" ht="12.75">
      <c r="E624" s="173"/>
      <c r="F624" s="173"/>
      <c r="G624" s="173"/>
      <c r="O624" s="173"/>
      <c r="P624" s="173"/>
      <c r="Q624" s="173"/>
    </row>
    <row r="625" spans="5:17" ht="12.75">
      <c r="E625" s="173"/>
      <c r="F625" s="173"/>
      <c r="G625" s="173"/>
      <c r="O625" s="173"/>
      <c r="P625" s="173"/>
      <c r="Q625" s="173"/>
    </row>
    <row r="626" spans="5:17" ht="12.75">
      <c r="E626" s="173"/>
      <c r="F626" s="173"/>
      <c r="G626" s="173"/>
      <c r="O626" s="173"/>
      <c r="P626" s="173"/>
      <c r="Q626" s="173"/>
    </row>
    <row r="627" spans="5:17" ht="12.75">
      <c r="E627" s="173"/>
      <c r="F627" s="173"/>
      <c r="G627" s="173"/>
      <c r="O627" s="173"/>
      <c r="P627" s="173"/>
      <c r="Q627" s="173"/>
    </row>
    <row r="628" spans="5:17" ht="12.75">
      <c r="E628" s="173"/>
      <c r="F628" s="173"/>
      <c r="G628" s="173"/>
      <c r="O628" s="173"/>
      <c r="P628" s="173"/>
      <c r="Q628" s="173"/>
    </row>
    <row r="629" spans="5:17" ht="12.75">
      <c r="E629" s="173"/>
      <c r="F629" s="173"/>
      <c r="G629" s="173"/>
      <c r="O629" s="173"/>
      <c r="P629" s="173"/>
      <c r="Q629" s="173"/>
    </row>
    <row r="630" spans="5:17" ht="12.75">
      <c r="E630" s="173"/>
      <c r="F630" s="173"/>
      <c r="G630" s="173"/>
      <c r="O630" s="173"/>
      <c r="P630" s="173"/>
      <c r="Q630" s="173"/>
    </row>
    <row r="631" spans="5:17" ht="12.75">
      <c r="E631" s="173"/>
      <c r="F631" s="173"/>
      <c r="G631" s="173"/>
      <c r="O631" s="173"/>
      <c r="P631" s="173"/>
      <c r="Q631" s="173"/>
    </row>
    <row r="632" spans="5:17" ht="12.75">
      <c r="E632" s="173"/>
      <c r="F632" s="173"/>
      <c r="G632" s="173"/>
      <c r="O632" s="173"/>
      <c r="P632" s="173"/>
      <c r="Q632" s="173"/>
    </row>
    <row r="633" spans="5:17" ht="12.75">
      <c r="E633" s="173"/>
      <c r="F633" s="173"/>
      <c r="G633" s="173"/>
      <c r="O633" s="173"/>
      <c r="P633" s="173"/>
      <c r="Q633" s="173"/>
    </row>
    <row r="634" spans="5:17" ht="12.75">
      <c r="E634" s="173"/>
      <c r="F634" s="173"/>
      <c r="G634" s="173"/>
      <c r="O634" s="173"/>
      <c r="P634" s="173"/>
      <c r="Q634" s="173"/>
    </row>
    <row r="635" spans="5:17" ht="12.75">
      <c r="E635" s="173"/>
      <c r="F635" s="173"/>
      <c r="G635" s="173"/>
      <c r="O635" s="173"/>
      <c r="P635" s="173"/>
      <c r="Q635" s="173"/>
    </row>
    <row r="636" spans="5:17" ht="12.75">
      <c r="E636" s="173"/>
      <c r="F636" s="173"/>
      <c r="G636" s="173"/>
      <c r="O636" s="173"/>
      <c r="P636" s="173"/>
      <c r="Q636" s="173"/>
    </row>
    <row r="637" spans="5:17" ht="12.75">
      <c r="E637" s="173"/>
      <c r="F637" s="173"/>
      <c r="G637" s="173"/>
      <c r="O637" s="173"/>
      <c r="P637" s="173"/>
      <c r="Q637" s="173"/>
    </row>
    <row r="638" spans="5:17" ht="12.75">
      <c r="E638" s="173"/>
      <c r="F638" s="173"/>
      <c r="G638" s="173"/>
      <c r="O638" s="173"/>
      <c r="P638" s="173"/>
      <c r="Q638" s="173"/>
    </row>
    <row r="639" spans="5:17" ht="12.75">
      <c r="E639" s="173"/>
      <c r="F639" s="173"/>
      <c r="G639" s="173"/>
      <c r="O639" s="173"/>
      <c r="P639" s="173"/>
      <c r="Q639" s="173"/>
    </row>
    <row r="640" spans="5:17" ht="12.75">
      <c r="E640" s="173"/>
      <c r="F640" s="173"/>
      <c r="G640" s="173"/>
      <c r="O640" s="173"/>
      <c r="P640" s="173"/>
      <c r="Q640" s="173"/>
    </row>
    <row r="641" spans="5:17" ht="12.75">
      <c r="E641" s="173"/>
      <c r="F641" s="173"/>
      <c r="G641" s="173"/>
      <c r="O641" s="173"/>
      <c r="P641" s="173"/>
      <c r="Q641" s="173"/>
    </row>
    <row r="642" spans="5:17" ht="12.75">
      <c r="E642" s="173"/>
      <c r="F642" s="173"/>
      <c r="G642" s="173"/>
      <c r="O642" s="173"/>
      <c r="P642" s="173"/>
      <c r="Q642" s="173"/>
    </row>
    <row r="643" spans="5:17" ht="12.75">
      <c r="E643" s="173"/>
      <c r="F643" s="173"/>
      <c r="G643" s="173"/>
      <c r="O643" s="173"/>
      <c r="P643" s="173"/>
      <c r="Q643" s="173"/>
    </row>
    <row r="644" spans="5:17" ht="12.75">
      <c r="E644" s="173"/>
      <c r="F644" s="173"/>
      <c r="G644" s="173"/>
      <c r="O644" s="173"/>
      <c r="P644" s="173"/>
      <c r="Q644" s="173"/>
    </row>
    <row r="645" spans="5:17" ht="12.75">
      <c r="E645" s="173"/>
      <c r="F645" s="173"/>
      <c r="G645" s="173"/>
      <c r="O645" s="173"/>
      <c r="P645" s="173"/>
      <c r="Q645" s="173"/>
    </row>
    <row r="646" spans="5:17" ht="12.75">
      <c r="E646" s="173"/>
      <c r="F646" s="173"/>
      <c r="G646" s="173"/>
      <c r="O646" s="173"/>
      <c r="P646" s="173"/>
      <c r="Q646" s="173"/>
    </row>
    <row r="647" spans="5:17" ht="12.75">
      <c r="E647" s="173"/>
      <c r="F647" s="173"/>
      <c r="G647" s="173"/>
      <c r="O647" s="173"/>
      <c r="P647" s="173"/>
      <c r="Q647" s="173"/>
    </row>
    <row r="648" spans="5:17" ht="12.75">
      <c r="E648" s="173"/>
      <c r="F648" s="173"/>
      <c r="G648" s="173"/>
      <c r="O648" s="173"/>
      <c r="P648" s="173"/>
      <c r="Q648" s="173"/>
    </row>
    <row r="649" spans="5:17" ht="12.75">
      <c r="E649" s="173"/>
      <c r="F649" s="173"/>
      <c r="G649" s="173"/>
      <c r="O649" s="173"/>
      <c r="P649" s="173"/>
      <c r="Q649" s="173"/>
    </row>
    <row r="650" spans="5:17" ht="12.75">
      <c r="E650" s="173"/>
      <c r="F650" s="173"/>
      <c r="G650" s="173"/>
      <c r="O650" s="173"/>
      <c r="P650" s="173"/>
      <c r="Q650" s="173"/>
    </row>
    <row r="651" spans="5:17" ht="12.75">
      <c r="E651" s="173"/>
      <c r="F651" s="173"/>
      <c r="G651" s="173"/>
      <c r="O651" s="173"/>
      <c r="P651" s="173"/>
      <c r="Q651" s="173"/>
    </row>
    <row r="652" spans="5:17" ht="12.75">
      <c r="E652" s="173"/>
      <c r="F652" s="173"/>
      <c r="G652" s="173"/>
      <c r="O652" s="173"/>
      <c r="P652" s="173"/>
      <c r="Q652" s="173"/>
    </row>
    <row r="653" spans="5:17" ht="12.75">
      <c r="E653" s="173"/>
      <c r="F653" s="173"/>
      <c r="G653" s="173"/>
      <c r="O653" s="173"/>
      <c r="P653" s="173"/>
      <c r="Q653" s="173"/>
    </row>
    <row r="654" spans="5:17" ht="12.75">
      <c r="E654" s="173"/>
      <c r="F654" s="173"/>
      <c r="G654" s="173"/>
      <c r="O654" s="173"/>
      <c r="P654" s="173"/>
      <c r="Q654" s="173"/>
    </row>
    <row r="655" spans="5:17" ht="12.75">
      <c r="E655" s="173"/>
      <c r="F655" s="173"/>
      <c r="G655" s="173"/>
      <c r="O655" s="173"/>
      <c r="P655" s="173"/>
      <c r="Q655" s="173"/>
    </row>
    <row r="656" spans="5:17" ht="12.75">
      <c r="E656" s="173"/>
      <c r="F656" s="173"/>
      <c r="G656" s="173"/>
      <c r="O656" s="173"/>
      <c r="P656" s="173"/>
      <c r="Q656" s="173"/>
    </row>
    <row r="657" spans="5:17" ht="12.75">
      <c r="E657" s="173"/>
      <c r="F657" s="173"/>
      <c r="G657" s="173"/>
      <c r="O657" s="173"/>
      <c r="P657" s="173"/>
      <c r="Q657" s="173"/>
    </row>
    <row r="658" spans="5:17" ht="12.75">
      <c r="E658" s="173"/>
      <c r="F658" s="173"/>
      <c r="G658" s="173"/>
      <c r="O658" s="173"/>
      <c r="P658" s="173"/>
      <c r="Q658" s="173"/>
    </row>
    <row r="659" spans="5:17" ht="12.75">
      <c r="E659" s="173"/>
      <c r="F659" s="173"/>
      <c r="G659" s="173"/>
      <c r="O659" s="173"/>
      <c r="P659" s="173"/>
      <c r="Q659" s="173"/>
    </row>
    <row r="660" spans="5:17" ht="12.75">
      <c r="E660" s="173"/>
      <c r="F660" s="173"/>
      <c r="G660" s="173"/>
      <c r="O660" s="173"/>
      <c r="P660" s="173"/>
      <c r="Q660" s="173"/>
    </row>
    <row r="661" spans="5:17" ht="12.75">
      <c r="E661" s="173"/>
      <c r="F661" s="173"/>
      <c r="G661" s="173"/>
      <c r="O661" s="173"/>
      <c r="P661" s="173"/>
      <c r="Q661" s="173"/>
    </row>
    <row r="662" spans="5:17" ht="12.75">
      <c r="E662" s="173"/>
      <c r="F662" s="173"/>
      <c r="G662" s="173"/>
      <c r="O662" s="173"/>
      <c r="P662" s="173"/>
      <c r="Q662" s="173"/>
    </row>
    <row r="663" spans="5:17" ht="12.75">
      <c r="E663" s="173"/>
      <c r="F663" s="173"/>
      <c r="G663" s="173"/>
      <c r="O663" s="173"/>
      <c r="P663" s="173"/>
      <c r="Q663" s="173"/>
    </row>
    <row r="664" spans="5:17" ht="12.75">
      <c r="E664" s="173"/>
      <c r="F664" s="173"/>
      <c r="G664" s="173"/>
      <c r="O664" s="173"/>
      <c r="P664" s="173"/>
      <c r="Q664" s="173"/>
    </row>
    <row r="665" spans="5:17" ht="12.75">
      <c r="E665" s="173"/>
      <c r="F665" s="173"/>
      <c r="G665" s="173"/>
      <c r="O665" s="173"/>
      <c r="P665" s="173"/>
      <c r="Q665" s="173"/>
    </row>
    <row r="666" spans="5:17" ht="12.75">
      <c r="E666" s="173"/>
      <c r="F666" s="173"/>
      <c r="G666" s="173"/>
      <c r="O666" s="173"/>
      <c r="P666" s="173"/>
      <c r="Q666" s="173"/>
    </row>
    <row r="667" spans="5:17" ht="12.75">
      <c r="E667" s="173"/>
      <c r="F667" s="173"/>
      <c r="G667" s="173"/>
      <c r="O667" s="173"/>
      <c r="P667" s="173"/>
      <c r="Q667" s="173"/>
    </row>
    <row r="668" spans="5:17" ht="12.75">
      <c r="E668" s="173"/>
      <c r="F668" s="173"/>
      <c r="G668" s="173"/>
      <c r="O668" s="173"/>
      <c r="P668" s="173"/>
      <c r="Q668" s="173"/>
    </row>
    <row r="669" spans="5:17" ht="12.75">
      <c r="E669" s="173"/>
      <c r="F669" s="173"/>
      <c r="G669" s="173"/>
      <c r="O669" s="173"/>
      <c r="P669" s="173"/>
      <c r="Q669" s="173"/>
    </row>
    <row r="670" spans="5:17" ht="12.75">
      <c r="E670" s="173"/>
      <c r="F670" s="173"/>
      <c r="G670" s="173"/>
      <c r="O670" s="173"/>
      <c r="P670" s="173"/>
      <c r="Q670" s="173"/>
    </row>
    <row r="671" spans="5:17" ht="12.75">
      <c r="E671" s="173"/>
      <c r="F671" s="173"/>
      <c r="G671" s="173"/>
      <c r="O671" s="173"/>
      <c r="P671" s="173"/>
      <c r="Q671" s="173"/>
    </row>
    <row r="672" spans="5:17" ht="12.75">
      <c r="E672" s="173"/>
      <c r="F672" s="173"/>
      <c r="G672" s="173"/>
      <c r="O672" s="173"/>
      <c r="P672" s="173"/>
      <c r="Q672" s="173"/>
    </row>
    <row r="673" spans="5:17" ht="12.75">
      <c r="E673" s="173"/>
      <c r="F673" s="173"/>
      <c r="G673" s="173"/>
      <c r="O673" s="173"/>
      <c r="P673" s="173"/>
      <c r="Q673" s="173"/>
    </row>
    <row r="674" spans="5:17" ht="12.75">
      <c r="E674" s="173"/>
      <c r="F674" s="173"/>
      <c r="G674" s="173"/>
      <c r="O674" s="173"/>
      <c r="P674" s="173"/>
      <c r="Q674" s="173"/>
    </row>
    <row r="675" spans="5:17" ht="12.75">
      <c r="E675" s="173"/>
      <c r="F675" s="173"/>
      <c r="G675" s="173"/>
      <c r="O675" s="173"/>
      <c r="P675" s="173"/>
      <c r="Q675" s="173"/>
    </row>
    <row r="676" spans="5:17" ht="12.75">
      <c r="E676" s="173"/>
      <c r="F676" s="173"/>
      <c r="G676" s="173"/>
      <c r="O676" s="173"/>
      <c r="P676" s="173"/>
      <c r="Q676" s="173"/>
    </row>
    <row r="677" spans="5:17" ht="12.75">
      <c r="E677" s="173"/>
      <c r="F677" s="173"/>
      <c r="G677" s="173"/>
      <c r="O677" s="173"/>
      <c r="P677" s="173"/>
      <c r="Q677" s="173"/>
    </row>
    <row r="678" spans="5:17" ht="12.75">
      <c r="E678" s="173"/>
      <c r="F678" s="173"/>
      <c r="G678" s="173"/>
      <c r="O678" s="173"/>
      <c r="P678" s="173"/>
      <c r="Q678" s="173"/>
    </row>
    <row r="679" spans="5:17" ht="12.75">
      <c r="E679" s="173"/>
      <c r="F679" s="173"/>
      <c r="G679" s="173"/>
      <c r="O679" s="173"/>
      <c r="P679" s="173"/>
      <c r="Q679" s="173"/>
    </row>
    <row r="680" spans="5:17" ht="12.75">
      <c r="E680" s="173"/>
      <c r="F680" s="173"/>
      <c r="G680" s="173"/>
      <c r="O680" s="173"/>
      <c r="P680" s="173"/>
      <c r="Q680" s="173"/>
    </row>
    <row r="681" spans="5:17" ht="12.75">
      <c r="E681" s="173"/>
      <c r="F681" s="173"/>
      <c r="G681" s="173"/>
      <c r="O681" s="173"/>
      <c r="P681" s="173"/>
      <c r="Q681" s="173"/>
    </row>
    <row r="682" spans="5:17" ht="12.75">
      <c r="E682" s="173"/>
      <c r="F682" s="173"/>
      <c r="G682" s="173"/>
      <c r="O682" s="173"/>
      <c r="P682" s="173"/>
      <c r="Q682" s="173"/>
    </row>
    <row r="683" spans="5:17" ht="12.75">
      <c r="E683" s="173"/>
      <c r="F683" s="173"/>
      <c r="G683" s="173"/>
      <c r="O683" s="173"/>
      <c r="P683" s="173"/>
      <c r="Q683" s="173"/>
    </row>
    <row r="684" spans="5:17" ht="12.75">
      <c r="E684" s="173"/>
      <c r="F684" s="173"/>
      <c r="G684" s="173"/>
      <c r="O684" s="173"/>
      <c r="P684" s="173"/>
      <c r="Q684" s="173"/>
    </row>
    <row r="685" spans="5:17" ht="12.75">
      <c r="E685" s="173"/>
      <c r="F685" s="173"/>
      <c r="G685" s="173"/>
      <c r="O685" s="173"/>
      <c r="P685" s="173"/>
      <c r="Q685" s="173"/>
    </row>
    <row r="686" spans="5:17" ht="12.75">
      <c r="E686" s="173"/>
      <c r="F686" s="173"/>
      <c r="G686" s="173"/>
      <c r="O686" s="173"/>
      <c r="P686" s="173"/>
      <c r="Q686" s="173"/>
    </row>
    <row r="687" spans="5:17" ht="12.75">
      <c r="E687" s="173"/>
      <c r="F687" s="173"/>
      <c r="G687" s="173"/>
      <c r="O687" s="173"/>
      <c r="P687" s="173"/>
      <c r="Q687" s="173"/>
    </row>
    <row r="688" spans="5:17" ht="12.75">
      <c r="E688" s="173"/>
      <c r="F688" s="173"/>
      <c r="G688" s="173"/>
      <c r="O688" s="173"/>
      <c r="P688" s="173"/>
      <c r="Q688" s="173"/>
    </row>
    <row r="689" spans="5:17" ht="12.75">
      <c r="E689" s="173"/>
      <c r="F689" s="173"/>
      <c r="G689" s="173"/>
      <c r="O689" s="173"/>
      <c r="P689" s="173"/>
      <c r="Q689" s="173"/>
    </row>
    <row r="690" spans="5:17" ht="12.75">
      <c r="E690" s="173"/>
      <c r="F690" s="173"/>
      <c r="G690" s="173"/>
      <c r="O690" s="173"/>
      <c r="P690" s="173"/>
      <c r="Q690" s="173"/>
    </row>
    <row r="691" spans="5:17" ht="12.75">
      <c r="E691" s="173"/>
      <c r="F691" s="173"/>
      <c r="G691" s="173"/>
      <c r="O691" s="173"/>
      <c r="P691" s="173"/>
      <c r="Q691" s="173"/>
    </row>
    <row r="692" spans="5:17" ht="12.75">
      <c r="E692" s="173"/>
      <c r="F692" s="173"/>
      <c r="G692" s="173"/>
      <c r="O692" s="173"/>
      <c r="P692" s="173"/>
      <c r="Q692" s="173"/>
    </row>
    <row r="693" spans="5:17" ht="12.75">
      <c r="E693" s="173"/>
      <c r="F693" s="173"/>
      <c r="G693" s="173"/>
      <c r="O693" s="173"/>
      <c r="P693" s="173"/>
      <c r="Q693" s="173"/>
    </row>
    <row r="694" spans="5:17" ht="12.75">
      <c r="E694" s="173"/>
      <c r="F694" s="173"/>
      <c r="G694" s="173"/>
      <c r="O694" s="173"/>
      <c r="P694" s="173"/>
      <c r="Q694" s="173"/>
    </row>
    <row r="695" spans="5:17" ht="12.75">
      <c r="E695" s="173"/>
      <c r="F695" s="173"/>
      <c r="G695" s="173"/>
      <c r="O695" s="173"/>
      <c r="P695" s="173"/>
      <c r="Q695" s="173"/>
    </row>
    <row r="696" spans="5:17" ht="12.75">
      <c r="E696" s="173"/>
      <c r="F696" s="173"/>
      <c r="G696" s="173"/>
      <c r="O696" s="173"/>
      <c r="P696" s="173"/>
      <c r="Q696" s="173"/>
    </row>
    <row r="697" spans="5:17" ht="12.75">
      <c r="E697" s="173"/>
      <c r="F697" s="173"/>
      <c r="G697" s="173"/>
      <c r="O697" s="173"/>
      <c r="P697" s="173"/>
      <c r="Q697" s="173"/>
    </row>
    <row r="698" spans="5:17" ht="12.75">
      <c r="E698" s="173"/>
      <c r="F698" s="173"/>
      <c r="G698" s="173"/>
      <c r="O698" s="173"/>
      <c r="P698" s="173"/>
      <c r="Q698" s="173"/>
    </row>
    <row r="699" spans="5:17" ht="12.75">
      <c r="E699" s="173"/>
      <c r="F699" s="173"/>
      <c r="G699" s="173"/>
      <c r="O699" s="173"/>
      <c r="P699" s="173"/>
      <c r="Q699" s="173"/>
    </row>
    <row r="700" spans="5:17" ht="12.75">
      <c r="E700" s="173"/>
      <c r="F700" s="173"/>
      <c r="G700" s="173"/>
      <c r="O700" s="173"/>
      <c r="P700" s="173"/>
      <c r="Q700" s="173"/>
    </row>
    <row r="701" spans="5:17" ht="12.75">
      <c r="E701" s="173"/>
      <c r="F701" s="173"/>
      <c r="G701" s="173"/>
      <c r="O701" s="173"/>
      <c r="P701" s="173"/>
      <c r="Q701" s="173"/>
    </row>
    <row r="702" spans="5:17" ht="12.75">
      <c r="E702" s="173"/>
      <c r="F702" s="173"/>
      <c r="G702" s="173"/>
      <c r="O702" s="173"/>
      <c r="P702" s="173"/>
      <c r="Q702" s="173"/>
    </row>
    <row r="703" spans="5:17" ht="12.75">
      <c r="E703" s="173"/>
      <c r="F703" s="173"/>
      <c r="G703" s="173"/>
      <c r="O703" s="173"/>
      <c r="P703" s="173"/>
      <c r="Q703" s="173"/>
    </row>
    <row r="704" spans="5:17" ht="12.75">
      <c r="E704" s="173"/>
      <c r="F704" s="173"/>
      <c r="G704" s="173"/>
      <c r="O704" s="173"/>
      <c r="P704" s="173"/>
      <c r="Q704" s="173"/>
    </row>
    <row r="705" spans="5:17" ht="12.75">
      <c r="E705" s="173"/>
      <c r="F705" s="173"/>
      <c r="G705" s="173"/>
      <c r="O705" s="173"/>
      <c r="P705" s="173"/>
      <c r="Q705" s="173"/>
    </row>
    <row r="706" spans="5:17" ht="12.75">
      <c r="E706" s="173"/>
      <c r="F706" s="173"/>
      <c r="G706" s="173"/>
      <c r="O706" s="173"/>
      <c r="P706" s="173"/>
      <c r="Q706" s="173"/>
    </row>
    <row r="707" spans="5:17" ht="12.75">
      <c r="E707" s="173"/>
      <c r="F707" s="173"/>
      <c r="G707" s="173"/>
      <c r="O707" s="173"/>
      <c r="P707" s="173"/>
      <c r="Q707" s="173"/>
    </row>
    <row r="708" spans="5:17" ht="12.75">
      <c r="E708" s="173"/>
      <c r="F708" s="173"/>
      <c r="G708" s="173"/>
      <c r="O708" s="173"/>
      <c r="P708" s="173"/>
      <c r="Q708" s="173"/>
    </row>
    <row r="709" spans="5:17" ht="12.75">
      <c r="E709" s="173"/>
      <c r="F709" s="173"/>
      <c r="G709" s="173"/>
      <c r="O709" s="173"/>
      <c r="P709" s="173"/>
      <c r="Q709" s="173"/>
    </row>
    <row r="710" spans="5:17" ht="12.75">
      <c r="E710" s="173"/>
      <c r="F710" s="173"/>
      <c r="G710" s="173"/>
      <c r="O710" s="173"/>
      <c r="P710" s="173"/>
      <c r="Q710" s="173"/>
    </row>
    <row r="711" spans="5:17" ht="12.75">
      <c r="E711" s="173"/>
      <c r="F711" s="173"/>
      <c r="G711" s="173"/>
      <c r="O711" s="173"/>
      <c r="P711" s="173"/>
      <c r="Q711" s="173"/>
    </row>
    <row r="712" spans="5:17" ht="12.75">
      <c r="E712" s="173"/>
      <c r="F712" s="173"/>
      <c r="G712" s="173"/>
      <c r="O712" s="173"/>
      <c r="P712" s="173"/>
      <c r="Q712" s="173"/>
    </row>
    <row r="713" spans="5:17" ht="12.75">
      <c r="E713" s="173"/>
      <c r="F713" s="173"/>
      <c r="G713" s="173"/>
      <c r="O713" s="173"/>
      <c r="P713" s="173"/>
      <c r="Q713" s="173"/>
    </row>
    <row r="714" spans="5:17" ht="12.75">
      <c r="E714" s="173"/>
      <c r="F714" s="173"/>
      <c r="G714" s="173"/>
      <c r="O714" s="173"/>
      <c r="P714" s="173"/>
      <c r="Q714" s="173"/>
    </row>
    <row r="715" spans="5:17" ht="12.75">
      <c r="E715" s="173"/>
      <c r="F715" s="173"/>
      <c r="G715" s="173"/>
      <c r="O715" s="173"/>
      <c r="P715" s="173"/>
      <c r="Q715" s="173"/>
    </row>
    <row r="716" spans="5:17" ht="12.75">
      <c r="E716" s="173"/>
      <c r="F716" s="173"/>
      <c r="G716" s="173"/>
      <c r="O716" s="173"/>
      <c r="P716" s="173"/>
      <c r="Q716" s="173"/>
    </row>
    <row r="717" spans="5:17" ht="12.75">
      <c r="E717" s="173"/>
      <c r="F717" s="173"/>
      <c r="G717" s="173"/>
      <c r="O717" s="173"/>
      <c r="P717" s="173"/>
      <c r="Q717" s="173"/>
    </row>
    <row r="718" spans="5:17" ht="12.75">
      <c r="E718" s="173"/>
      <c r="F718" s="173"/>
      <c r="G718" s="173"/>
      <c r="O718" s="173"/>
      <c r="P718" s="173"/>
      <c r="Q718" s="173"/>
    </row>
    <row r="719" spans="5:17" ht="12.75">
      <c r="E719" s="173"/>
      <c r="F719" s="173"/>
      <c r="G719" s="173"/>
      <c r="O719" s="173"/>
      <c r="P719" s="173"/>
      <c r="Q719" s="173"/>
    </row>
    <row r="720" spans="5:17" ht="12.75">
      <c r="E720" s="173"/>
      <c r="F720" s="173"/>
      <c r="G720" s="173"/>
      <c r="O720" s="173"/>
      <c r="P720" s="173"/>
      <c r="Q720" s="173"/>
    </row>
  </sheetData>
  <printOptions horizontalCentered="1"/>
  <pageMargins left="0.5" right="0.5" top="0.75" bottom="0.5" header="0.5" footer="0.5"/>
  <pageSetup horizontalDpi="600" verticalDpi="600" orientation="landscape" scale="70" r:id="rId1"/>
  <rowBreaks count="1" manualBreakCount="1">
    <brk id="327" max="255" man="1"/>
  </rowBreaks>
</worksheet>
</file>

<file path=xl/worksheets/sheet7.xml><?xml version="1.0" encoding="utf-8"?>
<worksheet xmlns="http://schemas.openxmlformats.org/spreadsheetml/2006/main" xmlns:r="http://schemas.openxmlformats.org/officeDocument/2006/relationships">
  <dimension ref="A1:L139"/>
  <sheetViews>
    <sheetView workbookViewId="0" topLeftCell="B2">
      <selection activeCell="B5" sqref="B5"/>
    </sheetView>
  </sheetViews>
  <sheetFormatPr defaultColWidth="9.140625" defaultRowHeight="12.75" outlineLevelRow="1"/>
  <cols>
    <col min="1" max="1" width="3.421875" style="2" hidden="1" customWidth="1"/>
    <col min="2" max="2" width="3.421875" style="174" customWidth="1"/>
    <col min="3" max="3" width="97.28125" style="174" customWidth="1"/>
    <col min="4" max="4" width="15.421875" style="174" customWidth="1"/>
    <col min="5" max="5" width="19.57421875" style="174" customWidth="1"/>
    <col min="6" max="7" width="19.57421875" style="174" hidden="1" customWidth="1"/>
    <col min="8" max="8" width="19.421875" style="173" customWidth="1"/>
    <col min="9" max="9" width="17.57421875" style="173" customWidth="1"/>
    <col min="10" max="10" width="0" style="2" hidden="1" customWidth="1"/>
    <col min="11" max="16384" width="9.140625" style="274" customWidth="1"/>
  </cols>
  <sheetData>
    <row r="1" spans="1:9" ht="110.25" customHeight="1" hidden="1">
      <c r="A1" s="249" t="s">
        <v>1189</v>
      </c>
      <c r="B1" s="174" t="s">
        <v>2308</v>
      </c>
      <c r="C1" s="174" t="s">
        <v>2309</v>
      </c>
      <c r="D1" s="174" t="s">
        <v>2308</v>
      </c>
      <c r="E1" s="174" t="s">
        <v>2308</v>
      </c>
      <c r="H1" s="173" t="s">
        <v>2462</v>
      </c>
      <c r="I1" s="173" t="s">
        <v>2310</v>
      </c>
    </row>
    <row r="2" spans="1:12" ht="15.75" customHeight="1">
      <c r="A2" s="125"/>
      <c r="B2" s="5" t="s">
        <v>2311</v>
      </c>
      <c r="C2" s="48"/>
      <c r="D2" s="48"/>
      <c r="E2" s="48"/>
      <c r="F2" s="48"/>
      <c r="G2" s="48"/>
      <c r="H2" s="48"/>
      <c r="I2" s="240"/>
      <c r="J2" s="10"/>
      <c r="L2" s="224"/>
    </row>
    <row r="3" spans="1:10" ht="15.75" customHeight="1">
      <c r="A3" s="125"/>
      <c r="B3" s="11" t="s">
        <v>1190</v>
      </c>
      <c r="C3" s="49"/>
      <c r="D3" s="49"/>
      <c r="E3" s="49"/>
      <c r="F3" s="49"/>
      <c r="G3" s="49"/>
      <c r="H3" s="49"/>
      <c r="I3" s="184"/>
      <c r="J3" s="10"/>
    </row>
    <row r="4" spans="1:10" ht="15.75" customHeight="1">
      <c r="A4" s="129"/>
      <c r="B4" s="84" t="s">
        <v>2022</v>
      </c>
      <c r="C4" s="275"/>
      <c r="D4" s="275"/>
      <c r="E4" s="275"/>
      <c r="F4" s="275"/>
      <c r="G4" s="275"/>
      <c r="H4" s="275"/>
      <c r="I4" s="276"/>
      <c r="J4" s="2" t="s">
        <v>2474</v>
      </c>
    </row>
    <row r="5" spans="1:10" ht="12.75" customHeight="1">
      <c r="A5" s="125"/>
      <c r="B5" s="242"/>
      <c r="C5" s="243"/>
      <c r="D5" s="183"/>
      <c r="E5" s="243"/>
      <c r="F5" s="243"/>
      <c r="G5" s="243"/>
      <c r="H5" s="243"/>
      <c r="I5" s="277"/>
      <c r="J5" s="10"/>
    </row>
    <row r="6" spans="2:9" ht="12.75" customHeight="1">
      <c r="B6" s="203"/>
      <c r="C6" s="61"/>
      <c r="D6" s="61"/>
      <c r="E6" s="278" t="s">
        <v>2482</v>
      </c>
      <c r="F6" s="279"/>
      <c r="G6" s="279"/>
      <c r="H6" s="279"/>
      <c r="I6" s="150" t="s">
        <v>2478</v>
      </c>
    </row>
    <row r="7" spans="2:9" ht="12.75" customHeight="1">
      <c r="B7" s="205"/>
      <c r="C7" s="279"/>
      <c r="D7" s="279"/>
      <c r="E7" s="280" t="s">
        <v>2354</v>
      </c>
      <c r="F7" s="246" t="s">
        <v>1191</v>
      </c>
      <c r="G7" s="246" t="s">
        <v>1192</v>
      </c>
      <c r="H7" s="246" t="s">
        <v>2476</v>
      </c>
      <c r="I7" s="150" t="s">
        <v>2481</v>
      </c>
    </row>
    <row r="8" spans="2:9" ht="12.75" customHeight="1">
      <c r="B8" s="208"/>
      <c r="C8" s="209"/>
      <c r="D8" s="210"/>
      <c r="E8" s="194"/>
      <c r="F8" s="194"/>
      <c r="G8" s="194"/>
      <c r="H8" s="194"/>
      <c r="I8" s="211"/>
    </row>
    <row r="9" spans="2:9" ht="12.75" customHeight="1">
      <c r="B9" s="62" t="s">
        <v>2363</v>
      </c>
      <c r="C9" s="213"/>
      <c r="D9" s="63"/>
      <c r="E9" s="191"/>
      <c r="F9" s="191"/>
      <c r="G9" s="191"/>
      <c r="H9" s="191"/>
      <c r="I9" s="191"/>
    </row>
    <row r="10" spans="1:10" s="118" customFormat="1" ht="12.75" customHeight="1">
      <c r="A10" s="160" t="s">
        <v>2308</v>
      </c>
      <c r="B10" s="215"/>
      <c r="C10" s="214" t="s">
        <v>2364</v>
      </c>
      <c r="D10" s="216"/>
      <c r="E10" s="191" t="s">
        <v>2308</v>
      </c>
      <c r="F10" s="191"/>
      <c r="G10" s="191"/>
      <c r="H10" s="191"/>
      <c r="I10" s="191"/>
      <c r="J10" s="160"/>
    </row>
    <row r="11" spans="1:10" s="118" customFormat="1" ht="12.75" customHeight="1">
      <c r="A11" s="160" t="s">
        <v>1193</v>
      </c>
      <c r="B11" s="215"/>
      <c r="C11" s="214" t="s">
        <v>1194</v>
      </c>
      <c r="D11" s="216"/>
      <c r="E11" s="217">
        <v>31907088.29</v>
      </c>
      <c r="F11" s="217"/>
      <c r="G11" s="217"/>
      <c r="H11" s="217">
        <v>0</v>
      </c>
      <c r="I11" s="217">
        <f aca="true" t="shared" si="0" ref="I11:I27">E11+H11</f>
        <v>31907088.29</v>
      </c>
      <c r="J11" s="160"/>
    </row>
    <row r="12" spans="1:10" s="118" customFormat="1" ht="12.75" customHeight="1">
      <c r="A12" s="160" t="s">
        <v>1195</v>
      </c>
      <c r="B12" s="215"/>
      <c r="C12" s="214" t="s">
        <v>1196</v>
      </c>
      <c r="D12" s="216"/>
      <c r="E12" s="101">
        <v>2422806.5</v>
      </c>
      <c r="F12" s="101"/>
      <c r="G12" s="101"/>
      <c r="H12" s="101">
        <v>0</v>
      </c>
      <c r="I12" s="101">
        <f t="shared" si="0"/>
        <v>2422806.5</v>
      </c>
      <c r="J12" s="160"/>
    </row>
    <row r="13" spans="1:10" s="118" customFormat="1" ht="12.75" customHeight="1">
      <c r="A13" s="160" t="s">
        <v>1197</v>
      </c>
      <c r="B13" s="215"/>
      <c r="C13" s="214" t="s">
        <v>1198</v>
      </c>
      <c r="D13" s="216"/>
      <c r="E13" s="101">
        <v>910052.4</v>
      </c>
      <c r="F13" s="101"/>
      <c r="G13" s="101"/>
      <c r="H13" s="101">
        <v>0</v>
      </c>
      <c r="I13" s="101">
        <f t="shared" si="0"/>
        <v>910052.4</v>
      </c>
      <c r="J13" s="160"/>
    </row>
    <row r="14" spans="1:10" s="118" customFormat="1" ht="12.75" customHeight="1">
      <c r="A14" s="160" t="s">
        <v>1199</v>
      </c>
      <c r="B14" s="215"/>
      <c r="C14" s="214" t="s">
        <v>1200</v>
      </c>
      <c r="D14" s="216"/>
      <c r="E14" s="101">
        <v>2269320.48</v>
      </c>
      <c r="F14" s="101"/>
      <c r="G14" s="101"/>
      <c r="H14" s="101">
        <v>0</v>
      </c>
      <c r="I14" s="101">
        <f t="shared" si="0"/>
        <v>2269320.48</v>
      </c>
      <c r="J14" s="160"/>
    </row>
    <row r="15" spans="1:10" s="118" customFormat="1" ht="12.75" customHeight="1">
      <c r="A15" s="160" t="s">
        <v>1201</v>
      </c>
      <c r="B15" s="215"/>
      <c r="C15" s="214" t="s">
        <v>1202</v>
      </c>
      <c r="D15" s="216"/>
      <c r="E15" s="101">
        <v>1197312.81</v>
      </c>
      <c r="F15" s="101"/>
      <c r="G15" s="101"/>
      <c r="H15" s="101">
        <v>0</v>
      </c>
      <c r="I15" s="101">
        <f t="shared" si="0"/>
        <v>1197312.81</v>
      </c>
      <c r="J15" s="160"/>
    </row>
    <row r="16" spans="1:10" s="118" customFormat="1" ht="12.75" customHeight="1">
      <c r="A16" s="160" t="s">
        <v>1203</v>
      </c>
      <c r="B16" s="215"/>
      <c r="C16" s="214" t="s">
        <v>1204</v>
      </c>
      <c r="D16" s="216"/>
      <c r="E16" s="101">
        <v>3030333.28</v>
      </c>
      <c r="F16" s="101"/>
      <c r="G16" s="101"/>
      <c r="H16" s="101">
        <v>950</v>
      </c>
      <c r="I16" s="101">
        <f t="shared" si="0"/>
        <v>3031283.28</v>
      </c>
      <c r="J16" s="160"/>
    </row>
    <row r="17" spans="1:9" ht="76.5" hidden="1" outlineLevel="1">
      <c r="A17" s="249" t="s">
        <v>2737</v>
      </c>
      <c r="C17" s="174" t="s">
        <v>2738</v>
      </c>
      <c r="E17" s="222"/>
      <c r="F17" s="222"/>
      <c r="G17" s="222"/>
      <c r="H17" s="223">
        <v>306576.13</v>
      </c>
      <c r="I17" s="223">
        <f t="shared" si="0"/>
        <v>306576.13</v>
      </c>
    </row>
    <row r="18" spans="1:9" ht="76.5" hidden="1" outlineLevel="1">
      <c r="A18" s="249" t="s">
        <v>2740</v>
      </c>
      <c r="C18" s="174" t="s">
        <v>2741</v>
      </c>
      <c r="E18" s="222"/>
      <c r="F18" s="222"/>
      <c r="G18" s="222"/>
      <c r="H18" s="223">
        <v>3850573.04</v>
      </c>
      <c r="I18" s="223">
        <f t="shared" si="0"/>
        <v>3850573.04</v>
      </c>
    </row>
    <row r="19" spans="1:9" ht="76.5" hidden="1" outlineLevel="1">
      <c r="A19" s="249" t="s">
        <v>2743</v>
      </c>
      <c r="C19" s="174" t="s">
        <v>2744</v>
      </c>
      <c r="E19" s="222"/>
      <c r="F19" s="222"/>
      <c r="G19" s="222"/>
      <c r="H19" s="223">
        <v>986638.21</v>
      </c>
      <c r="I19" s="223">
        <f t="shared" si="0"/>
        <v>986638.21</v>
      </c>
    </row>
    <row r="20" spans="1:9" ht="76.5" hidden="1" outlineLevel="1">
      <c r="A20" s="249" t="s">
        <v>2746</v>
      </c>
      <c r="C20" s="174" t="s">
        <v>2747</v>
      </c>
      <c r="E20" s="222"/>
      <c r="F20" s="222"/>
      <c r="G20" s="222"/>
      <c r="H20" s="223">
        <v>706376.3</v>
      </c>
      <c r="I20" s="223">
        <f t="shared" si="0"/>
        <v>706376.3</v>
      </c>
    </row>
    <row r="21" spans="1:9" ht="76.5" hidden="1" outlineLevel="1">
      <c r="A21" s="249" t="s">
        <v>2749</v>
      </c>
      <c r="C21" s="174" t="s">
        <v>2750</v>
      </c>
      <c r="E21" s="222"/>
      <c r="F21" s="222"/>
      <c r="G21" s="222"/>
      <c r="H21" s="223">
        <v>157880.06</v>
      </c>
      <c r="I21" s="223">
        <f t="shared" si="0"/>
        <v>157880.06</v>
      </c>
    </row>
    <row r="22" spans="1:9" ht="76.5" hidden="1" outlineLevel="1">
      <c r="A22" s="249" t="s">
        <v>2752</v>
      </c>
      <c r="C22" s="174" t="s">
        <v>2753</v>
      </c>
      <c r="E22" s="222"/>
      <c r="F22" s="222"/>
      <c r="G22" s="222"/>
      <c r="H22" s="223">
        <v>10741.55</v>
      </c>
      <c r="I22" s="223">
        <f t="shared" si="0"/>
        <v>10741.55</v>
      </c>
    </row>
    <row r="23" spans="1:9" ht="76.5" hidden="1" outlineLevel="1">
      <c r="A23" s="249" t="s">
        <v>2755</v>
      </c>
      <c r="C23" s="174" t="s">
        <v>2756</v>
      </c>
      <c r="E23" s="222"/>
      <c r="F23" s="222"/>
      <c r="G23" s="222"/>
      <c r="H23" s="223">
        <v>8544.28</v>
      </c>
      <c r="I23" s="223">
        <f t="shared" si="0"/>
        <v>8544.28</v>
      </c>
    </row>
    <row r="24" spans="1:9" ht="76.5" hidden="1" outlineLevel="1">
      <c r="A24" s="249" t="s">
        <v>2758</v>
      </c>
      <c r="C24" s="174" t="s">
        <v>2759</v>
      </c>
      <c r="E24" s="222"/>
      <c r="F24" s="222"/>
      <c r="G24" s="222"/>
      <c r="H24" s="223">
        <v>87441.28</v>
      </c>
      <c r="I24" s="223">
        <f t="shared" si="0"/>
        <v>87441.28</v>
      </c>
    </row>
    <row r="25" spans="1:9" ht="76.5" hidden="1" outlineLevel="1">
      <c r="A25" s="249" t="s">
        <v>2761</v>
      </c>
      <c r="C25" s="174" t="s">
        <v>2762</v>
      </c>
      <c r="E25" s="222"/>
      <c r="F25" s="222"/>
      <c r="G25" s="222"/>
      <c r="H25" s="223">
        <v>68713.98</v>
      </c>
      <c r="I25" s="223">
        <f t="shared" si="0"/>
        <v>68713.98</v>
      </c>
    </row>
    <row r="26" spans="1:10" s="118" customFormat="1" ht="12.75" customHeight="1" collapsed="1">
      <c r="A26" s="160" t="s">
        <v>1205</v>
      </c>
      <c r="B26" s="215"/>
      <c r="C26" s="214" t="s">
        <v>2365</v>
      </c>
      <c r="D26" s="216"/>
      <c r="E26" s="101">
        <v>9842638.63</v>
      </c>
      <c r="F26" s="101"/>
      <c r="G26" s="101"/>
      <c r="H26" s="101">
        <v>6183484.83</v>
      </c>
      <c r="I26" s="101">
        <f t="shared" si="0"/>
        <v>16026123.46</v>
      </c>
      <c r="J26" s="160"/>
    </row>
    <row r="27" spans="1:10" s="170" customFormat="1" ht="12.75" customHeight="1">
      <c r="A27" s="22"/>
      <c r="B27" s="220"/>
      <c r="C27" s="221" t="s">
        <v>1206</v>
      </c>
      <c r="D27" s="72"/>
      <c r="E27" s="103">
        <f>E11+E12+E13+E14+E15+E16-E26</f>
        <v>31894275.129999995</v>
      </c>
      <c r="F27" s="103"/>
      <c r="G27" s="103"/>
      <c r="H27" s="103">
        <f>H11+H12+H13+H14+H15+H16-H26</f>
        <v>-6182534.83</v>
      </c>
      <c r="I27" s="103">
        <f t="shared" si="0"/>
        <v>25711740.299999997</v>
      </c>
      <c r="J27" s="22"/>
    </row>
    <row r="28" spans="1:10" s="118" customFormat="1" ht="12.75" customHeight="1">
      <c r="A28" s="2"/>
      <c r="B28" s="215"/>
      <c r="C28" s="214"/>
      <c r="D28" s="216"/>
      <c r="E28" s="101"/>
      <c r="F28" s="101"/>
      <c r="G28" s="101"/>
      <c r="H28" s="101"/>
      <c r="I28" s="101"/>
      <c r="J28" s="2"/>
    </row>
    <row r="29" spans="1:10" s="118" customFormat="1" ht="12.75" customHeight="1">
      <c r="A29" s="160" t="s">
        <v>2308</v>
      </c>
      <c r="B29" s="215"/>
      <c r="C29" s="214" t="s">
        <v>2367</v>
      </c>
      <c r="D29" s="216"/>
      <c r="E29" s="101" t="s">
        <v>2308</v>
      </c>
      <c r="F29" s="101"/>
      <c r="G29" s="101"/>
      <c r="H29" s="101"/>
      <c r="I29" s="101"/>
      <c r="J29" s="160"/>
    </row>
    <row r="30" spans="1:10" s="118" customFormat="1" ht="12.75" customHeight="1">
      <c r="A30" s="160"/>
      <c r="B30" s="215"/>
      <c r="C30" s="214" t="s">
        <v>1207</v>
      </c>
      <c r="D30" s="216"/>
      <c r="E30" s="101"/>
      <c r="F30" s="101"/>
      <c r="G30" s="101"/>
      <c r="H30" s="101"/>
      <c r="I30" s="101"/>
      <c r="J30" s="160"/>
    </row>
    <row r="31" spans="1:10" s="118" customFormat="1" ht="12.75" customHeight="1">
      <c r="A31" s="160" t="s">
        <v>2308</v>
      </c>
      <c r="B31" s="215"/>
      <c r="C31" s="214" t="s">
        <v>1208</v>
      </c>
      <c r="D31" s="216"/>
      <c r="E31" s="101">
        <v>0</v>
      </c>
      <c r="F31" s="101">
        <v>20630.74</v>
      </c>
      <c r="G31" s="101">
        <v>44110</v>
      </c>
      <c r="H31" s="101">
        <f aca="true" t="shared" si="1" ref="H31:H41">F31+G31</f>
        <v>64740.740000000005</v>
      </c>
      <c r="I31" s="101">
        <f>H31</f>
        <v>64740.740000000005</v>
      </c>
      <c r="J31" s="160"/>
    </row>
    <row r="32" spans="1:10" s="118" customFormat="1" ht="12.75" customHeight="1">
      <c r="A32" s="160" t="s">
        <v>2308</v>
      </c>
      <c r="B32" s="215"/>
      <c r="C32" s="214" t="s">
        <v>1209</v>
      </c>
      <c r="D32" s="216"/>
      <c r="E32" s="101">
        <v>0</v>
      </c>
      <c r="F32" s="101">
        <v>0</v>
      </c>
      <c r="G32" s="101">
        <v>33756.57</v>
      </c>
      <c r="H32" s="101">
        <f t="shared" si="1"/>
        <v>33756.57</v>
      </c>
      <c r="I32" s="101">
        <f aca="true" t="shared" si="2" ref="I32:I47">H32</f>
        <v>33756.57</v>
      </c>
      <c r="J32" s="160"/>
    </row>
    <row r="33" spans="1:10" s="118" customFormat="1" ht="12.75" customHeight="1">
      <c r="A33" s="160" t="s">
        <v>2308</v>
      </c>
      <c r="B33" s="215"/>
      <c r="C33" s="214" t="s">
        <v>1210</v>
      </c>
      <c r="D33" s="216"/>
      <c r="E33" s="101">
        <v>0</v>
      </c>
      <c r="F33" s="101">
        <v>0</v>
      </c>
      <c r="G33" s="101">
        <v>3918065.6</v>
      </c>
      <c r="H33" s="101">
        <f t="shared" si="1"/>
        <v>3918065.6</v>
      </c>
      <c r="I33" s="101">
        <f t="shared" si="2"/>
        <v>3918065.6</v>
      </c>
      <c r="J33" s="160"/>
    </row>
    <row r="34" spans="1:10" s="118" customFormat="1" ht="12.75" customHeight="1">
      <c r="A34" s="160" t="s">
        <v>2308</v>
      </c>
      <c r="B34" s="215"/>
      <c r="C34" s="214" t="s">
        <v>1211</v>
      </c>
      <c r="D34" s="216"/>
      <c r="E34" s="101">
        <v>0</v>
      </c>
      <c r="F34" s="101">
        <v>2115.68</v>
      </c>
      <c r="G34" s="101">
        <v>3459640.99</v>
      </c>
      <c r="H34" s="101">
        <f t="shared" si="1"/>
        <v>3461756.6700000004</v>
      </c>
      <c r="I34" s="101">
        <f t="shared" si="2"/>
        <v>3461756.6700000004</v>
      </c>
      <c r="J34" s="160"/>
    </row>
    <row r="35" spans="1:10" s="118" customFormat="1" ht="12.75" customHeight="1">
      <c r="A35" s="160" t="s">
        <v>2308</v>
      </c>
      <c r="B35" s="215"/>
      <c r="C35" s="214" t="s">
        <v>1212</v>
      </c>
      <c r="D35" s="216"/>
      <c r="E35" s="101">
        <v>0</v>
      </c>
      <c r="F35" s="101">
        <v>-35459.44</v>
      </c>
      <c r="G35" s="101">
        <v>2700431.55</v>
      </c>
      <c r="H35" s="101">
        <f t="shared" si="1"/>
        <v>2664972.11</v>
      </c>
      <c r="I35" s="101">
        <f t="shared" si="2"/>
        <v>2664972.11</v>
      </c>
      <c r="J35" s="160"/>
    </row>
    <row r="36" spans="1:10" s="118" customFormat="1" ht="12.75" customHeight="1">
      <c r="A36" s="160" t="s">
        <v>2308</v>
      </c>
      <c r="B36" s="215"/>
      <c r="C36" s="214" t="s">
        <v>1213</v>
      </c>
      <c r="D36" s="216"/>
      <c r="E36" s="101">
        <v>0</v>
      </c>
      <c r="F36" s="101">
        <v>0</v>
      </c>
      <c r="G36" s="101">
        <v>231538.95</v>
      </c>
      <c r="H36" s="101">
        <f t="shared" si="1"/>
        <v>231538.95</v>
      </c>
      <c r="I36" s="101">
        <f t="shared" si="2"/>
        <v>231538.95</v>
      </c>
      <c r="J36" s="160"/>
    </row>
    <row r="37" spans="1:10" s="118" customFormat="1" ht="12.75" customHeight="1">
      <c r="A37" s="160" t="s">
        <v>2308</v>
      </c>
      <c r="B37" s="215"/>
      <c r="C37" s="214" t="s">
        <v>1214</v>
      </c>
      <c r="D37" s="216"/>
      <c r="E37" s="101">
        <v>0</v>
      </c>
      <c r="F37" s="101">
        <v>0</v>
      </c>
      <c r="G37" s="101">
        <v>22558.63</v>
      </c>
      <c r="H37" s="101">
        <f t="shared" si="1"/>
        <v>22558.63</v>
      </c>
      <c r="I37" s="101">
        <f t="shared" si="2"/>
        <v>22558.63</v>
      </c>
      <c r="J37" s="160"/>
    </row>
    <row r="38" spans="1:10" s="118" customFormat="1" ht="12.75" customHeight="1">
      <c r="A38" s="160" t="s">
        <v>2308</v>
      </c>
      <c r="B38" s="215"/>
      <c r="C38" s="214" t="s">
        <v>1215</v>
      </c>
      <c r="D38" s="216"/>
      <c r="E38" s="101">
        <v>0</v>
      </c>
      <c r="F38" s="101">
        <v>0</v>
      </c>
      <c r="G38" s="101">
        <v>0</v>
      </c>
      <c r="H38" s="101">
        <f t="shared" si="1"/>
        <v>0</v>
      </c>
      <c r="I38" s="101">
        <f t="shared" si="2"/>
        <v>0</v>
      </c>
      <c r="J38" s="160"/>
    </row>
    <row r="39" spans="1:10" s="118" customFormat="1" ht="12.75" customHeight="1">
      <c r="A39" s="160" t="s">
        <v>2308</v>
      </c>
      <c r="B39" s="215"/>
      <c r="C39" s="214" t="s">
        <v>1216</v>
      </c>
      <c r="D39" s="216"/>
      <c r="E39" s="101">
        <v>0</v>
      </c>
      <c r="F39" s="101">
        <v>0</v>
      </c>
      <c r="G39" s="101">
        <v>1274211.7</v>
      </c>
      <c r="H39" s="101">
        <f t="shared" si="1"/>
        <v>1274211.7</v>
      </c>
      <c r="I39" s="101">
        <f t="shared" si="2"/>
        <v>1274211.7</v>
      </c>
      <c r="J39" s="160"/>
    </row>
    <row r="40" spans="1:10" s="118" customFormat="1" ht="12.75" customHeight="1">
      <c r="A40" s="160" t="s">
        <v>2308</v>
      </c>
      <c r="B40" s="215"/>
      <c r="C40" s="214" t="s">
        <v>1217</v>
      </c>
      <c r="D40" s="216"/>
      <c r="E40" s="101">
        <v>0</v>
      </c>
      <c r="F40" s="101">
        <v>0</v>
      </c>
      <c r="G40" s="101">
        <v>1662623.26</v>
      </c>
      <c r="H40" s="101">
        <f t="shared" si="1"/>
        <v>1662623.26</v>
      </c>
      <c r="I40" s="101">
        <f t="shared" si="2"/>
        <v>1662623.26</v>
      </c>
      <c r="J40" s="160"/>
    </row>
    <row r="41" spans="1:10" s="118" customFormat="1" ht="12.75" customHeight="1">
      <c r="A41" s="160" t="s">
        <v>2308</v>
      </c>
      <c r="B41" s="215"/>
      <c r="C41" s="214" t="s">
        <v>1218</v>
      </c>
      <c r="D41" s="216"/>
      <c r="E41" s="101">
        <v>0</v>
      </c>
      <c r="F41" s="101">
        <v>0</v>
      </c>
      <c r="G41" s="101">
        <v>0</v>
      </c>
      <c r="H41" s="101">
        <f t="shared" si="1"/>
        <v>0</v>
      </c>
      <c r="I41" s="101">
        <f t="shared" si="2"/>
        <v>0</v>
      </c>
      <c r="J41" s="160"/>
    </row>
    <row r="42" spans="1:10" s="118" customFormat="1" ht="12.75" customHeight="1">
      <c r="A42" s="160" t="s">
        <v>2308</v>
      </c>
      <c r="B42" s="215"/>
      <c r="C42" s="214" t="s">
        <v>1219</v>
      </c>
      <c r="D42" s="216"/>
      <c r="E42" s="101">
        <v>0</v>
      </c>
      <c r="F42" s="101">
        <v>-4839.42</v>
      </c>
      <c r="G42" s="101">
        <v>982022.46</v>
      </c>
      <c r="H42" s="101">
        <f>F42+G42</f>
        <v>977183.0399999999</v>
      </c>
      <c r="I42" s="101">
        <f t="shared" si="2"/>
        <v>977183.0399999999</v>
      </c>
      <c r="J42" s="160"/>
    </row>
    <row r="43" spans="1:10" s="118" customFormat="1" ht="12.75" customHeight="1">
      <c r="A43" s="160" t="s">
        <v>2308</v>
      </c>
      <c r="B43" s="215"/>
      <c r="C43" s="214" t="s">
        <v>1220</v>
      </c>
      <c r="D43" s="216"/>
      <c r="E43" s="101">
        <v>0</v>
      </c>
      <c r="F43" s="101">
        <v>0</v>
      </c>
      <c r="G43" s="101">
        <v>0</v>
      </c>
      <c r="H43" s="101">
        <f>F43+G43</f>
        <v>0</v>
      </c>
      <c r="I43" s="101">
        <f t="shared" si="2"/>
        <v>0</v>
      </c>
      <c r="J43" s="160"/>
    </row>
    <row r="44" spans="1:10" s="118" customFormat="1" ht="12.75" customHeight="1">
      <c r="A44" s="160" t="s">
        <v>2308</v>
      </c>
      <c r="B44" s="215"/>
      <c r="C44" s="214" t="s">
        <v>1221</v>
      </c>
      <c r="D44" s="216"/>
      <c r="E44" s="101">
        <v>0</v>
      </c>
      <c r="F44" s="101">
        <v>28644.13</v>
      </c>
      <c r="G44" s="101">
        <v>3887498.27</v>
      </c>
      <c r="H44" s="101">
        <f>F44+G44</f>
        <v>3916142.4</v>
      </c>
      <c r="I44" s="101">
        <f t="shared" si="2"/>
        <v>3916142.4</v>
      </c>
      <c r="J44" s="160"/>
    </row>
    <row r="45" spans="1:10" s="118" customFormat="1" ht="12.75" customHeight="1">
      <c r="A45" s="160" t="s">
        <v>2308</v>
      </c>
      <c r="B45" s="215"/>
      <c r="C45" s="214" t="s">
        <v>1222</v>
      </c>
      <c r="D45" s="216"/>
      <c r="E45" s="101">
        <v>0</v>
      </c>
      <c r="F45" s="101">
        <v>2067490.28</v>
      </c>
      <c r="G45" s="101">
        <v>753295</v>
      </c>
      <c r="H45" s="101">
        <f>F45+G45</f>
        <v>2820785.2800000003</v>
      </c>
      <c r="I45" s="101">
        <f t="shared" si="2"/>
        <v>2820785.2800000003</v>
      </c>
      <c r="J45" s="160"/>
    </row>
    <row r="46" spans="1:10" s="118" customFormat="1" ht="12.75" customHeight="1">
      <c r="A46" s="160" t="s">
        <v>2308</v>
      </c>
      <c r="B46" s="215"/>
      <c r="C46" s="214" t="s">
        <v>1223</v>
      </c>
      <c r="D46" s="216"/>
      <c r="E46" s="101">
        <v>0</v>
      </c>
      <c r="F46" s="101">
        <v>0</v>
      </c>
      <c r="G46" s="101">
        <v>-7988.77</v>
      </c>
      <c r="H46" s="101">
        <f>F46+G46</f>
        <v>-7988.77</v>
      </c>
      <c r="I46" s="101">
        <f t="shared" si="2"/>
        <v>-7988.77</v>
      </c>
      <c r="J46" s="160"/>
    </row>
    <row r="47" spans="1:10" s="170" customFormat="1" ht="12.75" customHeight="1">
      <c r="A47" s="159"/>
      <c r="B47" s="220"/>
      <c r="C47" s="221" t="s">
        <v>1224</v>
      </c>
      <c r="D47" s="72"/>
      <c r="E47" s="103">
        <f>E31+E32+E33+E34+E35+E36+E37+E38+E39+E40+E41+E42+E43+E44+E45+E46</f>
        <v>0</v>
      </c>
      <c r="F47" s="103">
        <f>F31+F32+F33+F34+F35+F36+F37+F38+F39+F40+F41+F42+F43+F44+F45+F46</f>
        <v>2078581.97</v>
      </c>
      <c r="G47" s="103">
        <f>G31+G32+G33+G34+G35+G36+G37+G38+G39+G40+G41+G42+G43+G44+G45+G46</f>
        <v>18961764.21</v>
      </c>
      <c r="H47" s="103">
        <f>H31+H32+H33+H34+H35+H36+H37+H38+H39+H40+H41+H42+H43+H44+H45+H46</f>
        <v>21040346.18</v>
      </c>
      <c r="I47" s="103">
        <f t="shared" si="2"/>
        <v>21040346.18</v>
      </c>
      <c r="J47" s="159"/>
    </row>
    <row r="48" spans="1:10" s="118" customFormat="1" ht="12.75" customHeight="1">
      <c r="A48" s="160"/>
      <c r="B48" s="215"/>
      <c r="C48" s="214"/>
      <c r="D48" s="216"/>
      <c r="E48" s="101"/>
      <c r="F48" s="101"/>
      <c r="G48" s="101"/>
      <c r="H48" s="101"/>
      <c r="I48" s="101"/>
      <c r="J48" s="160"/>
    </row>
    <row r="49" spans="1:9" ht="76.5" hidden="1" outlineLevel="1">
      <c r="A49" s="249" t="s">
        <v>1225</v>
      </c>
      <c r="C49" s="174" t="s">
        <v>1226</v>
      </c>
      <c r="E49" s="222"/>
      <c r="F49" s="222"/>
      <c r="G49" s="222"/>
      <c r="H49" s="223">
        <v>1347944.43</v>
      </c>
      <c r="I49" s="223">
        <f aca="true" t="shared" si="3" ref="I49:I56">E49+H49</f>
        <v>1347944.43</v>
      </c>
    </row>
    <row r="50" spans="1:9" ht="76.5" hidden="1" outlineLevel="1">
      <c r="A50" s="249" t="s">
        <v>1227</v>
      </c>
      <c r="C50" s="174" t="s">
        <v>1228</v>
      </c>
      <c r="E50" s="222"/>
      <c r="F50" s="222"/>
      <c r="G50" s="222"/>
      <c r="H50" s="223">
        <v>-19700</v>
      </c>
      <c r="I50" s="223">
        <f t="shared" si="3"/>
        <v>-19700</v>
      </c>
    </row>
    <row r="51" spans="1:10" s="118" customFormat="1" ht="12.75" customHeight="1" collapsed="1">
      <c r="A51" s="160" t="s">
        <v>1229</v>
      </c>
      <c r="B51" s="215"/>
      <c r="C51" s="214" t="s">
        <v>2368</v>
      </c>
      <c r="D51" s="216"/>
      <c r="E51" s="101">
        <v>0</v>
      </c>
      <c r="F51" s="101"/>
      <c r="G51" s="101"/>
      <c r="H51" s="101">
        <v>1328244.43</v>
      </c>
      <c r="I51" s="101">
        <f t="shared" si="3"/>
        <v>1328244.43</v>
      </c>
      <c r="J51" s="160"/>
    </row>
    <row r="52" spans="1:9" ht="76.5" hidden="1" outlineLevel="1">
      <c r="A52" s="249" t="s">
        <v>1230</v>
      </c>
      <c r="C52" s="174" t="s">
        <v>1231</v>
      </c>
      <c r="E52" s="222"/>
      <c r="F52" s="222"/>
      <c r="G52" s="222"/>
      <c r="H52" s="223">
        <v>8961913.8</v>
      </c>
      <c r="I52" s="223">
        <f t="shared" si="3"/>
        <v>8961913.8</v>
      </c>
    </row>
    <row r="53" spans="1:9" ht="76.5" hidden="1" outlineLevel="1">
      <c r="A53" s="249" t="s">
        <v>1232</v>
      </c>
      <c r="C53" s="174" t="s">
        <v>1233</v>
      </c>
      <c r="E53" s="222"/>
      <c r="F53" s="222"/>
      <c r="G53" s="222"/>
      <c r="H53" s="223">
        <v>275856.11</v>
      </c>
      <c r="I53" s="223">
        <f t="shared" si="3"/>
        <v>275856.11</v>
      </c>
    </row>
    <row r="54" spans="1:9" ht="76.5" hidden="1" outlineLevel="1">
      <c r="A54" s="249" t="s">
        <v>1234</v>
      </c>
      <c r="C54" s="174" t="s">
        <v>1235</v>
      </c>
      <c r="E54" s="222"/>
      <c r="F54" s="222"/>
      <c r="G54" s="222"/>
      <c r="H54" s="223">
        <v>1198990.98</v>
      </c>
      <c r="I54" s="223">
        <f t="shared" si="3"/>
        <v>1198990.98</v>
      </c>
    </row>
    <row r="55" spans="1:10" s="118" customFormat="1" ht="12.75" customHeight="1" collapsed="1">
      <c r="A55" s="160" t="s">
        <v>1236</v>
      </c>
      <c r="B55" s="215"/>
      <c r="C55" s="214" t="s">
        <v>2369</v>
      </c>
      <c r="D55" s="216"/>
      <c r="E55" s="101">
        <v>0</v>
      </c>
      <c r="F55" s="101"/>
      <c r="G55" s="101"/>
      <c r="H55" s="101">
        <v>10436760.89</v>
      </c>
      <c r="I55" s="101">
        <f t="shared" si="3"/>
        <v>10436760.89</v>
      </c>
      <c r="J55" s="160"/>
    </row>
    <row r="56" spans="1:10" s="118" customFormat="1" ht="12.75" customHeight="1">
      <c r="A56" s="160" t="s">
        <v>1237</v>
      </c>
      <c r="B56" s="215"/>
      <c r="C56" s="214" t="s">
        <v>2781</v>
      </c>
      <c r="D56" s="216"/>
      <c r="E56" s="101">
        <v>360867.54</v>
      </c>
      <c r="F56" s="101"/>
      <c r="G56" s="101"/>
      <c r="H56" s="101">
        <v>0</v>
      </c>
      <c r="I56" s="101">
        <f t="shared" si="3"/>
        <v>360867.54</v>
      </c>
      <c r="J56" s="160"/>
    </row>
    <row r="57" spans="1:10" s="118" customFormat="1" ht="12.75" customHeight="1">
      <c r="A57" s="160"/>
      <c r="B57" s="215"/>
      <c r="C57" s="214" t="s">
        <v>2782</v>
      </c>
      <c r="D57" s="216"/>
      <c r="E57" s="101"/>
      <c r="F57" s="101"/>
      <c r="G57" s="101"/>
      <c r="H57" s="101"/>
      <c r="I57" s="101"/>
      <c r="J57" s="160"/>
    </row>
    <row r="58" spans="1:10" s="118" customFormat="1" ht="12.75" customHeight="1">
      <c r="A58" s="160" t="s">
        <v>2308</v>
      </c>
      <c r="B58" s="215"/>
      <c r="C58" s="214" t="s">
        <v>2783</v>
      </c>
      <c r="D58" s="216"/>
      <c r="E58" s="101">
        <v>0</v>
      </c>
      <c r="F58" s="101"/>
      <c r="G58" s="101"/>
      <c r="H58" s="101">
        <v>0</v>
      </c>
      <c r="I58" s="101">
        <f aca="true" t="shared" si="4" ref="I58:I66">E58+H58</f>
        <v>0</v>
      </c>
      <c r="J58" s="160"/>
    </row>
    <row r="59" spans="1:10" s="118" customFormat="1" ht="12.75" customHeight="1">
      <c r="A59" s="160" t="s">
        <v>2308</v>
      </c>
      <c r="B59" s="215"/>
      <c r="C59" s="214" t="s">
        <v>2372</v>
      </c>
      <c r="D59" s="216"/>
      <c r="E59" s="101">
        <v>6356732.029999999</v>
      </c>
      <c r="F59" s="101"/>
      <c r="G59" s="101"/>
      <c r="H59" s="101">
        <v>0</v>
      </c>
      <c r="I59" s="101">
        <f t="shared" si="4"/>
        <v>6356732.029999999</v>
      </c>
      <c r="J59" s="160"/>
    </row>
    <row r="60" spans="1:10" s="118" customFormat="1" ht="12.75" customHeight="1">
      <c r="A60" s="160" t="s">
        <v>2308</v>
      </c>
      <c r="B60" s="215"/>
      <c r="C60" s="214" t="s">
        <v>2373</v>
      </c>
      <c r="D60" s="216"/>
      <c r="E60" s="101">
        <v>0</v>
      </c>
      <c r="F60" s="101"/>
      <c r="G60" s="101"/>
      <c r="H60" s="101">
        <v>0</v>
      </c>
      <c r="I60" s="101">
        <f t="shared" si="4"/>
        <v>0</v>
      </c>
      <c r="J60" s="160"/>
    </row>
    <row r="61" spans="1:10" s="118" customFormat="1" ht="12.75" customHeight="1">
      <c r="A61" s="160" t="s">
        <v>1238</v>
      </c>
      <c r="B61" s="215"/>
      <c r="C61" s="214" t="s">
        <v>2785</v>
      </c>
      <c r="D61" s="216"/>
      <c r="E61" s="101">
        <v>0</v>
      </c>
      <c r="F61" s="101"/>
      <c r="G61" s="101"/>
      <c r="H61" s="101">
        <v>0</v>
      </c>
      <c r="I61" s="101">
        <f>E61+H61</f>
        <v>0</v>
      </c>
      <c r="J61" s="160"/>
    </row>
    <row r="62" spans="1:10" s="118" customFormat="1" ht="12.75" customHeight="1">
      <c r="A62" s="160" t="s">
        <v>2308</v>
      </c>
      <c r="B62" s="215"/>
      <c r="C62" s="214" t="s">
        <v>2786</v>
      </c>
      <c r="D62" s="216"/>
      <c r="E62" s="101">
        <v>830064.08</v>
      </c>
      <c r="F62" s="101"/>
      <c r="G62" s="101"/>
      <c r="H62" s="101">
        <v>0</v>
      </c>
      <c r="I62" s="101">
        <f t="shared" si="4"/>
        <v>830064.08</v>
      </c>
      <c r="J62" s="160"/>
    </row>
    <row r="63" spans="1:10" s="118" customFormat="1" ht="12.75" customHeight="1">
      <c r="A63" s="160" t="s">
        <v>1239</v>
      </c>
      <c r="B63" s="215"/>
      <c r="C63" s="214" t="s">
        <v>2375</v>
      </c>
      <c r="D63" s="216"/>
      <c r="E63" s="101">
        <v>0</v>
      </c>
      <c r="F63" s="101"/>
      <c r="G63" s="101"/>
      <c r="H63" s="101">
        <v>0</v>
      </c>
      <c r="I63" s="101">
        <f t="shared" si="4"/>
        <v>0</v>
      </c>
      <c r="J63" s="160"/>
    </row>
    <row r="64" spans="1:10" s="118" customFormat="1" ht="12.75" customHeight="1">
      <c r="A64" s="160" t="s">
        <v>2308</v>
      </c>
      <c r="B64" s="215"/>
      <c r="C64" s="214" t="s">
        <v>2376</v>
      </c>
      <c r="D64" s="216"/>
      <c r="E64" s="101" t="s">
        <v>2308</v>
      </c>
      <c r="F64" s="101"/>
      <c r="G64" s="101"/>
      <c r="H64" s="101"/>
      <c r="I64" s="101"/>
      <c r="J64" s="160"/>
    </row>
    <row r="65" spans="1:10" s="118" customFormat="1" ht="12.75" customHeight="1">
      <c r="A65" s="1" t="s">
        <v>1240</v>
      </c>
      <c r="B65" s="215"/>
      <c r="C65" s="214" t="s">
        <v>1241</v>
      </c>
      <c r="D65" s="216"/>
      <c r="E65" s="101">
        <v>5519707.82</v>
      </c>
      <c r="F65" s="101"/>
      <c r="G65" s="101"/>
      <c r="H65" s="101">
        <v>-5455282.9</v>
      </c>
      <c r="I65" s="101">
        <f t="shared" si="4"/>
        <v>64424.919999999925</v>
      </c>
      <c r="J65" s="1"/>
    </row>
    <row r="66" spans="1:10" s="118" customFormat="1" ht="12.75" customHeight="1">
      <c r="A66" s="1" t="s">
        <v>2308</v>
      </c>
      <c r="B66" s="215"/>
      <c r="C66" s="214" t="s">
        <v>1242</v>
      </c>
      <c r="D66" s="216"/>
      <c r="E66" s="101">
        <f>E72-E65</f>
        <v>1196728.87</v>
      </c>
      <c r="F66" s="101"/>
      <c r="G66" s="101"/>
      <c r="H66" s="101">
        <f>H72-H65</f>
        <v>141211.4500000002</v>
      </c>
      <c r="I66" s="101">
        <f t="shared" si="4"/>
        <v>1337940.3200000003</v>
      </c>
      <c r="J66" s="1"/>
    </row>
    <row r="67" spans="1:10" s="118" customFormat="1" ht="12.75" customHeight="1">
      <c r="A67" s="29"/>
      <c r="B67" s="220"/>
      <c r="C67" s="221"/>
      <c r="D67" s="72"/>
      <c r="E67" s="151"/>
      <c r="F67" s="151"/>
      <c r="G67" s="151"/>
      <c r="H67" s="151"/>
      <c r="I67" s="151"/>
      <c r="J67" s="29"/>
    </row>
    <row r="68" spans="1:10" s="118" customFormat="1" ht="12.75" customHeight="1">
      <c r="A68" s="29"/>
      <c r="B68" s="220"/>
      <c r="C68" s="213" t="s">
        <v>1243</v>
      </c>
      <c r="D68" s="63"/>
      <c r="E68" s="234">
        <f>+E27+E47+E51+E55+E56+E58+E59+E60+E62+E61+E63+E65+E66</f>
        <v>46158375.46999999</v>
      </c>
      <c r="F68" s="234"/>
      <c r="G68" s="234"/>
      <c r="H68" s="234">
        <f>+H27+H47+H51+H55+H56+H58+H59+H60+H62+H61+H63+H65+H66</f>
        <v>21308745.220000003</v>
      </c>
      <c r="I68" s="234">
        <f>+I27+I47+I51+I55+I56+I58+I59+I60+I62+I61+I63+I65+I66</f>
        <v>67467120.69</v>
      </c>
      <c r="J68" s="2"/>
    </row>
    <row r="69" spans="1:10" s="118" customFormat="1" ht="12.75">
      <c r="A69" s="2"/>
      <c r="B69" s="174"/>
      <c r="C69" s="174"/>
      <c r="D69" s="174"/>
      <c r="E69" s="174"/>
      <c r="F69" s="174"/>
      <c r="G69" s="174"/>
      <c r="H69" s="174"/>
      <c r="I69" s="174"/>
      <c r="J69" s="2"/>
    </row>
    <row r="70" spans="1:10" s="118" customFormat="1" ht="12.75">
      <c r="A70" s="2"/>
      <c r="B70" s="174"/>
      <c r="C70" s="174"/>
      <c r="D70" s="174"/>
      <c r="E70" s="173"/>
      <c r="F70" s="173"/>
      <c r="G70" s="173"/>
      <c r="H70" s="173"/>
      <c r="I70" s="173"/>
      <c r="J70" s="2"/>
    </row>
    <row r="71" spans="1:10" s="118" customFormat="1" ht="12.75" hidden="1">
      <c r="A71" s="2"/>
      <c r="B71" s="174"/>
      <c r="C71" s="174" t="s">
        <v>1244</v>
      </c>
      <c r="D71" s="174"/>
      <c r="E71" s="173"/>
      <c r="F71" s="173"/>
      <c r="G71" s="173"/>
      <c r="H71" s="173"/>
      <c r="I71" s="173"/>
      <c r="J71" s="2"/>
    </row>
    <row r="72" spans="1:10" s="118" customFormat="1" ht="12.75" hidden="1">
      <c r="A72" s="2" t="s">
        <v>1245</v>
      </c>
      <c r="B72" s="174"/>
      <c r="C72" s="174" t="s">
        <v>1246</v>
      </c>
      <c r="D72" s="174"/>
      <c r="E72" s="173">
        <v>6716436.69</v>
      </c>
      <c r="F72" s="173"/>
      <c r="G72" s="173"/>
      <c r="H72" s="173">
        <v>-5314071.45</v>
      </c>
      <c r="I72" s="173"/>
      <c r="J72" s="2"/>
    </row>
    <row r="73" spans="5:7" ht="12.75">
      <c r="E73" s="173"/>
      <c r="F73" s="173"/>
      <c r="G73" s="173"/>
    </row>
    <row r="74" spans="5:7" ht="12.75">
      <c r="E74" s="173"/>
      <c r="F74" s="173"/>
      <c r="G74" s="173"/>
    </row>
    <row r="75" spans="5:7" ht="12.75">
      <c r="E75" s="173"/>
      <c r="F75" s="173"/>
      <c r="G75" s="173"/>
    </row>
    <row r="76" spans="5:7" ht="12.75">
      <c r="E76" s="173"/>
      <c r="F76" s="173"/>
      <c r="G76" s="173"/>
    </row>
    <row r="77" spans="5:7" ht="12.75">
      <c r="E77" s="173"/>
      <c r="F77" s="173"/>
      <c r="G77" s="173"/>
    </row>
    <row r="78" spans="5:7" ht="12.75">
      <c r="E78" s="173"/>
      <c r="F78" s="173"/>
      <c r="G78" s="173"/>
    </row>
    <row r="79" spans="5:7" ht="12.75">
      <c r="E79" s="173"/>
      <c r="F79" s="173"/>
      <c r="G79" s="173"/>
    </row>
    <row r="80" spans="5:7" ht="12.75">
      <c r="E80" s="173"/>
      <c r="F80" s="173"/>
      <c r="G80" s="173"/>
    </row>
    <row r="81" spans="5:7" ht="12.75">
      <c r="E81" s="173"/>
      <c r="F81" s="173"/>
      <c r="G81" s="173"/>
    </row>
    <row r="82" spans="5:7" ht="12.75">
      <c r="E82" s="173"/>
      <c r="F82" s="173"/>
      <c r="G82" s="173"/>
    </row>
    <row r="83" spans="5:7" ht="12.75">
      <c r="E83" s="173"/>
      <c r="F83" s="173"/>
      <c r="G83" s="173"/>
    </row>
    <row r="84" spans="5:7" ht="12.75">
      <c r="E84" s="173"/>
      <c r="F84" s="173"/>
      <c r="G84" s="173"/>
    </row>
    <row r="85" spans="5:7" ht="12.75">
      <c r="E85" s="173"/>
      <c r="F85" s="173"/>
      <c r="G85" s="173"/>
    </row>
    <row r="86" spans="5:7" ht="12.75">
      <c r="E86" s="173"/>
      <c r="F86" s="173"/>
      <c r="G86" s="173"/>
    </row>
    <row r="87" spans="5:7" ht="12.75">
      <c r="E87" s="173"/>
      <c r="F87" s="173"/>
      <c r="G87" s="173"/>
    </row>
    <row r="88" spans="5:7" ht="12.75">
      <c r="E88" s="173"/>
      <c r="F88" s="173"/>
      <c r="G88" s="173"/>
    </row>
    <row r="89" spans="5:7" ht="12.75">
      <c r="E89" s="173"/>
      <c r="F89" s="173"/>
      <c r="G89" s="173"/>
    </row>
    <row r="90" spans="5:7" ht="12.75">
      <c r="E90" s="173"/>
      <c r="F90" s="173"/>
      <c r="G90" s="173"/>
    </row>
    <row r="91" spans="5:7" ht="12.75">
      <c r="E91" s="173"/>
      <c r="F91" s="173"/>
      <c r="G91" s="173"/>
    </row>
    <row r="92" spans="5:7" ht="12.75">
      <c r="E92" s="173"/>
      <c r="F92" s="173"/>
      <c r="G92" s="173"/>
    </row>
    <row r="93" spans="5:7" ht="12.75">
      <c r="E93" s="173"/>
      <c r="F93" s="173"/>
      <c r="G93" s="173"/>
    </row>
    <row r="94" spans="5:7" ht="12.75">
      <c r="E94" s="173"/>
      <c r="F94" s="173"/>
      <c r="G94" s="173"/>
    </row>
    <row r="95" spans="5:7" ht="12.75">
      <c r="E95" s="173"/>
      <c r="F95" s="173"/>
      <c r="G95" s="173"/>
    </row>
    <row r="96" spans="5:7" ht="12.75">
      <c r="E96" s="173"/>
      <c r="F96" s="173"/>
      <c r="G96" s="173"/>
    </row>
    <row r="97" spans="5:7" ht="12.75">
      <c r="E97" s="173"/>
      <c r="F97" s="173"/>
      <c r="G97" s="173"/>
    </row>
    <row r="98" spans="5:7" ht="12.75">
      <c r="E98" s="173"/>
      <c r="F98" s="173"/>
      <c r="G98" s="173"/>
    </row>
    <row r="99" spans="5:7" ht="12.75">
      <c r="E99" s="173"/>
      <c r="F99" s="173"/>
      <c r="G99" s="173"/>
    </row>
    <row r="100" spans="5:7" ht="12.75">
      <c r="E100" s="173"/>
      <c r="F100" s="173"/>
      <c r="G100" s="173"/>
    </row>
    <row r="101" spans="5:7" ht="12.75">
      <c r="E101" s="173"/>
      <c r="F101" s="173"/>
      <c r="G101" s="173"/>
    </row>
    <row r="102" spans="5:7" ht="12.75">
      <c r="E102" s="173"/>
      <c r="F102" s="173"/>
      <c r="G102" s="173"/>
    </row>
    <row r="103" spans="5:7" ht="12.75">
      <c r="E103" s="173"/>
      <c r="F103" s="173"/>
      <c r="G103" s="173"/>
    </row>
    <row r="104" spans="5:7" ht="12.75">
      <c r="E104" s="173"/>
      <c r="F104" s="173"/>
      <c r="G104" s="173"/>
    </row>
    <row r="105" spans="5:7" ht="12.75">
      <c r="E105" s="173"/>
      <c r="F105" s="173"/>
      <c r="G105" s="173"/>
    </row>
    <row r="106" spans="5:7" ht="12.75">
      <c r="E106" s="173"/>
      <c r="F106" s="173"/>
      <c r="G106" s="173"/>
    </row>
    <row r="107" spans="5:7" ht="12.75">
      <c r="E107" s="173"/>
      <c r="F107" s="173"/>
      <c r="G107" s="173"/>
    </row>
    <row r="108" spans="5:7" ht="12.75">
      <c r="E108" s="173"/>
      <c r="F108" s="173"/>
      <c r="G108" s="173"/>
    </row>
    <row r="109" spans="5:7" ht="12.75">
      <c r="E109" s="173"/>
      <c r="F109" s="173"/>
      <c r="G109" s="173"/>
    </row>
    <row r="110" spans="5:7" ht="12.75">
      <c r="E110" s="173"/>
      <c r="F110" s="173"/>
      <c r="G110" s="173"/>
    </row>
    <row r="111" spans="5:7" ht="12.75">
      <c r="E111" s="173"/>
      <c r="F111" s="173"/>
      <c r="G111" s="173"/>
    </row>
    <row r="112" spans="5:7" ht="12.75">
      <c r="E112" s="173"/>
      <c r="F112" s="173"/>
      <c r="G112" s="173"/>
    </row>
    <row r="113" spans="5:7" ht="12.75">
      <c r="E113" s="173"/>
      <c r="F113" s="173"/>
      <c r="G113" s="173"/>
    </row>
    <row r="114" spans="5:7" ht="12.75">
      <c r="E114" s="173"/>
      <c r="F114" s="173"/>
      <c r="G114" s="173"/>
    </row>
    <row r="115" spans="5:7" ht="12.75">
      <c r="E115" s="173"/>
      <c r="F115" s="173"/>
      <c r="G115" s="173"/>
    </row>
    <row r="116" spans="5:7" ht="12.75">
      <c r="E116" s="173"/>
      <c r="F116" s="173"/>
      <c r="G116" s="173"/>
    </row>
    <row r="117" spans="5:7" ht="12.75">
      <c r="E117" s="173"/>
      <c r="F117" s="173"/>
      <c r="G117" s="173"/>
    </row>
    <row r="118" spans="5:7" ht="12.75">
      <c r="E118" s="173"/>
      <c r="F118" s="173"/>
      <c r="G118" s="173"/>
    </row>
    <row r="119" spans="5:7" ht="12.75">
      <c r="E119" s="173"/>
      <c r="F119" s="173"/>
      <c r="G119" s="173"/>
    </row>
    <row r="120" spans="5:7" ht="12.75">
      <c r="E120" s="173"/>
      <c r="F120" s="173"/>
      <c r="G120" s="173"/>
    </row>
    <row r="121" spans="5:7" ht="12.75">
      <c r="E121" s="173"/>
      <c r="F121" s="173"/>
      <c r="G121" s="173"/>
    </row>
    <row r="122" spans="5:7" ht="12.75">
      <c r="E122" s="173"/>
      <c r="F122" s="173"/>
      <c r="G122" s="173"/>
    </row>
    <row r="123" spans="5:7" ht="12.75">
      <c r="E123" s="173"/>
      <c r="F123" s="173"/>
      <c r="G123" s="173"/>
    </row>
    <row r="124" spans="5:7" ht="12.75">
      <c r="E124" s="173"/>
      <c r="F124" s="173"/>
      <c r="G124" s="173"/>
    </row>
    <row r="125" spans="5:7" ht="12.75">
      <c r="E125" s="173"/>
      <c r="F125" s="173"/>
      <c r="G125" s="173"/>
    </row>
    <row r="126" spans="5:7" ht="12.75">
      <c r="E126" s="173"/>
      <c r="F126" s="173"/>
      <c r="G126" s="173"/>
    </row>
    <row r="127" spans="5:7" ht="12.75">
      <c r="E127" s="173"/>
      <c r="F127" s="173"/>
      <c r="G127" s="173"/>
    </row>
    <row r="128" spans="5:7" ht="12.75">
      <c r="E128" s="173"/>
      <c r="F128" s="173"/>
      <c r="G128" s="173"/>
    </row>
    <row r="129" spans="5:7" ht="12.75">
      <c r="E129" s="173"/>
      <c r="F129" s="173"/>
      <c r="G129" s="173"/>
    </row>
    <row r="130" spans="5:7" ht="12.75">
      <c r="E130" s="173"/>
      <c r="F130" s="173"/>
      <c r="G130" s="173"/>
    </row>
    <row r="131" spans="5:7" ht="12.75">
      <c r="E131" s="173"/>
      <c r="F131" s="173"/>
      <c r="G131" s="173"/>
    </row>
    <row r="132" spans="5:7" ht="12.75">
      <c r="E132" s="173"/>
      <c r="F132" s="173"/>
      <c r="G132" s="173"/>
    </row>
    <row r="133" spans="5:7" ht="12.75">
      <c r="E133" s="173"/>
      <c r="F133" s="173"/>
      <c r="G133" s="173"/>
    </row>
    <row r="134" spans="5:7" ht="12.75">
      <c r="E134" s="173"/>
      <c r="F134" s="173"/>
      <c r="G134" s="173"/>
    </row>
    <row r="135" spans="5:7" ht="12.75">
      <c r="E135" s="173"/>
      <c r="F135" s="173"/>
      <c r="G135" s="173"/>
    </row>
    <row r="136" spans="5:7" ht="12.75">
      <c r="E136" s="173"/>
      <c r="F136" s="173"/>
      <c r="G136" s="173"/>
    </row>
    <row r="137" spans="5:7" ht="12.75">
      <c r="E137" s="173"/>
      <c r="F137" s="173"/>
      <c r="G137" s="173"/>
    </row>
    <row r="138" spans="5:7" ht="12.75">
      <c r="E138" s="173"/>
      <c r="F138" s="173"/>
      <c r="G138" s="173"/>
    </row>
    <row r="139" spans="5:7" ht="12.75">
      <c r="E139" s="173"/>
      <c r="F139" s="173"/>
      <c r="G139" s="173"/>
    </row>
  </sheetData>
  <printOptions horizontalCentered="1"/>
  <pageMargins left="0.5" right="0.5" top="0.75" bottom="0.5" header="0.5" footer="0.5"/>
  <pageSetup horizontalDpi="600" verticalDpi="600" orientation="landscape" scale="75" r:id="rId1"/>
</worksheet>
</file>

<file path=xl/worksheets/sheet8.xml><?xml version="1.0" encoding="utf-8"?>
<worksheet xmlns="http://schemas.openxmlformats.org/spreadsheetml/2006/main" xmlns:r="http://schemas.openxmlformats.org/officeDocument/2006/relationships">
  <dimension ref="A1:P54"/>
  <sheetViews>
    <sheetView workbookViewId="0" topLeftCell="B2">
      <selection activeCell="B5" sqref="B5"/>
    </sheetView>
  </sheetViews>
  <sheetFormatPr defaultColWidth="9.140625" defaultRowHeight="12.75"/>
  <cols>
    <col min="1" max="1" width="2.140625" style="281" hidden="1" customWidth="1"/>
    <col min="2" max="2" width="57.57421875" style="281" customWidth="1"/>
    <col min="3" max="8" width="21.28125" style="282" customWidth="1"/>
    <col min="9" max="9" width="15.28125" style="281" hidden="1" customWidth="1"/>
    <col min="10" max="15" width="0" style="281" hidden="1" customWidth="1"/>
    <col min="16" max="16" width="13.7109375" style="281" customWidth="1"/>
    <col min="17" max="16384" width="9.140625" style="281" customWidth="1"/>
  </cols>
  <sheetData>
    <row r="1" spans="1:6" ht="12" hidden="1">
      <c r="A1" s="281" t="s">
        <v>1247</v>
      </c>
      <c r="C1" s="282" t="s">
        <v>1248</v>
      </c>
      <c r="D1" s="282" t="s">
        <v>1249</v>
      </c>
      <c r="E1" s="282" t="s">
        <v>1250</v>
      </c>
      <c r="F1" s="282" t="s">
        <v>2308</v>
      </c>
    </row>
    <row r="2" spans="2:16" s="128" customFormat="1" ht="15.75" customHeight="1">
      <c r="B2" s="283" t="s">
        <v>2311</v>
      </c>
      <c r="C2" s="284"/>
      <c r="D2" s="284"/>
      <c r="E2" s="284"/>
      <c r="F2" s="284"/>
      <c r="G2" s="284"/>
      <c r="H2" s="285"/>
      <c r="M2" s="128" t="s">
        <v>1251</v>
      </c>
      <c r="P2" s="286"/>
    </row>
    <row r="3" spans="2:16" s="128" customFormat="1" ht="15.75" customHeight="1">
      <c r="B3" s="182" t="s">
        <v>1252</v>
      </c>
      <c r="C3" s="287"/>
      <c r="D3" s="288"/>
      <c r="E3" s="287"/>
      <c r="F3" s="287"/>
      <c r="G3" s="287"/>
      <c r="H3" s="127"/>
      <c r="M3" s="128" t="s">
        <v>1253</v>
      </c>
      <c r="P3" s="289"/>
    </row>
    <row r="4" spans="2:16" ht="15.75" customHeight="1">
      <c r="B4" s="290" t="s">
        <v>2023</v>
      </c>
      <c r="C4" s="291"/>
      <c r="D4" s="292"/>
      <c r="E4" s="291"/>
      <c r="F4" s="291"/>
      <c r="G4" s="291"/>
      <c r="H4" s="293"/>
      <c r="M4" s="281" t="s">
        <v>2474</v>
      </c>
      <c r="P4" s="294"/>
    </row>
    <row r="5" spans="2:9" ht="12.75" customHeight="1">
      <c r="B5" s="295"/>
      <c r="C5" s="296"/>
      <c r="D5" s="297"/>
      <c r="E5" s="296"/>
      <c r="F5" s="296"/>
      <c r="G5" s="296"/>
      <c r="H5" s="298"/>
      <c r="I5" s="299"/>
    </row>
    <row r="6" spans="2:8" ht="42" customHeight="1">
      <c r="B6" s="153"/>
      <c r="C6" s="300" t="s">
        <v>1254</v>
      </c>
      <c r="D6" s="301" t="s">
        <v>2380</v>
      </c>
      <c r="E6" s="302" t="s">
        <v>2381</v>
      </c>
      <c r="F6" s="302" t="s">
        <v>2382</v>
      </c>
      <c r="G6" s="302" t="s">
        <v>1255</v>
      </c>
      <c r="H6" s="301" t="s">
        <v>2478</v>
      </c>
    </row>
    <row r="7" spans="2:8" ht="12.75" customHeight="1">
      <c r="B7" s="153"/>
      <c r="C7" s="303"/>
      <c r="D7" s="304"/>
      <c r="E7" s="302"/>
      <c r="F7" s="302"/>
      <c r="G7" s="302"/>
      <c r="H7" s="304"/>
    </row>
    <row r="8" spans="2:8" ht="12.75" customHeight="1">
      <c r="B8" s="305" t="s">
        <v>1256</v>
      </c>
      <c r="C8" s="306"/>
      <c r="D8" s="307"/>
      <c r="E8" s="308"/>
      <c r="F8" s="309" t="s">
        <v>1257</v>
      </c>
      <c r="G8" s="308"/>
      <c r="H8" s="310"/>
    </row>
    <row r="9" spans="2:8" ht="12.75" customHeight="1">
      <c r="B9" s="153"/>
      <c r="C9" s="311"/>
      <c r="D9" s="310"/>
      <c r="E9" s="310"/>
      <c r="F9" s="310"/>
      <c r="G9" s="310"/>
      <c r="H9" s="310"/>
    </row>
    <row r="10" spans="1:8" ht="12.75" customHeight="1">
      <c r="A10" s="281" t="s">
        <v>1258</v>
      </c>
      <c r="B10" s="153" t="s">
        <v>1259</v>
      </c>
      <c r="C10" s="312">
        <v>32476549.71</v>
      </c>
      <c r="D10" s="313">
        <v>5638729.5</v>
      </c>
      <c r="E10" s="313">
        <v>7728535.960000002</v>
      </c>
      <c r="F10" s="313">
        <v>0</v>
      </c>
      <c r="G10" s="313">
        <v>0</v>
      </c>
      <c r="H10" s="313">
        <f>C10+D10+E10+F10+G10</f>
        <v>45843815.17</v>
      </c>
    </row>
    <row r="11" spans="2:8" ht="12.75" customHeight="1">
      <c r="B11" s="153"/>
      <c r="C11" s="314"/>
      <c r="D11" s="315"/>
      <c r="E11" s="315"/>
      <c r="F11" s="315"/>
      <c r="G11" s="315"/>
      <c r="H11" s="315"/>
    </row>
    <row r="12" spans="1:8" ht="12.75" customHeight="1">
      <c r="A12" s="281" t="s">
        <v>1260</v>
      </c>
      <c r="B12" s="153" t="s">
        <v>1261</v>
      </c>
      <c r="C12" s="314">
        <v>13492231.75</v>
      </c>
      <c r="D12" s="315">
        <v>1392721.78</v>
      </c>
      <c r="E12" s="315">
        <v>9003881.199999997</v>
      </c>
      <c r="F12" s="315">
        <v>0</v>
      </c>
      <c r="G12" s="315">
        <v>0</v>
      </c>
      <c r="H12" s="315">
        <f>C12+D12+E12+F12+G12</f>
        <v>23888834.729999997</v>
      </c>
    </row>
    <row r="13" spans="2:8" ht="12.75" customHeight="1">
      <c r="B13" s="153"/>
      <c r="C13" s="314"/>
      <c r="D13" s="315"/>
      <c r="E13" s="315"/>
      <c r="F13" s="315"/>
      <c r="G13" s="315"/>
      <c r="H13" s="315"/>
    </row>
    <row r="14" spans="1:8" ht="12.75" customHeight="1">
      <c r="A14" s="281" t="s">
        <v>1262</v>
      </c>
      <c r="B14" s="153" t="s">
        <v>1263</v>
      </c>
      <c r="C14" s="314">
        <v>1356092.33</v>
      </c>
      <c r="D14" s="315">
        <v>269377.04</v>
      </c>
      <c r="E14" s="315">
        <v>499807.59</v>
      </c>
      <c r="F14" s="315">
        <v>0</v>
      </c>
      <c r="G14" s="315">
        <v>0</v>
      </c>
      <c r="H14" s="315">
        <f>C14+D14+E14+F14+G14</f>
        <v>2125276.96</v>
      </c>
    </row>
    <row r="15" spans="2:8" ht="12.75" customHeight="1">
      <c r="B15" s="153"/>
      <c r="C15" s="314"/>
      <c r="D15" s="315"/>
      <c r="E15" s="315"/>
      <c r="F15" s="315"/>
      <c r="G15" s="315"/>
      <c r="H15" s="315"/>
    </row>
    <row r="16" spans="1:8" ht="12.75" customHeight="1">
      <c r="A16" s="281" t="s">
        <v>1264</v>
      </c>
      <c r="B16" s="153" t="s">
        <v>1265</v>
      </c>
      <c r="C16" s="314">
        <v>2999227.21</v>
      </c>
      <c r="D16" s="315">
        <v>566956.01</v>
      </c>
      <c r="E16" s="315">
        <v>1424246.16</v>
      </c>
      <c r="F16" s="315">
        <v>0</v>
      </c>
      <c r="G16" s="315">
        <v>0</v>
      </c>
      <c r="H16" s="315">
        <f>C16+D16+E16+F16+G16</f>
        <v>4990429.38</v>
      </c>
    </row>
    <row r="17" spans="2:8" ht="12.75" customHeight="1">
      <c r="B17" s="153"/>
      <c r="C17" s="314"/>
      <c r="D17" s="315"/>
      <c r="E17" s="315"/>
      <c r="F17" s="315"/>
      <c r="G17" s="315"/>
      <c r="H17" s="315"/>
    </row>
    <row r="18" spans="1:8" ht="12.75" customHeight="1">
      <c r="A18" s="281" t="s">
        <v>1266</v>
      </c>
      <c r="B18" s="153" t="s">
        <v>1267</v>
      </c>
      <c r="C18" s="314">
        <v>5351703.16</v>
      </c>
      <c r="D18" s="315">
        <v>954407.75</v>
      </c>
      <c r="E18" s="315">
        <v>2792848.68</v>
      </c>
      <c r="F18" s="315">
        <v>0</v>
      </c>
      <c r="G18" s="315">
        <v>0</v>
      </c>
      <c r="H18" s="315">
        <f>C18+D18+E18+F18+G18</f>
        <v>9098959.59</v>
      </c>
    </row>
    <row r="19" spans="2:8" ht="12.75" customHeight="1">
      <c r="B19" s="153"/>
      <c r="C19" s="314"/>
      <c r="D19" s="315"/>
      <c r="E19" s="315"/>
      <c r="F19" s="315"/>
      <c r="G19" s="315"/>
      <c r="H19" s="315"/>
    </row>
    <row r="20" spans="1:8" ht="12.75" customHeight="1">
      <c r="A20" s="281" t="s">
        <v>1268</v>
      </c>
      <c r="B20" s="153" t="s">
        <v>1269</v>
      </c>
      <c r="C20" s="314">
        <v>5301697.8</v>
      </c>
      <c r="D20" s="315">
        <v>1042762.84</v>
      </c>
      <c r="E20" s="315">
        <v>-687319.770000001</v>
      </c>
      <c r="F20" s="315">
        <v>0</v>
      </c>
      <c r="G20" s="315">
        <v>0</v>
      </c>
      <c r="H20" s="315">
        <f>C20+D20+E20+F20+G20</f>
        <v>5657140.869999999</v>
      </c>
    </row>
    <row r="21" spans="2:8" ht="12.75" customHeight="1">
      <c r="B21" s="153"/>
      <c r="C21" s="314"/>
      <c r="D21" s="315"/>
      <c r="E21" s="315"/>
      <c r="F21" s="315"/>
      <c r="G21" s="315"/>
      <c r="H21" s="315"/>
    </row>
    <row r="22" spans="1:8" ht="12.75" customHeight="1">
      <c r="A22" s="281" t="s">
        <v>1270</v>
      </c>
      <c r="B22" s="153" t="s">
        <v>1271</v>
      </c>
      <c r="C22" s="314">
        <v>4116530.81</v>
      </c>
      <c r="D22" s="315">
        <v>820264.97</v>
      </c>
      <c r="E22" s="315">
        <v>4200977.7</v>
      </c>
      <c r="F22" s="315">
        <v>0</v>
      </c>
      <c r="G22" s="315">
        <v>0</v>
      </c>
      <c r="H22" s="315">
        <f>C22+D22+E22+F22+G22</f>
        <v>9137773.48</v>
      </c>
    </row>
    <row r="23" spans="2:8" ht="12.75" customHeight="1">
      <c r="B23" s="153" t="s">
        <v>1272</v>
      </c>
      <c r="C23" s="314"/>
      <c r="D23" s="315"/>
      <c r="E23" s="315"/>
      <c r="F23" s="315"/>
      <c r="G23" s="315"/>
      <c r="H23" s="315"/>
    </row>
    <row r="24" spans="1:8" ht="12.75" customHeight="1">
      <c r="A24" s="281" t="s">
        <v>2308</v>
      </c>
      <c r="B24" s="153" t="s">
        <v>1273</v>
      </c>
      <c r="C24" s="314"/>
      <c r="D24" s="315"/>
      <c r="E24" s="315"/>
      <c r="F24" s="315">
        <v>3193000</v>
      </c>
      <c r="G24" s="315">
        <v>0</v>
      </c>
      <c r="H24" s="315">
        <f>C24+D24+E24+F24+G24</f>
        <v>3193000</v>
      </c>
    </row>
    <row r="25" spans="2:8" ht="12.75" customHeight="1">
      <c r="B25" s="153"/>
      <c r="C25" s="314"/>
      <c r="D25" s="315"/>
      <c r="E25" s="315"/>
      <c r="F25" s="315"/>
      <c r="G25" s="315"/>
      <c r="H25" s="315"/>
    </row>
    <row r="26" spans="2:8" s="316" customFormat="1" ht="12.75" customHeight="1">
      <c r="B26" s="305" t="s">
        <v>1274</v>
      </c>
      <c r="C26" s="317">
        <f aca="true" t="shared" si="0" ref="C26:H26">+C24+C22+C20+C18+C16+C14+C12+C10</f>
        <v>65094032.77</v>
      </c>
      <c r="D26" s="317">
        <f t="shared" si="0"/>
        <v>10685219.89</v>
      </c>
      <c r="E26" s="317">
        <f t="shared" si="0"/>
        <v>24962977.519999996</v>
      </c>
      <c r="F26" s="317">
        <f t="shared" si="0"/>
        <v>3193000</v>
      </c>
      <c r="G26" s="317">
        <f t="shared" si="0"/>
        <v>0</v>
      </c>
      <c r="H26" s="317">
        <f t="shared" si="0"/>
        <v>103935230.18</v>
      </c>
    </row>
    <row r="27" spans="2:8" ht="12.75" customHeight="1">
      <c r="B27" s="153"/>
      <c r="C27" s="314"/>
      <c r="D27" s="315"/>
      <c r="E27" s="315"/>
      <c r="F27" s="315"/>
      <c r="G27" s="315"/>
      <c r="H27" s="315"/>
    </row>
    <row r="28" spans="1:8" ht="12.75" customHeight="1">
      <c r="A28" s="281" t="s">
        <v>1275</v>
      </c>
      <c r="B28" s="153" t="s">
        <v>1276</v>
      </c>
      <c r="C28" s="314">
        <v>1350795.21</v>
      </c>
      <c r="D28" s="315">
        <v>217363.55</v>
      </c>
      <c r="E28" s="315">
        <v>4353388.36</v>
      </c>
      <c r="F28" s="315"/>
      <c r="G28" s="315">
        <v>0</v>
      </c>
      <c r="H28" s="315">
        <f>C28+D28+E28+F28+G28</f>
        <v>5921547.12</v>
      </c>
    </row>
    <row r="29" spans="2:8" ht="12.75" customHeight="1">
      <c r="B29" s="153"/>
      <c r="C29" s="314"/>
      <c r="D29" s="315"/>
      <c r="E29" s="315"/>
      <c r="F29" s="315"/>
      <c r="G29" s="315"/>
      <c r="H29" s="315"/>
    </row>
    <row r="30" spans="2:8" s="316" customFormat="1" ht="12.75" customHeight="1">
      <c r="B30" s="305" t="s">
        <v>1277</v>
      </c>
      <c r="C30" s="317">
        <f aca="true" t="shared" si="1" ref="C30:H30">C28+C26</f>
        <v>66444827.980000004</v>
      </c>
      <c r="D30" s="317">
        <f t="shared" si="1"/>
        <v>10902583.440000001</v>
      </c>
      <c r="E30" s="317">
        <f t="shared" si="1"/>
        <v>29316365.879999995</v>
      </c>
      <c r="F30" s="317">
        <f t="shared" si="1"/>
        <v>3193000</v>
      </c>
      <c r="G30" s="317">
        <f t="shared" si="1"/>
        <v>0</v>
      </c>
      <c r="H30" s="317">
        <f t="shared" si="1"/>
        <v>109856777.30000001</v>
      </c>
    </row>
    <row r="31" spans="2:8" ht="12.75" customHeight="1">
      <c r="B31" s="153"/>
      <c r="C31" s="314"/>
      <c r="D31" s="315"/>
      <c r="E31" s="315"/>
      <c r="F31" s="315"/>
      <c r="G31" s="315"/>
      <c r="H31" s="315"/>
    </row>
    <row r="32" spans="1:8" s="316" customFormat="1" ht="12.75" customHeight="1">
      <c r="A32" s="316" t="s">
        <v>1278</v>
      </c>
      <c r="B32" s="305" t="s">
        <v>1279</v>
      </c>
      <c r="C32" s="318">
        <v>0</v>
      </c>
      <c r="D32" s="318">
        <v>0</v>
      </c>
      <c r="E32" s="318">
        <v>-23940.65</v>
      </c>
      <c r="F32" s="318">
        <v>0</v>
      </c>
      <c r="G32" s="318">
        <v>0</v>
      </c>
      <c r="H32" s="318">
        <f>C32+D32+E32+F32+G32</f>
        <v>-23940.65</v>
      </c>
    </row>
    <row r="33" spans="2:8" s="316" customFormat="1" ht="12.75" customHeight="1">
      <c r="B33" s="305"/>
      <c r="C33" s="318"/>
      <c r="D33" s="318"/>
      <c r="E33" s="318"/>
      <c r="F33" s="318"/>
      <c r="G33" s="318"/>
      <c r="H33" s="318"/>
    </row>
    <row r="34" spans="1:8" s="316" customFormat="1" ht="12.75" customHeight="1">
      <c r="A34" s="316" t="s">
        <v>1280</v>
      </c>
      <c r="B34" s="305" t="s">
        <v>1281</v>
      </c>
      <c r="C34" s="318">
        <v>0</v>
      </c>
      <c r="D34" s="318">
        <v>0</v>
      </c>
      <c r="E34" s="318">
        <v>-149198.88</v>
      </c>
      <c r="F34" s="318">
        <v>0</v>
      </c>
      <c r="G34" s="318">
        <v>0</v>
      </c>
      <c r="H34" s="318">
        <f>C34+D34+E34+F34+G34</f>
        <v>-149198.88</v>
      </c>
    </row>
    <row r="35" spans="2:8" s="316" customFormat="1" ht="12.75" customHeight="1">
      <c r="B35" s="305"/>
      <c r="C35" s="318"/>
      <c r="D35" s="318"/>
      <c r="E35" s="318"/>
      <c r="F35" s="318"/>
      <c r="G35" s="318"/>
      <c r="H35" s="318"/>
    </row>
    <row r="36" spans="1:8" s="316" customFormat="1" ht="12.75" customHeight="1">
      <c r="A36" s="316" t="s">
        <v>1282</v>
      </c>
      <c r="B36" s="305" t="s">
        <v>1283</v>
      </c>
      <c r="C36" s="318">
        <v>0</v>
      </c>
      <c r="D36" s="318">
        <v>0</v>
      </c>
      <c r="E36" s="318">
        <v>-4407964.2</v>
      </c>
      <c r="F36" s="318">
        <v>0</v>
      </c>
      <c r="G36" s="318">
        <v>0</v>
      </c>
      <c r="H36" s="318">
        <f>C36+D36+E36+F36+G36</f>
        <v>-4407964.2</v>
      </c>
    </row>
    <row r="37" spans="2:8" s="316" customFormat="1" ht="12.75" customHeight="1">
      <c r="B37" s="305"/>
      <c r="C37" s="318"/>
      <c r="D37" s="318"/>
      <c r="E37" s="318"/>
      <c r="F37" s="318"/>
      <c r="G37" s="318"/>
      <c r="H37" s="318"/>
    </row>
    <row r="38" spans="2:8" s="316" customFormat="1" ht="12.75" customHeight="1">
      <c r="B38" s="305" t="s">
        <v>1255</v>
      </c>
      <c r="C38" s="318"/>
      <c r="D38" s="318"/>
      <c r="E38" s="318"/>
      <c r="F38" s="318">
        <v>0</v>
      </c>
      <c r="G38" s="318">
        <v>5216312.15</v>
      </c>
      <c r="H38" s="318">
        <f>C38+D38+E38+F38+G38</f>
        <v>5216312.15</v>
      </c>
    </row>
    <row r="39" spans="2:8" ht="12.75" customHeight="1">
      <c r="B39" s="153"/>
      <c r="C39" s="315"/>
      <c r="D39" s="315"/>
      <c r="E39" s="315"/>
      <c r="F39" s="315"/>
      <c r="G39" s="315"/>
      <c r="H39" s="315"/>
    </row>
    <row r="40" spans="2:8" s="316" customFormat="1" ht="12.75" customHeight="1">
      <c r="B40" s="305" t="s">
        <v>1284</v>
      </c>
      <c r="C40" s="319">
        <f aca="true" t="shared" si="2" ref="C40:H40">C30+C32+C34+C36+C38</f>
        <v>66444827.980000004</v>
      </c>
      <c r="D40" s="319">
        <f t="shared" si="2"/>
        <v>10902583.440000001</v>
      </c>
      <c r="E40" s="319">
        <f t="shared" si="2"/>
        <v>24735262.15</v>
      </c>
      <c r="F40" s="319">
        <f t="shared" si="2"/>
        <v>3193000</v>
      </c>
      <c r="G40" s="319">
        <f t="shared" si="2"/>
        <v>5216312.15</v>
      </c>
      <c r="H40" s="319">
        <f t="shared" si="2"/>
        <v>110491985.72000001</v>
      </c>
    </row>
    <row r="41" spans="2:8" ht="12.75">
      <c r="B41" s="118"/>
      <c r="C41" s="110"/>
      <c r="D41" s="110"/>
      <c r="E41" s="110"/>
      <c r="F41" s="110"/>
      <c r="G41" s="110"/>
      <c r="H41" s="110"/>
    </row>
    <row r="42" spans="2:8" ht="26.25" customHeight="1">
      <c r="B42" s="608" t="s">
        <v>1285</v>
      </c>
      <c r="C42" s="609"/>
      <c r="D42" s="609"/>
      <c r="E42" s="609"/>
      <c r="F42" s="609"/>
      <c r="G42" s="609"/>
      <c r="H42" s="609"/>
    </row>
    <row r="43" spans="2:8" ht="12.75">
      <c r="B43" s="118"/>
      <c r="C43" s="110"/>
      <c r="D43" s="110"/>
      <c r="E43" s="110"/>
      <c r="F43" s="110"/>
      <c r="G43" s="110"/>
      <c r="H43" s="110"/>
    </row>
    <row r="44" spans="2:8" ht="12.75">
      <c r="B44" s="118" t="s">
        <v>1286</v>
      </c>
      <c r="C44" s="110"/>
      <c r="D44" s="110"/>
      <c r="E44" s="110"/>
      <c r="F44" s="110"/>
      <c r="G44" s="110"/>
      <c r="H44" s="110"/>
    </row>
    <row r="46" spans="2:8" ht="12.75">
      <c r="B46" s="320" t="s">
        <v>1287</v>
      </c>
      <c r="C46" s="110"/>
      <c r="D46" s="110"/>
      <c r="E46" s="110"/>
      <c r="F46" s="110"/>
      <c r="G46" s="110"/>
      <c r="H46" s="110"/>
    </row>
    <row r="47" spans="2:8" ht="12.75">
      <c r="B47" s="118"/>
      <c r="C47" s="110"/>
      <c r="D47" s="110"/>
      <c r="E47" s="110"/>
      <c r="F47" s="110"/>
      <c r="G47" s="110"/>
      <c r="H47" s="110"/>
    </row>
    <row r="48" spans="2:8" ht="12.75">
      <c r="B48" s="320" t="s">
        <v>1288</v>
      </c>
      <c r="C48" s="110"/>
      <c r="D48" s="110"/>
      <c r="E48" s="110"/>
      <c r="F48" s="110"/>
      <c r="G48" s="110"/>
      <c r="H48" s="110"/>
    </row>
    <row r="49" spans="2:8" ht="12.75">
      <c r="B49" s="118"/>
      <c r="C49" s="110"/>
      <c r="D49" s="110"/>
      <c r="E49" s="110"/>
      <c r="F49" s="110"/>
      <c r="G49" s="110"/>
      <c r="H49" s="110"/>
    </row>
    <row r="50" spans="2:8" ht="12.75">
      <c r="B50" s="320" t="s">
        <v>1289</v>
      </c>
      <c r="C50" s="110"/>
      <c r="D50" s="110"/>
      <c r="E50" s="110"/>
      <c r="F50" s="110"/>
      <c r="G50" s="110"/>
      <c r="H50" s="110"/>
    </row>
    <row r="51" spans="2:8" ht="12.75">
      <c r="B51" s="118"/>
      <c r="C51" s="110"/>
      <c r="D51" s="110"/>
      <c r="E51" s="110"/>
      <c r="F51" s="110"/>
      <c r="G51" s="110"/>
      <c r="H51" s="110"/>
    </row>
    <row r="52" spans="2:8" ht="12.75">
      <c r="B52" s="320" t="s">
        <v>1290</v>
      </c>
      <c r="C52" s="110"/>
      <c r="D52" s="110"/>
      <c r="E52" s="110"/>
      <c r="F52" s="110"/>
      <c r="G52" s="110"/>
      <c r="H52" s="110"/>
    </row>
    <row r="53" spans="2:8" ht="12.75">
      <c r="B53" s="118"/>
      <c r="C53" s="110"/>
      <c r="D53" s="110"/>
      <c r="E53" s="110"/>
      <c r="F53" s="110"/>
      <c r="G53" s="110"/>
      <c r="H53" s="110"/>
    </row>
    <row r="54" spans="2:8" ht="12.75">
      <c r="B54" s="320" t="s">
        <v>1291</v>
      </c>
      <c r="C54" s="110"/>
      <c r="D54" s="110"/>
      <c r="E54" s="110"/>
      <c r="F54" s="110"/>
      <c r="G54" s="110"/>
      <c r="H54" s="110"/>
    </row>
  </sheetData>
  <mergeCells count="1">
    <mergeCell ref="B42:H42"/>
  </mergeCells>
  <printOptions horizontalCentered="1"/>
  <pageMargins left="0.5" right="0.5" top="0.75" bottom="0.5" header="0.5" footer="0.5"/>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dimension ref="A1:AF158"/>
  <sheetViews>
    <sheetView workbookViewId="0" topLeftCell="B2">
      <selection activeCell="C6" sqref="C6"/>
    </sheetView>
  </sheetViews>
  <sheetFormatPr defaultColWidth="9.140625" defaultRowHeight="12.75" outlineLevelRow="1"/>
  <cols>
    <col min="1" max="1" width="0" style="321" hidden="1" customWidth="1"/>
    <col min="2" max="2" width="3.00390625" style="321" customWidth="1"/>
    <col min="3" max="3" width="64.00390625" style="339" customWidth="1"/>
    <col min="4" max="7" width="21.28125" style="310" customWidth="1"/>
    <col min="8" max="8" width="21.28125" style="153" customWidth="1"/>
    <col min="9" max="9" width="13.421875" style="153" customWidth="1"/>
    <col min="10" max="16384" width="9.140625" style="153" customWidth="1"/>
  </cols>
  <sheetData>
    <row r="1" spans="1:32" ht="12.75" hidden="1">
      <c r="A1" s="321" t="s">
        <v>1247</v>
      </c>
      <c r="B1" s="322"/>
      <c r="C1" s="323" t="s">
        <v>2309</v>
      </c>
      <c r="D1" s="324" t="s">
        <v>1292</v>
      </c>
      <c r="E1" s="324" t="s">
        <v>1293</v>
      </c>
      <c r="F1" s="324" t="s">
        <v>1294</v>
      </c>
      <c r="G1" s="324" t="s">
        <v>1295</v>
      </c>
      <c r="H1" s="146" t="s">
        <v>2310</v>
      </c>
      <c r="I1" s="354"/>
      <c r="J1" s="349"/>
      <c r="K1" s="349"/>
      <c r="L1" s="349"/>
      <c r="M1" s="349"/>
      <c r="N1" s="349"/>
      <c r="O1" s="349"/>
      <c r="P1" s="349"/>
      <c r="Q1" s="349"/>
      <c r="R1" s="349"/>
      <c r="S1" s="349"/>
      <c r="T1" s="349"/>
      <c r="U1" s="349"/>
      <c r="V1" s="349"/>
      <c r="W1" s="349"/>
      <c r="X1" s="349"/>
      <c r="Y1" s="349"/>
      <c r="Z1" s="349"/>
      <c r="AA1" s="349"/>
      <c r="AB1" s="349"/>
      <c r="AC1" s="349"/>
      <c r="AD1" s="349"/>
      <c r="AE1" s="349"/>
      <c r="AF1" s="349"/>
    </row>
    <row r="2" spans="2:32" ht="15.75" customHeight="1">
      <c r="B2" s="610" t="s">
        <v>2311</v>
      </c>
      <c r="C2" s="611"/>
      <c r="D2" s="325"/>
      <c r="E2" s="326"/>
      <c r="F2" s="325"/>
      <c r="G2" s="325"/>
      <c r="H2" s="327"/>
      <c r="I2" s="355"/>
      <c r="J2" s="349"/>
      <c r="K2" s="349"/>
      <c r="L2" s="351"/>
      <c r="M2" s="349"/>
      <c r="N2" s="349"/>
      <c r="O2" s="349"/>
      <c r="P2" s="349"/>
      <c r="Q2" s="349"/>
      <c r="R2" s="349"/>
      <c r="S2" s="349"/>
      <c r="T2" s="349"/>
      <c r="U2" s="349"/>
      <c r="V2" s="349"/>
      <c r="W2" s="349"/>
      <c r="X2" s="349"/>
      <c r="Y2" s="349"/>
      <c r="Z2" s="349"/>
      <c r="AA2" s="349"/>
      <c r="AB2" s="349"/>
      <c r="AC2" s="349"/>
      <c r="AD2" s="349"/>
      <c r="AE2" s="349"/>
      <c r="AF2" s="349"/>
    </row>
    <row r="3" spans="2:32" ht="15.75" customHeight="1">
      <c r="B3" s="612" t="s">
        <v>1296</v>
      </c>
      <c r="C3" s="613"/>
      <c r="D3" s="328"/>
      <c r="E3" s="329"/>
      <c r="F3" s="328"/>
      <c r="G3" s="328"/>
      <c r="H3" s="133"/>
      <c r="I3" s="356"/>
      <c r="J3" s="349"/>
      <c r="K3" s="349"/>
      <c r="L3" s="351"/>
      <c r="M3" s="349"/>
      <c r="N3" s="349"/>
      <c r="O3" s="349"/>
      <c r="P3" s="349"/>
      <c r="Q3" s="349"/>
      <c r="R3" s="349"/>
      <c r="S3" s="349"/>
      <c r="T3" s="349"/>
      <c r="U3" s="349"/>
      <c r="V3" s="349"/>
      <c r="W3" s="349"/>
      <c r="X3" s="349"/>
      <c r="Y3" s="349"/>
      <c r="Z3" s="349"/>
      <c r="AA3" s="349"/>
      <c r="AB3" s="349"/>
      <c r="AC3" s="349"/>
      <c r="AD3" s="349"/>
      <c r="AE3" s="349"/>
      <c r="AF3" s="349"/>
    </row>
    <row r="4" spans="2:32" ht="15.75" customHeight="1">
      <c r="B4" s="614" t="s">
        <v>2023</v>
      </c>
      <c r="C4" s="613"/>
      <c r="D4" s="328"/>
      <c r="E4" s="329"/>
      <c r="F4" s="328"/>
      <c r="G4" s="328"/>
      <c r="H4" s="133"/>
      <c r="I4" s="357"/>
      <c r="J4" s="349"/>
      <c r="K4" s="349"/>
      <c r="L4" s="351"/>
      <c r="M4" s="349"/>
      <c r="N4" s="349"/>
      <c r="O4" s="349"/>
      <c r="P4" s="349"/>
      <c r="Q4" s="349"/>
      <c r="R4" s="349"/>
      <c r="S4" s="349"/>
      <c r="T4" s="349"/>
      <c r="U4" s="349"/>
      <c r="V4" s="349"/>
      <c r="W4" s="349"/>
      <c r="X4" s="349"/>
      <c r="Y4" s="349"/>
      <c r="Z4" s="349"/>
      <c r="AA4" s="349"/>
      <c r="AB4" s="349"/>
      <c r="AC4" s="349"/>
      <c r="AD4" s="349"/>
      <c r="AE4" s="349"/>
      <c r="AF4" s="349"/>
    </row>
    <row r="5" spans="2:32" ht="12.75" customHeight="1">
      <c r="B5" s="330"/>
      <c r="C5" s="331"/>
      <c r="D5" s="331"/>
      <c r="E5" s="332"/>
      <c r="F5" s="331"/>
      <c r="G5" s="331"/>
      <c r="H5" s="138"/>
      <c r="I5" s="357"/>
      <c r="J5" s="349"/>
      <c r="K5" s="349"/>
      <c r="L5" s="351"/>
      <c r="M5" s="349"/>
      <c r="N5" s="349"/>
      <c r="O5" s="349"/>
      <c r="P5" s="349"/>
      <c r="Q5" s="349"/>
      <c r="R5" s="349"/>
      <c r="S5" s="349"/>
      <c r="T5" s="349"/>
      <c r="U5" s="349"/>
      <c r="V5" s="349"/>
      <c r="W5" s="349"/>
      <c r="X5" s="349"/>
      <c r="Y5" s="349"/>
      <c r="Z5" s="349"/>
      <c r="AA5" s="349"/>
      <c r="AB5" s="349"/>
      <c r="AC5" s="349"/>
      <c r="AD5" s="349"/>
      <c r="AE5" s="349"/>
      <c r="AF5" s="349"/>
    </row>
    <row r="6" spans="2:32" ht="51">
      <c r="B6" s="333"/>
      <c r="C6" s="334"/>
      <c r="D6" s="335" t="s">
        <v>1297</v>
      </c>
      <c r="E6" s="336" t="s">
        <v>1298</v>
      </c>
      <c r="F6" s="336" t="s">
        <v>1299</v>
      </c>
      <c r="G6" s="335" t="s">
        <v>1300</v>
      </c>
      <c r="H6" s="337" t="s">
        <v>1301</v>
      </c>
      <c r="I6" s="354"/>
      <c r="J6" s="349"/>
      <c r="K6" s="349"/>
      <c r="L6" s="349"/>
      <c r="M6" s="349"/>
      <c r="N6" s="349"/>
      <c r="O6" s="349"/>
      <c r="P6" s="349"/>
      <c r="Q6" s="349"/>
      <c r="R6" s="349"/>
      <c r="S6" s="349"/>
      <c r="T6" s="349"/>
      <c r="U6" s="349"/>
      <c r="V6" s="349"/>
      <c r="W6" s="349"/>
      <c r="X6" s="349"/>
      <c r="Y6" s="349"/>
      <c r="Z6" s="349"/>
      <c r="AA6" s="349"/>
      <c r="AB6" s="349"/>
      <c r="AC6" s="349"/>
      <c r="AD6" s="349"/>
      <c r="AE6" s="349"/>
      <c r="AF6" s="349"/>
    </row>
    <row r="7" spans="2:32" ht="12.75">
      <c r="B7" s="338" t="s">
        <v>1302</v>
      </c>
      <c r="E7" s="340"/>
      <c r="F7" s="340"/>
      <c r="G7" s="308"/>
      <c r="I7" s="354"/>
      <c r="J7" s="349"/>
      <c r="K7" s="349"/>
      <c r="L7" s="349"/>
      <c r="M7" s="349"/>
      <c r="N7" s="349"/>
      <c r="O7" s="349"/>
      <c r="P7" s="349"/>
      <c r="Q7" s="349"/>
      <c r="R7" s="349"/>
      <c r="S7" s="349"/>
      <c r="T7" s="349"/>
      <c r="U7" s="349"/>
      <c r="V7" s="349"/>
      <c r="W7" s="349"/>
      <c r="X7" s="349"/>
      <c r="Y7" s="349"/>
      <c r="Z7" s="349"/>
      <c r="AA7" s="349"/>
      <c r="AB7" s="349"/>
      <c r="AC7" s="349"/>
      <c r="AD7" s="349"/>
      <c r="AE7" s="349"/>
      <c r="AF7" s="349"/>
    </row>
    <row r="8" spans="1:32" ht="12.75" outlineLevel="1">
      <c r="A8" s="321" t="s">
        <v>1303</v>
      </c>
      <c r="B8" s="322"/>
      <c r="C8" s="323" t="s">
        <v>1304</v>
      </c>
      <c r="D8" s="341">
        <v>63886.67</v>
      </c>
      <c r="E8" s="341">
        <v>483672.05</v>
      </c>
      <c r="F8" s="341">
        <v>471495.25</v>
      </c>
      <c r="G8" s="341">
        <v>275</v>
      </c>
      <c r="H8" s="341">
        <f aca="true" t="shared" si="0" ref="H8:H13">D8+E8-F8+G8</f>
        <v>76338.46999999997</v>
      </c>
      <c r="I8" s="354"/>
      <c r="J8" s="349"/>
      <c r="K8" s="349"/>
      <c r="L8" s="349"/>
      <c r="M8" s="349"/>
      <c r="N8" s="349"/>
      <c r="O8" s="349"/>
      <c r="P8" s="349"/>
      <c r="Q8" s="349"/>
      <c r="R8" s="349"/>
      <c r="S8" s="349"/>
      <c r="T8" s="349"/>
      <c r="U8" s="349"/>
      <c r="V8" s="349"/>
      <c r="W8" s="349"/>
      <c r="X8" s="349"/>
      <c r="Y8" s="349"/>
      <c r="Z8" s="349"/>
      <c r="AA8" s="349"/>
      <c r="AB8" s="349"/>
      <c r="AC8" s="349"/>
      <c r="AD8" s="349"/>
      <c r="AE8" s="349"/>
      <c r="AF8" s="349"/>
    </row>
    <row r="9" spans="1:32" ht="12.75" outlineLevel="1">
      <c r="A9" s="321" t="s">
        <v>1305</v>
      </c>
      <c r="B9" s="322"/>
      <c r="C9" s="323" t="s">
        <v>1306</v>
      </c>
      <c r="D9" s="342">
        <v>-79283.92</v>
      </c>
      <c r="E9" s="342">
        <v>6356732.029999999</v>
      </c>
      <c r="F9" s="342">
        <v>5187140.29</v>
      </c>
      <c r="G9" s="342">
        <v>-946756.1</v>
      </c>
      <c r="H9" s="342">
        <f t="shared" si="0"/>
        <v>143551.7199999994</v>
      </c>
      <c r="I9" s="354"/>
      <c r="J9" s="349"/>
      <c r="K9" s="349"/>
      <c r="L9" s="349"/>
      <c r="M9" s="349"/>
      <c r="N9" s="349"/>
      <c r="O9" s="349"/>
      <c r="P9" s="349"/>
      <c r="Q9" s="349"/>
      <c r="R9" s="349"/>
      <c r="S9" s="349"/>
      <c r="T9" s="349"/>
      <c r="U9" s="349"/>
      <c r="V9" s="349"/>
      <c r="W9" s="349"/>
      <c r="X9" s="349"/>
      <c r="Y9" s="349"/>
      <c r="Z9" s="349"/>
      <c r="AA9" s="349"/>
      <c r="AB9" s="349"/>
      <c r="AC9" s="349"/>
      <c r="AD9" s="349"/>
      <c r="AE9" s="349"/>
      <c r="AF9" s="349"/>
    </row>
    <row r="10" spans="1:32" ht="12.75" outlineLevel="1">
      <c r="A10" s="321" t="s">
        <v>1307</v>
      </c>
      <c r="B10" s="322"/>
      <c r="C10" s="323" t="s">
        <v>1308</v>
      </c>
      <c r="D10" s="342">
        <v>56527.98</v>
      </c>
      <c r="E10" s="342">
        <v>215425.1</v>
      </c>
      <c r="F10" s="342">
        <v>132048.01</v>
      </c>
      <c r="G10" s="342">
        <v>-53116.31</v>
      </c>
      <c r="H10" s="342">
        <f t="shared" si="0"/>
        <v>86788.76000000001</v>
      </c>
      <c r="I10" s="354"/>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row>
    <row r="11" spans="1:32" ht="12.75" outlineLevel="1">
      <c r="A11" s="321" t="s">
        <v>1309</v>
      </c>
      <c r="B11" s="322"/>
      <c r="C11" s="323" t="s">
        <v>1310</v>
      </c>
      <c r="D11" s="342">
        <v>208102.75</v>
      </c>
      <c r="E11" s="342">
        <v>0</v>
      </c>
      <c r="F11" s="342">
        <v>0</v>
      </c>
      <c r="G11" s="342">
        <v>0</v>
      </c>
      <c r="H11" s="342">
        <f t="shared" si="0"/>
        <v>208102.75</v>
      </c>
      <c r="I11" s="354"/>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row>
    <row r="12" spans="1:32" ht="12.75" outlineLevel="1">
      <c r="A12" s="321" t="s">
        <v>1311</v>
      </c>
      <c r="B12" s="322"/>
      <c r="C12" s="323" t="s">
        <v>1312</v>
      </c>
      <c r="D12" s="342">
        <v>-5835.21</v>
      </c>
      <c r="E12" s="342">
        <v>130966.93</v>
      </c>
      <c r="F12" s="342">
        <v>130863.57</v>
      </c>
      <c r="G12" s="342">
        <v>0</v>
      </c>
      <c r="H12" s="342">
        <f t="shared" si="0"/>
        <v>-5731.85000000002</v>
      </c>
      <c r="I12" s="354"/>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row>
    <row r="13" spans="1:32" s="305" customFormat="1" ht="12.75">
      <c r="A13" s="338" t="s">
        <v>1313</v>
      </c>
      <c r="B13" s="338"/>
      <c r="C13" s="343" t="s">
        <v>1314</v>
      </c>
      <c r="D13" s="318">
        <v>243398.27</v>
      </c>
      <c r="E13" s="318">
        <v>7186796.1099999985</v>
      </c>
      <c r="F13" s="318">
        <v>5921547.120000001</v>
      </c>
      <c r="G13" s="344">
        <v>-999597.41</v>
      </c>
      <c r="H13" s="318">
        <f t="shared" si="0"/>
        <v>509049.84999999695</v>
      </c>
      <c r="I13" s="358"/>
      <c r="J13" s="351"/>
      <c r="K13" s="351"/>
      <c r="L13" s="351"/>
      <c r="M13" s="351"/>
      <c r="N13" s="351"/>
      <c r="O13" s="351"/>
      <c r="P13" s="351"/>
      <c r="Q13" s="351"/>
      <c r="R13" s="351"/>
      <c r="S13" s="351"/>
      <c r="T13" s="351"/>
      <c r="U13" s="351"/>
      <c r="V13" s="351"/>
      <c r="W13" s="351"/>
      <c r="X13" s="351"/>
      <c r="Y13" s="351"/>
      <c r="Z13" s="351"/>
      <c r="AA13" s="351"/>
      <c r="AB13" s="351"/>
      <c r="AC13" s="351"/>
      <c r="AD13" s="351"/>
      <c r="AE13" s="351"/>
      <c r="AF13" s="351"/>
    </row>
    <row r="14" spans="4:32" ht="12.75">
      <c r="D14" s="315"/>
      <c r="E14" s="315"/>
      <c r="F14" s="315"/>
      <c r="G14" s="315"/>
      <c r="H14" s="315"/>
      <c r="I14" s="354"/>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row>
    <row r="15" spans="2:32" ht="12.75">
      <c r="B15" s="305" t="s">
        <v>1315</v>
      </c>
      <c r="D15" s="315"/>
      <c r="E15" s="315"/>
      <c r="F15" s="315"/>
      <c r="G15" s="315"/>
      <c r="H15" s="315"/>
      <c r="I15" s="354"/>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row>
    <row r="16" spans="1:32" ht="12.75" outlineLevel="1">
      <c r="A16" s="321" t="s">
        <v>1949</v>
      </c>
      <c r="B16" s="322"/>
      <c r="C16" s="323" t="s">
        <v>1963</v>
      </c>
      <c r="D16" s="342">
        <v>710992.16</v>
      </c>
      <c r="E16" s="342">
        <v>0</v>
      </c>
      <c r="F16" s="342">
        <v>233065.38</v>
      </c>
      <c r="G16" s="342">
        <v>0</v>
      </c>
      <c r="H16" s="342">
        <f aca="true" t="shared" si="1" ref="H16:H22">D16+E16-F16+G16</f>
        <v>477926.78</v>
      </c>
      <c r="I16" s="354"/>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row>
    <row r="17" spans="1:32" ht="12.75" outlineLevel="1">
      <c r="A17" s="321" t="s">
        <v>1950</v>
      </c>
      <c r="B17" s="322"/>
      <c r="C17" s="323" t="s">
        <v>1964</v>
      </c>
      <c r="D17" s="342">
        <v>-18466.73</v>
      </c>
      <c r="E17" s="342">
        <v>0</v>
      </c>
      <c r="F17" s="342">
        <v>-1284.0199999999604</v>
      </c>
      <c r="G17" s="342">
        <v>0</v>
      </c>
      <c r="H17" s="342">
        <f t="shared" si="1"/>
        <v>-17182.71000000004</v>
      </c>
      <c r="I17" s="354"/>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row>
    <row r="18" spans="1:32" ht="12.75" outlineLevel="1">
      <c r="A18" s="321" t="s">
        <v>1951</v>
      </c>
      <c r="B18" s="322"/>
      <c r="C18" s="323" t="s">
        <v>1965</v>
      </c>
      <c r="D18" s="342">
        <v>11860.92</v>
      </c>
      <c r="E18" s="342">
        <v>34982.19</v>
      </c>
      <c r="F18" s="342">
        <v>54556.03</v>
      </c>
      <c r="G18" s="342">
        <v>0</v>
      </c>
      <c r="H18" s="342">
        <f t="shared" si="1"/>
        <v>-7712.919999999998</v>
      </c>
      <c r="I18" s="354"/>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row>
    <row r="19" spans="1:32" ht="12.75" outlineLevel="1">
      <c r="A19" s="321" t="s">
        <v>1952</v>
      </c>
      <c r="B19" s="322"/>
      <c r="C19" s="323" t="s">
        <v>1966</v>
      </c>
      <c r="D19" s="342">
        <v>19209.85</v>
      </c>
      <c r="E19" s="342">
        <v>1430</v>
      </c>
      <c r="F19" s="342">
        <v>-4924.37</v>
      </c>
      <c r="G19" s="342">
        <v>0</v>
      </c>
      <c r="H19" s="342">
        <f t="shared" si="1"/>
        <v>25564.219999999998</v>
      </c>
      <c r="I19" s="354"/>
      <c r="J19" s="349"/>
      <c r="K19" s="349"/>
      <c r="L19" s="349"/>
      <c r="M19" s="349"/>
      <c r="N19" s="349"/>
      <c r="O19" s="349"/>
      <c r="P19" s="349"/>
      <c r="Q19" s="349"/>
      <c r="R19" s="349"/>
      <c r="S19" s="349"/>
      <c r="T19" s="349"/>
      <c r="U19" s="349"/>
      <c r="V19" s="349"/>
      <c r="W19" s="349"/>
      <c r="X19" s="349"/>
      <c r="Y19" s="349"/>
      <c r="Z19" s="349"/>
      <c r="AA19" s="349"/>
      <c r="AB19" s="349"/>
      <c r="AC19" s="349"/>
      <c r="AD19" s="349"/>
      <c r="AE19" s="349"/>
      <c r="AF19" s="349"/>
    </row>
    <row r="20" spans="1:32" ht="12.75" outlineLevel="1">
      <c r="A20" s="321" t="s">
        <v>1953</v>
      </c>
      <c r="B20" s="322"/>
      <c r="C20" s="323" t="s">
        <v>1967</v>
      </c>
      <c r="D20" s="342">
        <v>-28014.44</v>
      </c>
      <c r="E20" s="342">
        <v>10032.61</v>
      </c>
      <c r="F20" s="342">
        <v>-2580.160000000091</v>
      </c>
      <c r="G20" s="342">
        <v>0</v>
      </c>
      <c r="H20" s="342">
        <f t="shared" si="1"/>
        <v>-15401.669999999907</v>
      </c>
      <c r="I20" s="354"/>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row>
    <row r="21" spans="1:32" ht="12.75" outlineLevel="1">
      <c r="A21" s="321" t="s">
        <v>1954</v>
      </c>
      <c r="B21" s="322"/>
      <c r="C21" s="323" t="s">
        <v>1968</v>
      </c>
      <c r="D21" s="342">
        <v>20000</v>
      </c>
      <c r="E21" s="342">
        <v>0</v>
      </c>
      <c r="F21" s="342">
        <v>-10000</v>
      </c>
      <c r="G21" s="342">
        <v>0</v>
      </c>
      <c r="H21" s="342">
        <f t="shared" si="1"/>
        <v>30000</v>
      </c>
      <c r="I21" s="354"/>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row>
    <row r="22" spans="1:32" ht="12.75" outlineLevel="1">
      <c r="A22" s="321" t="s">
        <v>1955</v>
      </c>
      <c r="B22" s="322"/>
      <c r="C22" s="323" t="s">
        <v>1969</v>
      </c>
      <c r="D22" s="342">
        <v>154817.21</v>
      </c>
      <c r="E22" s="342">
        <v>48683.14</v>
      </c>
      <c r="F22" s="342">
        <v>-123266.29</v>
      </c>
      <c r="G22" s="342">
        <v>-179704</v>
      </c>
      <c r="H22" s="342">
        <f t="shared" si="1"/>
        <v>147062.63999999996</v>
      </c>
      <c r="I22" s="354"/>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row>
    <row r="23" spans="1:32" s="305" customFormat="1" ht="12.75">
      <c r="A23" s="338" t="s">
        <v>1956</v>
      </c>
      <c r="B23" s="338"/>
      <c r="C23" s="343" t="s">
        <v>1316</v>
      </c>
      <c r="D23" s="319">
        <v>870398.97</v>
      </c>
      <c r="E23" s="319">
        <v>95127.94</v>
      </c>
      <c r="F23" s="319">
        <v>145566.57</v>
      </c>
      <c r="G23" s="319">
        <v>-179704</v>
      </c>
      <c r="H23" s="319">
        <f>D23+E23-F23+G23</f>
        <v>640256.3399999999</v>
      </c>
      <c r="I23" s="358"/>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row>
    <row r="24" spans="3:32" s="346" customFormat="1" ht="12.75">
      <c r="C24" s="347"/>
      <c r="D24" s="348"/>
      <c r="E24" s="348"/>
      <c r="F24" s="348"/>
      <c r="G24" s="348"/>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row>
    <row r="25" spans="3:7" s="349" customFormat="1" ht="12.75">
      <c r="C25" s="615"/>
      <c r="D25" s="616"/>
      <c r="E25" s="616"/>
      <c r="F25" s="350"/>
      <c r="G25" s="350"/>
    </row>
    <row r="26" spans="3:8" s="349" customFormat="1" ht="12.75">
      <c r="C26" s="351"/>
      <c r="D26" s="350"/>
      <c r="E26" s="350"/>
      <c r="F26" s="350"/>
      <c r="G26" s="350"/>
      <c r="H26" s="352"/>
    </row>
    <row r="27" spans="3:8" s="349" customFormat="1" ht="12.75">
      <c r="C27" s="351"/>
      <c r="D27" s="350"/>
      <c r="E27" s="350"/>
      <c r="F27" s="350"/>
      <c r="G27" s="350"/>
      <c r="H27" s="352"/>
    </row>
    <row r="28" spans="3:8" s="349" customFormat="1" ht="12.75">
      <c r="C28" s="351"/>
      <c r="D28" s="350"/>
      <c r="E28" s="350"/>
      <c r="F28" s="350"/>
      <c r="G28" s="350"/>
      <c r="H28" s="352"/>
    </row>
    <row r="29" spans="3:8" s="349" customFormat="1" ht="12.75">
      <c r="C29" s="353"/>
      <c r="D29" s="352"/>
      <c r="E29" s="352"/>
      <c r="F29" s="352"/>
      <c r="G29" s="352"/>
      <c r="H29" s="352"/>
    </row>
    <row r="30" spans="4:7" s="349" customFormat="1" ht="12.75">
      <c r="D30" s="350"/>
      <c r="E30" s="350"/>
      <c r="F30" s="350"/>
      <c r="G30" s="350"/>
    </row>
    <row r="31" spans="4:7" s="349" customFormat="1" ht="12.75">
      <c r="D31" s="350"/>
      <c r="E31" s="350"/>
      <c r="F31" s="350"/>
      <c r="G31" s="350"/>
    </row>
    <row r="32" spans="4:7" s="349" customFormat="1" ht="12.75">
      <c r="D32" s="350"/>
      <c r="E32" s="350"/>
      <c r="F32" s="350"/>
      <c r="G32" s="350"/>
    </row>
    <row r="33" spans="4:7" s="349" customFormat="1" ht="12.75">
      <c r="D33" s="350"/>
      <c r="E33" s="350"/>
      <c r="F33" s="350"/>
      <c r="G33" s="350"/>
    </row>
    <row r="34" spans="4:7" s="349" customFormat="1" ht="12.75">
      <c r="D34" s="350"/>
      <c r="E34" s="350"/>
      <c r="F34" s="350"/>
      <c r="G34" s="350"/>
    </row>
    <row r="35" spans="4:7" s="349" customFormat="1" ht="12.75">
      <c r="D35" s="350"/>
      <c r="E35" s="350"/>
      <c r="F35" s="350"/>
      <c r="G35" s="350"/>
    </row>
    <row r="36" spans="4:7" s="349" customFormat="1" ht="12.75">
      <c r="D36" s="350"/>
      <c r="E36" s="350"/>
      <c r="F36" s="350"/>
      <c r="G36" s="350"/>
    </row>
    <row r="37" spans="4:7" s="349" customFormat="1" ht="12.75">
      <c r="D37" s="350"/>
      <c r="E37" s="350"/>
      <c r="F37" s="350"/>
      <c r="G37" s="350"/>
    </row>
    <row r="38" spans="4:7" s="349" customFormat="1" ht="12.75">
      <c r="D38" s="350"/>
      <c r="E38" s="350"/>
      <c r="F38" s="350"/>
      <c r="G38" s="350"/>
    </row>
    <row r="39" spans="4:7" s="349" customFormat="1" ht="12.75">
      <c r="D39" s="350"/>
      <c r="E39" s="350"/>
      <c r="F39" s="350"/>
      <c r="G39" s="350"/>
    </row>
    <row r="40" spans="4:7" s="349" customFormat="1" ht="12.75">
      <c r="D40" s="350"/>
      <c r="E40" s="350"/>
      <c r="F40" s="350"/>
      <c r="G40" s="350"/>
    </row>
    <row r="41" spans="4:7" s="349" customFormat="1" ht="12.75">
      <c r="D41" s="350"/>
      <c r="E41" s="350"/>
      <c r="F41" s="350"/>
      <c r="G41" s="350"/>
    </row>
    <row r="42" spans="4:7" s="349" customFormat="1" ht="12.75">
      <c r="D42" s="350"/>
      <c r="E42" s="350"/>
      <c r="F42" s="350"/>
      <c r="G42" s="350"/>
    </row>
    <row r="43" spans="4:7" s="349" customFormat="1" ht="12.75">
      <c r="D43" s="350"/>
      <c r="E43" s="350"/>
      <c r="F43" s="350"/>
      <c r="G43" s="350"/>
    </row>
    <row r="44" spans="4:7" s="349" customFormat="1" ht="12.75">
      <c r="D44" s="350"/>
      <c r="E44" s="350"/>
      <c r="F44" s="350"/>
      <c r="G44" s="350"/>
    </row>
    <row r="45" spans="4:7" s="349" customFormat="1" ht="12.75">
      <c r="D45" s="350"/>
      <c r="E45" s="350"/>
      <c r="F45" s="350"/>
      <c r="G45" s="350"/>
    </row>
    <row r="46" spans="4:7" s="349" customFormat="1" ht="12.75">
      <c r="D46" s="350"/>
      <c r="E46" s="350"/>
      <c r="F46" s="350"/>
      <c r="G46" s="350"/>
    </row>
    <row r="47" spans="4:7" s="349" customFormat="1" ht="12.75">
      <c r="D47" s="350"/>
      <c r="E47" s="350"/>
      <c r="F47" s="350"/>
      <c r="G47" s="350"/>
    </row>
    <row r="48" spans="4:7" s="349" customFormat="1" ht="12.75">
      <c r="D48" s="350"/>
      <c r="E48" s="350"/>
      <c r="F48" s="350"/>
      <c r="G48" s="350"/>
    </row>
    <row r="49" spans="4:7" s="349" customFormat="1" ht="12.75">
      <c r="D49" s="350"/>
      <c r="E49" s="350"/>
      <c r="F49" s="350"/>
      <c r="G49" s="350"/>
    </row>
    <row r="50" spans="4:7" s="349" customFormat="1" ht="12.75">
      <c r="D50" s="350"/>
      <c r="E50" s="350"/>
      <c r="F50" s="350"/>
      <c r="G50" s="350"/>
    </row>
    <row r="51" spans="4:7" s="349" customFormat="1" ht="12.75">
      <c r="D51" s="350"/>
      <c r="E51" s="350"/>
      <c r="F51" s="350"/>
      <c r="G51" s="350"/>
    </row>
    <row r="52" spans="4:7" s="349" customFormat="1" ht="12.75">
      <c r="D52" s="350"/>
      <c r="E52" s="350"/>
      <c r="F52" s="350"/>
      <c r="G52" s="350"/>
    </row>
    <row r="53" spans="4:7" s="349" customFormat="1" ht="12.75">
      <c r="D53" s="350"/>
      <c r="E53" s="350"/>
      <c r="F53" s="350"/>
      <c r="G53" s="350"/>
    </row>
    <row r="54" spans="4:7" s="349" customFormat="1" ht="12.75">
      <c r="D54" s="350"/>
      <c r="E54" s="350"/>
      <c r="F54" s="350"/>
      <c r="G54" s="350"/>
    </row>
    <row r="55" spans="4:7" s="349" customFormat="1" ht="12.75">
      <c r="D55" s="350"/>
      <c r="E55" s="350"/>
      <c r="F55" s="350"/>
      <c r="G55" s="350"/>
    </row>
    <row r="56" spans="4:7" s="349" customFormat="1" ht="12.75">
      <c r="D56" s="350"/>
      <c r="E56" s="350"/>
      <c r="F56" s="350"/>
      <c r="G56" s="350"/>
    </row>
    <row r="57" spans="4:7" s="349" customFormat="1" ht="12.75">
      <c r="D57" s="350"/>
      <c r="E57" s="350"/>
      <c r="F57" s="350"/>
      <c r="G57" s="350"/>
    </row>
    <row r="58" spans="4:7" s="349" customFormat="1" ht="12.75">
      <c r="D58" s="350"/>
      <c r="E58" s="350"/>
      <c r="F58" s="350"/>
      <c r="G58" s="350"/>
    </row>
    <row r="59" spans="4:7" s="349" customFormat="1" ht="12.75">
      <c r="D59" s="350"/>
      <c r="E59" s="350"/>
      <c r="F59" s="350"/>
      <c r="G59" s="350"/>
    </row>
    <row r="60" spans="4:7" s="349" customFormat="1" ht="12.75">
      <c r="D60" s="350"/>
      <c r="E60" s="350"/>
      <c r="F60" s="350"/>
      <c r="G60" s="350"/>
    </row>
    <row r="61" spans="4:7" s="349" customFormat="1" ht="12.75">
      <c r="D61" s="350"/>
      <c r="E61" s="350"/>
      <c r="F61" s="350"/>
      <c r="G61" s="350"/>
    </row>
    <row r="62" spans="4:7" s="349" customFormat="1" ht="12.75">
      <c r="D62" s="350"/>
      <c r="E62" s="350"/>
      <c r="F62" s="350"/>
      <c r="G62" s="350"/>
    </row>
    <row r="63" spans="4:7" s="349" customFormat="1" ht="12.75">
      <c r="D63" s="350"/>
      <c r="E63" s="350"/>
      <c r="F63" s="350"/>
      <c r="G63" s="350"/>
    </row>
    <row r="64" spans="4:7" s="349" customFormat="1" ht="12.75">
      <c r="D64" s="350"/>
      <c r="E64" s="350"/>
      <c r="F64" s="350"/>
      <c r="G64" s="350"/>
    </row>
    <row r="65" spans="4:7" s="349" customFormat="1" ht="12.75">
      <c r="D65" s="350"/>
      <c r="E65" s="350"/>
      <c r="F65" s="350"/>
      <c r="G65" s="350"/>
    </row>
    <row r="66" spans="4:7" s="349" customFormat="1" ht="12.75">
      <c r="D66" s="350"/>
      <c r="E66" s="350"/>
      <c r="F66" s="350"/>
      <c r="G66" s="350"/>
    </row>
    <row r="67" spans="4:7" s="349" customFormat="1" ht="12.75">
      <c r="D67" s="350"/>
      <c r="E67" s="350"/>
      <c r="F67" s="350"/>
      <c r="G67" s="350"/>
    </row>
    <row r="68" spans="4:7" s="349" customFormat="1" ht="12.75">
      <c r="D68" s="350"/>
      <c r="E68" s="350"/>
      <c r="F68" s="350"/>
      <c r="G68" s="350"/>
    </row>
    <row r="69" spans="4:7" s="349" customFormat="1" ht="12.75">
      <c r="D69" s="350"/>
      <c r="E69" s="350"/>
      <c r="F69" s="350"/>
      <c r="G69" s="350"/>
    </row>
    <row r="70" spans="4:7" s="349" customFormat="1" ht="12.75">
      <c r="D70" s="350"/>
      <c r="E70" s="350"/>
      <c r="F70" s="350"/>
      <c r="G70" s="350"/>
    </row>
    <row r="71" spans="4:7" s="349" customFormat="1" ht="12.75">
      <c r="D71" s="350"/>
      <c r="E71" s="350"/>
      <c r="F71" s="350"/>
      <c r="G71" s="350"/>
    </row>
    <row r="72" spans="4:7" s="349" customFormat="1" ht="12.75">
      <c r="D72" s="350"/>
      <c r="E72" s="350"/>
      <c r="F72" s="350"/>
      <c r="G72" s="350"/>
    </row>
    <row r="73" spans="4:7" s="349" customFormat="1" ht="12.75">
      <c r="D73" s="350"/>
      <c r="E73" s="350"/>
      <c r="F73" s="350"/>
      <c r="G73" s="350"/>
    </row>
    <row r="74" spans="4:7" s="349" customFormat="1" ht="12.75">
      <c r="D74" s="350"/>
      <c r="E74" s="350"/>
      <c r="F74" s="350"/>
      <c r="G74" s="350"/>
    </row>
    <row r="75" spans="4:7" s="349" customFormat="1" ht="12.75">
      <c r="D75" s="350"/>
      <c r="E75" s="350"/>
      <c r="F75" s="350"/>
      <c r="G75" s="350"/>
    </row>
    <row r="76" spans="4:7" s="349" customFormat="1" ht="12.75">
      <c r="D76" s="350"/>
      <c r="E76" s="350"/>
      <c r="F76" s="350"/>
      <c r="G76" s="350"/>
    </row>
    <row r="77" spans="4:7" s="349" customFormat="1" ht="12.75">
      <c r="D77" s="350"/>
      <c r="E77" s="350"/>
      <c r="F77" s="350"/>
      <c r="G77" s="350"/>
    </row>
    <row r="78" spans="4:7" s="349" customFormat="1" ht="12.75">
      <c r="D78" s="350"/>
      <c r="E78" s="350"/>
      <c r="F78" s="350"/>
      <c r="G78" s="350"/>
    </row>
    <row r="79" spans="4:7" s="349" customFormat="1" ht="12.75">
      <c r="D79" s="350"/>
      <c r="E79" s="350"/>
      <c r="F79" s="350"/>
      <c r="G79" s="350"/>
    </row>
    <row r="80" spans="4:7" s="349" customFormat="1" ht="12.75">
      <c r="D80" s="350"/>
      <c r="E80" s="350"/>
      <c r="F80" s="350"/>
      <c r="G80" s="350"/>
    </row>
    <row r="81" spans="4:7" s="349" customFormat="1" ht="12.75">
      <c r="D81" s="350"/>
      <c r="E81" s="350"/>
      <c r="F81" s="350"/>
      <c r="G81" s="350"/>
    </row>
    <row r="82" spans="4:7" s="349" customFormat="1" ht="12.75">
      <c r="D82" s="350"/>
      <c r="E82" s="350"/>
      <c r="F82" s="350"/>
      <c r="G82" s="350"/>
    </row>
    <row r="83" spans="4:7" s="349" customFormat="1" ht="12.75">
      <c r="D83" s="350"/>
      <c r="E83" s="350"/>
      <c r="F83" s="350"/>
      <c r="G83" s="350"/>
    </row>
    <row r="84" spans="4:7" s="349" customFormat="1" ht="12.75">
      <c r="D84" s="350"/>
      <c r="E84" s="350"/>
      <c r="F84" s="350"/>
      <c r="G84" s="350"/>
    </row>
    <row r="85" spans="4:7" s="349" customFormat="1" ht="12.75">
      <c r="D85" s="350"/>
      <c r="E85" s="350"/>
      <c r="F85" s="350"/>
      <c r="G85" s="350"/>
    </row>
    <row r="86" spans="4:7" s="349" customFormat="1" ht="12.75">
      <c r="D86" s="350"/>
      <c r="E86" s="350"/>
      <c r="F86" s="350"/>
      <c r="G86" s="350"/>
    </row>
    <row r="87" spans="4:7" s="349" customFormat="1" ht="12.75">
      <c r="D87" s="350"/>
      <c r="E87" s="350"/>
      <c r="F87" s="350"/>
      <c r="G87" s="350"/>
    </row>
    <row r="88" spans="4:7" s="349" customFormat="1" ht="12.75">
      <c r="D88" s="350"/>
      <c r="E88" s="350"/>
      <c r="F88" s="350"/>
      <c r="G88" s="350"/>
    </row>
    <row r="89" spans="4:7" s="349" customFormat="1" ht="12.75">
      <c r="D89" s="350"/>
      <c r="E89" s="350"/>
      <c r="F89" s="350"/>
      <c r="G89" s="350"/>
    </row>
    <row r="90" spans="4:7" s="349" customFormat="1" ht="12.75">
      <c r="D90" s="350"/>
      <c r="E90" s="350"/>
      <c r="F90" s="350"/>
      <c r="G90" s="350"/>
    </row>
    <row r="91" spans="4:7" s="349" customFormat="1" ht="12.75">
      <c r="D91" s="350"/>
      <c r="E91" s="350"/>
      <c r="F91" s="350"/>
      <c r="G91" s="350"/>
    </row>
    <row r="92" spans="4:7" s="349" customFormat="1" ht="12.75">
      <c r="D92" s="350"/>
      <c r="E92" s="350"/>
      <c r="F92" s="350"/>
      <c r="G92" s="350"/>
    </row>
    <row r="93" spans="4:7" s="349" customFormat="1" ht="12.75">
      <c r="D93" s="350"/>
      <c r="E93" s="350"/>
      <c r="F93" s="350"/>
      <c r="G93" s="350"/>
    </row>
    <row r="94" spans="4:7" s="349" customFormat="1" ht="12.75">
      <c r="D94" s="350"/>
      <c r="E94" s="350"/>
      <c r="F94" s="350"/>
      <c r="G94" s="350"/>
    </row>
    <row r="95" spans="4:7" s="349" customFormat="1" ht="12.75">
      <c r="D95" s="350"/>
      <c r="E95" s="350"/>
      <c r="F95" s="350"/>
      <c r="G95" s="350"/>
    </row>
    <row r="96" spans="4:7" s="349" customFormat="1" ht="12.75">
      <c r="D96" s="350"/>
      <c r="E96" s="350"/>
      <c r="F96" s="350"/>
      <c r="G96" s="350"/>
    </row>
    <row r="97" spans="4:7" s="349" customFormat="1" ht="12.75">
      <c r="D97" s="350"/>
      <c r="E97" s="350"/>
      <c r="F97" s="350"/>
      <c r="G97" s="350"/>
    </row>
    <row r="98" spans="4:7" s="349" customFormat="1" ht="12.75">
      <c r="D98" s="350"/>
      <c r="E98" s="350"/>
      <c r="F98" s="350"/>
      <c r="G98" s="350"/>
    </row>
    <row r="99" spans="4:7" s="349" customFormat="1" ht="12.75">
      <c r="D99" s="350"/>
      <c r="E99" s="350"/>
      <c r="F99" s="350"/>
      <c r="G99" s="350"/>
    </row>
    <row r="100" spans="4:7" s="349" customFormat="1" ht="12.75">
      <c r="D100" s="350"/>
      <c r="E100" s="350"/>
      <c r="F100" s="350"/>
      <c r="G100" s="350"/>
    </row>
    <row r="101" spans="4:7" s="349" customFormat="1" ht="12.75">
      <c r="D101" s="350"/>
      <c r="E101" s="350"/>
      <c r="F101" s="350"/>
      <c r="G101" s="350"/>
    </row>
    <row r="102" spans="4:7" s="349" customFormat="1" ht="12.75">
      <c r="D102" s="350"/>
      <c r="E102" s="350"/>
      <c r="F102" s="350"/>
      <c r="G102" s="350"/>
    </row>
    <row r="103" spans="4:7" s="349" customFormat="1" ht="12.75">
      <c r="D103" s="350"/>
      <c r="E103" s="350"/>
      <c r="F103" s="350"/>
      <c r="G103" s="350"/>
    </row>
    <row r="104" spans="4:7" s="349" customFormat="1" ht="12.75">
      <c r="D104" s="350"/>
      <c r="E104" s="350"/>
      <c r="F104" s="350"/>
      <c r="G104" s="350"/>
    </row>
    <row r="105" spans="4:7" s="349" customFormat="1" ht="12.75">
      <c r="D105" s="350"/>
      <c r="E105" s="350"/>
      <c r="F105" s="350"/>
      <c r="G105" s="350"/>
    </row>
    <row r="106" spans="4:7" s="349" customFormat="1" ht="12.75">
      <c r="D106" s="350"/>
      <c r="E106" s="350"/>
      <c r="F106" s="350"/>
      <c r="G106" s="350"/>
    </row>
    <row r="107" spans="4:7" s="349" customFormat="1" ht="12.75">
      <c r="D107" s="350"/>
      <c r="E107" s="350"/>
      <c r="F107" s="350"/>
      <c r="G107" s="350"/>
    </row>
    <row r="108" spans="4:7" s="349" customFormat="1" ht="12.75">
      <c r="D108" s="350"/>
      <c r="E108" s="350"/>
      <c r="F108" s="350"/>
      <c r="G108" s="350"/>
    </row>
    <row r="109" spans="4:7" s="349" customFormat="1" ht="12.75">
      <c r="D109" s="350"/>
      <c r="E109" s="350"/>
      <c r="F109" s="350"/>
      <c r="G109" s="350"/>
    </row>
    <row r="110" spans="4:7" s="349" customFormat="1" ht="12.75">
      <c r="D110" s="350"/>
      <c r="E110" s="350"/>
      <c r="F110" s="350"/>
      <c r="G110" s="350"/>
    </row>
    <row r="111" spans="4:7" s="349" customFormat="1" ht="12.75">
      <c r="D111" s="350"/>
      <c r="E111" s="350"/>
      <c r="F111" s="350"/>
      <c r="G111" s="350"/>
    </row>
    <row r="112" spans="4:7" s="349" customFormat="1" ht="12.75">
      <c r="D112" s="350"/>
      <c r="E112" s="350"/>
      <c r="F112" s="350"/>
      <c r="G112" s="350"/>
    </row>
    <row r="113" spans="4:7" s="349" customFormat="1" ht="12.75">
      <c r="D113" s="350"/>
      <c r="E113" s="350"/>
      <c r="F113" s="350"/>
      <c r="G113" s="350"/>
    </row>
    <row r="114" spans="4:7" s="349" customFormat="1" ht="12.75">
      <c r="D114" s="350"/>
      <c r="E114" s="350"/>
      <c r="F114" s="350"/>
      <c r="G114" s="350"/>
    </row>
    <row r="115" spans="4:7" s="349" customFormat="1" ht="12.75">
      <c r="D115" s="350"/>
      <c r="E115" s="350"/>
      <c r="F115" s="350"/>
      <c r="G115" s="350"/>
    </row>
    <row r="116" spans="4:7" s="349" customFormat="1" ht="12.75">
      <c r="D116" s="350"/>
      <c r="E116" s="350"/>
      <c r="F116" s="350"/>
      <c r="G116" s="350"/>
    </row>
    <row r="117" spans="4:7" s="349" customFormat="1" ht="12.75">
      <c r="D117" s="350"/>
      <c r="E117" s="350"/>
      <c r="F117" s="350"/>
      <c r="G117" s="350"/>
    </row>
    <row r="118" spans="4:7" s="349" customFormat="1" ht="12.75">
      <c r="D118" s="350"/>
      <c r="E118" s="350"/>
      <c r="F118" s="350"/>
      <c r="G118" s="350"/>
    </row>
    <row r="119" spans="4:7" s="349" customFormat="1" ht="12.75">
      <c r="D119" s="350"/>
      <c r="E119" s="350"/>
      <c r="F119" s="350"/>
      <c r="G119" s="350"/>
    </row>
    <row r="120" spans="4:7" s="349" customFormat="1" ht="12.75">
      <c r="D120" s="350"/>
      <c r="E120" s="350"/>
      <c r="F120" s="350"/>
      <c r="G120" s="350"/>
    </row>
    <row r="121" spans="4:7" s="349" customFormat="1" ht="12.75">
      <c r="D121" s="350"/>
      <c r="E121" s="350"/>
      <c r="F121" s="350"/>
      <c r="G121" s="350"/>
    </row>
    <row r="122" spans="4:7" s="349" customFormat="1" ht="12.75">
      <c r="D122" s="350"/>
      <c r="E122" s="350"/>
      <c r="F122" s="350"/>
      <c r="G122" s="350"/>
    </row>
    <row r="123" spans="4:7" s="349" customFormat="1" ht="12.75">
      <c r="D123" s="350"/>
      <c r="E123" s="350"/>
      <c r="F123" s="350"/>
      <c r="G123" s="350"/>
    </row>
    <row r="124" spans="4:7" s="349" customFormat="1" ht="12.75">
      <c r="D124" s="350"/>
      <c r="E124" s="350"/>
      <c r="F124" s="350"/>
      <c r="G124" s="350"/>
    </row>
    <row r="125" spans="4:7" s="349" customFormat="1" ht="12.75">
      <c r="D125" s="350"/>
      <c r="E125" s="350"/>
      <c r="F125" s="350"/>
      <c r="G125" s="350"/>
    </row>
    <row r="126" spans="4:7" s="349" customFormat="1" ht="12.75">
      <c r="D126" s="350"/>
      <c r="E126" s="350"/>
      <c r="F126" s="350"/>
      <c r="G126" s="350"/>
    </row>
    <row r="127" spans="4:7" s="349" customFormat="1" ht="12.75">
      <c r="D127" s="350"/>
      <c r="E127" s="350"/>
      <c r="F127" s="350"/>
      <c r="G127" s="350"/>
    </row>
    <row r="128" spans="4:7" s="349" customFormat="1" ht="12.75">
      <c r="D128" s="350"/>
      <c r="E128" s="350"/>
      <c r="F128" s="350"/>
      <c r="G128" s="350"/>
    </row>
    <row r="129" spans="4:7" s="349" customFormat="1" ht="12.75">
      <c r="D129" s="350"/>
      <c r="E129" s="350"/>
      <c r="F129" s="350"/>
      <c r="G129" s="350"/>
    </row>
    <row r="130" spans="4:7" s="349" customFormat="1" ht="12.75">
      <c r="D130" s="350"/>
      <c r="E130" s="350"/>
      <c r="F130" s="350"/>
      <c r="G130" s="350"/>
    </row>
    <row r="131" spans="4:7" s="349" customFormat="1" ht="12.75">
      <c r="D131" s="350"/>
      <c r="E131" s="350"/>
      <c r="F131" s="350"/>
      <c r="G131" s="350"/>
    </row>
    <row r="132" spans="4:7" s="349" customFormat="1" ht="12.75">
      <c r="D132" s="350"/>
      <c r="E132" s="350"/>
      <c r="F132" s="350"/>
      <c r="G132" s="350"/>
    </row>
    <row r="133" spans="4:7" s="349" customFormat="1" ht="12.75">
      <c r="D133" s="350"/>
      <c r="E133" s="350"/>
      <c r="F133" s="350"/>
      <c r="G133" s="350"/>
    </row>
    <row r="134" spans="4:7" s="349" customFormat="1" ht="12.75">
      <c r="D134" s="350"/>
      <c r="E134" s="350"/>
      <c r="F134" s="350"/>
      <c r="G134" s="350"/>
    </row>
    <row r="135" spans="4:7" s="349" customFormat="1" ht="12.75">
      <c r="D135" s="350"/>
      <c r="E135" s="350"/>
      <c r="F135" s="350"/>
      <c r="G135" s="350"/>
    </row>
    <row r="136" spans="4:7" s="349" customFormat="1" ht="12.75">
      <c r="D136" s="350"/>
      <c r="E136" s="350"/>
      <c r="F136" s="350"/>
      <c r="G136" s="350"/>
    </row>
    <row r="137" spans="4:7" s="349" customFormat="1" ht="12.75">
      <c r="D137" s="350"/>
      <c r="E137" s="350"/>
      <c r="F137" s="350"/>
      <c r="G137" s="350"/>
    </row>
    <row r="138" spans="4:7" s="349" customFormat="1" ht="12.75">
      <c r="D138" s="350"/>
      <c r="E138" s="350"/>
      <c r="F138" s="350"/>
      <c r="G138" s="350"/>
    </row>
    <row r="139" spans="4:7" s="349" customFormat="1" ht="12.75">
      <c r="D139" s="350"/>
      <c r="E139" s="350"/>
      <c r="F139" s="350"/>
      <c r="G139" s="350"/>
    </row>
    <row r="140" spans="4:7" s="349" customFormat="1" ht="12.75">
      <c r="D140" s="350"/>
      <c r="E140" s="350"/>
      <c r="F140" s="350"/>
      <c r="G140" s="350"/>
    </row>
    <row r="141" spans="4:7" s="349" customFormat="1" ht="12.75">
      <c r="D141" s="350"/>
      <c r="E141" s="350"/>
      <c r="F141" s="350"/>
      <c r="G141" s="350"/>
    </row>
    <row r="142" spans="4:7" s="349" customFormat="1" ht="12.75">
      <c r="D142" s="350"/>
      <c r="E142" s="350"/>
      <c r="F142" s="350"/>
      <c r="G142" s="350"/>
    </row>
    <row r="143" spans="4:7" s="349" customFormat="1" ht="12.75">
      <c r="D143" s="350"/>
      <c r="E143" s="350"/>
      <c r="F143" s="350"/>
      <c r="G143" s="350"/>
    </row>
    <row r="144" spans="4:7" s="349" customFormat="1" ht="12.75">
      <c r="D144" s="350"/>
      <c r="E144" s="350"/>
      <c r="F144" s="350"/>
      <c r="G144" s="350"/>
    </row>
    <row r="145" spans="4:7" s="349" customFormat="1" ht="12.75">
      <c r="D145" s="350"/>
      <c r="E145" s="350"/>
      <c r="F145" s="350"/>
      <c r="G145" s="350"/>
    </row>
    <row r="146" spans="4:7" s="349" customFormat="1" ht="12.75">
      <c r="D146" s="350"/>
      <c r="E146" s="350"/>
      <c r="F146" s="350"/>
      <c r="G146" s="350"/>
    </row>
    <row r="147" spans="4:7" s="349" customFormat="1" ht="12.75">
      <c r="D147" s="350"/>
      <c r="E147" s="350"/>
      <c r="F147" s="350"/>
      <c r="G147" s="350"/>
    </row>
    <row r="148" spans="4:7" s="349" customFormat="1" ht="12.75">
      <c r="D148" s="350"/>
      <c r="E148" s="350"/>
      <c r="F148" s="350"/>
      <c r="G148" s="350"/>
    </row>
    <row r="149" spans="4:7" s="349" customFormat="1" ht="12.75">
      <c r="D149" s="350"/>
      <c r="E149" s="350"/>
      <c r="F149" s="350"/>
      <c r="G149" s="350"/>
    </row>
    <row r="150" spans="4:7" s="349" customFormat="1" ht="12.75">
      <c r="D150" s="350"/>
      <c r="E150" s="350"/>
      <c r="F150" s="350"/>
      <c r="G150" s="350"/>
    </row>
    <row r="151" spans="4:7" s="349" customFormat="1" ht="12.75">
      <c r="D151" s="350"/>
      <c r="E151" s="350"/>
      <c r="F151" s="350"/>
      <c r="G151" s="350"/>
    </row>
    <row r="152" spans="4:7" s="349" customFormat="1" ht="12.75">
      <c r="D152" s="350"/>
      <c r="E152" s="350"/>
      <c r="F152" s="350"/>
      <c r="G152" s="350"/>
    </row>
    <row r="153" spans="4:7" s="349" customFormat="1" ht="12.75">
      <c r="D153" s="350"/>
      <c r="E153" s="350"/>
      <c r="F153" s="350"/>
      <c r="G153" s="350"/>
    </row>
    <row r="154" spans="4:7" s="349" customFormat="1" ht="12.75">
      <c r="D154" s="350"/>
      <c r="E154" s="350"/>
      <c r="F154" s="350"/>
      <c r="G154" s="350"/>
    </row>
    <row r="155" spans="4:7" s="349" customFormat="1" ht="12.75">
      <c r="D155" s="350"/>
      <c r="E155" s="350"/>
      <c r="F155" s="350"/>
      <c r="G155" s="350"/>
    </row>
    <row r="156" spans="4:7" s="349" customFormat="1" ht="12.75">
      <c r="D156" s="350"/>
      <c r="E156" s="350"/>
      <c r="F156" s="350"/>
      <c r="G156" s="350"/>
    </row>
    <row r="157" spans="4:7" s="349" customFormat="1" ht="12.75">
      <c r="D157" s="350"/>
      <c r="E157" s="350"/>
      <c r="F157" s="350"/>
      <c r="G157" s="350"/>
    </row>
    <row r="158" spans="4:7" s="349" customFormat="1" ht="12.75">
      <c r="D158" s="350"/>
      <c r="E158" s="350"/>
      <c r="F158" s="350"/>
      <c r="G158" s="350"/>
    </row>
  </sheetData>
  <mergeCells count="4">
    <mergeCell ref="B2:C2"/>
    <mergeCell ref="B3:C3"/>
    <mergeCell ref="B4:C4"/>
    <mergeCell ref="C25:E25"/>
  </mergeCells>
  <printOptions horizontalCentered="1"/>
  <pageMargins left="0.5" right="0.5" top="0.75" bottom="0.5"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lengerb</dc:creator>
  <cp:keywords/>
  <dc:description/>
  <cp:lastModifiedBy>BohlmeyerR</cp:lastModifiedBy>
  <cp:lastPrinted>2004-03-22T17:25:19Z</cp:lastPrinted>
  <dcterms:created xsi:type="dcterms:W3CDTF">2004-03-09T16:33:43Z</dcterms:created>
  <dcterms:modified xsi:type="dcterms:W3CDTF">2004-11-17T20:48:21Z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